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worksheets/_rels/sheet3.xml.rels" ContentType="application/vnd.openxmlformats-package.relationships+xml"/>
  <Override PartName="/xl/worksheets/_rels/sheet1.xml.rels" ContentType="application/vnd.openxmlformats-package.relationships+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25.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4.xml" ContentType="application/vnd.openxmlformats-officedocument.spreadsheetml.worksheet+xml"/>
  <Override PartName="/xl/worksheets/sheet26.xml" ContentType="application/vnd.openxmlformats-officedocument.spreadsheetml.worksheet+xml"/>
  <Override PartName="/xl/worksheets/sheet22.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2.png" ContentType="image/p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URO" sheetId="1" state="visible" r:id="rId2"/>
    <sheet name="Lisaküsimused" sheetId="2" state="visible" r:id="rId3"/>
    <sheet name="Print" sheetId="3" state="visible" r:id="rId4"/>
    <sheet name="Daily schedule" sheetId="4" state="visible" r:id="rId5"/>
    <sheet name="Predictions_1" sheetId="5" state="hidden" r:id="rId6"/>
    <sheet name="Predictions_Ranking_1" sheetId="6" state="hidden" r:id="rId7"/>
    <sheet name="Predictions_2" sheetId="7" state="hidden" r:id="rId8"/>
    <sheet name="Predictions_Ranking_2" sheetId="8" state="hidden" r:id="rId9"/>
    <sheet name="PrSettings" sheetId="9" state="hidden" r:id="rId10"/>
    <sheet name="FairPlay" sheetId="10" state="visible" r:id="rId11"/>
    <sheet name="Direct comparisons" sheetId="11" state="visible" r:id="rId12"/>
    <sheet name="AssignThird" sheetId="12" state="visible" r:id="rId13"/>
    <sheet name="Language" sheetId="13" state="visible" r:id="rId14"/>
    <sheet name="TimeZone" sheetId="14" state="visible" r:id="rId15"/>
    <sheet name="Help" sheetId="15" state="visible" r:id="rId16"/>
    <sheet name="ThirdPlaced" sheetId="16" state="hidden" r:id="rId17"/>
    <sheet name="Groups" sheetId="17" state="hidden" r:id="rId18"/>
    <sheet name="Matches" sheetId="18" state="hidden" r:id="rId19"/>
    <sheet name="Factors" sheetId="19" state="hidden" r:id="rId20"/>
    <sheet name="Distinctness" sheetId="20" state="hidden" r:id="rId21"/>
    <sheet name="References" sheetId="21" state="hidden" r:id="rId22"/>
    <sheet name="GrpA" sheetId="22" state="hidden" r:id="rId23"/>
    <sheet name="GrpB" sheetId="23" state="hidden" r:id="rId24"/>
    <sheet name="GrpC" sheetId="24" state="hidden" r:id="rId25"/>
    <sheet name="GrpD" sheetId="25" state="hidden" r:id="rId26"/>
    <sheet name="GrpE" sheetId="26" state="hidden" r:id="rId27"/>
    <sheet name="GrpF" sheetId="27" state="hidden" r:id="rId28"/>
  </sheets>
  <definedNames>
    <definedName function="false" hidden="false" name="FactorDirC2" vbProcedure="false">Factors!$B$6</definedName>
    <definedName function="false" hidden="false" name="FactorDirC3" vbProcedure="false">Factors!$B$5</definedName>
    <definedName function="false" hidden="false" name="FactorDirC42" vbProcedure="false">Factors!$B$11</definedName>
    <definedName function="false" hidden="false" name="FactorDirC43" vbProcedure="false">Factors!$B$10</definedName>
    <definedName function="false" hidden="false" name="FactorFairPlay" vbProcedure="false">Factors!$B$13</definedName>
    <definedName function="false" hidden="false" name="FactorFor" vbProcedure="false">Factors!$B$8</definedName>
    <definedName function="false" hidden="false" name="FactorGD" vbProcedure="false">Factors!$B$7</definedName>
    <definedName function="false" hidden="false" name="FactorPenalty" vbProcedure="false">Factors!$B$9</definedName>
    <definedName function="false" hidden="false" name="FactorPts" vbProcedure="false">Factors!$B$4</definedName>
    <definedName function="false" hidden="false" name="FactorRank" vbProcedure="false">Factors!$B$14</definedName>
    <definedName function="false" hidden="false" name="FactorRow" vbProcedure="false">Factors!$B$15</definedName>
    <definedName function="false" hidden="false" name="FactorWins" vbProcedure="false">Factors!$B$12</definedName>
    <definedName function="false" hidden="false" name="FairPlayPoints1" vbProcedure="false">FairPlay!$C$6:$C$21</definedName>
    <definedName function="false" hidden="false" name="FairPlayPoints2" vbProcedure="false">FairPlay!$F$6:$F$21</definedName>
    <definedName function="false" hidden="false" name="FairPlayTeams1" vbProcedure="false">FairPlay!$B$6:$B$21</definedName>
    <definedName function="false" hidden="false" name="FairPlayTeams2" vbProcedure="false">FairPlay!$E$6:$E$21</definedName>
    <definedName function="false" hidden="false" name="GDzero" vbProcedure="false">Factors!$D$7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<sst xmlns="http://schemas.openxmlformats.org/spreadsheetml/2006/main" count="2990" uniqueCount="1801">
  <si>
    <t xml:space="preserve">hb/vers. 1.8.4
2024-05-21</t>
  </si>
  <si>
    <t xml:space="preserve">1A</t>
  </si>
  <si>
    <t xml:space="preserve">1B</t>
  </si>
  <si>
    <t xml:space="preserve">1C</t>
  </si>
  <si>
    <t xml:space="preserve">1D</t>
  </si>
  <si>
    <t xml:space="preserve">1E</t>
  </si>
  <si>
    <t xml:space="preserve">1F</t>
  </si>
  <si>
    <t xml:space="preserve">2A</t>
  </si>
  <si>
    <t xml:space="preserve">2B</t>
  </si>
  <si>
    <t xml:space="preserve">2C</t>
  </si>
  <si>
    <t xml:space="preserve">2D</t>
  </si>
  <si>
    <t xml:space="preserve">2E</t>
  </si>
  <si>
    <t xml:space="preserve">2F</t>
  </si>
  <si>
    <t xml:space="preserve">3A</t>
  </si>
  <si>
    <t xml:space="preserve">3B</t>
  </si>
  <si>
    <t xml:space="preserve">3C</t>
  </si>
  <si>
    <t xml:space="preserve">3D</t>
  </si>
  <si>
    <t xml:space="preserve">3E</t>
  </si>
  <si>
    <t xml:space="preserve">3F</t>
  </si>
  <si>
    <t xml:space="preserve">4A</t>
  </si>
  <si>
    <t xml:space="preserve">4B</t>
  </si>
  <si>
    <t xml:space="preserve">4C</t>
  </si>
  <si>
    <t xml:space="preserve">4D</t>
  </si>
  <si>
    <t xml:space="preserve">4E</t>
  </si>
  <si>
    <t xml:space="preserve">4F</t>
  </si>
  <si>
    <t xml:space="preserve">Germany</t>
  </si>
  <si>
    <t xml:space="preserve">Hermann Baum</t>
  </si>
  <si>
    <t xml:space="preserve">https://hermann-baum.de/excel/UEFA_EURO/en/</t>
  </si>
  <si>
    <t xml:space="preserve">Lisaküsimused</t>
  </si>
  <si>
    <t xml:space="preserve">Vastused</t>
  </si>
  <si>
    <t xml:space="preserve">1. Turniiri suurim väravakütt?</t>
  </si>
  <si>
    <t xml:space="preserve">1.Mbappe</t>
  </si>
  <si>
    <t xml:space="preserve">2. Mis riigi mängija saab turniiril esimese punase kaardi?</t>
  </si>
  <si>
    <t xml:space="preserve">2.Gruusia</t>
  </si>
  <si>
    <t xml:space="preserve">3. Mis riigi mängija lööb turniiril esimese värava otse karistuslöögist (penalt ei lähe arvesse)?</t>
  </si>
  <si>
    <t xml:space="preserve">3.Saksamaa</t>
  </si>
  <si>
    <t xml:space="preserve">4. Mis võistkond lööb alagrupiturniiril kõige rohkem väravaid?</t>
  </si>
  <si>
    <t xml:space="preserve">4.Saksamaa</t>
  </si>
  <si>
    <t xml:space="preserve">5. Mis võistkond laseb endale lüüa alagrupiturniiril kõige rohkem väravaid?</t>
  </si>
  <si>
    <t xml:space="preserve">5.Albania</t>
  </si>
  <si>
    <t xml:space="preserve">6. Mis riigi väravavaht tõrjub turniiri esimese penalti?</t>
  </si>
  <si>
    <t xml:space="preserve">6.Prantsusmaa</t>
  </si>
  <si>
    <t xml:space="preserve">7. Kes annab turniiril kõige rohkem väravasööte?</t>
  </si>
  <si>
    <t xml:space="preserve">7.Kroos</t>
  </si>
  <si>
    <t xml:space="preserve">8. Kas turniiril lüüakse hat-trick?</t>
  </si>
  <si>
    <t xml:space="preserve">8.Jah</t>
  </si>
  <si>
    <t xml:space="preserve">¤</t>
  </si>
  <si>
    <t xml:space="preserve">C4</t>
  </si>
  <si>
    <t xml:space="preserve">B1</t>
  </si>
  <si>
    <t xml:space="preserve">D4</t>
  </si>
  <si>
    <t xml:space="preserve">Anna</t>
  </si>
  <si>
    <t xml:space="preserve">Peter</t>
  </si>
  <si>
    <t xml:space="preserve">Rank</t>
  </si>
  <si>
    <t xml:space="preserve">Name</t>
  </si>
  <si>
    <t xml:space="preserve">Score</t>
  </si>
  <si>
    <t xml:space="preserve">First column:</t>
  </si>
  <si>
    <t xml:space="preserve">column difference:</t>
  </si>
  <si>
    <t xml:space="preserve">●</t>
  </si>
  <si>
    <t xml:space="preserve">1.</t>
  </si>
  <si>
    <t xml:space="preserve">2.</t>
  </si>
  <si>
    <t xml:space="preserve">A</t>
  </si>
  <si>
    <t xml:space="preserve">D</t>
  </si>
  <si>
    <t xml:space="preserve">B</t>
  </si>
  <si>
    <t xml:space="preserve">E</t>
  </si>
  <si>
    <t xml:space="preserve">C</t>
  </si>
  <si>
    <t xml:space="preserve">F</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</si>
  <si>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</si>
  <si>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</si>
  <si>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</si>
  <si>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</si>
  <si>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</si>
  <si>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</si>
  <si>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</si>
  <si>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</si>
  <si>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</si>
  <si>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</si>
  <si>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</si>
  <si>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3A/D/E/F</t>
  </si>
  <si>
    <t xml:space="preserve">3D/E/F</t>
  </si>
  <si>
    <t xml:space="preserve">3A/B/C/D</t>
  </si>
  <si>
    <t xml:space="preserve">3A/B/C</t>
  </si>
  <si>
    <t xml:space="preserve">A B C D</t>
  </si>
  <si>
    <t xml:space="preserve">A B C E</t>
  </si>
  <si>
    <t xml:space="preserve">A B C F</t>
  </si>
  <si>
    <t xml:space="preserve">A B D E</t>
  </si>
  <si>
    <t xml:space="preserve">A B D F</t>
  </si>
  <si>
    <t xml:space="preserve">A B E F</t>
  </si>
  <si>
    <t xml:space="preserve">A C D E</t>
  </si>
  <si>
    <t xml:space="preserve">A C D F</t>
  </si>
  <si>
    <t xml:space="preserve">A C E F</t>
  </si>
  <si>
    <t xml:space="preserve">A D E F</t>
  </si>
  <si>
    <t xml:space="preserve">B C D E</t>
  </si>
  <si>
    <t xml:space="preserve">B C D F</t>
  </si>
  <si>
    <t xml:space="preserve">B C E F</t>
  </si>
  <si>
    <t xml:space="preserve">B D E F</t>
  </si>
  <si>
    <t xml:space="preserve">C D E F</t>
  </si>
  <si>
    <t xml:space="preserve">Last update:</t>
  </si>
  <si>
    <t xml:space="preserve">english</t>
  </si>
  <si>
    <t xml:space="preserve">EURO rank</t>
  </si>
  <si>
    <t xml:space="preserve">spanish</t>
  </si>
  <si>
    <t xml:space="preserve">italian</t>
  </si>
  <si>
    <t xml:space="preserve">french</t>
  </si>
  <si>
    <t xml:space="preserve">german</t>
  </si>
  <si>
    <t xml:space="preserve">dutch</t>
  </si>
  <si>
    <t xml:space="preserve">danish</t>
  </si>
  <si>
    <t xml:space="preserve">portuguese</t>
  </si>
  <si>
    <t xml:space="preserve">bulgarian</t>
  </si>
  <si>
    <t xml:space="preserve">my language</t>
  </si>
  <si>
    <t xml:space="preserve">Portugal</t>
  </si>
  <si>
    <t xml:space="preserve">Portogallo</t>
  </si>
  <si>
    <t xml:space="preserve">Португалия</t>
  </si>
  <si>
    <t xml:space="preserve">France</t>
  </si>
  <si>
    <t xml:space="preserve">Francia</t>
  </si>
  <si>
    <t xml:space="preserve">Frankreich</t>
  </si>
  <si>
    <t xml:space="preserve">Frankrijk</t>
  </si>
  <si>
    <t xml:space="preserve">Frankrig</t>
  </si>
  <si>
    <t xml:space="preserve">França</t>
  </si>
  <si>
    <t xml:space="preserve">Франция</t>
  </si>
  <si>
    <t xml:space="preserve">Spain</t>
  </si>
  <si>
    <t xml:space="preserve">España</t>
  </si>
  <si>
    <t xml:space="preserve">Spagna</t>
  </si>
  <si>
    <t xml:space="preserve">Espagne</t>
  </si>
  <si>
    <t xml:space="preserve">Spanien</t>
  </si>
  <si>
    <t xml:space="preserve">Spanje</t>
  </si>
  <si>
    <t xml:space="preserve">Espanha</t>
  </si>
  <si>
    <t xml:space="preserve">Испания</t>
  </si>
  <si>
    <t xml:space="preserve">Belgium</t>
  </si>
  <si>
    <t xml:space="preserve">Bélgica</t>
  </si>
  <si>
    <t xml:space="preserve">Belgio</t>
  </si>
  <si>
    <t xml:space="preserve">Belgique</t>
  </si>
  <si>
    <t xml:space="preserve">Belgien</t>
  </si>
  <si>
    <t xml:space="preserve">België</t>
  </si>
  <si>
    <t xml:space="preserve">Белгия</t>
  </si>
  <si>
    <t xml:space="preserve">England</t>
  </si>
  <si>
    <t xml:space="preserve">Inglaterra</t>
  </si>
  <si>
    <t xml:space="preserve">Inghilterra</t>
  </si>
  <si>
    <t xml:space="preserve">Angleterre</t>
  </si>
  <si>
    <t xml:space="preserve">Engeland</t>
  </si>
  <si>
    <t xml:space="preserve">Англия</t>
  </si>
  <si>
    <t xml:space="preserve">Hungary</t>
  </si>
  <si>
    <t xml:space="preserve">Hungría</t>
  </si>
  <si>
    <t xml:space="preserve">Ungheria</t>
  </si>
  <si>
    <t xml:space="preserve">Hongrie</t>
  </si>
  <si>
    <t xml:space="preserve">Ungarn</t>
  </si>
  <si>
    <t xml:space="preserve">Hongarije</t>
  </si>
  <si>
    <t xml:space="preserve">Hungria</t>
  </si>
  <si>
    <t xml:space="preserve">Унгария</t>
  </si>
  <si>
    <t xml:space="preserve">Türkiye</t>
  </si>
  <si>
    <t xml:space="preserve">Turquía</t>
  </si>
  <si>
    <t xml:space="preserve">Turchia</t>
  </si>
  <si>
    <t xml:space="preserve">Turquie</t>
  </si>
  <si>
    <t xml:space="preserve">Türkei</t>
  </si>
  <si>
    <t xml:space="preserve">Turkije</t>
  </si>
  <si>
    <t xml:space="preserve">Tyrkiet</t>
  </si>
  <si>
    <t xml:space="preserve">Turquia</t>
  </si>
  <si>
    <t xml:space="preserve">Турция</t>
  </si>
  <si>
    <t xml:space="preserve">Romania</t>
  </si>
  <si>
    <t xml:space="preserve">Rumanía</t>
  </si>
  <si>
    <t xml:space="preserve">Roumanie</t>
  </si>
  <si>
    <t xml:space="preserve">Rumänien</t>
  </si>
  <si>
    <t xml:space="preserve">Roemenië</t>
  </si>
  <si>
    <t xml:space="preserve">Rumænien</t>
  </si>
  <si>
    <t xml:space="preserve">Roménia</t>
  </si>
  <si>
    <t xml:space="preserve">Румъния</t>
  </si>
  <si>
    <t xml:space="preserve">Denmark</t>
  </si>
  <si>
    <t xml:space="preserve">Dinamarca</t>
  </si>
  <si>
    <t xml:space="preserve">Danimarca</t>
  </si>
  <si>
    <t xml:space="preserve">Danemark</t>
  </si>
  <si>
    <t xml:space="preserve">Dänemark</t>
  </si>
  <si>
    <t xml:space="preserve">Denemarken</t>
  </si>
  <si>
    <t xml:space="preserve">Danmark</t>
  </si>
  <si>
    <t xml:space="preserve">Дания</t>
  </si>
  <si>
    <t xml:space="preserve">Albania</t>
  </si>
  <si>
    <t xml:space="preserve">Albanie</t>
  </si>
  <si>
    <t xml:space="preserve">Albanien</t>
  </si>
  <si>
    <t xml:space="preserve">Albanië</t>
  </si>
  <si>
    <t xml:space="preserve">Albânia</t>
  </si>
  <si>
    <t xml:space="preserve">Албания</t>
  </si>
  <si>
    <t xml:space="preserve">Austria</t>
  </si>
  <si>
    <t xml:space="preserve">Autriche</t>
  </si>
  <si>
    <t xml:space="preserve">Österreich</t>
  </si>
  <si>
    <t xml:space="preserve">Oostenrijk</t>
  </si>
  <si>
    <t xml:space="preserve">Østrig</t>
  </si>
  <si>
    <t xml:space="preserve">Áustria</t>
  </si>
  <si>
    <t xml:space="preserve">Австрия</t>
  </si>
  <si>
    <t xml:space="preserve">Netherlands</t>
  </si>
  <si>
    <t xml:space="preserve">Países Bajos</t>
  </si>
  <si>
    <t xml:space="preserve">Paesi Bassi</t>
  </si>
  <si>
    <t xml:space="preserve">Pays-Bas</t>
  </si>
  <si>
    <t xml:space="preserve">Niederlande</t>
  </si>
  <si>
    <t xml:space="preserve">Nederland</t>
  </si>
  <si>
    <t xml:space="preserve">Holland</t>
  </si>
  <si>
    <t xml:space="preserve">Países Baixos</t>
  </si>
  <si>
    <t xml:space="preserve">Нидерландия</t>
  </si>
  <si>
    <t xml:space="preserve">Scotland</t>
  </si>
  <si>
    <t xml:space="preserve">Escocia</t>
  </si>
  <si>
    <t xml:space="preserve">Scozia</t>
  </si>
  <si>
    <t xml:space="preserve">Écosse</t>
  </si>
  <si>
    <t xml:space="preserve">Schottland</t>
  </si>
  <si>
    <t xml:space="preserve">Schotland</t>
  </si>
  <si>
    <t xml:space="preserve">Skotland</t>
  </si>
  <si>
    <t xml:space="preserve">Escócia</t>
  </si>
  <si>
    <t xml:space="preserve">Шотландия</t>
  </si>
  <si>
    <t xml:space="preserve">Croatia</t>
  </si>
  <si>
    <t xml:space="preserve">Croacia</t>
  </si>
  <si>
    <t xml:space="preserve">Croazia</t>
  </si>
  <si>
    <t xml:space="preserve">Croatie</t>
  </si>
  <si>
    <t xml:space="preserve">Kroatien</t>
  </si>
  <si>
    <t xml:space="preserve">Kroatië</t>
  </si>
  <si>
    <t xml:space="preserve">Croácia</t>
  </si>
  <si>
    <t xml:space="preserve">Хърватия</t>
  </si>
  <si>
    <t xml:space="preserve">Slovenia</t>
  </si>
  <si>
    <t xml:space="preserve">Eslovenia</t>
  </si>
  <si>
    <t xml:space="preserve">Slovénie</t>
  </si>
  <si>
    <t xml:space="preserve">Slowenien</t>
  </si>
  <si>
    <t xml:space="preserve">Slovenië</t>
  </si>
  <si>
    <t xml:space="preserve">Slovenien</t>
  </si>
  <si>
    <t xml:space="preserve">Eslovénia</t>
  </si>
  <si>
    <t xml:space="preserve">Словения</t>
  </si>
  <si>
    <t xml:space="preserve">Slovakia</t>
  </si>
  <si>
    <t xml:space="preserve">Eslovaquia</t>
  </si>
  <si>
    <t xml:space="preserve">Slovacchia</t>
  </si>
  <si>
    <t xml:space="preserve">Slovaquie</t>
  </si>
  <si>
    <t xml:space="preserve">Slowakei</t>
  </si>
  <si>
    <t xml:space="preserve">Slowakije</t>
  </si>
  <si>
    <t xml:space="preserve">Slovakiet</t>
  </si>
  <si>
    <t xml:space="preserve">Eslováquia</t>
  </si>
  <si>
    <t xml:space="preserve">Словакия</t>
  </si>
  <si>
    <t xml:space="preserve">Czechia</t>
  </si>
  <si>
    <t xml:space="preserve">Rep. Checa</t>
  </si>
  <si>
    <t xml:space="preserve">Rep. Ceca</t>
  </si>
  <si>
    <t xml:space="preserve">Rép. tchèque</t>
  </si>
  <si>
    <t xml:space="preserve">Tschechien</t>
  </si>
  <si>
    <t xml:space="preserve">Tsjechië</t>
  </si>
  <si>
    <t xml:space="preserve">Tjekkiet</t>
  </si>
  <si>
    <t xml:space="preserve">Chéquia</t>
  </si>
  <si>
    <t xml:space="preserve">Чехия</t>
  </si>
  <si>
    <t xml:space="preserve">Italy</t>
  </si>
  <si>
    <t xml:space="preserve">Italia</t>
  </si>
  <si>
    <t xml:space="preserve">Italie</t>
  </si>
  <si>
    <t xml:space="preserve">Italien</t>
  </si>
  <si>
    <t xml:space="preserve">Italië</t>
  </si>
  <si>
    <t xml:space="preserve">Itália</t>
  </si>
  <si>
    <t xml:space="preserve">Италия</t>
  </si>
  <si>
    <t xml:space="preserve">Serbia</t>
  </si>
  <si>
    <t xml:space="preserve">Serbie</t>
  </si>
  <si>
    <t xml:space="preserve">Serbien</t>
  </si>
  <si>
    <t xml:space="preserve">Servië</t>
  </si>
  <si>
    <t xml:space="preserve">Sérvia</t>
  </si>
  <si>
    <t xml:space="preserve">Сърбия</t>
  </si>
  <si>
    <t xml:space="preserve">Switzerland</t>
  </si>
  <si>
    <t xml:space="preserve">Suiza</t>
  </si>
  <si>
    <t xml:space="preserve">Svizzera</t>
  </si>
  <si>
    <t xml:space="preserve">Suisse</t>
  </si>
  <si>
    <t xml:space="preserve">Schweiz</t>
  </si>
  <si>
    <t xml:space="preserve">Zwitserland</t>
  </si>
  <si>
    <t xml:space="preserve">Suíça</t>
  </si>
  <si>
    <t xml:space="preserve">Швейцария</t>
  </si>
  <si>
    <t xml:space="preserve">Ukraine</t>
  </si>
  <si>
    <t xml:space="preserve">Ucrania</t>
  </si>
  <si>
    <t xml:space="preserve">Ucraina</t>
  </si>
  <si>
    <t xml:space="preserve">Oekraïne</t>
  </si>
  <si>
    <t xml:space="preserve">Ucrânia</t>
  </si>
  <si>
    <t xml:space="preserve">Украйна</t>
  </si>
  <si>
    <t xml:space="preserve">Greece</t>
  </si>
  <si>
    <t xml:space="preserve">Grecia</t>
  </si>
  <si>
    <t xml:space="preserve">Grèce</t>
  </si>
  <si>
    <t xml:space="preserve">Griechenland</t>
  </si>
  <si>
    <t xml:space="preserve">Griekenland</t>
  </si>
  <si>
    <t xml:space="preserve">Grækenland</t>
  </si>
  <si>
    <t xml:space="preserve">Grécia</t>
  </si>
  <si>
    <t xml:space="preserve">Гърция</t>
  </si>
  <si>
    <t xml:space="preserve">Finland</t>
  </si>
  <si>
    <t xml:space="preserve">Finlandia</t>
  </si>
  <si>
    <t xml:space="preserve">Finlande</t>
  </si>
  <si>
    <t xml:space="preserve">Finnland</t>
  </si>
  <si>
    <t xml:space="preserve">Finlândia</t>
  </si>
  <si>
    <t xml:space="preserve">Финландия</t>
  </si>
  <si>
    <t xml:space="preserve">Wales</t>
  </si>
  <si>
    <t xml:space="preserve">Gales</t>
  </si>
  <si>
    <t xml:space="preserve">Galles</t>
  </si>
  <si>
    <t xml:space="preserve">Pays de Galles</t>
  </si>
  <si>
    <t xml:space="preserve">País de Gales</t>
  </si>
  <si>
    <t xml:space="preserve">Уелс</t>
  </si>
  <si>
    <t xml:space="preserve">Norway</t>
  </si>
  <si>
    <t xml:space="preserve">Noruega</t>
  </si>
  <si>
    <t xml:space="preserve">Norvegia</t>
  </si>
  <si>
    <t xml:space="preserve">Norvège</t>
  </si>
  <si>
    <t xml:space="preserve">Norwegen</t>
  </si>
  <si>
    <t xml:space="preserve">Noorwegen</t>
  </si>
  <si>
    <t xml:space="preserve">Norge</t>
  </si>
  <si>
    <t xml:space="preserve">Норвегия</t>
  </si>
  <si>
    <t xml:space="preserve">Poland</t>
  </si>
  <si>
    <t xml:space="preserve">Polonia</t>
  </si>
  <si>
    <t xml:space="preserve">Pologne</t>
  </si>
  <si>
    <t xml:space="preserve">Polen</t>
  </si>
  <si>
    <t xml:space="preserve">Polónia</t>
  </si>
  <si>
    <t xml:space="preserve">Полша</t>
  </si>
  <si>
    <t xml:space="preserve">Montenegro</t>
  </si>
  <si>
    <t xml:space="preserve">Monténégro</t>
  </si>
  <si>
    <t xml:space="preserve">Черна гора</t>
  </si>
  <si>
    <t xml:space="preserve">Luxembourg</t>
  </si>
  <si>
    <t xml:space="preserve">Luxemburgo</t>
  </si>
  <si>
    <t xml:space="preserve">Lussemburgo</t>
  </si>
  <si>
    <t xml:space="preserve">Luxemburg</t>
  </si>
  <si>
    <t xml:space="preserve">Люксембург</t>
  </si>
  <si>
    <t xml:space="preserve">Sweden</t>
  </si>
  <si>
    <t xml:space="preserve">Suecia</t>
  </si>
  <si>
    <t xml:space="preserve">Svezia</t>
  </si>
  <si>
    <t xml:space="preserve">Suède</t>
  </si>
  <si>
    <t xml:space="preserve">Schweden</t>
  </si>
  <si>
    <t xml:space="preserve">Zweden</t>
  </si>
  <si>
    <t xml:space="preserve">Sverige</t>
  </si>
  <si>
    <t xml:space="preserve">Suécia</t>
  </si>
  <si>
    <t xml:space="preserve">Швеция</t>
  </si>
  <si>
    <t xml:space="preserve">Israel</t>
  </si>
  <si>
    <t xml:space="preserve">Israele</t>
  </si>
  <si>
    <t xml:space="preserve">Israël</t>
  </si>
  <si>
    <t xml:space="preserve">Израел</t>
  </si>
  <si>
    <t xml:space="preserve">Kazakhstan</t>
  </si>
  <si>
    <t xml:space="preserve">Kazajistán</t>
  </si>
  <si>
    <t xml:space="preserve">Kazakistan</t>
  </si>
  <si>
    <t xml:space="preserve">Kasachstan</t>
  </si>
  <si>
    <t xml:space="preserve">Kazachstan</t>
  </si>
  <si>
    <t xml:space="preserve">Kasakhstan</t>
  </si>
  <si>
    <t xml:space="preserve">Kazaquistão</t>
  </si>
  <si>
    <t xml:space="preserve">Казахстан</t>
  </si>
  <si>
    <t xml:space="preserve">Moldava</t>
  </si>
  <si>
    <t xml:space="preserve">Moldavie</t>
  </si>
  <si>
    <t xml:space="preserve">Moldavien</t>
  </si>
  <si>
    <t xml:space="preserve">Moldavië</t>
  </si>
  <si>
    <t xml:space="preserve">Moldávia</t>
  </si>
  <si>
    <t xml:space="preserve">Молдова</t>
  </si>
  <si>
    <t xml:space="preserve">Armenia</t>
  </si>
  <si>
    <t xml:space="preserve">Arménie</t>
  </si>
  <si>
    <t xml:space="preserve">Armenien</t>
  </si>
  <si>
    <t xml:space="preserve">Armenië</t>
  </si>
  <si>
    <t xml:space="preserve">Arménia</t>
  </si>
  <si>
    <t xml:space="preserve">Армения</t>
  </si>
  <si>
    <t xml:space="preserve">Georgia</t>
  </si>
  <si>
    <t xml:space="preserve">Géorgie</t>
  </si>
  <si>
    <t xml:space="preserve">Georgien</t>
  </si>
  <si>
    <t xml:space="preserve">Georgië</t>
  </si>
  <si>
    <t xml:space="preserve">Geórgia</t>
  </si>
  <si>
    <t xml:space="preserve">Грузия</t>
  </si>
  <si>
    <t xml:space="preserve">Belarus</t>
  </si>
  <si>
    <t xml:space="preserve">Bielorrusia</t>
  </si>
  <si>
    <t xml:space="preserve">Bielorussia</t>
  </si>
  <si>
    <t xml:space="preserve">Bélarus</t>
  </si>
  <si>
    <t xml:space="preserve">Wit-Rusland</t>
  </si>
  <si>
    <t xml:space="preserve">Bielorrússia</t>
  </si>
  <si>
    <t xml:space="preserve">Беларус</t>
  </si>
  <si>
    <t xml:space="preserve">North Macedonia</t>
  </si>
  <si>
    <t xml:space="preserve">Macedonia Norte</t>
  </si>
  <si>
    <t xml:space="preserve">Nord Macedonia</t>
  </si>
  <si>
    <t xml:space="preserve">Macédoine Nord</t>
  </si>
  <si>
    <t xml:space="preserve">Nordmazedonien</t>
  </si>
  <si>
    <t xml:space="preserve">Noord-Macedonië</t>
  </si>
  <si>
    <t xml:space="preserve">Nordmakedonien</t>
  </si>
  <si>
    <t xml:space="preserve">Macedónia do Norte</t>
  </si>
  <si>
    <t xml:space="preserve">Северна Македония</t>
  </si>
  <si>
    <t xml:space="preserve">Azerbaijan</t>
  </si>
  <si>
    <t xml:space="preserve">Azerbaiyán</t>
  </si>
  <si>
    <t xml:space="preserve">Azerbaïdjan</t>
  </si>
  <si>
    <t xml:space="preserve">Aserbaidschan</t>
  </si>
  <si>
    <t xml:space="preserve">Azerbeidzjan</t>
  </si>
  <si>
    <t xml:space="preserve">Aserbajdsjan</t>
  </si>
  <si>
    <t xml:space="preserve">Azerbeijão</t>
  </si>
  <si>
    <t xml:space="preserve">Азербайджан</t>
  </si>
  <si>
    <t xml:space="preserve">Ireland</t>
  </si>
  <si>
    <t xml:space="preserve">Irlanda</t>
  </si>
  <si>
    <t xml:space="preserve">Irlande</t>
  </si>
  <si>
    <t xml:space="preserve">Irland</t>
  </si>
  <si>
    <t xml:space="preserve">Ierland</t>
  </si>
  <si>
    <t xml:space="preserve">Ирландия</t>
  </si>
  <si>
    <t xml:space="preserve">Lithuania</t>
  </si>
  <si>
    <t xml:space="preserve">Lituania</t>
  </si>
  <si>
    <t xml:space="preserve">Lituanie</t>
  </si>
  <si>
    <t xml:space="preserve">Litauen</t>
  </si>
  <si>
    <t xml:space="preserve">Litouwen</t>
  </si>
  <si>
    <t xml:space="preserve">Lituânia</t>
  </si>
  <si>
    <t xml:space="preserve">Литва</t>
  </si>
  <si>
    <t xml:space="preserve">Iceland</t>
  </si>
  <si>
    <t xml:space="preserve">Islandia</t>
  </si>
  <si>
    <t xml:space="preserve">Islanda</t>
  </si>
  <si>
    <t xml:space="preserve">Islande</t>
  </si>
  <si>
    <t xml:space="preserve">Island</t>
  </si>
  <si>
    <t xml:space="preserve">IJsland</t>
  </si>
  <si>
    <t xml:space="preserve">Islândia</t>
  </si>
  <si>
    <t xml:space="preserve">Исландия</t>
  </si>
  <si>
    <t xml:space="preserve">Kosovo</t>
  </si>
  <si>
    <t xml:space="preserve">Kosova</t>
  </si>
  <si>
    <t xml:space="preserve">Косово</t>
  </si>
  <si>
    <t xml:space="preserve">Bulgaria</t>
  </si>
  <si>
    <t xml:space="preserve">Bulgarie</t>
  </si>
  <si>
    <t xml:space="preserve">Bulgarien</t>
  </si>
  <si>
    <t xml:space="preserve">Bulgarije</t>
  </si>
  <si>
    <t xml:space="preserve">Bulgária</t>
  </si>
  <si>
    <t xml:space="preserve">България</t>
  </si>
  <si>
    <t xml:space="preserve">Northern Ireland</t>
  </si>
  <si>
    <t xml:space="preserve">Irlanda del Norte</t>
  </si>
  <si>
    <t xml:space="preserve">Irlanda del Nord</t>
  </si>
  <si>
    <t xml:space="preserve">Irlande du Nord</t>
  </si>
  <si>
    <t xml:space="preserve">Nordirland</t>
  </si>
  <si>
    <t xml:space="preserve">Noord-Ierland</t>
  </si>
  <si>
    <t xml:space="preserve">Irlanda do Norte</t>
  </si>
  <si>
    <t xml:space="preserve">Северна Ирландия</t>
  </si>
  <si>
    <t xml:space="preserve">Bosnia a. Herzeg.</t>
  </si>
  <si>
    <t xml:space="preserve">Bosnia y Herzeg.</t>
  </si>
  <si>
    <t xml:space="preserve">Bosnia ed Erzeg.</t>
  </si>
  <si>
    <t xml:space="preserve">Bosnie-Herzég.</t>
  </si>
  <si>
    <t xml:space="preserve">Bosnien/Herzeg.</t>
  </si>
  <si>
    <t xml:space="preserve">Bosnië/Herzegow.</t>
  </si>
  <si>
    <t xml:space="preserve">Bosnien og Herzegovina</t>
  </si>
  <si>
    <t xml:space="preserve">Bósnia e Herzegovina</t>
  </si>
  <si>
    <t xml:space="preserve">Босна и Херцеговина</t>
  </si>
  <si>
    <t xml:space="preserve">Latvia</t>
  </si>
  <si>
    <t xml:space="preserve">Letonia</t>
  </si>
  <si>
    <t xml:space="preserve">Lettonia</t>
  </si>
  <si>
    <t xml:space="preserve">Lettonie</t>
  </si>
  <si>
    <t xml:space="preserve">Lettland</t>
  </si>
  <si>
    <t xml:space="preserve">Letland</t>
  </si>
  <si>
    <t xml:space="preserve">Letónia</t>
  </si>
  <si>
    <t xml:space="preserve">Латвия</t>
  </si>
  <si>
    <t xml:space="preserve">Faroe Islands</t>
  </si>
  <si>
    <t xml:space="preserve">Islas Feroe</t>
  </si>
  <si>
    <t xml:space="preserve">Isole Faroe</t>
  </si>
  <si>
    <t xml:space="preserve">Îles Féroé</t>
  </si>
  <si>
    <t xml:space="preserve">Färöer Inseln</t>
  </si>
  <si>
    <t xml:space="preserve">Faeröer</t>
  </si>
  <si>
    <t xml:space="preserve">Færøerne</t>
  </si>
  <si>
    <t xml:space="preserve">Ilhas Faroé</t>
  </si>
  <si>
    <t xml:space="preserve">Фарьорски Острови</t>
  </si>
  <si>
    <t xml:space="preserve">Estonia</t>
  </si>
  <si>
    <t xml:space="preserve">Estonie</t>
  </si>
  <si>
    <t xml:space="preserve">Estland</t>
  </si>
  <si>
    <t xml:space="preserve">Estónia</t>
  </si>
  <si>
    <t xml:space="preserve">Естония</t>
  </si>
  <si>
    <t xml:space="preserve">Malta</t>
  </si>
  <si>
    <t xml:space="preserve">Malte</t>
  </si>
  <si>
    <t xml:space="preserve">Малта</t>
  </si>
  <si>
    <t xml:space="preserve">Cyprus</t>
  </si>
  <si>
    <t xml:space="preserve">Chipre</t>
  </si>
  <si>
    <t xml:space="preserve">Cipro</t>
  </si>
  <si>
    <t xml:space="preserve">Chypre</t>
  </si>
  <si>
    <t xml:space="preserve">Zypern</t>
  </si>
  <si>
    <t xml:space="preserve">Cypern</t>
  </si>
  <si>
    <t xml:space="preserve">Кипър</t>
  </si>
  <si>
    <t xml:space="preserve">Gibraltar</t>
  </si>
  <si>
    <t xml:space="preserve">Gibilterra</t>
  </si>
  <si>
    <t xml:space="preserve">Гибралтар</t>
  </si>
  <si>
    <t xml:space="preserve">Andorra</t>
  </si>
  <si>
    <t xml:space="preserve">Andorre</t>
  </si>
  <si>
    <t xml:space="preserve">Андора</t>
  </si>
  <si>
    <t xml:space="preserve">Liechtenstein</t>
  </si>
  <si>
    <t xml:space="preserve">Лихтенщайн</t>
  </si>
  <si>
    <t xml:space="preserve">San Marino</t>
  </si>
  <si>
    <t xml:space="preserve">Saint-Marin</t>
  </si>
  <si>
    <t xml:space="preserve">São Marino</t>
  </si>
  <si>
    <t xml:space="preserve">Сан Марино</t>
  </si>
  <si>
    <t xml:space="preserve">Alemania</t>
  </si>
  <si>
    <t xml:space="preserve">Germania</t>
  </si>
  <si>
    <t xml:space="preserve">Allemagne</t>
  </si>
  <si>
    <t xml:space="preserve">Deutschland</t>
  </si>
  <si>
    <t xml:space="preserve">Duitsland</t>
  </si>
  <si>
    <t xml:space="preserve">Tyskland</t>
  </si>
  <si>
    <t xml:space="preserve">Alemanha</t>
  </si>
  <si>
    <t xml:space="preserve">Германия</t>
  </si>
  <si>
    <t xml:space="preserve">Russia</t>
  </si>
  <si>
    <t xml:space="preserve">Rusia</t>
  </si>
  <si>
    <t xml:space="preserve">Russie</t>
  </si>
  <si>
    <t xml:space="preserve">Russland</t>
  </si>
  <si>
    <t xml:space="preserve">Rusland</t>
  </si>
  <si>
    <t xml:space="preserve">Rússia</t>
  </si>
  <si>
    <t xml:space="preserve">Русия</t>
  </si>
  <si>
    <t xml:space="preserve">Play-off A</t>
  </si>
  <si>
    <t xml:space="preserve">Play-off B</t>
  </si>
  <si>
    <t xml:space="preserve">Play-off C</t>
  </si>
  <si>
    <t xml:space="preserve">Venue
no.</t>
  </si>
  <si>
    <t xml:space="preserve">Venues</t>
  </si>
  <si>
    <t xml:space="preserve">Berlin</t>
  </si>
  <si>
    <t xml:space="preserve">Berlina</t>
  </si>
  <si>
    <t xml:space="preserve">Berlino</t>
  </si>
  <si>
    <t xml:space="preserve">Berlijn</t>
  </si>
  <si>
    <t xml:space="preserve">Berlim</t>
  </si>
  <si>
    <t xml:space="preserve">Берлин</t>
  </si>
  <si>
    <t xml:space="preserve">Leipzig</t>
  </si>
  <si>
    <t xml:space="preserve">Лайпциг</t>
  </si>
  <si>
    <t xml:space="preserve">Hamburg</t>
  </si>
  <si>
    <t xml:space="preserve">Hamburgo</t>
  </si>
  <si>
    <t xml:space="preserve">Amburgo</t>
  </si>
  <si>
    <t xml:space="preserve">Hambourg</t>
  </si>
  <si>
    <t xml:space="preserve">Hamborg</t>
  </si>
  <si>
    <t xml:space="preserve">Хамбург</t>
  </si>
  <si>
    <t xml:space="preserve">Dortmund</t>
  </si>
  <si>
    <t xml:space="preserve">Dormund</t>
  </si>
  <si>
    <t xml:space="preserve">Дортмунд</t>
  </si>
  <si>
    <t xml:space="preserve">Gelsenkirchen</t>
  </si>
  <si>
    <t xml:space="preserve">Гелзенкирхен</t>
  </si>
  <si>
    <t xml:space="preserve">Dusseldorf</t>
  </si>
  <si>
    <t xml:space="preserve">Düsseldorf</t>
  </si>
  <si>
    <t xml:space="preserve">Дюселдорф</t>
  </si>
  <si>
    <t xml:space="preserve">Cologne</t>
  </si>
  <si>
    <t xml:space="preserve">Colonia</t>
  </si>
  <si>
    <t xml:space="preserve">Köln</t>
  </si>
  <si>
    <t xml:space="preserve">Keulen</t>
  </si>
  <si>
    <t xml:space="preserve">Colónia</t>
  </si>
  <si>
    <t xml:space="preserve">Кьолн</t>
  </si>
  <si>
    <t xml:space="preserve">Frankfurt</t>
  </si>
  <si>
    <t xml:space="preserve">Fráncfort</t>
  </si>
  <si>
    <t xml:space="preserve">Francoforte</t>
  </si>
  <si>
    <t xml:space="preserve">Francfort</t>
  </si>
  <si>
    <t xml:space="preserve">Франкфурт</t>
  </si>
  <si>
    <t xml:space="preserve">Stuttgart</t>
  </si>
  <si>
    <t xml:space="preserve">Stoccarda</t>
  </si>
  <si>
    <t xml:space="preserve">Estugarda</t>
  </si>
  <si>
    <t xml:space="preserve">Щутгарт</t>
  </si>
  <si>
    <t xml:space="preserve">Munich</t>
  </si>
  <si>
    <t xml:space="preserve">Monaco</t>
  </si>
  <si>
    <t xml:space="preserve">München</t>
  </si>
  <si>
    <t xml:space="preserve">Munique</t>
  </si>
  <si>
    <t xml:space="preserve">Мюнхен</t>
  </si>
  <si>
    <t xml:space="preserve">Titles</t>
  </si>
  <si>
    <t xml:space="preserve">European Championship 2024</t>
  </si>
  <si>
    <t xml:space="preserve">Campeonato de Europa 2024</t>
  </si>
  <si>
    <t xml:space="preserve">Campionato Europeo 2024</t>
  </si>
  <si>
    <t xml:space="preserve">Championnat européen 2024</t>
  </si>
  <si>
    <t xml:space="preserve">EURO 2024</t>
  </si>
  <si>
    <t xml:space="preserve">EM 2024</t>
  </si>
  <si>
    <t xml:space="preserve">Euro 2024</t>
  </si>
  <si>
    <t xml:space="preserve">Европейско първенство 2024</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</si>
  <si>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</si>
  <si>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</si>
  <si>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</si>
  <si>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</si>
  <si>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</si>
  <si>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</si>
  <si>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Direkte sammenligninger</t>
  </si>
  <si>
    <t xml:space="preserve">Comparações Diretas</t>
  </si>
  <si>
    <t xml:space="preserve">Директни сравнения</t>
  </si>
  <si>
    <t xml:space="preserve">Fair play or draw of lots</t>
  </si>
  <si>
    <t xml:space="preserve">Fair-play o sorteo</t>
  </si>
  <si>
    <t xml:space="preserve">Fair play o sorteggio</t>
  </si>
  <si>
    <t xml:space="preserve">Fair-play ou tirage au sort</t>
  </si>
  <si>
    <t xml:space="preserve">Fair-Play oder Los</t>
  </si>
  <si>
    <t xml:space="preserve">Fair play of lottrekking</t>
  </si>
  <si>
    <t xml:space="preserve">Fair play eller lodtrækning</t>
  </si>
  <si>
    <t xml:space="preserve">Fair-play o sorteio</t>
  </si>
  <si>
    <t xml:space="preserve">Фейрплей или жребий</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</si>
  <si>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</si>
  <si>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</si>
  <si>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</si>
  <si>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</si>
  <si>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</si>
  <si>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</si>
  <si>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Vælg tidszone</t>
  </si>
  <si>
    <t xml:space="preserve">Seleção do fuso horário</t>
  </si>
  <si>
    <t xml:space="preserve">Избери времева зона</t>
  </si>
  <si>
    <t xml:space="preserve">Matches</t>
  </si>
  <si>
    <t xml:space="preserve">Partidos</t>
  </si>
  <si>
    <t xml:space="preserve">Partite</t>
  </si>
  <si>
    <t xml:space="preserve">Matchs</t>
  </si>
  <si>
    <t xml:space="preserve">Spiele</t>
  </si>
  <si>
    <t xml:space="preserve">Wedstrijden</t>
  </si>
  <si>
    <t xml:space="preserve">Tændstikker</t>
  </si>
  <si>
    <t xml:space="preserve">Jogos</t>
  </si>
  <si>
    <t xml:space="preserve">Мачове</t>
  </si>
  <si>
    <t xml:space="preserve">Choose language</t>
  </si>
  <si>
    <t xml:space="preserve">Elección de la lengua</t>
  </si>
  <si>
    <t xml:space="preserve">Scelta della lingua</t>
  </si>
  <si>
    <t xml:space="preserve">Choix de langue</t>
  </si>
  <si>
    <t xml:space="preserve">Wahl der Sprache</t>
  </si>
  <si>
    <t xml:space="preserve">Kies taal</t>
  </si>
  <si>
    <t xml:space="preserve">Vælg sprog</t>
  </si>
  <si>
    <t xml:space="preserve">Escolha Idioma</t>
  </si>
  <si>
    <t xml:space="preserve">Избери език</t>
  </si>
  <si>
    <t xml:space="preserve">Assignment of the group third in the round of 16</t>
  </si>
  <si>
    <t xml:space="preserve">Asignación del grupo tercero en los octavos de final</t>
  </si>
  <si>
    <t xml:space="preserve">Assegnazione del terzo gruppo agli ottavi di finale</t>
  </si>
  <si>
    <t xml:space="preserve">Attribution de la troisième place du groupe en huitième de finale</t>
  </si>
  <si>
    <t xml:space="preserve">Zuordnung der Gruppendritten im Achtelfinale</t>
  </si>
  <si>
    <t xml:space="preserve">Toewijzing van beste derde plaatsen naar de achtste finales</t>
  </si>
  <si>
    <t xml:space="preserve">Gruppens tredjeplads i ottendedelsfinalen</t>
  </si>
  <si>
    <t xml:space="preserve">Atribuição do terceiro grupo nos oitavos de final</t>
  </si>
  <si>
    <t xml:space="preserve">Определяне на третите места в групата и осминафиналите</t>
  </si>
  <si>
    <t xml:space="preserve">Groups</t>
  </si>
  <si>
    <t xml:space="preserve">Grupos</t>
  </si>
  <si>
    <t xml:space="preserve">Gruppi</t>
  </si>
  <si>
    <t xml:space="preserve">Groupes</t>
  </si>
  <si>
    <t xml:space="preserve">Gruppen</t>
  </si>
  <si>
    <t xml:space="preserve">Groepen</t>
  </si>
  <si>
    <t xml:space="preserve">Grupper</t>
  </si>
  <si>
    <t xml:space="preserve">Групи</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</si>
  <si>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</si>
  <si>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</si>
  <si>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</si>
  <si>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</si>
  <si>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</si>
  <si>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</si>
  <si>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Forudsigelser Rangering</t>
  </si>
  <si>
    <t xml:space="preserve">Classificação de previsões</t>
  </si>
  <si>
    <t xml:space="preserve">Прогнози класиране</t>
  </si>
  <si>
    <t xml:space="preserve">Captions</t>
  </si>
  <si>
    <t xml:space="preserve">Group</t>
  </si>
  <si>
    <t xml:space="preserve">Grupo</t>
  </si>
  <si>
    <t xml:space="preserve">Gruppo</t>
  </si>
  <si>
    <t xml:space="preserve">Groupe</t>
  </si>
  <si>
    <t xml:space="preserve">Gruppe</t>
  </si>
  <si>
    <t xml:space="preserve">Groep</t>
  </si>
  <si>
    <t xml:space="preserve">Група</t>
  </si>
  <si>
    <t xml:space="preserve">Grp</t>
  </si>
  <si>
    <t xml:space="preserve">Грп</t>
  </si>
  <si>
    <t xml:space="preserve">Pts</t>
  </si>
  <si>
    <t xml:space="preserve">Pt</t>
  </si>
  <si>
    <t xml:space="preserve">Pkt</t>
  </si>
  <si>
    <t xml:space="preserve">Pt's</t>
  </si>
  <si>
    <t xml:space="preserve">т.</t>
  </si>
  <si>
    <t xml:space="preserve">Dif</t>
  </si>
  <si>
    <t xml:space="preserve">Diff</t>
  </si>
  <si>
    <t xml:space="preserve">TD</t>
  </si>
  <si>
    <t xml:space="preserve">DS</t>
  </si>
  <si>
    <t xml:space="preserve">GS</t>
  </si>
  <si>
    <t xml:space="preserve">ГР</t>
  </si>
  <si>
    <t xml:space="preserve">Goals</t>
  </si>
  <si>
    <t xml:space="preserve">Goles</t>
  </si>
  <si>
    <t xml:space="preserve">Gol</t>
  </si>
  <si>
    <t xml:space="preserve">Buts</t>
  </si>
  <si>
    <t xml:space="preserve">Tore</t>
  </si>
  <si>
    <t xml:space="preserve">Doelpunten</t>
  </si>
  <si>
    <t xml:space="preserve">Mål</t>
  </si>
  <si>
    <t xml:space="preserve">GM</t>
  </si>
  <si>
    <t xml:space="preserve">голове</t>
  </si>
  <si>
    <t xml:space="preserve">Wins</t>
  </si>
  <si>
    <t xml:space="preserve">ganó</t>
  </si>
  <si>
    <t xml:space="preserve">vinto</t>
  </si>
  <si>
    <t xml:space="preserve">gagné</t>
  </si>
  <si>
    <t xml:space="preserve">Siege</t>
  </si>
  <si>
    <t xml:space="preserve">Gew.</t>
  </si>
  <si>
    <t xml:space="preserve">Vinder</t>
  </si>
  <si>
    <t xml:space="preserve">Vitórias</t>
  </si>
  <si>
    <t xml:space="preserve">Победи</t>
  </si>
  <si>
    <t xml:space="preserve">Pen</t>
  </si>
  <si>
    <t xml:space="preserve">C.d.r.</t>
  </si>
  <si>
    <t xml:space="preserve">T.a.b.</t>
  </si>
  <si>
    <t xml:space="preserve">Elfm</t>
  </si>
  <si>
    <t xml:space="preserve">Pen.</t>
  </si>
  <si>
    <t xml:space="preserve">Д.</t>
  </si>
  <si>
    <r>
      <rPr>
        <sz val="11"/>
        <color rgb="FF000000"/>
        <rFont val="Calibri"/>
        <family val="0"/>
        <charset val="1"/>
      </rPr>
      <t xml:space="preserve">  </t>
    </r>
    <r>
      <rPr>
        <b val="true"/>
        <sz val="11"/>
        <color rgb="FF000000"/>
        <rFont val="Calibri"/>
        <family val="0"/>
        <charset val="1"/>
      </rPr>
      <t xml:space="preserve">Pts </t>
    </r>
    <r>
      <rPr>
        <sz val="11"/>
        <color rgb="FF000000"/>
        <rFont val="Calibri"/>
        <family val="0"/>
        <charset val="1"/>
      </rPr>
      <t xml:space="preserve">     Goals</t>
    </r>
  </si>
  <si>
    <r>
      <rPr>
        <sz val="11"/>
        <color rgb="FF000000"/>
        <rFont val="Calibri"/>
        <family val="0"/>
        <charset val="1"/>
      </rPr>
      <t xml:space="preserve">   </t>
    </r>
    <r>
      <rPr>
        <b val="true"/>
        <sz val="11"/>
        <color rgb="FF000000"/>
        <rFont val="Calibri"/>
        <family val="0"/>
        <charset val="1"/>
      </rPr>
      <t xml:space="preserve">Pt </t>
    </r>
    <r>
      <rPr>
        <sz val="11"/>
        <color rgb="FF000000"/>
        <rFont val="Calibri"/>
        <family val="0"/>
        <charset val="1"/>
      </rPr>
      <t xml:space="preserve">     Goles</t>
    </r>
  </si>
  <si>
    <r>
      <rPr>
        <sz val="11"/>
        <color rgb="FF000000"/>
        <rFont val="Calibri"/>
        <family val="0"/>
        <charset val="1"/>
      </rPr>
      <t xml:space="preserve">  </t>
    </r>
    <r>
      <rPr>
        <b val="true"/>
        <sz val="11"/>
        <color rgb="FF000000"/>
        <rFont val="Calibri"/>
        <family val="0"/>
        <charset val="1"/>
      </rPr>
      <t xml:space="preserve">Pt </t>
    </r>
    <r>
      <rPr>
        <sz val="11"/>
        <color rgb="FF000000"/>
        <rFont val="Calibri"/>
        <family val="0"/>
        <charset val="1"/>
      </rPr>
      <t xml:space="preserve">        Gol</t>
    </r>
  </si>
  <si>
    <r>
      <rPr>
        <sz val="11"/>
        <color rgb="FF000000"/>
        <rFont val="Calibri"/>
        <family val="0"/>
        <charset val="1"/>
      </rPr>
      <t xml:space="preserve">   </t>
    </r>
    <r>
      <rPr>
        <b val="true"/>
        <sz val="11"/>
        <color rgb="FF000000"/>
        <rFont val="Calibri"/>
        <family val="0"/>
        <charset val="1"/>
      </rPr>
      <t xml:space="preserve">Pt </t>
    </r>
    <r>
      <rPr>
        <sz val="11"/>
        <color rgb="FF000000"/>
        <rFont val="Calibri"/>
        <family val="0"/>
        <charset val="1"/>
      </rPr>
      <t xml:space="preserve">      Buts</t>
    </r>
  </si>
  <si>
    <r>
      <rPr>
        <sz val="11"/>
        <color rgb="FF000000"/>
        <rFont val="Calibri"/>
        <family val="0"/>
        <charset val="1"/>
      </rPr>
      <t xml:space="preserve">  </t>
    </r>
    <r>
      <rPr>
        <b val="true"/>
        <sz val="11"/>
        <color rgb="FF000000"/>
        <rFont val="Calibri"/>
        <family val="0"/>
        <charset val="1"/>
      </rPr>
      <t xml:space="preserve">Pkt </t>
    </r>
    <r>
      <rPr>
        <sz val="11"/>
        <color rgb="FF000000"/>
        <rFont val="Calibri"/>
        <family val="0"/>
        <charset val="1"/>
      </rPr>
      <t xml:space="preserve">     Tore</t>
    </r>
  </si>
  <si>
    <r>
      <rPr>
        <sz val="11"/>
        <color rgb="FF000000"/>
        <rFont val="Calibri"/>
        <family val="0"/>
        <charset val="1"/>
      </rPr>
      <t xml:space="preserve">  </t>
    </r>
    <r>
      <rPr>
        <b val="true"/>
        <sz val="11"/>
        <color rgb="FF000000"/>
        <rFont val="Calibri"/>
        <family val="0"/>
        <charset val="1"/>
      </rPr>
      <t xml:space="preserve">Ptn. </t>
    </r>
    <r>
      <rPr>
        <sz val="11"/>
        <color rgb="FF000000"/>
        <rFont val="Calibri"/>
        <family val="0"/>
        <charset val="1"/>
      </rPr>
      <t xml:space="preserve">    Doelp.</t>
    </r>
  </si>
  <si>
    <t xml:space="preserve">Pts mål</t>
  </si>
  <si>
    <t xml:space="preserve">Pts  Golos</t>
  </si>
  <si>
    <t xml:space="preserve">т. Голове</t>
  </si>
  <si>
    <t xml:space="preserve">Total</t>
  </si>
  <si>
    <t xml:space="preserve">Totale</t>
  </si>
  <si>
    <t xml:space="preserve">Totaal</t>
  </si>
  <si>
    <t xml:space="preserve">Общо</t>
  </si>
  <si>
    <t xml:space="preserve">Fair Play</t>
  </si>
  <si>
    <t xml:space="preserve">Fair-Play</t>
  </si>
  <si>
    <t xml:space="preserve">Fair-play</t>
  </si>
  <si>
    <t xml:space="preserve">Фейрплей</t>
  </si>
  <si>
    <t xml:space="preserve">Not clear</t>
  </si>
  <si>
    <t xml:space="preserve">No es claro</t>
  </si>
  <si>
    <t xml:space="preserve">Non chiaro</t>
  </si>
  <si>
    <t xml:space="preserve">Pas clair</t>
  </si>
  <si>
    <t xml:space="preserve">Nicht klar</t>
  </si>
  <si>
    <t xml:space="preserve">N. duidelijk</t>
  </si>
  <si>
    <t xml:space="preserve">Ikke klart</t>
  </si>
  <si>
    <t xml:space="preserve">Não é claro</t>
  </si>
  <si>
    <t xml:space="preserve">Dir. Comp.(2)</t>
  </si>
  <si>
    <t xml:space="preserve">Comp. dir.(2)</t>
  </si>
  <si>
    <t xml:space="preserve">Confr. dir.(2)</t>
  </si>
  <si>
    <t xml:space="preserve">Dir. Vergl.(2)</t>
  </si>
  <si>
    <t xml:space="preserve">Dir. Komp.(2)</t>
  </si>
  <si>
    <t xml:space="preserve">Confronto direto (2)</t>
  </si>
  <si>
    <t xml:space="preserve">Дир.сравнения(2)</t>
  </si>
  <si>
    <t xml:space="preserve">Dir. Comp.(3)</t>
  </si>
  <si>
    <t xml:space="preserve">Comp. dir.(3)</t>
  </si>
  <si>
    <t xml:space="preserve">Confr. dir.(3)</t>
  </si>
  <si>
    <t xml:space="preserve">Dir. Vergl.(3)</t>
  </si>
  <si>
    <t xml:space="preserve">Dir. Komp.(3)</t>
  </si>
  <si>
    <t xml:space="preserve">Confronto direto (3)</t>
  </si>
  <si>
    <t xml:space="preserve">Дир.сравнения(3)</t>
  </si>
  <si>
    <t xml:space="preserve">Final table</t>
  </si>
  <si>
    <t xml:space="preserve">Mesa final</t>
  </si>
  <si>
    <t xml:space="preserve">Tavolo finale</t>
  </si>
  <si>
    <t xml:space="preserve">Tableau final</t>
  </si>
  <si>
    <t xml:space="preserve">Schlusstabelle</t>
  </si>
  <si>
    <t xml:space="preserve">Eindstand groep</t>
  </si>
  <si>
    <t xml:space="preserve">Finalebord</t>
  </si>
  <si>
    <t xml:space="preserve">Classificação</t>
  </si>
  <si>
    <t xml:space="preserve">Финално класиране</t>
  </si>
  <si>
    <t xml:space="preserve">European Champion 2024:</t>
  </si>
  <si>
    <t xml:space="preserve">Campeón de Europa 2024:</t>
  </si>
  <si>
    <t xml:space="preserve">Campione Europeo 2024:</t>
  </si>
  <si>
    <t xml:space="preserve">Champion d'Europe 2024 :</t>
  </si>
  <si>
    <t xml:space="preserve">Europameister 2024:</t>
  </si>
  <si>
    <t xml:space="preserve">Europees Kampioen 2024:</t>
  </si>
  <si>
    <t xml:space="preserve">Europamester 2024:</t>
  </si>
  <si>
    <t xml:space="preserve">Campeão Europeu 2024:</t>
  </si>
  <si>
    <t xml:space="preserve">Европейски шампион 2024:</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</si>
  <si>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</si>
  <si>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</si>
  <si>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</si>
  <si>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</si>
  <si>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</si>
  <si>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</si>
  <si>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8-delsfinale 1</t>
  </si>
  <si>
    <t xml:space="preserve">Oitavos de final 1</t>
  </si>
  <si>
    <t xml:space="preserve">Осминафинал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</si>
  <si>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</si>
  <si>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</si>
  <si>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</si>
  <si>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</si>
  <si>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</si>
  <si>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</si>
  <si>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8-delsfinale 2</t>
  </si>
  <si>
    <t xml:space="preserve">Oitavos de final 2</t>
  </si>
  <si>
    <t xml:space="preserve">Осминафинал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</si>
  <si>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</si>
  <si>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</si>
  <si>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</si>
  <si>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</si>
  <si>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</si>
  <si>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</si>
  <si>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8-delsfinale 3</t>
  </si>
  <si>
    <t xml:space="preserve">Oitavos de final 3</t>
  </si>
  <si>
    <t xml:space="preserve">Осминафинал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</si>
  <si>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</si>
  <si>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</si>
  <si>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</si>
  <si>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</si>
  <si>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</si>
  <si>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</si>
  <si>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8-delsfinale 4</t>
  </si>
  <si>
    <t xml:space="preserve">Oitavos de final 4</t>
  </si>
  <si>
    <t xml:space="preserve">Осминафинал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</si>
  <si>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</si>
  <si>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</si>
  <si>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</si>
  <si>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</si>
  <si>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</si>
  <si>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</si>
  <si>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8-delsfinale 5</t>
  </si>
  <si>
    <t xml:space="preserve">Oitavos de final 5</t>
  </si>
  <si>
    <t xml:space="preserve">Осминафинал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</si>
  <si>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</si>
  <si>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</si>
  <si>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</si>
  <si>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</si>
  <si>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</si>
  <si>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</si>
  <si>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8-delsfinale 6</t>
  </si>
  <si>
    <t xml:space="preserve">Oitavos de final 6</t>
  </si>
  <si>
    <t xml:space="preserve">Осминафинал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</si>
  <si>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</si>
  <si>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</si>
  <si>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</si>
  <si>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</si>
  <si>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</si>
  <si>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</si>
  <si>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8-delsfinale 7</t>
  </si>
  <si>
    <t xml:space="preserve">Oitavos de final 7</t>
  </si>
  <si>
    <t xml:space="preserve">Осминафинал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</si>
  <si>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</si>
  <si>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</si>
  <si>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</si>
  <si>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</si>
  <si>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</si>
  <si>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</si>
  <si>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8-delsfinale 8</t>
  </si>
  <si>
    <t xml:space="preserve">Oitavos de final 8</t>
  </si>
  <si>
    <t xml:space="preserve">Осминафинал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</si>
  <si>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</si>
  <si>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</si>
  <si>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</si>
  <si>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</si>
  <si>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</si>
  <si>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</si>
  <si>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Kvartfinale 1</t>
  </si>
  <si>
    <t xml:space="preserve">Quartos de final 1</t>
  </si>
  <si>
    <t xml:space="preserve">Четвъртфинал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</si>
  <si>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</si>
  <si>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</si>
  <si>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</si>
  <si>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</si>
  <si>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</si>
  <si>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</si>
  <si>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Kvartfinale 2</t>
  </si>
  <si>
    <t xml:space="preserve">Quartos de final 2</t>
  </si>
  <si>
    <t xml:space="preserve">Четвъртфинал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</si>
  <si>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</si>
  <si>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</si>
  <si>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</si>
  <si>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</si>
  <si>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</si>
  <si>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</si>
  <si>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Kvartfinale 3</t>
  </si>
  <si>
    <t xml:space="preserve">Quartos de final 3</t>
  </si>
  <si>
    <t xml:space="preserve">Четвъртфинал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</si>
  <si>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</si>
  <si>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</si>
  <si>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</si>
  <si>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</si>
  <si>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</si>
  <si>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</si>
  <si>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Kvartfinale 4</t>
  </si>
  <si>
    <t xml:space="preserve">Quartos de final 4</t>
  </si>
  <si>
    <t xml:space="preserve">Четвъртфинал 4</t>
  </si>
  <si>
    <t xml:space="preserve">Semi-Final 1</t>
  </si>
  <si>
    <t xml:space="preserve">Semifinales 1</t>
  </si>
  <si>
    <t xml:space="preserve">Semifinali 1</t>
  </si>
  <si>
    <t xml:space="preserve">Demi-finales 1</t>
  </si>
  <si>
    <t xml:space="preserve">Halbfinale 1</t>
  </si>
  <si>
    <t xml:space="preserve">Halve finale 1</t>
  </si>
  <si>
    <t xml:space="preserve">Semifinale 1</t>
  </si>
  <si>
    <t xml:space="preserve">Meias finais 1</t>
  </si>
  <si>
    <t xml:space="preserve">Полуфинал 1</t>
  </si>
  <si>
    <t xml:space="preserve">Semi-Final 2</t>
  </si>
  <si>
    <t xml:space="preserve">Semifinales 2</t>
  </si>
  <si>
    <t xml:space="preserve">Semifinali 2</t>
  </si>
  <si>
    <t xml:space="preserve">Demi-finales 2</t>
  </si>
  <si>
    <t xml:space="preserve">Halbfinale 2</t>
  </si>
  <si>
    <t xml:space="preserve">Halve finale 2</t>
  </si>
  <si>
    <t xml:space="preserve">Semifinale 2</t>
  </si>
  <si>
    <t xml:space="preserve">Meias finais 2</t>
  </si>
  <si>
    <t xml:space="preserve">Полуфинал 2</t>
  </si>
  <si>
    <t xml:space="preserve">Third place</t>
  </si>
  <si>
    <t xml:space="preserve">Tercer lugar</t>
  </si>
  <si>
    <t xml:space="preserve">Terzo posto</t>
  </si>
  <si>
    <t xml:space="preserve">Troisième place</t>
  </si>
  <si>
    <t xml:space="preserve">Dritter Platz</t>
  </si>
  <si>
    <t xml:space="preserve">Derde plaats</t>
  </si>
  <si>
    <t xml:space="preserve">Tredje plads</t>
  </si>
  <si>
    <t xml:space="preserve">Terceiro Lugar</t>
  </si>
  <si>
    <t xml:space="preserve">Трето място</t>
  </si>
  <si>
    <t xml:space="preserve">Final</t>
  </si>
  <si>
    <t xml:space="preserve">Finale</t>
  </si>
  <si>
    <t xml:space="preserve">Финал</t>
  </si>
  <si>
    <t xml:space="preserve">Bonus</t>
  </si>
  <si>
    <t xml:space="preserve">Prima</t>
  </si>
  <si>
    <t xml:space="preserve">Prime</t>
  </si>
  <si>
    <t xml:space="preserve">Bónus</t>
  </si>
  <si>
    <t xml:space="preserve">Бонус</t>
  </si>
  <si>
    <t xml:space="preserve">Penalty shoot-out:</t>
  </si>
  <si>
    <t xml:space="preserve">Tiro de penalti:</t>
  </si>
  <si>
    <t xml:space="preserve">Tiro di rigore:</t>
  </si>
  <si>
    <t xml:space="preserve">Tirs au but :</t>
  </si>
  <si>
    <t xml:space="preserve">Elfmeterschießen:</t>
  </si>
  <si>
    <t xml:space="preserve">Penalties:</t>
  </si>
  <si>
    <t xml:space="preserve">Straffesparkskonkurrence:</t>
  </si>
  <si>
    <t xml:space="preserve">Penáltis</t>
  </si>
  <si>
    <t xml:space="preserve">Дузпи</t>
  </si>
  <si>
    <t xml:space="preserve">Third in the group</t>
  </si>
  <si>
    <t xml:space="preserve">Tercero del grupo</t>
  </si>
  <si>
    <t xml:space="preserve">Terzo nel gruppo</t>
  </si>
  <si>
    <t xml:space="preserve">Troisième du groupe</t>
  </si>
  <si>
    <t xml:space="preserve">Gruppendritte</t>
  </si>
  <si>
    <t xml:space="preserve">Derde van de groep</t>
  </si>
  <si>
    <t xml:space="preserve">Tredje i gruppen</t>
  </si>
  <si>
    <t xml:space="preserve">Terceiro do grupo</t>
  </si>
  <si>
    <t xml:space="preserve">Трети в групата</t>
  </si>
  <si>
    <t xml:space="preserve">Group combination:</t>
  </si>
  <si>
    <t xml:space="preserve">Combinación de grupos:</t>
  </si>
  <si>
    <t xml:space="preserve">Combinazione di gruppi:</t>
  </si>
  <si>
    <t xml:space="preserve">Combinaison de groupes :</t>
  </si>
  <si>
    <t xml:space="preserve">Gruppenkombination:</t>
  </si>
  <si>
    <t xml:space="preserve">Groepscombinatie:</t>
  </si>
  <si>
    <t xml:space="preserve">Gruppekombination:</t>
  </si>
  <si>
    <t xml:space="preserve">Combinação de grupos</t>
  </si>
  <si>
    <t xml:space="preserve">Групова коминация</t>
  </si>
  <si>
    <t xml:space="preserve">Not qualified:</t>
  </si>
  <si>
    <t xml:space="preserve">No está cualificado:</t>
  </si>
  <si>
    <t xml:space="preserve">Non qualificato:</t>
  </si>
  <si>
    <t xml:space="preserve">Non qualifié :</t>
  </si>
  <si>
    <t xml:space="preserve">Nicht qualifiziert:</t>
  </si>
  <si>
    <t xml:space="preserve">Niet gekwalificeerd:</t>
  </si>
  <si>
    <t xml:space="preserve">Ikke kvalificeret:</t>
  </si>
  <si>
    <t xml:space="preserve">Não qualificado</t>
  </si>
  <si>
    <t xml:space="preserve">Не класиран</t>
  </si>
  <si>
    <t xml:space="preserve">Gruppen-kombination:</t>
  </si>
  <si>
    <t xml:space="preserve">Groeps-combinatie:</t>
  </si>
  <si>
    <t xml:space="preserve">First in Group</t>
  </si>
  <si>
    <t xml:space="preserve">Primero del Grupo</t>
  </si>
  <si>
    <t xml:space="preserve">Primo nel gruppo</t>
  </si>
  <si>
    <t xml:space="preserve">Premier du groupe</t>
  </si>
  <si>
    <t xml:space="preserve">Erster der Gruppe</t>
  </si>
  <si>
    <t xml:space="preserve">Eerste in groep</t>
  </si>
  <si>
    <t xml:space="preserve">Først i gruppen</t>
  </si>
  <si>
    <t xml:space="preserve">Primeiro do grupo</t>
  </si>
  <si>
    <t xml:space="preserve">Първи в група</t>
  </si>
  <si>
    <t xml:space="preserve">against third of Group</t>
  </si>
  <si>
    <t xml:space="preserve">contra la tercera parte del Grupo</t>
  </si>
  <si>
    <t xml:space="preserve">contro il terzo del gruppo</t>
  </si>
  <si>
    <t xml:space="preserve">contre le troisième du groupe</t>
  </si>
  <si>
    <t xml:space="preserve">gegen Dritten der Gruppe</t>
  </si>
  <si>
    <t xml:space="preserve">tegen derde in groep</t>
  </si>
  <si>
    <t xml:space="preserve">mod tredjedel af gruppen</t>
  </si>
  <si>
    <t xml:space="preserve">Contra o terceiro do Grupo</t>
  </si>
  <si>
    <t xml:space="preserve">Срещу трети от група</t>
  </si>
  <si>
    <t xml:space="preserve">The red dot   •</t>
  </si>
  <si>
    <t xml:space="preserve">El punto rojo   •</t>
  </si>
  <si>
    <t xml:space="preserve">Il punto rosso   •</t>
  </si>
  <si>
    <t xml:space="preserve">Le point rouge   •</t>
  </si>
  <si>
    <t xml:space="preserve">Der rote Punkt   •</t>
  </si>
  <si>
    <t xml:space="preserve">De rode stip   •</t>
  </si>
  <si>
    <t xml:space="preserve">Den røde prik •</t>
  </si>
  <si>
    <t xml:space="preserve">O ponto vermelho •</t>
  </si>
  <si>
    <t xml:space="preserve">Червена точка •</t>
  </si>
  <si>
    <t xml:space="preserve">Nombre</t>
  </si>
  <si>
    <t xml:space="preserve">Nome</t>
  </si>
  <si>
    <t xml:space="preserve">Nom</t>
  </si>
  <si>
    <t xml:space="preserve">Naam</t>
  </si>
  <si>
    <t xml:space="preserve">Navn</t>
  </si>
  <si>
    <t xml:space="preserve">Име</t>
  </si>
  <si>
    <t xml:space="preserve">Venue</t>
  </si>
  <si>
    <t xml:space="preserve">Evento</t>
  </si>
  <si>
    <t xml:space="preserve">Luogo</t>
  </si>
  <si>
    <t xml:space="preserve">Lieu</t>
  </si>
  <si>
    <t xml:space="preserve">Austragungsort</t>
  </si>
  <si>
    <t xml:space="preserve">Locatie</t>
  </si>
  <si>
    <t xml:space="preserve">Mødested</t>
  </si>
  <si>
    <t xml:space="preserve">Събитие</t>
  </si>
  <si>
    <t xml:space="preserve">Message</t>
  </si>
  <si>
    <t xml:space="preserve">Groups with fair play valuation:</t>
  </si>
  <si>
    <t xml:space="preserve">Grupos con valoración de fair play:</t>
  </si>
  <si>
    <t xml:space="preserve">Gruppi con valutazione fair play:</t>
  </si>
  <si>
    <t xml:space="preserve">Groupes avec valorisation fair-play :</t>
  </si>
  <si>
    <t xml:space="preserve">Gruppen mit Fair-Play-Wertung:</t>
  </si>
  <si>
    <t xml:space="preserve">Groepen met Fair Play-classificatie:</t>
  </si>
  <si>
    <t xml:space="preserve">Grupper med fair play-vurdering:</t>
  </si>
  <si>
    <t xml:space="preserve">Grupos com valorização do fair play:</t>
  </si>
  <si>
    <t xml:space="preserve">Групи с оценка за феърплей:</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</si>
  <si>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</si>
  <si>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</si>
  <si>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</si>
  <si>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</si>
  <si>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</si>
  <si>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</si>
  <si>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Placeringen er afklaret i alle grupper.</t>
  </si>
  <si>
    <t xml:space="preserve">A colocação foi esclarecida em todos os grupos.</t>
  </si>
  <si>
    <t xml:space="preserve">Поставянето е уточнено във всички групи.</t>
  </si>
  <si>
    <t xml:space="preserve"> and </t>
  </si>
  <si>
    <t xml:space="preserve"> y </t>
  </si>
  <si>
    <t xml:space="preserve"> e </t>
  </si>
  <si>
    <t xml:space="preserve"> et </t>
  </si>
  <si>
    <t xml:space="preserve"> und </t>
  </si>
  <si>
    <t xml:space="preserve">en</t>
  </si>
  <si>
    <t xml:space="preserve">og</t>
  </si>
  <si>
    <t xml:space="preserve">e</t>
  </si>
  <si>
    <t xml:space="preserve">и</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</si>
  <si>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</si>
  <si>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</si>
  <si>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</si>
  <si>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</si>
  <si>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</si>
  <si>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</si>
  <si>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Ugyldigt resultat!</t>
  </si>
  <si>
    <t xml:space="preserve">Resultado inválido!</t>
  </si>
  <si>
    <t xml:space="preserve">Невалиден резултат</t>
  </si>
  <si>
    <t xml:space="preserve">If the fair play rating or the drawing of lots decides the better placement in the group for two teams, a "1" is entered here for the better team.</t>
  </si>
  <si>
    <t xml:space="preserve">Si la calificación de juego limpio o el sorteo deciden la mejor ubicación en el grupo para dos equipos, aquí se ingresa un "1" para el mejor equipo.</t>
  </si>
  <si>
    <t xml:space="preserve">Se la valutazione del fair play o il sorteggio determinano il miglior piazzamento di due squadre nel girone, qui viene inserito un "1" per la squadra migliore.</t>
  </si>
  <si>
    <t xml:space="preserve">Si le classement du fair-play ou le tirage au sort décide du meilleur classement dans le groupe pour deux équipes, un « 1 » est inscrit ici pour la meilleure équipe.</t>
  </si>
  <si>
    <t xml:space="preserve">Entscheidet bei zwei Mannschaften die Fair-Play-Wertung oder das Los über die bessere Platzierung in der Gruppe, so wird hier für die bessere Mannschaft eine "1" eingetragen.</t>
  </si>
  <si>
    <t xml:space="preserve">Als de fair play-beoordeling of de loting de betere plaatsing in de groep voor twee teams bepaalt, wordt hier een "1" ingevuld voor het betere team.</t>
  </si>
  <si>
    <t xml:space="preserve">Hvis fair play-bedømmelsen eller lodtrækningen afgør den bedste placering i gruppen for to hold, indsættes en "1" her for det bedre hold.</t>
  </si>
  <si>
    <t xml:space="preserve">Se a classificação do fair play ou o sorteio decidirem a melhor classificação no grupo para duas equipes, um “1” será inserido aqui para a melhor equipe.</t>
  </si>
  <si>
    <t xml:space="preserve">Ако рейтингът за феърплей или тегленето на жребий реши по-доброто класиране в групата за два отбора, тук се вписва "1" за по-добрия отбор.</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</si>
  <si>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</si>
  <si>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</si>
  <si>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</si>
  <si>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</si>
  <si>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</si>
  <si>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</si>
  <si>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Klik her og
vælg tidszone:</t>
  </si>
  <si>
    <t xml:space="preserve">Selecione o fuso horário:</t>
  </si>
  <si>
    <t xml:space="preserve">Кликни тук и избери времева зона:</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</si>
  <si>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</si>
  <si>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</si>
  <si>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</si>
  <si>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</si>
  <si>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</si>
  <si>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</si>
  <si>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Tidszone på
værtslandet:</t>
  </si>
  <si>
    <t xml:space="preserve">Fuso horário
do país anfitrião:</t>
  </si>
  <si>
    <t xml:space="preserve">Времева зона на държавата домакин:</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</si>
  <si>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</si>
  <si>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</si>
  <si>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</si>
  <si>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</si>
  <si>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</si>
  <si>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</si>
  <si>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Klik her og vælg sprog:</t>
  </si>
  <si>
    <t xml:space="preserve">Clique aqui e escolha o idioma:</t>
  </si>
  <si>
    <t xml:space="preserve">Кликни тук и избери език:</t>
  </si>
  <si>
    <t xml:space="preserve"> - </t>
  </si>
  <si>
    <t xml:space="preserve"> : </t>
  </si>
  <si>
    <t xml:space="preserve">:</t>
  </si>
  <si>
    <t xml:space="preserve">For daylight saving time, the time zone must be adjusted accordingly (e.g. UTC+2 instead of UTC+1)</t>
  </si>
  <si>
    <t xml:space="preserve">Para el horario de verano, la zona horaria debe ajustarse en consecuencia (por ejemplo, UTC+2 en lugar de UTC+1)</t>
  </si>
  <si>
    <t xml:space="preserve">Per l'ora legale, il fuso orario deve essere regolato di conseguenza (ad esempio UTC+2 invece di UTC+1)</t>
  </si>
  <si>
    <t xml:space="preserve">Pour l'heure d'été, le fuseau horaire doit être ajusté en conséquence (par exemple, UTC+2 au lieu de UTC+1)</t>
  </si>
  <si>
    <t xml:space="preserve">Bei Sommerzeit muss die Zeitzone entsprechend angepasst werden (z. B. UTC+2 statt UTC+1)</t>
  </si>
  <si>
    <t xml:space="preserve">De tijdzone moet dienovereenkomstig worden aangepast voor de zomertijd (b.v. UTC+2 in plaats van UTC+1).</t>
  </si>
  <si>
    <t xml:space="preserve">For sommertid skal tidszonen justeres i overensstemmelse hermed (f.eks. UTC+2 i stedet for UTC+1)</t>
  </si>
  <si>
    <t xml:space="preserve">Para o horário de verão, o fuso horário deve ser ajustado de acordo (por exemplo, UTC+2 em vez de UTC+1)</t>
  </si>
  <si>
    <t xml:space="preserve">За лятното часово време, часовата зона трябва да бъде съответно коригирана (напр. UTC+2 вместо UTC+1)</t>
  </si>
  <si>
    <t xml:space="preserve">Qualification for the Round of 16</t>
  </si>
  <si>
    <t xml:space="preserve">Clasificación para los octavos de final</t>
  </si>
  <si>
    <t xml:space="preserve">Qualificazione per gli ottavi di finale</t>
  </si>
  <si>
    <t xml:space="preserve">Qualification pour les 16èmes de finale</t>
  </si>
  <si>
    <t xml:space="preserve">Qualifikation zum Achtelfinale</t>
  </si>
  <si>
    <t xml:space="preserve">Kwalificatie voor de achtste finales</t>
  </si>
  <si>
    <t xml:space="preserve">Kvalifikation til ottendedelsfinalen</t>
  </si>
  <si>
    <t xml:space="preserve">Qualificação para os oitavos de final</t>
  </si>
  <si>
    <t xml:space="preserve">Класиране за Осминафинал</t>
  </si>
  <si>
    <t xml:space="preserve">Criteria for placement within the groups:</t>
  </si>
  <si>
    <t xml:space="preserve">Criterios de colocación en los grupos:</t>
  </si>
  <si>
    <t xml:space="preserve">Criteri per il posizionamento all'interno dei gruppi:</t>
  </si>
  <si>
    <t xml:space="preserve">Critères de placement dans les groupes :</t>
  </si>
  <si>
    <t xml:space="preserve">Kriterien für die Platzierung innerhalb der Gruppen:</t>
  </si>
  <si>
    <t xml:space="preserve">Voorwaarden voor plaatsing in de groepen:</t>
  </si>
  <si>
    <t xml:space="preserve">Kriterier for placering i grupperne:</t>
  </si>
  <si>
    <t xml:space="preserve">Critérios para colocação em grupos:</t>
  </si>
  <si>
    <t xml:space="preserve">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</si>
  <si>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</si>
  <si>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</si>
  <si>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</si>
  <si>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</si>
  <si>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</si>
  <si>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</si>
  <si>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 xml:space="preserve">1. point i alle gruppekampe</t>
  </si>
  <si>
    <t xml:space="preserve">1. pontos de todos os jogos do grupo</t>
  </si>
  <si>
    <t xml:space="preserve">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</si>
  <si>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</si>
  <si>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</si>
  <si>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</si>
  <si>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</si>
  <si>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</si>
  <si>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</si>
  <si>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 xml:space="preserve">2. point i de direkte møder</t>
  </si>
  <si>
    <t xml:space="preserve">2. os pontos em confrontos diretos</t>
  </si>
  <si>
    <t xml:space="preserve">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</si>
  <si>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</si>
  <si>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</si>
  <si>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</si>
  <si>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</si>
  <si>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</si>
  <si>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</si>
  <si>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 xml:space="preserve">3. målforskel i de direkte møder</t>
  </si>
  <si>
    <t xml:space="preserve">3. saldo de golos em confrontos diretos</t>
  </si>
  <si>
    <t xml:space="preserve">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</si>
  <si>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</si>
  <si>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</si>
  <si>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</si>
  <si>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</si>
  <si>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</si>
  <si>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</si>
  <si>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 xml:space="preserve">4. antal scorede mål i de direkte opgør</t>
  </si>
  <si>
    <t xml:space="preserve">4. número de golos marcados em confrontos diretos</t>
  </si>
  <si>
    <t xml:space="preserve">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</si>
  <si>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</si>
  <si>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</si>
  <si>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</si>
  <si>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</si>
  <si>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</si>
  <si>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</si>
  <si>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 xml:space="preserve">5. Genanvendelse af kriterium 2 til 4 kun på de hold, der ikke var det</t>
  </si>
  <si>
    <t xml:space="preserve">5. Reaplicação dos critérios 2 a 4 apenas às equipes que</t>
  </si>
  <si>
    <t xml:space="preserve">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</si>
  <si>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</si>
  <si>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</si>
  <si>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</si>
  <si>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</si>
  <si>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</si>
  <si>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</si>
  <si>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 xml:space="preserve">skelnes i 1. løb.</t>
  </si>
  <si>
    <t xml:space="preserve">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</si>
  <si>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</si>
  <si>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</si>
  <si>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</si>
  <si>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</si>
  <si>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</si>
  <si>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</si>
  <si>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</si>
  <si>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 xml:space="preserve">6. målforskel i alle gruppekampe</t>
  </si>
  <si>
    <t xml:space="preserve">6. Saldo de golos em todos os jogos do grupo</t>
  </si>
  <si>
    <t xml:space="preserve">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</si>
  <si>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</si>
  <si>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</si>
  <si>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</si>
  <si>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</si>
  <si>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</si>
  <si>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</si>
  <si>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 xml:space="preserve">7. antal scorede mål i alle gruppekampe</t>
  </si>
  <si>
    <t xml:space="preserve">7. número de golos marcados em todos os jogos do grupo</t>
  </si>
  <si>
    <t xml:space="preserve">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</si>
  <si>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</si>
  <si>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</si>
  <si>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</si>
  <si>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</si>
  <si>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</si>
  <si>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</si>
  <si>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 xml:space="preserve">8. antal sejre i alle gruppekampe</t>
  </si>
  <si>
    <t xml:space="preserve">8. número de vitórias em todos os jogos do grupo</t>
  </si>
  <si>
    <t xml:space="preserve">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</si>
  <si>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</si>
  <si>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</si>
  <si>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</si>
  <si>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</si>
  <si>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</si>
  <si>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</si>
  <si>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 xml:space="preserve">9. Fair-play-rangering eller straffesparkskonkurrence i den sidste gruppekamp,</t>
  </si>
  <si>
    <t xml:space="preserve">9. classificação de fair play ou disputa de penáltis durante o último</t>
  </si>
  <si>
    <t xml:space="preserve">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</si>
  <si>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</si>
  <si>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</si>
  <si>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</si>
  <si>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</si>
  <si>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</si>
  <si>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</si>
  <si>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 xml:space="preserve">hvis betingelserne herfor gør sig gældende</t>
  </si>
  <si>
    <t xml:space="preserve">jogo da fase de grupos, se as condições para isso forem atendidas</t>
  </si>
  <si>
    <t xml:space="preserve">   ако условията за това позволяват</t>
  </si>
  <si>
    <t xml:space="preserve">10.  Position in the overall European Qualifiers Rankings</t>
  </si>
  <si>
    <t xml:space="preserve">10.  Posición en la clasificación final de la clasificación europea</t>
  </si>
  <si>
    <t xml:space="preserve">10.  Posizione nella classifica finale delle qualificazioni europee</t>
  </si>
  <si>
    <t xml:space="preserve">10.  Position dans le classement final des qualifications européennes</t>
  </si>
  <si>
    <t xml:space="preserve">10.  Position in der Schlussrangliste der European Qualifiers</t>
  </si>
  <si>
    <t xml:space="preserve">10.  positie in de UEFA Qualifier ranking</t>
  </si>
  <si>
    <t xml:space="preserve">10. Placering i den samlede europæiske kvalifikationsrangering</t>
  </si>
  <si>
    <t xml:space="preserve">10. Posição na classificação final das qualificações europeias</t>
  </si>
  <si>
    <t xml:space="preserve">10. Позиция в общото класиране на Еврпоейските квалификации</t>
  </si>
  <si>
    <t xml:space="preserve">If a red dot appears above the group name, the ranking order within the group is not clear. Fair play or the overall European Qualifiers Rankings will then decide. In this case, enter Fair Play!</t>
  </si>
  <si>
    <t xml:space="preserve">Si aparece un punto rojo sobre el nombre del grupo, el orden de clasificación dentro del grupo no está claro. El juego limpio o la clasificación final de la clasificación europea decidirán entonces. En este caso, ¡entra el Juego Limpio!</t>
  </si>
  <si>
    <t xml:space="preserve">Se un punto rosso appare sopra il nome del gruppo, l'ordine di classifica all'interno del gruppo non è chiaro. Sarà poi la classifica del fair play o la classifica finale delle qualificazioni europee a decidere. In questo caso, inserite Fair Play!</t>
  </si>
  <si>
    <t xml:space="preserve">Si un point rouge apparaît au-dessus du nom du groupe, l'ordre de classement au sein du groupe n'est pas clair. Le classement du fair-play ou le classement final des qualifications européennes décidera alors. Dans ce cas, entrez Fair Play !</t>
  </si>
  <si>
    <t xml:space="preserve">Wenn über dem Gruppennamen ein roter Punkt erscheint, ist die Rangreihenfolge innerhalb der Gruppe nicht geklärt. Die Fair-Play-Wertung oder die Schlussrangliste der European Qualifiers entscheiden dann. In diesem Fall Fair-Play eintragen!</t>
  </si>
  <si>
    <t xml:space="preserve">Als er een rode stip boven een teamnaam staat, is de rangvolgorde binnen de groep niet meteen duidelijk. Toepassing van Fair Play-criteria of de rangvolgorde van de UEFA Qualifiers Ranking zal uitsluitsel moeten geven. In dat geval: "Fair Play" opgeven.</t>
  </si>
  <si>
    <t xml:space="preserve">Hvis der vises en rød prik over gruppenavnet, er rækkefølgen i gruppen ikke klar. Fair play eller den samlede europæiske kvalifikationsrangering afgør derefter. I dette tilfælde skal du indtaste Fair Play!</t>
  </si>
  <si>
    <t xml:space="preserve">Se aparecer um ponto vermelho acima do nome do grupo, a ordem de classificação dentro do grupo não está clara. O fair play ou a classificação geral da Qualificação Europeia decidirão então. Neste caso, entre no Fair Play!</t>
  </si>
  <si>
    <t xml:space="preserve">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</si>
  <si>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 xml:space="preserve">Predictions</t>
  </si>
  <si>
    <t xml:space="preserve">Predicciones</t>
  </si>
  <si>
    <t xml:space="preserve">Predizioni</t>
  </si>
  <si>
    <t xml:space="preserve">Prédictions</t>
  </si>
  <si>
    <t xml:space="preserve">Vorhersagen</t>
  </si>
  <si>
    <t xml:space="preserve">Voorspellingen</t>
  </si>
  <si>
    <t xml:space="preserve">Forudsigelser</t>
  </si>
  <si>
    <t xml:space="preserve">Previsões</t>
  </si>
  <si>
    <t xml:space="preserve">Прогнози</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</si>
  <si>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</si>
  <si>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</si>
  <si>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</si>
  <si>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</si>
  <si>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</si>
  <si>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</si>
  <si>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Korrekte resultater</t>
  </si>
  <si>
    <t xml:space="preserve">Resultados corretos</t>
  </si>
  <si>
    <t xml:space="preserve">Истински резултати</t>
  </si>
  <si>
    <t xml:space="preserve">Result</t>
  </si>
  <si>
    <t xml:space="preserve">result.</t>
  </si>
  <si>
    <t xml:space="preserve">risult.</t>
  </si>
  <si>
    <t xml:space="preserve">résult.</t>
  </si>
  <si>
    <t xml:space="preserve">Ergebn.</t>
  </si>
  <si>
    <t xml:space="preserve">Resultaten</t>
  </si>
  <si>
    <t xml:space="preserve">Resultat</t>
  </si>
  <si>
    <t xml:space="preserve">Result.</t>
  </si>
  <si>
    <t xml:space="preserve">Резултати</t>
  </si>
  <si>
    <t xml:space="preserve">Points:</t>
  </si>
  <si>
    <t xml:space="preserve">Puntos:</t>
  </si>
  <si>
    <t xml:space="preserve">Punti:</t>
  </si>
  <si>
    <t xml:space="preserve">Punkte:</t>
  </si>
  <si>
    <t xml:space="preserve">Punten:</t>
  </si>
  <si>
    <t xml:space="preserve">Com fator:</t>
  </si>
  <si>
    <t xml:space="preserve">Точки:</t>
  </si>
  <si>
    <t xml:space="preserve">Sum:</t>
  </si>
  <si>
    <t xml:space="preserve">Total:</t>
  </si>
  <si>
    <t xml:space="preserve">Totale:</t>
  </si>
  <si>
    <t xml:space="preserve">Summe:</t>
  </si>
  <si>
    <t xml:space="preserve">Totaal:</t>
  </si>
  <si>
    <t xml:space="preserve">Общо:</t>
  </si>
  <si>
    <t xml:space="preserve">result</t>
  </si>
  <si>
    <t xml:space="preserve">Risult.</t>
  </si>
  <si>
    <t xml:space="preserve">Résult.</t>
  </si>
  <si>
    <t xml:space="preserve">resultat</t>
  </si>
  <si>
    <t xml:space="preserve">Resultado</t>
  </si>
  <si>
    <t xml:space="preserve">Резултат</t>
  </si>
  <si>
    <t xml:space="preserve">W/D/L</t>
  </si>
  <si>
    <t xml:space="preserve">G/E/P</t>
  </si>
  <si>
    <t xml:space="preserve">V/P/S</t>
  </si>
  <si>
    <t xml:space="preserve">G/N/D</t>
  </si>
  <si>
    <t xml:space="preserve">G/U/V</t>
  </si>
  <si>
    <t xml:space="preserve">W/G/V</t>
  </si>
  <si>
    <t xml:space="preserve">B/D/L</t>
  </si>
  <si>
    <t xml:space="preserve">V/E/D</t>
  </si>
  <si>
    <t xml:space="preserve">П/Р/З</t>
  </si>
  <si>
    <t xml:space="preserve">DDG</t>
  </si>
  <si>
    <t xml:space="preserve">DR</t>
  </si>
  <si>
    <t xml:space="preserve">DDB</t>
  </si>
  <si>
    <t xml:space="preserve">DG</t>
  </si>
  <si>
    <t xml:space="preserve">exact</t>
  </si>
  <si>
    <t xml:space="preserve">exact.</t>
  </si>
  <si>
    <t xml:space="preserve">esatt.</t>
  </si>
  <si>
    <t xml:space="preserve">exakt</t>
  </si>
  <si>
    <t xml:space="preserve">eksakt</t>
  </si>
  <si>
    <t xml:space="preserve">Exato</t>
  </si>
  <si>
    <t xml:space="preserve">точно</t>
  </si>
  <si>
    <t xml:space="preserve">teams</t>
  </si>
  <si>
    <t xml:space="preserve">equip.</t>
  </si>
  <si>
    <t xml:space="preserve">squad.</t>
  </si>
  <si>
    <t xml:space="preserve">équip.</t>
  </si>
  <si>
    <t xml:space="preserve">Teams</t>
  </si>
  <si>
    <t xml:space="preserve">hold</t>
  </si>
  <si>
    <t xml:space="preserve">Equipas</t>
  </si>
  <si>
    <t xml:space="preserve">отбори</t>
  </si>
  <si>
    <t xml:space="preserve">Round of 16</t>
  </si>
  <si>
    <t xml:space="preserve">Octavos de final</t>
  </si>
  <si>
    <t xml:space="preserve">Ottavi di finale</t>
  </si>
  <si>
    <t xml:space="preserve">huitièmes de finale</t>
  </si>
  <si>
    <t xml:space="preserve">Achtelfinale</t>
  </si>
  <si>
    <t xml:space="preserve">Achtste finale</t>
  </si>
  <si>
    <t xml:space="preserve">16. runde</t>
  </si>
  <si>
    <t xml:space="preserve">Oitavos de Final</t>
  </si>
  <si>
    <t xml:space="preserve">Осминафинал</t>
  </si>
  <si>
    <t xml:space="preserve">Quarter final</t>
  </si>
  <si>
    <t xml:space="preserve">Cuartos de final</t>
  </si>
  <si>
    <t xml:space="preserve">Quarti di finale</t>
  </si>
  <si>
    <t xml:space="preserve">Quarts de finale</t>
  </si>
  <si>
    <t xml:space="preserve">Viertelfinale</t>
  </si>
  <si>
    <t xml:space="preserve">Kwart finale</t>
  </si>
  <si>
    <t xml:space="preserve">Kvartfinale</t>
  </si>
  <si>
    <t xml:space="preserve">Quartos de Final</t>
  </si>
  <si>
    <t xml:space="preserve">Четвъртфинал</t>
  </si>
  <si>
    <t xml:space="preserve">Semi-Final</t>
  </si>
  <si>
    <t xml:space="preserve">Semifinales</t>
  </si>
  <si>
    <t xml:space="preserve">Semifinali</t>
  </si>
  <si>
    <t xml:space="preserve">Demi-finales</t>
  </si>
  <si>
    <t xml:space="preserve">Halbfinale</t>
  </si>
  <si>
    <t xml:space="preserve">Halve finale</t>
  </si>
  <si>
    <t xml:space="preserve">Semifinale</t>
  </si>
  <si>
    <t xml:space="preserve">Meias Finais</t>
  </si>
  <si>
    <t xml:space="preserve">Полуфинал</t>
  </si>
  <si>
    <t xml:space="preserve">World Champion</t>
  </si>
  <si>
    <t xml:space="preserve">Campeón del Mundo</t>
  </si>
  <si>
    <t xml:space="preserve">Campione del mondo</t>
  </si>
  <si>
    <t xml:space="preserve">Champion du monde</t>
  </si>
  <si>
    <t xml:space="preserve">Weltmeister</t>
  </si>
  <si>
    <t xml:space="preserve">Wereldkampioen</t>
  </si>
  <si>
    <t xml:space="preserve">Verdensmester</t>
  </si>
  <si>
    <t xml:space="preserve">Campeão do Mundp</t>
  </si>
  <si>
    <t xml:space="preserve">Световен шампион</t>
  </si>
  <si>
    <t xml:space="preserve">Hint</t>
  </si>
  <si>
    <t xml:space="preserve">Noticia</t>
  </si>
  <si>
    <t xml:space="preserve">Avviso</t>
  </si>
  <si>
    <t xml:space="preserve">Avis</t>
  </si>
  <si>
    <t xml:space="preserve">Hinweis</t>
  </si>
  <si>
    <t xml:space="preserve">Opmerking:</t>
  </si>
  <si>
    <t xml:space="preserve">Antydning</t>
  </si>
  <si>
    <t xml:space="preserve">Aviso</t>
  </si>
  <si>
    <t xml:space="preserve">Забележка</t>
  </si>
  <si>
    <t xml:space="preserve">Factors</t>
  </si>
  <si>
    <t xml:space="preserve">Factores</t>
  </si>
  <si>
    <t xml:space="preserve">Fattori</t>
  </si>
  <si>
    <t xml:space="preserve">Facteurs</t>
  </si>
  <si>
    <t xml:space="preserve">Faktoren</t>
  </si>
  <si>
    <t xml:space="preserve">Factoren</t>
  </si>
  <si>
    <t xml:space="preserve">Faktorer</t>
  </si>
  <si>
    <t xml:space="preserve">Фактори</t>
  </si>
  <si>
    <t xml:space="preserve">Settings</t>
  </si>
  <si>
    <t xml:space="preserve">Ajustes</t>
  </si>
  <si>
    <t xml:space="preserve">Impostazioni</t>
  </si>
  <si>
    <t xml:space="preserve">paramètres</t>
  </si>
  <si>
    <t xml:space="preserve">Einstellungen</t>
  </si>
  <si>
    <t xml:space="preserve">Instellingen</t>
  </si>
  <si>
    <t xml:space="preserve">Indstillinger</t>
  </si>
  <si>
    <t xml:space="preserve">Настройки</t>
  </si>
  <si>
    <t xml:space="preserve">many g.</t>
  </si>
  <si>
    <t xml:space="preserve">gr. cant.</t>
  </si>
  <si>
    <t xml:space="preserve">gr. num.</t>
  </si>
  <si>
    <t xml:space="preserve">gr. nom.</t>
  </si>
  <si>
    <t xml:space="preserve">gr. Anz.</t>
  </si>
  <si>
    <t xml:space="preserve">grote aant.</t>
  </si>
  <si>
    <t xml:space="preserve">mange g.</t>
  </si>
  <si>
    <t xml:space="preserve">muitos g.</t>
  </si>
  <si>
    <t xml:space="preserve">много г.</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</si>
  <si>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</si>
  <si>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</si>
  <si>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</si>
  <si>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</si>
  <si>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</si>
  <si>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</si>
  <si>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Vundet/uafgjort/tabt:</t>
  </si>
  <si>
    <t xml:space="preserve">Vitória/Empate/Derrota</t>
  </si>
  <si>
    <t xml:space="preserve">Победи/Равенства/Загуби:</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</si>
  <si>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</si>
  <si>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</si>
  <si>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</si>
  <si>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</si>
  <si>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</si>
  <si>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</si>
  <si>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målforskel:</t>
  </si>
  <si>
    <t xml:space="preserve">diferença de golos:</t>
  </si>
  <si>
    <t xml:space="preserve">голова разлика:</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</si>
  <si>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</si>
  <si>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</si>
  <si>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</si>
  <si>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</si>
  <si>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</si>
  <si>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</si>
  <si>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Mange mål - god tilnærmelse</t>
  </si>
  <si>
    <t xml:space="preserve">Grande número de golos – boa aproximação</t>
  </si>
  <si>
    <t xml:space="preserve">Много голове - добро преближение</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</si>
  <si>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</si>
  <si>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</si>
  <si>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</si>
  <si>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</si>
  <si>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</si>
  <si>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</si>
  <si>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mål nøjagtige:</t>
  </si>
  <si>
    <t xml:space="preserve">golos exactos</t>
  </si>
  <si>
    <t xml:space="preserve">голова точност:</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</si>
  <si>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</si>
  <si>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</si>
  <si>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</si>
  <si>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</si>
  <si>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</si>
  <si>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</si>
  <si>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korrekt hold (knockout fase):</t>
  </si>
  <si>
    <t xml:space="preserve">equipa correta (fase a eliminar)</t>
  </si>
  <si>
    <t xml:space="preserve">Истински отбор(Елиминационна фаза):</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</si>
  <si>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</si>
  <si>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</si>
  <si>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</si>
  <si>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</si>
  <si>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</si>
  <si>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</si>
  <si>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For at tilføje ti personer mere, skal du vælge kolonnerne HI til MG og kopiere dem til højre. Færdig.
(Fjern arkbeskyttelse!)</t>
  </si>
  <si>
    <t xml:space="preserve">Por exemplo, para adicionar mais dez pessoas, selecione as colunas HI a MG e copie-as para a direita. Concluído. (Retire a proteção da folha!)</t>
  </si>
  <si>
    <t xml:space="preserve">Например, за да добавите още десет души, изберете колони HI до MG и ги копирайте вдясно. Готово.
(Премахнете защитата на листа!)</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</si>
  <si>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</si>
  <si>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</si>
  <si>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</si>
  <si>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</si>
  <si>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</si>
  <si>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</si>
  <si>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For at forudsige holdene i KO-runden skal du indtaste holdnumrene i de gule felter.</t>
  </si>
  <si>
    <t xml:space="preserve">Para prever as equipes na fase a eliminar, insira os números das equipes nos campos amarelos.</t>
  </si>
  <si>
    <t xml:space="preserve">За да предвидите отборите в елиминационната фаза, въведете номерата на отборите в жълтите полета.</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</si>
  <si>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</si>
  <si>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</si>
  <si>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</si>
  <si>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</si>
  <si>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</si>
  <si>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</si>
  <si>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Faktorerne for de enkelte kategorier og andre forudindstillinger kan vælges på arbejdsarket 'PrSettings'.</t>
  </si>
  <si>
    <t xml:space="preserve">Fatores para categorias individuais e outras predefinições podem ser selecionados na planilha 'PrSettings'.</t>
  </si>
  <si>
    <t xml:space="preserve">Факторите за отделните категории и други предварителни настройки могат да бъдат избрани в работния лист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</si>
  <si>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</si>
  <si>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</si>
  <si>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</si>
  <si>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</si>
  <si>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</si>
  <si>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</si>
  <si>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Adgang til fil</t>
  </si>
  <si>
    <t xml:space="preserve">Acesse o arquivo</t>
  </si>
  <si>
    <t xml:space="preserve">Достъп до файл</t>
  </si>
  <si>
    <t xml:space="preserve">Worksheet</t>
  </si>
  <si>
    <t xml:space="preserve">Hoja de cálculo</t>
  </si>
  <si>
    <t xml:space="preserve">Foglio di calcolo</t>
  </si>
  <si>
    <t xml:space="preserve">Feuille de calcul</t>
  </si>
  <si>
    <t xml:space="preserve">Tabellenblatt</t>
  </si>
  <si>
    <t xml:space="preserve">Tabblad</t>
  </si>
  <si>
    <t xml:space="preserve">Arbejdsark</t>
  </si>
  <si>
    <t xml:space="preserve">Folha de cálculo</t>
  </si>
  <si>
    <t xml:space="preserve">Работен лист</t>
  </si>
  <si>
    <t xml:space="preserve">Final Winner:</t>
  </si>
  <si>
    <t xml:space="preserve">Ganador final:</t>
  </si>
  <si>
    <t xml:space="preserve">Vincitore finale:</t>
  </si>
  <si>
    <t xml:space="preserve">Gagnant de la finale:</t>
  </si>
  <si>
    <t xml:space="preserve">Gewinner im Finale:</t>
  </si>
  <si>
    <t xml:space="preserve">Winnaar in de finale:</t>
  </si>
  <si>
    <t xml:space="preserve">Endelig vinder:</t>
  </si>
  <si>
    <t xml:space="preserve">Vencedor Final</t>
  </si>
  <si>
    <t xml:space="preserve">Краен победител:</t>
  </si>
  <si>
    <t xml:space="preserve">Points for goal difference in the event of a draw:</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</si>
  <si>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</si>
  <si>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</si>
  <si>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</si>
  <si>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</si>
  <si>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</si>
  <si>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Point for målforskel i tilfælde af uafgjort:</t>
  </si>
  <si>
    <t xml:space="preserve">Pontos por saldo de golos em caso de empate:</t>
  </si>
  <si>
    <t xml:space="preserve">Точки за голова разлика в елиминационната фаза:</t>
  </si>
  <si>
    <t xml:space="preserve">yes</t>
  </si>
  <si>
    <t xml:space="preserve">sí</t>
  </si>
  <si>
    <t xml:space="preserve">sì</t>
  </si>
  <si>
    <t xml:space="preserve">oui</t>
  </si>
  <si>
    <t xml:space="preserve">ja</t>
  </si>
  <si>
    <t xml:space="preserve">Ja</t>
  </si>
  <si>
    <t xml:space="preserve">sm</t>
  </si>
  <si>
    <t xml:space="preserve">да</t>
  </si>
  <si>
    <t xml:space="preserve">no</t>
  </si>
  <si>
    <t xml:space="preserve">non</t>
  </si>
  <si>
    <t xml:space="preserve">nein</t>
  </si>
  <si>
    <t xml:space="preserve">nee</t>
  </si>
  <si>
    <t xml:space="preserve">ingen</t>
  </si>
  <si>
    <t xml:space="preserve">não</t>
  </si>
  <si>
    <t xml:space="preserve">не</t>
  </si>
  <si>
    <t xml:space="preserve">Minimum number for 'Many Goals' in the event of a draw:</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</si>
  <si>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</si>
  <si>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</si>
  <si>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</si>
  <si>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</si>
  <si>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</si>
  <si>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antal for 'Mange mål' i tilfælde af uafgjort:</t>
  </si>
  <si>
    <t xml:space="preserve">Número mínimo para ‘Muitos Golos’ em caso de empate:</t>
  </si>
  <si>
    <t xml:space="preserve">Минимален брой за „Много голове“ в случай на равенство:</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</si>
  <si>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</si>
  <si>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</si>
  <si>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</si>
  <si>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</si>
  <si>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</si>
  <si>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</si>
  <si>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Minimum antal for en stor målforskel:</t>
  </si>
  <si>
    <t xml:space="preserve">Número mínimo para um grande saldo de golos:</t>
  </si>
  <si>
    <t xml:space="preserve">Минимален брой за голяма голова разлика:</t>
  </si>
  <si>
    <t xml:space="preserve">If many goals have been scored, points can also be awarded for a good approximation of the result. There are 3 cases:</t>
  </si>
  <si>
    <t xml:space="preserve">Si se han marcado muchos goles, también se pueden otorgar puntos por una buena aproximación del resultado. Hay 3 casos:</t>
  </si>
  <si>
    <t xml:space="preserve">Se sono stati segnati molti gol, possono essere assegnati anche punti per una buona approssimazione del risultato. Ci sono 3 casi:</t>
  </si>
  <si>
    <t xml:space="preserve">Si de nombreux buts ont été marqués, des points peuvent également être attribués pour une bonne approximation du résultat. Il y a 3 cas :</t>
  </si>
  <si>
    <t xml:space="preserve">Sind viele Tore gefallen, kann man auch Punkte für eine gute Annäherung an das Ergebnis vergeben. Es gibt 3 Fälle:</t>
  </si>
  <si>
    <t xml:space="preserve">Als er veel doelpunten zijn gescoord, kun je ook punten toekennen voor een goede benadering van het resultaat. Er zijn 3 gevallen:</t>
  </si>
  <si>
    <t xml:space="preserve">Hvis der er scoret mange mål, kan der også gives point for en god tilnærmelse af resultatet. Der er 3 tilfælde:</t>
  </si>
  <si>
    <t xml:space="preserve">Se foram marcados muitos golos, também podem ser atribuídos pontos para uma boa aproximação do resultado. São 3 casos:</t>
  </si>
  <si>
    <t xml:space="preserve">Ако са отбелязани много голове, могат да се присъждат и точки за добро приближение на резултата. Има 3 случая:</t>
  </si>
  <si>
    <t xml:space="preserve">a) Deviation of a maximum of 1 goal in a draw
     e.g. 4-4 instead of 5-5</t>
  </si>
  <si>
    <t xml:space="preserve">a) Desviación de un máximo de 1 gol en caso de empate
     por ejemplo 4-4 en lugar de 5-5</t>
  </si>
  <si>
    <t xml:space="preserve">a) Deviazione da un massimo di 1 goal in caso di parità
     ad esempio 4-4 invece di 5-5</t>
  </si>
  <si>
    <t xml:space="preserve">a) Déviation d'un maximum de 1 but en cas d'égalité
     par exemple 4-4 au lieu de 5-5</t>
  </si>
  <si>
    <t xml:space="preserve">a) Abweichung von maximal 1 Tor bei einem Unentschieden
     z.B.  4:4  statt 5:5</t>
  </si>
  <si>
    <t xml:space="preserve">a) Afwijking van maximaal 1 doelpunt bij gelijkspel
     bijvoorbeeld 4:4 in plaats van 5:5</t>
  </si>
  <si>
    <t xml:space="preserve">a) Afvigelse fra maksimalt 1 mål i tilfælde af uafgjort
     f.eks. 4-4 i stedet for 5-5</t>
  </si>
  <si>
    <t xml:space="preserve">a) Diferença de no máximo 1 golo em caso de empate
     por exemplo, 4:4 em vez de 5:5</t>
  </si>
  <si>
    <t xml:space="preserve">а) Отклонение от максимум 1 гол в случай на равенство
     напр. 4:4 вместо 5:5</t>
  </si>
  <si>
    <t xml:space="preserve">b) Deviation of a maximum of 1 goal in the goal difference
     e.g. 4-1 instead of 5-1</t>
  </si>
  <si>
    <t xml:space="preserve">b) Desviación de un máximo de 1 gol en la diferencia de goles
     por ejemplo 4-1 en lugar de 5-1</t>
  </si>
  <si>
    <t xml:space="preserve">b) Deviazione da un massimo di 1 gol in differenza reti
     ad esempio 4-1 invece di 5-1</t>
  </si>
  <si>
    <t xml:space="preserve">b) Déviation d'un maximum de 1 but dans la différence de buts
     par exemple 4-1 au lieu de 5-1</t>
  </si>
  <si>
    <t xml:space="preserve">b) Abweichung von maximal 1 Tor bei der Tordifferenz
     z.B.  4:1 statt 5:1</t>
  </si>
  <si>
    <t xml:space="preserve">b) het verschil m.b.t. het voorspelde verschil in doelpunten is maximaal 1;
     bijvoorbeeld 4:1 in plaats van 5:1</t>
  </si>
  <si>
    <t xml:space="preserve">b) Afvigelse fra maksimalt 1 mål i målforskel
     f.eks. 4-1 i stedet for 5-1</t>
  </si>
  <si>
    <t xml:space="preserve">b) Diferença de no máximo 1 golo no saldo de golos
     por exemplo, 4:1 em vez de 5:1</t>
  </si>
  <si>
    <t xml:space="preserve">б) Отклонение от максимум 1 гол в голова разлика
     напр. 4:1 вместо 5:1</t>
  </si>
  <si>
    <t xml:space="preserve">c) Deviation of a maximum of 1 goal for one team or for both teams. A deviation for both teams must be in the same direction,
     e.g. 5-1 instead of 6-2</t>
  </si>
  <si>
    <t xml:space="preserve">c) Desviación de un máximo de 1 gol para un equipo o para ambos equipos. Una desviación para ambos equipos debe ser en la misma dirección,
por ejemplo 5-1 en lugar de 6-2</t>
  </si>
  <si>
    <t xml:space="preserve">c) Deviazione di massimo 1 goal per una squadra o per entrambe le squadre. Una deviazione per entrambe le squadre deve essere nella stessa direzione,
ad esempio 5-1 invece di 6-2</t>
  </si>
  <si>
    <t xml:space="preserve">c) Déviation d'un maximum de 1 but pour une équipe ou pour les deux équipes. Une déviation pour les deux équipes doit être dans le même sens,
par exemple 5-1 au lieu de 6-2</t>
  </si>
  <si>
    <t xml:space="preserve">c) Abweichung von maximal 1 Tor bei einer Mannschaft oder bei beiden Mannschaften. Eine Abweichung bei beiden Mannschaften muss in dieselbe Richtung gehen,
     z.B.  5:1 statt 6:2</t>
  </si>
  <si>
    <t xml:space="preserve">c) Afwijking van maximaal 1 doelpunt voor één team of voor beide teams. Een afwijking voor beide teams moet in dezelfde richting zijn,
bijvoorbeeld 5:1 in plaats van 6:2</t>
  </si>
  <si>
    <t xml:space="preserve">c) Afvigelse på maksimalt 1 mål for et hold eller for begge hold. En afvigelse for begge hold skal være i samme retning,
f.eks. 5-1 i stedet for 6-2</t>
  </si>
  <si>
    <t xml:space="preserve">c) Desvio de no máximo 1 gol para uma equipe ou para ambas as equipes. Um desvio para ambas as equipes deve ser na mesma direção,
por exemplo, 5:1 em vez de 6:2</t>
  </si>
  <si>
    <t xml:space="preserve">в) Отклонение от максимум 1 гол за единия отбор или за двата отбора. Отклонението за двата отбора трябва да бъде в една и съща посока,
напр. 5:1 вместо 6:2</t>
  </si>
  <si>
    <t xml:space="preserve">If you don't want that, you can enter a zero for the relevant factor.
You can also deactivate individual options by entering a minimum of 99.</t>
  </si>
  <si>
    <t xml:space="preserve">Si no desea eso, puede ingresar un cero para el factor relevante.
También puede desactivar opciones individuales ingresando un mínimo de 99.</t>
  </si>
  <si>
    <t xml:space="preserve">Se non lo desideri, puoi inserire uno zero per il fattore rilevante.
Puoi anche disattivare singole opzioni inserendo un minimo di 99.</t>
  </si>
  <si>
    <t xml:space="preserve">Si vous ne le souhaitez pas, vous pouvez entrer un zéro pour le facteur pertinent.
Vous pouvez également désactiver des options individuelles en entrant un minimum de 99.</t>
  </si>
  <si>
    <t xml:space="preserve">Wer das nicht möchte, kann beim entsprechenden Faktor eine Null eintragen.
Man kann auch einzelne Optionen deaktivieren, indem man eine Mindestanzahl von 99 einträgt.</t>
  </si>
  <si>
    <t xml:space="preserve">Om deze optie uit te zetten: kies '0' bij bovenstaande factoren, of vul '99' in waardoor de individuele opties uitgezet worden.</t>
  </si>
  <si>
    <t xml:space="preserve">Hvis du ikke ønsker det, kan du indtaste et nul for den relevante faktor.
Du kan også deaktivere individuelle muligheder ved at indtaste minimum 99.</t>
  </si>
  <si>
    <t xml:space="preserve">Se não desejar isso,  poderá inserir um zero para o fator relevante.
Também pode desativar opções individuais inserindo um mínimo de 99."</t>
  </si>
  <si>
    <t xml:space="preserve">Ако не желаете това, можете да въведете нула за съответния фактор.
Можете също така да деактивирате отделни опции, като въведете минимум 99.</t>
  </si>
  <si>
    <t xml:space="preserve">In the event of a draw,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</si>
  <si>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</si>
  <si>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</si>
  <si>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</si>
  <si>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</si>
  <si>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</si>
  <si>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Skal der gives point for målforskel i tilfælde af uafgjort?
Mange er vant til det. Men af ??logiske årsager er disse gratispoint, fordi målforskellen i dette tilfælde automatisk er korrekt. I indstillingerne ovenfor kan du derfor vælge 'ja' eller 'nej'.</t>
  </si>
  <si>
    <t xml:space="preserve">Em caso de empate, devem ser atribuídos pontos pelo saldo de golos?
Muitos estão acostumados com isso. Mas por razões lógicas estes são pontos grátis porque neste caso o saldo de golos é automaticamente bom. Nas configurações acima, você pode escolher 'sim' ou 'não'.</t>
  </si>
  <si>
    <t xml:space="preserve">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</si>
  <si>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</si>
  <si>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</si>
  <si>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</si>
  <si>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</si>
  <si>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</si>
  <si>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</si>
  <si>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Minimum antal for en stor sum af mål:</t>
  </si>
  <si>
    <t xml:space="preserve">Número mínimo para uma grande soma de golos:</t>
  </si>
  <si>
    <t xml:space="preserve">Минимален брой голове за голяма сума от от голове:</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</si>
  <si>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</si>
  <si>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</si>
  <si>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</si>
  <si>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</si>
  <si>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</si>
  <si>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</si>
  <si>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I ottendedelsfinalerne, kvartfinalerne og semifinalerne forudsiges resultatet uden straffesparkskonkurrence. En uafgjort kan også indgå. I finalen og tredjepladsen skal den samlede score (inklusive straffesparkskonkurrencer) indtastes.</t>
  </si>
  <si>
    <t xml:space="preserve">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</si>
  <si>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 xml:space="preserve">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</si>
  <si>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 xml:space="preserve">Number:</t>
  </si>
  <si>
    <t xml:space="preserve">Número:</t>
  </si>
  <si>
    <t xml:space="preserve">Numero:</t>
  </si>
  <si>
    <t xml:space="preserve">Nombre:</t>
  </si>
  <si>
    <t xml:space="preserve">Anzahl:</t>
  </si>
  <si>
    <t xml:space="preserve">Nummer:</t>
  </si>
  <si>
    <t xml:space="preserve">Номер:</t>
  </si>
  <si>
    <t xml:space="preserve">European Champion</t>
  </si>
  <si>
    <t xml:space="preserve">Campeón de Europa</t>
  </si>
  <si>
    <t xml:space="preserve">Campione Europeo</t>
  </si>
  <si>
    <t xml:space="preserve">Champion d'Europe</t>
  </si>
  <si>
    <t xml:space="preserve">Europameister</t>
  </si>
  <si>
    <t xml:space="preserve">Europees Kampioen</t>
  </si>
  <si>
    <t xml:space="preserve">Europamester</t>
  </si>
  <si>
    <t xml:space="preserve">Campeão Europeu</t>
  </si>
  <si>
    <t xml:space="preserve">Европейски шампион</t>
  </si>
  <si>
    <t xml:space="preserve">Daily schedule</t>
  </si>
  <si>
    <t xml:space="preserve">Horario diario</t>
  </si>
  <si>
    <t xml:space="preserve">Programma giornaliero</t>
  </si>
  <si>
    <t xml:space="preserve">Horaire quotidien</t>
  </si>
  <si>
    <t xml:space="preserve">Täglicher Spielplan</t>
  </si>
  <si>
    <t xml:space="preserve">Dagelijkse planning</t>
  </si>
  <si>
    <t xml:space="preserve">Dagligt skema</t>
  </si>
  <si>
    <t xml:space="preserve">Horário</t>
  </si>
  <si>
    <t xml:space="preserve">Дневна програма</t>
  </si>
  <si>
    <t xml:space="preserve">Match No.</t>
  </si>
  <si>
    <t xml:space="preserve">Partido no.</t>
  </si>
  <si>
    <t xml:space="preserve">Partita n.</t>
  </si>
  <si>
    <t xml:space="preserve">Match non.</t>
  </si>
  <si>
    <t xml:space="preserve">Spiel Nr.</t>
  </si>
  <si>
    <t xml:space="preserve">Spel nr</t>
  </si>
  <si>
    <t xml:space="preserve">Match nr.</t>
  </si>
  <si>
    <t xml:space="preserve">Jogo N.º</t>
  </si>
  <si>
    <t xml:space="preserve">Мач No.</t>
  </si>
  <si>
    <t xml:space="preserve">equipos</t>
  </si>
  <si>
    <t xml:space="preserve">Squadre</t>
  </si>
  <si>
    <t xml:space="preserve">Équipes</t>
  </si>
  <si>
    <t xml:space="preserve">Hold</t>
  </si>
  <si>
    <t xml:space="preserve">Отбори</t>
  </si>
  <si>
    <t xml:space="preserve">Time</t>
  </si>
  <si>
    <t xml:space="preserve">Tiempo</t>
  </si>
  <si>
    <t xml:space="preserve">Tempo</t>
  </si>
  <si>
    <t xml:space="preserve">Temps</t>
  </si>
  <si>
    <t xml:space="preserve">Zeit</t>
  </si>
  <si>
    <t xml:space="preserve">Tijd</t>
  </si>
  <si>
    <t xml:space="preserve">Tid</t>
  </si>
  <si>
    <t xml:space="preserve">Време</t>
  </si>
  <si>
    <t xml:space="preserve">Team 1</t>
  </si>
  <si>
    <t xml:space="preserve">Equipo 1</t>
  </si>
  <si>
    <t xml:space="preserve">Squadra 1</t>
  </si>
  <si>
    <t xml:space="preserve">Equipe 1</t>
  </si>
  <si>
    <t xml:space="preserve">Hold 1</t>
  </si>
  <si>
    <t xml:space="preserve">Equipa 1</t>
  </si>
  <si>
    <t xml:space="preserve">Отбор 1</t>
  </si>
  <si>
    <t xml:space="preserve">Team 2</t>
  </si>
  <si>
    <t xml:space="preserve">Equipo 2</t>
  </si>
  <si>
    <t xml:space="preserve">Squadra 2</t>
  </si>
  <si>
    <t xml:space="preserve">Equipe 2</t>
  </si>
  <si>
    <t xml:space="preserve">Hold 2</t>
  </si>
  <si>
    <t xml:space="preserve">Equipa 2</t>
  </si>
  <si>
    <t xml:space="preserve">Отбор 2</t>
  </si>
  <si>
    <t xml:space="preserve">Huitièmes de finale</t>
  </si>
  <si>
    <t xml:space="preserve">8-delsfinale</t>
  </si>
  <si>
    <t xml:space="preserve">Oitavos de final</t>
  </si>
  <si>
    <t xml:space="preserve">Quartos de final</t>
  </si>
  <si>
    <t xml:space="preserve">Meias finais</t>
  </si>
  <si>
    <t xml:space="preserve">Date</t>
  </si>
  <si>
    <t xml:space="preserve">Fecha</t>
  </si>
  <si>
    <t xml:space="preserve">Data</t>
  </si>
  <si>
    <t xml:space="preserve">Datum</t>
  </si>
  <si>
    <t xml:space="preserve">Dato</t>
  </si>
  <si>
    <t xml:space="preserve">Дата</t>
  </si>
  <si>
    <t xml:space="preserve">Color favorites</t>
  </si>
  <si>
    <t xml:space="preserve">Colorea los favoritos</t>
  </si>
  <si>
    <t xml:space="preserve">Colora i preferiti</t>
  </si>
  <si>
    <t xml:space="preserve">Colorier les favoris</t>
  </si>
  <si>
    <t xml:space="preserve">Favoriten einfärben</t>
  </si>
  <si>
    <t xml:space="preserve">Kleur de favorieten</t>
  </si>
  <si>
    <t xml:space="preserve">Farvefavoritter</t>
  </si>
  <si>
    <t xml:space="preserve">Cor favorita</t>
  </si>
  <si>
    <t xml:space="preserve">Цвят на фаворитите</t>
  </si>
  <si>
    <t xml:space="preserve">Enter the group code here</t>
  </si>
  <si>
    <t xml:space="preserve">Introduzca el código de grupo aquí</t>
  </si>
  <si>
    <t xml:space="preserve">Inserisci qui il codice del gruppo</t>
  </si>
  <si>
    <t xml:space="preserve">Entrez le code du groupe ici</t>
  </si>
  <si>
    <t xml:space="preserve">Hier den Gruppencode eingeben</t>
  </si>
  <si>
    <t xml:space="preserve">Vul hier de groepscode in</t>
  </si>
  <si>
    <t xml:space="preserve">Indtast gruppekoden her</t>
  </si>
  <si>
    <t xml:space="preserve">Introduza o código do grupo aqui</t>
  </si>
  <si>
    <t xml:space="preserve">Въведете груповият код тук</t>
  </si>
  <si>
    <t xml:space="preserve">UTC + 2</t>
  </si>
  <si>
    <t xml:space="preserve">←</t>
  </si>
  <si>
    <t xml:space="preserve">UTC - 12</t>
  </si>
  <si>
    <t xml:space="preserve">IDLW</t>
  </si>
  <si>
    <t xml:space="preserve">UTC - 11</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</si>
  <si>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</si>
  <si>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</si>
  <si>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</si>
  <si>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</si>
  <si>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</si>
  <si>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</si>
  <si>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</si>
  <si>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</si>
  <si>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</si>
  <si>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</si>
  <si>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</si>
  <si>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</si>
  <si>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</si>
  <si>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</si>
  <si>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</si>
  <si>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</si>
  <si>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</si>
  <si>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</si>
  <si>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</si>
  <si>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</si>
  <si>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</si>
  <si>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UTC + 1</t>
  </si>
  <si>
    <t xml:space="preserve">CET</t>
  </si>
  <si>
    <t xml:space="preserve">EET/CEST</t>
  </si>
  <si>
    <t xml:space="preserve">UTC + 3</t>
  </si>
  <si>
    <t xml:space="preserve">AST/EAT</t>
  </si>
  <si>
    <t xml:space="preserve">UTC + 3:30</t>
  </si>
  <si>
    <t xml:space="preserve">IRT</t>
  </si>
  <si>
    <t xml:space="preserve">UTC + 4</t>
  </si>
  <si>
    <t xml:space="preserve">UTC + 4:30</t>
  </si>
  <si>
    <t xml:space="preserve">UTC + 5</t>
  </si>
  <si>
    <t xml:space="preserve">UTC + 5:30</t>
  </si>
  <si>
    <t xml:space="preserve">IST</t>
  </si>
  <si>
    <t xml:space="preserve">UTC + 5:45</t>
  </si>
  <si>
    <t xml:space="preserve">UTC + 6</t>
  </si>
  <si>
    <t xml:space="preserve">UTC + 6:30</t>
  </si>
  <si>
    <t xml:space="preserve">UTC + 7</t>
  </si>
  <si>
    <t xml:space="preserve">ICT</t>
  </si>
  <si>
    <t xml:space="preserve">UTC + 8</t>
  </si>
  <si>
    <t xml:space="preserve">CNST</t>
  </si>
  <si>
    <t xml:space="preserve">UTC + 9</t>
  </si>
  <si>
    <t xml:space="preserve">JST</t>
  </si>
  <si>
    <t xml:space="preserve">UTC + 9:30</t>
  </si>
  <si>
    <t xml:space="preserve">ACST</t>
  </si>
  <si>
    <t xml:space="preserve">UTC + 10</t>
  </si>
  <si>
    <t xml:space="preserve">UTC + 10:30</t>
  </si>
  <si>
    <t xml:space="preserve">UTC + 11</t>
  </si>
  <si>
    <t xml:space="preserve">UTC + 12</t>
  </si>
  <si>
    <t xml:space="preserve">IDLE/NZST</t>
  </si>
  <si>
    <t xml:space="preserve">UTC + 12:45</t>
  </si>
  <si>
    <t xml:space="preserve">UTC + 13</t>
  </si>
  <si>
    <t xml:space="preserve">UTC + 14</t>
  </si>
  <si>
    <t xml:space="preserve">Hints</t>
  </si>
  <si>
    <t xml:space="preserve">Hinweise</t>
  </si>
  <si>
    <t xml:space="preserve">Steps to use this Excel schedule</t>
  </si>
  <si>
    <t xml:space="preserve">Erste Schritte zur Benutzung dieses Spielplans</t>
  </si>
  <si>
    <r>
      <rPr>
        <sz val="11"/>
        <color rgb="FF000000"/>
        <rFont val="Calibri"/>
        <family val="0"/>
        <charset val="1"/>
      </rPr>
      <t xml:space="preserve">Click on the sheet "</t>
    </r>
    <r>
      <rPr>
        <b val="true"/>
        <sz val="11"/>
        <color rgb="FF000000"/>
        <rFont val="Calibri"/>
        <family val="0"/>
        <charset val="1"/>
      </rPr>
      <t xml:space="preserve">Language</t>
    </r>
    <r>
      <rPr>
        <sz val="11"/>
        <color rgb="FF000000"/>
        <rFont val="Calibri"/>
        <family val="0"/>
        <charset val="1"/>
      </rPr>
      <t xml:space="preserve">" and select a language.</t>
    </r>
  </si>
  <si>
    <r>
      <rPr>
        <sz val="11"/>
        <color rgb="FF000000"/>
        <rFont val="Calibri"/>
        <family val="0"/>
        <charset val="1"/>
      </rPr>
      <t xml:space="preserve">Klicke auf das Tabellenblatt "</t>
    </r>
    <r>
      <rPr>
        <b val="true"/>
        <sz val="11"/>
        <color rgb="FF000000"/>
        <rFont val="Calibri"/>
        <family val="0"/>
        <charset val="1"/>
      </rPr>
      <t xml:space="preserve">Language</t>
    </r>
    <r>
      <rPr>
        <sz val="11"/>
        <color rgb="FF000000"/>
        <rFont val="Calibri"/>
        <family val="0"/>
        <charset val="1"/>
      </rPr>
      <t xml:space="preserve">" und wähle eine Sprache aus.</t>
    </r>
  </si>
  <si>
    <r>
      <rPr>
        <sz val="11"/>
        <color rgb="FF000000"/>
        <rFont val="Calibri"/>
        <family val="0"/>
        <charset val="1"/>
      </rPr>
      <t xml:space="preserve">Click on the sheet "</t>
    </r>
    <r>
      <rPr>
        <b val="true"/>
        <sz val="11"/>
        <color rgb="FF000000"/>
        <rFont val="Calibri"/>
        <family val="0"/>
        <charset val="1"/>
      </rPr>
      <t xml:space="preserve">TimeZone</t>
    </r>
    <r>
      <rPr>
        <sz val="11"/>
        <color rgb="FF000000"/>
        <rFont val="Calibri"/>
        <family val="0"/>
        <charset val="1"/>
      </rPr>
      <t xml:space="preserve">" and select your time zone.</t>
    </r>
  </si>
  <si>
    <r>
      <rPr>
        <sz val="11"/>
        <color rgb="FF000000"/>
        <rFont val="Calibri"/>
        <family val="0"/>
        <charset val="1"/>
      </rPr>
      <t xml:space="preserve">Klicke auf das Tabellenblatt "</t>
    </r>
    <r>
      <rPr>
        <b val="true"/>
        <sz val="11"/>
        <color rgb="FF000000"/>
        <rFont val="Calibri"/>
        <family val="0"/>
        <charset val="1"/>
      </rPr>
      <t xml:space="preserve">TimeZone</t>
    </r>
    <r>
      <rPr>
        <sz val="11"/>
        <color rgb="FF000000"/>
        <rFont val="Calibri"/>
        <family val="0"/>
        <charset val="1"/>
      </rPr>
      <t xml:space="preserve">" und wähle deine Zeitzone aus.</t>
    </r>
  </si>
  <si>
    <t xml:space="preserve">If the rank of two teams is not clear in the group table and fair play or UEFA ranking decides,</t>
  </si>
  <si>
    <t xml:space="preserve">Wenn der Rang zweier Teams in der Gruppentabelle nicht klar ist und es entscheidet Fair-Play oder Rangliste,</t>
  </si>
  <si>
    <r>
      <rPr>
        <sz val="11"/>
        <color rgb="FF000000"/>
        <rFont val="Calibri"/>
        <family val="0"/>
        <charset val="1"/>
      </rPr>
      <t xml:space="preserve">click on the sheet "</t>
    </r>
    <r>
      <rPr>
        <b val="true"/>
        <sz val="11"/>
        <color rgb="FF000000"/>
        <rFont val="Calibri"/>
        <family val="0"/>
        <charset val="1"/>
      </rPr>
      <t xml:space="preserve">FairPlay</t>
    </r>
    <r>
      <rPr>
        <sz val="11"/>
        <color rgb="FF000000"/>
        <rFont val="Calibri"/>
        <family val="0"/>
        <charset val="1"/>
      </rPr>
      <t xml:space="preserve">" and enter a "1" for the better team.</t>
    </r>
  </si>
  <si>
    <r>
      <rPr>
        <sz val="11"/>
        <color rgb="FF000000"/>
        <rFont val="Calibri"/>
        <family val="0"/>
        <charset val="1"/>
      </rPr>
      <t xml:space="preserve">klicke auf das Tabellenblatt "</t>
    </r>
    <r>
      <rPr>
        <b val="true"/>
        <sz val="11"/>
        <color rgb="FF000000"/>
        <rFont val="Calibri"/>
        <family val="0"/>
        <charset val="1"/>
      </rPr>
      <t xml:space="preserve">FairPlay</t>
    </r>
    <r>
      <rPr>
        <sz val="11"/>
        <color rgb="FF000000"/>
        <rFont val="Calibri"/>
        <family val="0"/>
        <charset val="1"/>
      </rPr>
      <t xml:space="preserve">" und trage eine "1" für das bessere Team ein.</t>
    </r>
  </si>
  <si>
    <r>
      <rPr>
        <sz val="11"/>
        <color rgb="FF000000"/>
        <rFont val="Calibri"/>
        <family val="0"/>
        <charset val="1"/>
      </rPr>
      <t xml:space="preserve">In case of a </t>
    </r>
    <r>
      <rPr>
        <b val="true"/>
        <sz val="11"/>
        <color rgb="FF000000"/>
        <rFont val="Calibri"/>
        <family val="0"/>
        <charset val="1"/>
      </rPr>
      <t xml:space="preserve">penalty shoot-out</t>
    </r>
    <r>
      <rPr>
        <sz val="11"/>
        <color rgb="FF000000"/>
        <rFont val="Calibri"/>
        <family val="0"/>
        <charset val="1"/>
      </rPr>
      <t xml:space="preserve">, enter the result after 120 minutes and the result of the</t>
    </r>
  </si>
  <si>
    <r>
      <rPr>
        <sz val="11"/>
        <color rgb="FF000000"/>
        <rFont val="Calibri"/>
        <family val="0"/>
        <charset val="1"/>
      </rPr>
      <t xml:space="preserve">Trage im Fall eines </t>
    </r>
    <r>
      <rPr>
        <b val="true"/>
        <sz val="11"/>
        <color rgb="FF000000"/>
        <rFont val="Calibri"/>
        <family val="0"/>
        <charset val="1"/>
      </rPr>
      <t xml:space="preserve">Elfmeterschießens</t>
    </r>
    <r>
      <rPr>
        <sz val="11"/>
        <color rgb="FF000000"/>
        <rFont val="Calibri"/>
        <family val="0"/>
        <charset val="1"/>
      </rPr>
      <t xml:space="preserve"> das Ergebnis nach 120 Minuten und das Ergebnis des</t>
    </r>
  </si>
  <si>
    <t xml:space="preserve">penalty shoot-out. The remark "a.e.t." can be entered to the right of the match result.</t>
  </si>
  <si>
    <t xml:space="preserve">Elfmeterschießens ein. Rechts neben dem Spielergebnis kann der Vermerk "n.V." eingetragen werden.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</si>
  <si>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</si>
  <si>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</si>
  <si>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</si>
  <si>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</si>
  <si>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</si>
  <si>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</si>
  <si>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Translation into your own language</t>
  </si>
  <si>
    <t xml:space="preserve">Übersetzung in die eigene Landessprache</t>
  </si>
  <si>
    <r>
      <rPr>
        <sz val="11"/>
        <color rgb="FF000000"/>
        <rFont val="Calibri"/>
        <family val="0"/>
        <charset val="1"/>
      </rPr>
      <t xml:space="preserve">It is possible to enter the translations into one's own language in the column "</t>
    </r>
    <r>
      <rPr>
        <b val="true"/>
        <sz val="11"/>
        <color rgb="FF000000"/>
        <rFont val="Calibri"/>
        <family val="0"/>
        <charset val="1"/>
      </rPr>
      <t xml:space="preserve">my language</t>
    </r>
    <r>
      <rPr>
        <sz val="11"/>
        <color rgb="FF000000"/>
        <rFont val="Calibri"/>
        <family val="0"/>
        <charset val="1"/>
      </rPr>
      <t xml:space="preserve">"</t>
    </r>
  </si>
  <si>
    <r>
      <rPr>
        <sz val="11"/>
        <color rgb="FF000000"/>
        <rFont val="Calibri"/>
        <family val="0"/>
        <charset val="1"/>
      </rPr>
      <t xml:space="preserve">Es ist möglich, auf dem Tabellenblatt "Language" in der Spalte "</t>
    </r>
    <r>
      <rPr>
        <b val="true"/>
        <sz val="11"/>
        <color rgb="FF000000"/>
        <rFont val="Calibri"/>
        <family val="0"/>
        <charset val="1"/>
      </rPr>
      <t xml:space="preserve">my language</t>
    </r>
    <r>
      <rPr>
        <sz val="11"/>
        <color rgb="FF000000"/>
        <rFont val="Calibri"/>
        <family val="0"/>
        <charset val="1"/>
      </rPr>
      <t xml:space="preserve">" die Übersetzungen in die</t>
    </r>
  </si>
  <si>
    <r>
      <rPr>
        <sz val="11"/>
        <color rgb="FF000000"/>
        <rFont val="Calibri"/>
        <family val="0"/>
        <charset val="1"/>
      </rPr>
      <t xml:space="preserve">on the spreadsheet "</t>
    </r>
    <r>
      <rPr>
        <b val="true"/>
        <sz val="11"/>
        <color rgb="FF000000"/>
        <rFont val="Calibri"/>
        <family val="0"/>
        <charset val="1"/>
      </rPr>
      <t xml:space="preserve">Language</t>
    </r>
    <r>
      <rPr>
        <sz val="11"/>
        <color rgb="FF000000"/>
        <rFont val="Calibri"/>
        <family val="0"/>
        <charset val="1"/>
      </rPr>
      <t xml:space="preserve">".</t>
    </r>
  </si>
  <si>
    <t xml:space="preserve">eigene Sprache einzutragen.</t>
  </si>
  <si>
    <t xml:space="preserve">Betting match results</t>
  </si>
  <si>
    <t xml:space="preserve">Tipp-Spiel</t>
  </si>
  <si>
    <t xml:space="preserve">If you enjoy betting match results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</si>
  <si>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</si>
  <si>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</si>
  <si>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</si>
  <si>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If you don't need any betting results, you can also delete these tables.</t>
  </si>
  <si>
    <t xml:space="preserve">Wer das Tuppspiel nicht benötigt, kann diese Tabellenblätter auch löschen.</t>
  </si>
  <si>
    <t xml:space="preserve">This significantly reduces the file size of the EURO schedule (and therefore the loading time).</t>
  </si>
  <si>
    <t xml:space="preserve">Die Dateigröße des EURO-Spielplans (und damit auch die Ladezeit) reduziert sich dadurch erheblich.</t>
  </si>
  <si>
    <t xml:space="preserve">GF</t>
  </si>
  <si>
    <t xml:space="preserve">GA</t>
  </si>
  <si>
    <t xml:space="preserve">Coefficient</t>
  </si>
  <si>
    <t xml:space="preserve">Fair play</t>
  </si>
  <si>
    <t xml:space="preserve">Ranking</t>
  </si>
  <si>
    <t xml:space="preserve">5.</t>
  </si>
  <si>
    <t xml:space="preserve">6.</t>
  </si>
  <si>
    <t xml:space="preserve">Red dot:</t>
  </si>
  <si>
    <t xml:space="preserve">Team</t>
  </si>
  <si>
    <t xml:space="preserve">Team
no.</t>
  </si>
  <si>
    <t xml:space="preserve">A1</t>
  </si>
  <si>
    <t xml:space="preserve">A2</t>
  </si>
  <si>
    <t xml:space="preserve">A3</t>
  </si>
  <si>
    <t xml:space="preserve">A4</t>
  </si>
  <si>
    <t xml:space="preserve">B2</t>
  </si>
  <si>
    <t xml:space="preserve">B3</t>
  </si>
  <si>
    <t xml:space="preserve">B4</t>
  </si>
  <si>
    <t xml:space="preserve">C1</t>
  </si>
  <si>
    <t xml:space="preserve">C2</t>
  </si>
  <si>
    <t xml:space="preserve">C3</t>
  </si>
  <si>
    <t xml:space="preserve">D1</t>
  </si>
  <si>
    <t xml:space="preserve">D2</t>
  </si>
  <si>
    <t xml:space="preserve">D3</t>
  </si>
  <si>
    <t xml:space="preserve">E1</t>
  </si>
  <si>
    <t xml:space="preserve">E2</t>
  </si>
  <si>
    <t xml:space="preserve">E3</t>
  </si>
  <si>
    <t xml:space="preserve">E4</t>
  </si>
  <si>
    <t xml:space="preserve">F1</t>
  </si>
  <si>
    <t xml:space="preserve">F2</t>
  </si>
  <si>
    <t xml:space="preserve">F3</t>
  </si>
  <si>
    <t xml:space="preserve">F4</t>
  </si>
  <si>
    <t xml:space="preserve">Date   (local time host)</t>
  </si>
  <si>
    <t xml:space="preserve">Date   (local time)</t>
  </si>
  <si>
    <t xml:space="preserve">Order of headings</t>
  </si>
  <si>
    <t xml:space="preserve">1/8 finals</t>
  </si>
  <si>
    <t xml:space="preserve">1/4 finals</t>
  </si>
  <si>
    <t xml:space="preserve">W39</t>
  </si>
  <si>
    <t xml:space="preserve">W37</t>
  </si>
  <si>
    <t xml:space="preserve">W41</t>
  </si>
  <si>
    <t xml:space="preserve">W42</t>
  </si>
  <si>
    <t xml:space="preserve">W43</t>
  </si>
  <si>
    <t xml:space="preserve">W44</t>
  </si>
  <si>
    <t xml:space="preserve">W40</t>
  </si>
  <si>
    <t xml:space="preserve">W38</t>
  </si>
  <si>
    <t xml:space="preserve">1/2 finals</t>
  </si>
  <si>
    <t xml:space="preserve">W45</t>
  </si>
  <si>
    <t xml:space="preserve">W46</t>
  </si>
  <si>
    <t xml:space="preserve">W47</t>
  </si>
  <si>
    <t xml:space="preserve">W48</t>
  </si>
  <si>
    <t xml:space="preserve">W49</t>
  </si>
  <si>
    <t xml:space="preserve">W50</t>
  </si>
  <si>
    <t xml:space="preserve">Category</t>
  </si>
  <si>
    <t xml:space="preserve">direct Comp. 3</t>
  </si>
  <si>
    <t xml:space="preserve">direct Comp. 2</t>
  </si>
  <si>
    <t xml:space="preserve">Goal difference</t>
  </si>
  <si>
    <t xml:space="preserve">Goal difference zero</t>
  </si>
  <si>
    <t xml:space="preserve">Goals scored</t>
  </si>
  <si>
    <t xml:space="preserve">Penalty shootout</t>
  </si>
  <si>
    <t xml:space="preserve">direct Comp. 4.3</t>
  </si>
  <si>
    <t xml:space="preserve">direct Comp. 4.2</t>
  </si>
  <si>
    <t xml:space="preserve">Row</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</si>
  <si>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</si>
  <si>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</si>
  <si>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</si>
  <si>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</si>
  <si>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</si>
  <si>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</si>
  <si>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</si>
  <si>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Number of all games:</t>
  </si>
  <si>
    <t xml:space="preserve">EURO</t>
  </si>
  <si>
    <t xml:space="preserve">References</t>
  </si>
  <si>
    <t xml:space="preserve">Referenced columns</t>
  </si>
  <si>
    <t xml:space="preserve">Row number teams</t>
  </si>
  <si>
    <t xml:space="preserve">Row number scores</t>
  </si>
  <si>
    <t xml:space="preserve">H</t>
  </si>
  <si>
    <t xml:space="preserve">I</t>
  </si>
  <si>
    <t xml:space="preserve">K</t>
  </si>
  <si>
    <t xml:space="preserve">L</t>
  </si>
  <si>
    <t xml:space="preserve">N</t>
  </si>
  <si>
    <t xml:space="preserve">O</t>
  </si>
  <si>
    <t xml:space="preserve">Q</t>
  </si>
  <si>
    <t xml:space="preserve">R</t>
  </si>
  <si>
    <t xml:space="preserve">Match</t>
  </si>
  <si>
    <t xml:space="preserve">penalties shoot</t>
  </si>
  <si>
    <t xml:space="preserve">valid</t>
  </si>
  <si>
    <t xml:space="preserve">Dir. Comp. (2)</t>
  </si>
  <si>
    <t xml:space="preserve">Dir. Comp. (4.3)</t>
  </si>
  <si>
    <t xml:space="preserve">Dir. Comp. (4.3.2)</t>
  </si>
  <si>
    <t xml:space="preserve">Dir. Comp. (4.2)</t>
  </si>
  <si>
    <t xml:space="preserve">match count &gt; 0</t>
  </si>
  <si>
    <t xml:space="preserve">Pts/GD/For</t>
  </si>
  <si>
    <t xml:space="preserve">Penalty</t>
  </si>
  <si>
    <t xml:space="preserve">For showing direct comparisons of 2 on sheet "Direct comparisons"</t>
  </si>
  <si>
    <t xml:space="preserve">Sorted list</t>
  </si>
  <si>
    <t xml:space="preserve">wins</t>
  </si>
  <si>
    <t xml:space="preserve">Red dot</t>
  </si>
  <si>
    <t xml:space="preserve">Penalty (?)</t>
  </si>
  <si>
    <t xml:space="preserve">DC(2) ?</t>
  </si>
  <si>
    <t xml:space="preserve">DC(4.2) ?</t>
  </si>
  <si>
    <t xml:space="preserve">DC(3.2) ?</t>
  </si>
  <si>
    <t xml:space="preserve">DC(4.3.2) ?</t>
  </si>
  <si>
    <t xml:space="preserve">All Dir.C. (2)</t>
  </si>
  <si>
    <t xml:space="preserve">Direct Comparison of 2</t>
  </si>
  <si>
    <t xml:space="preserve">Direct Comparison of 3</t>
  </si>
  <si>
    <t xml:space="preserve">Direct Comparison of 4</t>
  </si>
  <si>
    <t xml:space="preserve">DC(2)</t>
  </si>
  <si>
    <t xml:space="preserve">DC(4.2)</t>
  </si>
  <si>
    <t xml:space="preserve">Rank Col. V</t>
  </si>
  <si>
    <t xml:space="preserve">DC(3)</t>
  </si>
  <si>
    <t xml:space="preserve">DC(3.2)</t>
  </si>
  <si>
    <t xml:space="preserve">Results of direct encounters</t>
  </si>
  <si>
    <t xml:space="preserve">DC(4.3)</t>
  </si>
  <si>
    <t xml:space="preserve">DC(4.3.2)</t>
  </si>
</sst>
</file>

<file path=xl/styles.xml><?xml version="1.0" encoding="utf-8"?>
<styleSheet xmlns="http://schemas.openxmlformats.org/spreadsheetml/2006/main">
  <numFmts count="15">
    <numFmt numFmtId="164" formatCode="General"/>
    <numFmt numFmtId="165" formatCode="General"/>
    <numFmt numFmtId="166" formatCode="@"/>
    <numFmt numFmtId="167" formatCode="ddd&quot;, &quot;dd/mm/yyyy&quot;         &quot;hh:mm"/>
    <numFmt numFmtId="168" formatCode="[$-407]ddd/&quot;, &quot;d/mm/yy"/>
    <numFmt numFmtId="169" formatCode="ddd&quot;, &quot;dd/mm/yyyy\ "/>
    <numFmt numFmtId="170" formatCode="hh:mm"/>
    <numFmt numFmtId="171" formatCode=";;;"/>
    <numFmt numFmtId="172" formatCode="dd/mm/yyyy"/>
    <numFmt numFmtId="173" formatCode="0.00"/>
    <numFmt numFmtId="174" formatCode="dd/mm/yyyy\ hh:mm"/>
    <numFmt numFmtId="175" formatCode="ddd&quot;, &quot;dd/mm/yyyy&quot;      &quot;hh:mm"/>
    <numFmt numFmtId="176" formatCode="#,##0.000000"/>
    <numFmt numFmtId="177" formatCode="#,##0.0000000"/>
    <numFmt numFmtId="178" formatCode="#,##0"/>
  </numFmts>
  <fonts count="87">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b val="true"/>
      <sz val="44"/>
      <color rgb="FFC00000"/>
      <name val="Ar cena"/>
      <family val="0"/>
      <charset val="1"/>
    </font>
    <font>
      <b val="true"/>
      <sz val="44"/>
      <color rgb="FFDE500A"/>
      <name val="Ar cena"/>
      <family val="0"/>
      <charset val="1"/>
    </font>
    <font>
      <sz val="11"/>
      <color rgb="FFDE500A"/>
      <name val="Calibri"/>
      <family val="0"/>
      <charset val="1"/>
    </font>
    <font>
      <sz val="10"/>
      <color rgb="FF5786B1"/>
      <name val="Calibri"/>
      <family val="0"/>
      <charset val="1"/>
    </font>
    <font>
      <sz val="6"/>
      <color rgb="FFA8D08D"/>
      <name val="Noto Sans Symbols"/>
      <family val="0"/>
      <charset val="1"/>
    </font>
    <font>
      <b val="true"/>
      <sz val="9"/>
      <color rgb="FF000000"/>
      <name val="Calibri"/>
      <family val="0"/>
      <charset val="1"/>
    </font>
    <font>
      <sz val="6"/>
      <color rgb="FFC00000"/>
      <name val="Noto Sans Symbols"/>
      <family val="0"/>
      <charset val="1"/>
    </font>
    <font>
      <sz val="11"/>
      <color rgb="FF5786B1"/>
      <name val="Calibri"/>
      <family val="0"/>
      <charset val="1"/>
    </font>
    <font>
      <sz val="10"/>
      <color rgb="FF000000"/>
      <name val="Calibri"/>
      <family val="0"/>
      <charset val="1"/>
    </font>
    <font>
      <b val="true"/>
      <sz val="10"/>
      <color rgb="FF000000"/>
      <name val="Calibri"/>
      <family val="0"/>
      <charset val="1"/>
    </font>
    <font>
      <sz val="10"/>
      <color rgb="FF087094"/>
      <name val="Calibri"/>
      <family val="0"/>
      <charset val="1"/>
    </font>
    <font>
      <sz val="10"/>
      <color rgb="FF27776C"/>
      <name val="Calibri"/>
      <family val="0"/>
      <charset val="1"/>
    </font>
    <font>
      <b val="true"/>
      <sz val="12"/>
      <color rgb="FFDE500A"/>
      <name val="Calibri"/>
      <family val="0"/>
      <charset val="1"/>
    </font>
    <font>
      <sz val="8"/>
      <color rgb="FF000000"/>
      <name val="Calibri"/>
      <family val="0"/>
      <charset val="1"/>
    </font>
    <font>
      <sz val="11"/>
      <color rgb="FF000000"/>
      <name val="Calibri"/>
      <family val="0"/>
      <charset val="1"/>
    </font>
    <font>
      <b val="true"/>
      <sz val="12"/>
      <color rgb="FFC00000"/>
      <name val="Calibri"/>
      <family val="0"/>
      <charset val="1"/>
    </font>
    <font>
      <b val="true"/>
      <sz val="14"/>
      <color rgb="FF000000"/>
      <name val="Calibri"/>
      <family val="0"/>
      <charset val="1"/>
    </font>
    <font>
      <b val="true"/>
      <sz val="16"/>
      <color rgb="FFC00000"/>
      <name val="Calibri"/>
      <family val="0"/>
      <charset val="1"/>
    </font>
    <font>
      <sz val="9"/>
      <color rgb="FF8C1737"/>
      <name val="Calibri"/>
      <family val="0"/>
      <charset val="1"/>
    </font>
    <font>
      <b val="true"/>
      <sz val="18"/>
      <color rgb="FFED7D31"/>
      <name val="Calibri"/>
      <family val="0"/>
      <charset val="1"/>
    </font>
    <font>
      <b val="true"/>
      <sz val="11"/>
      <color rgb="FF595959"/>
      <name val="Calibri"/>
      <family val="0"/>
      <charset val="1"/>
    </font>
    <font>
      <sz val="10"/>
      <color rgb="FF757070"/>
      <name val="Calibri"/>
      <family val="0"/>
      <charset val="1"/>
    </font>
    <font>
      <b val="true"/>
      <sz val="17"/>
      <color rgb="FFED7D31"/>
      <name val="Calibri"/>
      <family val="0"/>
      <charset val="1"/>
    </font>
    <font>
      <sz val="8"/>
      <color rgb="FF928E8E"/>
      <name val="Calibri"/>
      <family val="0"/>
      <charset val="1"/>
    </font>
    <font>
      <sz val="11"/>
      <color rgb="FFA5A5A5"/>
      <name val="Calibri"/>
      <family val="0"/>
      <charset val="1"/>
    </font>
    <font>
      <sz val="8"/>
      <color rgb="FFC02000"/>
      <name val="Calibri"/>
      <family val="0"/>
      <charset val="1"/>
    </font>
    <font>
      <sz val="11"/>
      <color rgb="FF757070"/>
      <name val="Calibri"/>
      <family val="0"/>
      <charset val="1"/>
    </font>
    <font>
      <b val="true"/>
      <sz val="11"/>
      <color rgb="FF329A8B"/>
      <name val="Calibri"/>
      <family val="0"/>
      <charset val="1"/>
    </font>
    <font>
      <sz val="10"/>
      <color rgb="FF3A3838"/>
      <name val="Calibri"/>
      <family val="0"/>
      <charset val="1"/>
    </font>
    <font>
      <b val="true"/>
      <sz val="10"/>
      <color rgb="FF3A3838"/>
      <name val="Calibri"/>
      <family val="0"/>
      <charset val="1"/>
    </font>
    <font>
      <b val="true"/>
      <sz val="12"/>
      <color rgb="FF000000"/>
      <name val="Calibri"/>
      <family val="0"/>
      <charset val="1"/>
    </font>
    <font>
      <sz val="9"/>
      <color rgb="FF000000"/>
      <name val="Calibri"/>
      <family val="0"/>
      <charset val="1"/>
    </font>
    <font>
      <sz val="8"/>
      <color rgb="FF595959"/>
      <name val="Calibri"/>
      <family val="0"/>
      <charset val="1"/>
    </font>
    <font>
      <b val="true"/>
      <sz val="24"/>
      <color rgb="FF000000"/>
      <name val="Calibri"/>
      <family val="0"/>
      <charset val="1"/>
    </font>
    <font>
      <b val="true"/>
      <sz val="16"/>
      <color rgb="FFDE500A"/>
      <name val="Arial"/>
      <family val="0"/>
      <charset val="1"/>
    </font>
    <font>
      <sz val="24"/>
      <color rgb="FFDE500A"/>
      <name val="Arial Black"/>
      <family val="0"/>
      <charset val="1"/>
    </font>
    <font>
      <sz val="24"/>
      <color rgb="FF8C1737"/>
      <name val="Arial Black"/>
      <family val="0"/>
      <charset val="1"/>
    </font>
    <font>
      <sz val="10"/>
      <color rgb="FF595959"/>
      <name val="Calibri"/>
      <family val="0"/>
      <charset val="1"/>
    </font>
    <font>
      <u val="single"/>
      <sz val="11"/>
      <color rgb="FF0000FF"/>
      <name val="Calibri"/>
      <family val="0"/>
      <charset val="1"/>
    </font>
    <font>
      <sz val="12"/>
      <color rgb="FF000000"/>
      <name val="Calibri"/>
      <family val="0"/>
      <charset val="1"/>
    </font>
    <font>
      <b val="true"/>
      <sz val="22"/>
      <color rgb="FF007CFF"/>
      <name val="Calibri"/>
      <family val="0"/>
      <charset val="1"/>
    </font>
    <font>
      <sz val="9"/>
      <color rgb="FFC55A11"/>
      <name val="Calibri"/>
      <family val="0"/>
      <charset val="1"/>
    </font>
    <font>
      <b val="true"/>
      <sz val="22"/>
      <color rgb="FF000000"/>
      <name val="Calibri"/>
      <family val="0"/>
      <charset val="1"/>
    </font>
    <font>
      <sz val="12"/>
      <color rgb="FF000000"/>
      <name val="Noto Sans Symbols"/>
      <family val="0"/>
      <charset val="1"/>
    </font>
    <font>
      <b val="true"/>
      <sz val="11"/>
      <color rgb="FF2E75B5"/>
      <name val="Calibri"/>
      <family val="0"/>
      <charset val="1"/>
    </font>
    <font>
      <sz val="14"/>
      <color rgb="FFDE500A"/>
      <name val="Calibri"/>
      <family val="0"/>
      <charset val="1"/>
    </font>
    <font>
      <b val="true"/>
      <sz val="14"/>
      <color rgb="FFDE500A"/>
      <name val="Calibri"/>
      <family val="0"/>
      <charset val="1"/>
    </font>
    <font>
      <b val="true"/>
      <sz val="11"/>
      <color rgb="FF0070C0"/>
      <name val="Calibri"/>
      <family val="0"/>
      <charset val="1"/>
    </font>
    <font>
      <b val="true"/>
      <sz val="14"/>
      <color rgb="FF0070C0"/>
      <name val="Calibri"/>
      <family val="0"/>
      <charset val="1"/>
    </font>
    <font>
      <sz val="11"/>
      <color rgb="FF0070C0"/>
      <name val="Calibri"/>
      <family val="0"/>
      <charset val="1"/>
    </font>
    <font>
      <b val="true"/>
      <sz val="18"/>
      <color rgb="FF0070C0"/>
      <name val="Calibri"/>
      <family val="0"/>
      <charset val="1"/>
    </font>
    <font>
      <sz val="18"/>
      <color rgb="FF000000"/>
      <name val="Calibri"/>
      <family val="0"/>
      <charset val="1"/>
    </font>
    <font>
      <b val="true"/>
      <sz val="20"/>
      <color rgb="FFDE500A"/>
      <name val="Calibri"/>
      <family val="0"/>
      <charset val="1"/>
    </font>
    <font>
      <sz val="11"/>
      <color rgb="FF087094"/>
      <name val="Calibri"/>
      <family val="0"/>
      <charset val="1"/>
    </font>
    <font>
      <sz val="11"/>
      <color rgb="FFBFBFBF"/>
      <name val="Calibri"/>
      <family val="0"/>
      <charset val="1"/>
    </font>
    <font>
      <b val="true"/>
      <sz val="22"/>
      <color rgb="FF0D98C9"/>
      <name val="Calibri"/>
      <family val="0"/>
      <charset val="1"/>
    </font>
    <font>
      <sz val="11"/>
      <color rgb="FF000000"/>
      <name val="Noto Sans Symbols"/>
      <family val="0"/>
      <charset val="1"/>
    </font>
    <font>
      <sz val="14"/>
      <color rgb="FF0D98C9"/>
      <name val="Noto Sans Symbols"/>
      <family val="0"/>
      <charset val="1"/>
    </font>
    <font>
      <sz val="10"/>
      <color rgb="FFC55A11"/>
      <name val="Calibri"/>
      <family val="0"/>
      <charset val="1"/>
    </font>
    <font>
      <b val="true"/>
      <sz val="12"/>
      <color rgb="FF0A749A"/>
      <name val="Calibri"/>
      <family val="0"/>
      <charset val="1"/>
    </font>
    <font>
      <b val="true"/>
      <sz val="11"/>
      <color rgb="FF0A749A"/>
      <name val="Calibri"/>
      <family val="0"/>
      <charset val="1"/>
    </font>
    <font>
      <b val="true"/>
      <sz val="22"/>
      <color rgb="FFDE500A"/>
      <name val="Calibri"/>
      <family val="0"/>
      <charset val="1"/>
    </font>
    <font>
      <b val="true"/>
      <sz val="12"/>
      <color rgb="FF595959"/>
      <name val="Times New Roman"/>
      <family val="0"/>
      <charset val="1"/>
    </font>
    <font>
      <sz val="11"/>
      <color rgb="FF595959"/>
      <name val="Calibri"/>
      <family val="0"/>
      <charset val="1"/>
    </font>
    <font>
      <b val="true"/>
      <sz val="12"/>
      <color rgb="FF595959"/>
      <name val="Calibri"/>
      <family val="0"/>
      <charset val="1"/>
    </font>
    <font>
      <sz val="14"/>
      <color rgb="FF000000"/>
      <name val="Calibri"/>
      <family val="0"/>
      <charset val="1"/>
    </font>
    <font>
      <b val="true"/>
      <sz val="16"/>
      <color rgb="FFED7D31"/>
      <name val="Calibri"/>
      <family val="0"/>
      <charset val="1"/>
    </font>
    <font>
      <sz val="7"/>
      <color rgb="FF000000"/>
      <name val="Calibri"/>
      <family val="0"/>
      <charset val="1"/>
    </font>
    <font>
      <sz val="11"/>
      <color rgb="FFC00000"/>
      <name val="Calibri"/>
      <family val="0"/>
      <charset val="1"/>
    </font>
    <font>
      <sz val="22"/>
      <color rgb="FF000000"/>
      <name val="Calibri"/>
      <family val="0"/>
      <charset val="1"/>
    </font>
    <font>
      <sz val="11"/>
      <color rgb="FFFF0000"/>
      <name val="Calibri"/>
      <family val="0"/>
      <charset val="1"/>
    </font>
    <font>
      <b val="true"/>
      <sz val="18"/>
      <color rgb="FF000000"/>
      <name val="Calibri"/>
      <family val="0"/>
      <charset val="1"/>
    </font>
    <font>
      <b val="true"/>
      <sz val="11"/>
      <color rgb="FF800000"/>
      <name val="Calibri"/>
      <family val="0"/>
      <charset val="1"/>
    </font>
    <font>
      <b val="true"/>
      <sz val="22"/>
      <color rgb="FFED7D31"/>
      <name val="Calibri"/>
      <family val="0"/>
      <charset val="1"/>
    </font>
    <font>
      <sz val="10"/>
      <color rgb="FFC00000"/>
      <name val="Calibri"/>
      <family val="0"/>
      <charset val="1"/>
    </font>
    <font>
      <sz val="10"/>
      <color rgb="FF548135"/>
      <name val="Calibri"/>
      <family val="0"/>
      <charset val="1"/>
    </font>
    <font>
      <b val="true"/>
      <sz val="8"/>
      <color rgb="FFC00000"/>
      <name val="Calibri"/>
      <family val="0"/>
      <charset val="1"/>
    </font>
    <font>
      <b val="true"/>
      <sz val="11"/>
      <color rgb="FF3762AF"/>
      <name val="Calibri"/>
      <family val="0"/>
      <charset val="1"/>
    </font>
    <font>
      <b val="true"/>
      <sz val="8"/>
      <color rgb="FF000000"/>
      <name val="Calibri"/>
      <family val="0"/>
      <charset val="1"/>
    </font>
    <font>
      <sz val="11"/>
      <color rgb="FF2E75B5"/>
      <name val="Calibri"/>
      <family val="0"/>
      <charset val="1"/>
    </font>
    <font>
      <b val="true"/>
      <sz val="10"/>
      <color rgb="FFC55A11"/>
      <name val="Calibri"/>
      <family val="0"/>
      <charset val="1"/>
    </font>
    <font>
      <sz val="11"/>
      <color rgb="FFBF9000"/>
      <name val="Calibri"/>
      <family val="0"/>
      <charset val="1"/>
    </font>
  </fonts>
  <fills count="31">
    <fill>
      <patternFill patternType="none"/>
    </fill>
    <fill>
      <patternFill patternType="gray125"/>
    </fill>
    <fill>
      <patternFill patternType="solid">
        <fgColor rgb="FFF0FDCE"/>
        <bgColor rgb="FFEDFBC1"/>
      </patternFill>
    </fill>
    <fill>
      <patternFill patternType="solid">
        <fgColor rgb="FFFFEEDB"/>
        <bgColor rgb="FFFDEFE7"/>
      </patternFill>
    </fill>
    <fill>
      <patternFill patternType="solid">
        <fgColor rgb="FF0D98C9"/>
        <bgColor rgb="FF0072E0"/>
      </patternFill>
    </fill>
    <fill>
      <patternFill patternType="solid">
        <fgColor rgb="FFFBF7C9"/>
        <bgColor rgb="FFFEF2CB"/>
      </patternFill>
    </fill>
    <fill>
      <patternFill patternType="solid">
        <fgColor rgb="FFF2F2F2"/>
        <bgColor rgb="FFECECEC"/>
      </patternFill>
    </fill>
    <fill>
      <patternFill patternType="solid">
        <fgColor rgb="FFF8F8F8"/>
        <bgColor rgb="FFF9F9F9"/>
      </patternFill>
    </fill>
    <fill>
      <patternFill patternType="solid">
        <fgColor rgb="FFD8D8D8"/>
        <bgColor rgb="FFD0CECE"/>
      </patternFill>
    </fill>
    <fill>
      <patternFill patternType="solid">
        <fgColor rgb="FFECECEC"/>
        <bgColor rgb="FFF2F2F2"/>
      </patternFill>
    </fill>
    <fill>
      <patternFill patternType="solid">
        <fgColor rgb="FFDE500A"/>
        <bgColor rgb="FFC55A11"/>
      </patternFill>
    </fill>
    <fill>
      <patternFill patternType="solid">
        <fgColor rgb="FF789A0A"/>
        <bgColor rgb="FF7F7F7F"/>
      </patternFill>
    </fill>
    <fill>
      <patternFill patternType="solid">
        <fgColor rgb="FFFF0000"/>
        <bgColor rgb="FFC00000"/>
      </patternFill>
    </fill>
    <fill>
      <patternFill patternType="solid">
        <fgColor rgb="FFE2EFD9"/>
        <bgColor rgb="FFECECEC"/>
      </patternFill>
    </fill>
    <fill>
      <patternFill patternType="solid">
        <fgColor rgb="FFD1F2FB"/>
        <bgColor rgb="FFDEEAF6"/>
      </patternFill>
    </fill>
    <fill>
      <patternFill patternType="solid">
        <fgColor rgb="FFFEF2CB"/>
        <bgColor rgb="FFFBF7C9"/>
      </patternFill>
    </fill>
    <fill>
      <patternFill patternType="darkGray">
        <fgColor rgb="FFB4DC78"/>
        <bgColor rgb="FFAFD982"/>
      </patternFill>
    </fill>
    <fill>
      <patternFill patternType="solid">
        <fgColor rgb="FFFFAF23"/>
        <bgColor rgb="FFF4B083"/>
      </patternFill>
    </fill>
    <fill>
      <patternFill patternType="solid">
        <fgColor rgb="FF3CD2FF"/>
        <bgColor rgb="FF0D98C9"/>
      </patternFill>
    </fill>
    <fill>
      <patternFill patternType="solid">
        <fgColor rgb="FFD9AADA"/>
        <bgColor rgb="FFBFBFBF"/>
      </patternFill>
    </fill>
    <fill>
      <patternFill patternType="solid">
        <fgColor rgb="FFDEEAF6"/>
        <bgColor rgb="FFD9E2F3"/>
      </patternFill>
    </fill>
    <fill>
      <patternFill patternType="solid">
        <fgColor rgb="FFFFFFCC"/>
        <bgColor rgb="FFFBF7C9"/>
      </patternFill>
    </fill>
    <fill>
      <patternFill patternType="solid">
        <fgColor rgb="FFEDFBC1"/>
        <bgColor rgb="FFF0FDCE"/>
      </patternFill>
    </fill>
    <fill>
      <patternFill patternType="solid">
        <fgColor rgb="FFF9F9F9"/>
        <bgColor rgb="FFF8F8F8"/>
      </patternFill>
    </fill>
    <fill>
      <patternFill patternType="solid">
        <fgColor rgb="FFFBE4D5"/>
        <bgColor rgb="FFFEE9D6"/>
      </patternFill>
    </fill>
    <fill>
      <patternFill patternType="solid">
        <fgColor rgb="FFFDEFE7"/>
        <bgColor rgb="FFFFEEDB"/>
      </patternFill>
    </fill>
    <fill>
      <patternFill patternType="solid">
        <fgColor rgb="FFBDD6EE"/>
        <bgColor rgb="FFD0CECE"/>
      </patternFill>
    </fill>
    <fill>
      <patternFill patternType="solid">
        <fgColor rgb="FFFEF6E8"/>
        <bgColor rgb="FFFDEFE7"/>
      </patternFill>
    </fill>
    <fill>
      <patternFill patternType="solid">
        <fgColor rgb="FFFFFF99"/>
        <bgColor rgb="FFEDFBC1"/>
      </patternFill>
    </fill>
    <fill>
      <patternFill patternType="solid">
        <fgColor rgb="FFFEE9D6"/>
        <bgColor rgb="FFFBE4D5"/>
      </patternFill>
    </fill>
    <fill>
      <patternFill patternType="solid">
        <fgColor rgb="FFD9E2F3"/>
        <bgColor rgb="FFDEEAF6"/>
      </patternFill>
    </fill>
  </fills>
  <borders count="313">
    <border diagonalUp="false" diagonalDown="false">
      <left/>
      <right/>
      <top/>
      <bottom/>
      <diagonal/>
    </border>
    <border diagonalUp="false" diagonalDown="false">
      <left style="thin">
        <color rgb="FFFCC99A"/>
      </left>
      <right/>
      <top style="thin">
        <color rgb="FFFCC99A"/>
      </top>
      <bottom/>
      <diagonal/>
    </border>
    <border diagonalUp="false" diagonalDown="false">
      <left/>
      <right style="thin">
        <color rgb="FFFCC99A"/>
      </right>
      <top style="thin">
        <color rgb="FFFCC99A"/>
      </top>
      <bottom/>
      <diagonal/>
    </border>
    <border diagonalUp="false" diagonalDown="false">
      <left style="thin">
        <color rgb="FFFCC99A"/>
      </left>
      <right/>
      <top/>
      <bottom/>
      <diagonal/>
    </border>
    <border diagonalUp="false" diagonalDown="false">
      <left/>
      <right style="thin">
        <color rgb="FFFCC99A"/>
      </right>
      <top/>
      <bottom/>
      <diagonal/>
    </border>
    <border diagonalUp="false" diagonalDown="false">
      <left style="thin">
        <color rgb="FFFCC99A"/>
      </left>
      <right/>
      <top/>
      <bottom style="thin">
        <color rgb="FFFCC99A"/>
      </bottom>
      <diagonal/>
    </border>
    <border diagonalUp="false" diagonalDown="false">
      <left/>
      <right style="thin">
        <color rgb="FFFCC99A"/>
      </right>
      <top/>
      <bottom style="thin">
        <color rgb="FFFCC99A"/>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AEABAB"/>
      </left>
      <right style="thin">
        <color rgb="FFAEABAB"/>
      </right>
      <top style="thin">
        <color rgb="FFAEABAB"/>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AEABAB"/>
      </left>
      <right/>
      <top/>
      <bottom/>
      <diagonal/>
    </border>
    <border diagonalUp="false" diagonalDown="false">
      <left/>
      <right style="thin">
        <color rgb="FFAEABAB"/>
      </right>
      <top/>
      <bottom/>
      <diagonal/>
    </border>
    <border diagonalUp="false" diagonalDown="false">
      <left style="thin">
        <color rgb="FF7F7F7F"/>
      </left>
      <right/>
      <top/>
      <bottom style="medium">
        <color rgb="FF7F7F7F"/>
      </bottom>
      <diagonal/>
    </border>
    <border diagonalUp="false" diagonalDown="false">
      <left style="thin"/>
      <right style="thin">
        <color rgb="FF7F7F7F"/>
      </right>
      <top/>
      <bottom style="medium">
        <color rgb="FF7F7F7F"/>
      </bottom>
      <diagonal/>
    </border>
    <border diagonalUp="false" diagonalDown="false">
      <left style="thin">
        <color rgb="FFAEABAB"/>
      </left>
      <right style="thin">
        <color rgb="FFAEABAB"/>
      </right>
      <top/>
      <bottom/>
      <diagonal/>
    </border>
    <border diagonalUp="false" diagonalDown="false">
      <left style="thin">
        <color rgb="FFAEABAB"/>
      </left>
      <right/>
      <top/>
      <bottom style="thin">
        <color rgb="FFAEABAB"/>
      </bottom>
      <diagonal/>
    </border>
    <border diagonalUp="false" diagonalDown="false">
      <left/>
      <right/>
      <top/>
      <bottom style="thin">
        <color rgb="FFAEABAB"/>
      </bottom>
      <diagonal/>
    </border>
    <border diagonalUp="false" diagonalDown="false">
      <left/>
      <right style="thin">
        <color rgb="FFAEABAB"/>
      </right>
      <top/>
      <bottom style="thin">
        <color rgb="FFAEABAB"/>
      </bottom>
      <diagonal/>
    </border>
    <border diagonalUp="false" diagonalDown="false">
      <left style="thin">
        <color rgb="FFAEABAB"/>
      </left>
      <right style="thin">
        <color rgb="FFAEABAB"/>
      </right>
      <top/>
      <bottom style="thin">
        <color rgb="FFAEABAB"/>
      </bottom>
      <diagonal/>
    </border>
    <border diagonalUp="false" diagonalDown="false">
      <left style="thin">
        <color rgb="FF7F7F7F"/>
      </left>
      <right style="thin"/>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style="medium">
        <color rgb="FF7F7F7F"/>
      </left>
      <right/>
      <top/>
      <bottom/>
      <diagonal/>
    </border>
    <border diagonalUp="false" diagonalDown="false">
      <left/>
      <right style="thin">
        <color rgb="FF7F7F7F"/>
      </right>
      <top style="thin">
        <color rgb="FF7F7F7F"/>
      </top>
      <bottom style="thin">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thin">
        <color rgb="FF73716A"/>
      </left>
      <right/>
      <top style="thin">
        <color rgb="FF73716A"/>
      </top>
      <bottom style="thin">
        <color rgb="FF73716A"/>
      </bottom>
      <diagonal/>
    </border>
    <border diagonalUp="false" diagonalDown="false">
      <left/>
      <right style="thin">
        <color rgb="FF73716A"/>
      </right>
      <top style="thin">
        <color rgb="FF73716A"/>
      </top>
      <bottom style="thin">
        <color rgb="FF73716A"/>
      </bottom>
      <diagonal/>
    </border>
    <border diagonalUp="false" diagonalDown="false">
      <left style="thin">
        <color rgb="FF73716A"/>
      </left>
      <right style="thin">
        <color rgb="FF73716A"/>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3716A"/>
      </left>
      <right/>
      <top/>
      <bottom/>
      <diagonal/>
    </border>
    <border diagonalUp="false" diagonalDown="false">
      <left style="thick">
        <color rgb="FFBFBFBF"/>
      </left>
      <right style="thin">
        <color rgb="FFD8D8D8"/>
      </right>
      <top style="thick">
        <color rgb="FFBFBFBF"/>
      </top>
      <bottom style="medium">
        <color rgb="FFBFBFBF"/>
      </bottom>
      <diagonal/>
    </border>
    <border diagonalUp="false" diagonalDown="false">
      <left style="thin">
        <color rgb="FFD8D8D8"/>
      </left>
      <right style="thin">
        <color rgb="FFD8D8D8"/>
      </right>
      <top style="thick">
        <color rgb="FFBFBFBF"/>
      </top>
      <bottom style="medium">
        <color rgb="FFBFBFBF"/>
      </bottom>
      <diagonal/>
    </border>
    <border diagonalUp="false" diagonalDown="false">
      <left style="thin">
        <color rgb="FFD8D8D8"/>
      </left>
      <right style="thick">
        <color rgb="FFBFBFBF"/>
      </right>
      <top style="thick">
        <color rgb="FFBFBFBF"/>
      </top>
      <bottom style="medium">
        <color rgb="FFBFBFBF"/>
      </bottom>
      <diagonal/>
    </border>
    <border diagonalUp="false" diagonalDown="false">
      <left style="thick">
        <color rgb="FFBFBFBF"/>
      </left>
      <right style="thin">
        <color rgb="FFD8D8D8"/>
      </right>
      <top/>
      <bottom style="thin">
        <color rgb="FFD8D8D8"/>
      </bottom>
      <diagonal/>
    </border>
    <border diagonalUp="false" diagonalDown="false">
      <left style="thin">
        <color rgb="FFD8D8D8"/>
      </left>
      <right style="thin">
        <color rgb="FFD8D8D8"/>
      </right>
      <top/>
      <bottom style="thin">
        <color rgb="FFD8D8D8"/>
      </bottom>
      <diagonal/>
    </border>
    <border diagonalUp="false" diagonalDown="false">
      <left style="thin">
        <color rgb="FFD8D8D8"/>
      </left>
      <right style="thick">
        <color rgb="FFBFBFBF"/>
      </right>
      <top/>
      <bottom style="thin">
        <color rgb="FFD8D8D8"/>
      </bottom>
      <diagonal/>
    </border>
    <border diagonalUp="false" diagonalDown="false">
      <left style="thick">
        <color rgb="FFBFBFBF"/>
      </left>
      <right/>
      <top style="thin">
        <color rgb="FFD8D8D8"/>
      </top>
      <bottom style="thin">
        <color rgb="FFD8D8D8"/>
      </bottom>
      <diagonal/>
    </border>
    <border diagonalUp="false" diagonalDown="false">
      <left/>
      <right/>
      <top style="thin">
        <color rgb="FFD8D8D8"/>
      </top>
      <bottom style="thin">
        <color rgb="FFD8D8D8"/>
      </bottom>
      <diagonal/>
    </border>
    <border diagonalUp="false" diagonalDown="false">
      <left/>
      <right style="thick">
        <color rgb="FFBFBFBF"/>
      </right>
      <top style="thin">
        <color rgb="FFD8D8D8"/>
      </top>
      <bottom style="thin">
        <color rgb="FFD8D8D8"/>
      </bottom>
      <diagonal/>
    </border>
    <border diagonalUp="false" diagonalDown="false">
      <left style="thin">
        <color rgb="FFD8D8D8"/>
      </left>
      <right style="thin">
        <color rgb="FFD8D8D8"/>
      </right>
      <top style="thin">
        <color rgb="FFD8D8D8"/>
      </top>
      <bottom style="thin">
        <color rgb="FFD8D8D8"/>
      </bottom>
      <diagonal/>
    </border>
    <border diagonalUp="false" diagonalDown="false">
      <left style="medium">
        <color rgb="FFFFD965"/>
      </left>
      <right style="medium">
        <color rgb="FFFFD965"/>
      </right>
      <top style="medium">
        <color rgb="FFFFD965"/>
      </top>
      <bottom style="thin">
        <color rgb="FFD0CECE"/>
      </bottom>
      <diagonal/>
    </border>
    <border diagonalUp="false" diagonalDown="false">
      <left style="medium">
        <color rgb="FFFFD965"/>
      </left>
      <right style="medium">
        <color rgb="FFFFD965"/>
      </right>
      <top style="thin">
        <color rgb="FFD0CECE"/>
      </top>
      <bottom style="thin">
        <color rgb="FFD0CECE"/>
      </bottom>
      <diagonal/>
    </border>
    <border diagonalUp="false" diagonalDown="false">
      <left style="medium">
        <color rgb="FFFFD965"/>
      </left>
      <right style="medium">
        <color rgb="FFFFD965"/>
      </right>
      <top style="thin">
        <color rgb="FFD0CECE"/>
      </top>
      <bottom style="medium">
        <color rgb="FFFFD965"/>
      </bottom>
      <diagonal/>
    </border>
    <border diagonalUp="false" diagonalDown="false">
      <left style="thick">
        <color rgb="FFBFBFBF"/>
      </left>
      <right style="thin">
        <color rgb="FFD8D8D8"/>
      </right>
      <top style="thin">
        <color rgb="FFD8D8D8"/>
      </top>
      <bottom style="thin">
        <color rgb="FFD8D8D8"/>
      </bottom>
      <diagonal/>
    </border>
    <border diagonalUp="false" diagonalDown="false">
      <left style="thin">
        <color rgb="FFD8D8D8"/>
      </left>
      <right style="thick">
        <color rgb="FFBFBFBF"/>
      </right>
      <top style="thin">
        <color rgb="FFD8D8D8"/>
      </top>
      <bottom style="thin">
        <color rgb="FFD8D8D8"/>
      </bottom>
      <diagonal/>
    </border>
    <border diagonalUp="false" diagonalDown="false">
      <left style="thick">
        <color rgb="FFBFBFBF"/>
      </left>
      <right style="thin">
        <color rgb="FFD8D8D8"/>
      </right>
      <top/>
      <bottom style="thick">
        <color rgb="FFBFBFBF"/>
      </bottom>
      <diagonal/>
    </border>
    <border diagonalUp="false" diagonalDown="false">
      <left style="thin">
        <color rgb="FFD8D8D8"/>
      </left>
      <right style="thin">
        <color rgb="FFD8D8D8"/>
      </right>
      <top/>
      <bottom style="thick">
        <color rgb="FFBFBFBF"/>
      </bottom>
      <diagonal/>
    </border>
    <border diagonalUp="false" diagonalDown="false">
      <left style="thin">
        <color rgb="FFD8D8D8"/>
      </left>
      <right style="thin">
        <color rgb="FFD8D8D8"/>
      </right>
      <top style="thin">
        <color rgb="FFD8D8D8"/>
      </top>
      <bottom style="thick">
        <color rgb="FFBFBFBF"/>
      </bottom>
      <diagonal/>
    </border>
    <border diagonalUp="false" diagonalDown="false">
      <left style="thin">
        <color rgb="FFD8D8D8"/>
      </left>
      <right style="thick">
        <color rgb="FFBFBFBF"/>
      </right>
      <top/>
      <bottom style="thick">
        <color rgb="FFBFBFBF"/>
      </bottom>
      <diagonal/>
    </border>
    <border diagonalUp="false" diagonalDown="false">
      <left style="thin">
        <color rgb="FFAEABAB"/>
      </left>
      <right style="thin">
        <color rgb="FFAEABAB"/>
      </right>
      <top style="thin">
        <color rgb="FFAEABAB"/>
      </top>
      <bottom style="thick">
        <color rgb="FFAEABAB"/>
      </bottom>
      <diagonal/>
    </border>
    <border diagonalUp="false" diagonalDown="false">
      <left style="thin">
        <color rgb="FFD0CECE"/>
      </left>
      <right style="thin">
        <color rgb="FFD0CECE"/>
      </right>
      <top style="thin">
        <color rgb="FFD0CECE"/>
      </top>
      <bottom style="thick">
        <color rgb="FFAEABAB"/>
      </bottom>
      <diagonal/>
    </border>
    <border diagonalUp="false" diagonalDown="false">
      <left style="thick">
        <color rgb="FFAEABAB"/>
      </left>
      <right/>
      <top style="thick">
        <color rgb="FFAEABAB"/>
      </top>
      <bottom style="thin">
        <color rgb="FFD0CECE"/>
      </bottom>
      <diagonal/>
    </border>
    <border diagonalUp="false" diagonalDown="false">
      <left/>
      <right/>
      <top style="thick">
        <color rgb="FFAEABAB"/>
      </top>
      <bottom style="thin">
        <color rgb="FFD0CECE"/>
      </bottom>
      <diagonal/>
    </border>
    <border diagonalUp="false" diagonalDown="false">
      <left/>
      <right style="thin">
        <color rgb="FFD0CECE"/>
      </right>
      <top style="thick">
        <color rgb="FFAEABAB"/>
      </top>
      <bottom style="thin">
        <color rgb="FFD0CECE"/>
      </bottom>
      <diagonal/>
    </border>
    <border diagonalUp="false" diagonalDown="false">
      <left style="thin">
        <color rgb="FFD0CECE"/>
      </left>
      <right style="thick">
        <color rgb="FFAEABAB"/>
      </right>
      <top style="thick">
        <color rgb="FFAEABAB"/>
      </top>
      <bottom style="thin">
        <color rgb="FFD0CECE"/>
      </bottom>
      <diagonal/>
    </border>
    <border diagonalUp="false" diagonalDown="false">
      <left style="thin">
        <color rgb="FFD0CECE"/>
      </left>
      <right style="thin">
        <color rgb="FFD0CECE"/>
      </right>
      <top style="thick">
        <color rgb="FFAEABAB"/>
      </top>
      <bottom style="thin">
        <color rgb="FFD0CECE"/>
      </bottom>
      <diagonal/>
    </border>
    <border diagonalUp="false" diagonalDown="false">
      <left style="thick">
        <color rgb="FFAE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EABAB"/>
      </right>
      <top style="thin">
        <color rgb="FFD0CECE"/>
      </top>
      <bottom style="thin">
        <color rgb="FFD0CECE"/>
      </bottom>
      <diagonal/>
    </border>
    <border diagonalUp="false" diagonalDown="false">
      <left style="thick">
        <color rgb="FFAE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EABAB"/>
      </right>
      <top style="thin">
        <color rgb="FFD0CECE"/>
      </top>
      <bottom style="thin">
        <color rgb="FFD0CECE"/>
      </bottom>
      <diagonal/>
    </border>
    <border diagonalUp="false" diagonalDown="false">
      <left style="thin">
        <color rgb="FFD0CECE"/>
      </left>
      <right style="thin">
        <color rgb="FFD0CECE"/>
      </right>
      <top style="thin">
        <color rgb="FFD0CECE"/>
      </top>
      <bottom/>
      <diagonal/>
    </border>
    <border diagonalUp="false" diagonalDown="false">
      <left style="thin">
        <color rgb="FFD0CECE"/>
      </left>
      <right style="thick">
        <color rgb="FFAEABAB"/>
      </right>
      <top style="thin">
        <color rgb="FFD0CECE"/>
      </top>
      <bottom/>
      <diagonal/>
    </border>
    <border diagonalUp="false" diagonalDown="false">
      <left style="thin">
        <color rgb="FFD0CECE"/>
      </left>
      <right style="thin">
        <color rgb="FFD0CECE"/>
      </right>
      <top/>
      <bottom/>
      <diagonal/>
    </border>
    <border diagonalUp="false" diagonalDown="false">
      <left style="thin">
        <color rgb="FFD0CECE"/>
      </left>
      <right style="thick">
        <color rgb="FFAEABAB"/>
      </right>
      <top/>
      <bottom/>
      <diagonal/>
    </border>
    <border diagonalUp="false" diagonalDown="false">
      <left style="thin">
        <color rgb="FFD0CECE"/>
      </left>
      <right style="thin">
        <color rgb="FFD0CECE"/>
      </right>
      <top/>
      <bottom style="thin">
        <color rgb="FFD0CECE"/>
      </bottom>
      <diagonal/>
    </border>
    <border diagonalUp="false" diagonalDown="false">
      <left style="thin">
        <color rgb="FFD0CECE"/>
      </left>
      <right style="thick">
        <color rgb="FFAEABAB"/>
      </right>
      <top/>
      <bottom style="thin">
        <color rgb="FFD0CECE"/>
      </bottom>
      <diagonal/>
    </border>
    <border diagonalUp="false" diagonalDown="false">
      <left style="thin">
        <color rgb="FFD0CECE"/>
      </left>
      <right/>
      <top style="thin">
        <color rgb="FFD0CECE"/>
      </top>
      <bottom/>
      <diagonal/>
    </border>
    <border diagonalUp="false" diagonalDown="false">
      <left/>
      <right/>
      <top style="thin">
        <color rgb="FFD0CECE"/>
      </top>
      <bottom/>
      <diagonal/>
    </border>
    <border diagonalUp="false" diagonalDown="false">
      <left style="thin">
        <color rgb="FFD0CECE"/>
      </left>
      <right/>
      <top/>
      <bottom/>
      <diagonal/>
    </border>
    <border diagonalUp="false" diagonalDown="false">
      <left style="thin">
        <color rgb="FFD0CECE"/>
      </left>
      <right/>
      <top/>
      <bottom style="thin">
        <color rgb="FFD0CECE"/>
      </bottom>
      <diagonal/>
    </border>
    <border diagonalUp="false" diagonalDown="false">
      <left/>
      <right/>
      <top/>
      <bottom style="thin">
        <color rgb="FFD0CECE"/>
      </bottom>
      <diagonal/>
    </border>
    <border diagonalUp="false" diagonalDown="false">
      <left style="thick">
        <color rgb="FFAEABAB"/>
      </left>
      <right style="thin">
        <color rgb="FFD0CECE"/>
      </right>
      <top style="thin">
        <color rgb="FFD0CECE"/>
      </top>
      <bottom style="thick">
        <color rgb="FFAEABAB"/>
      </bottom>
      <diagonal/>
    </border>
    <border diagonalUp="false" diagonalDown="false">
      <left style="thin">
        <color rgb="FFD0CECE"/>
      </left>
      <right style="thick">
        <color rgb="FFAEABAB"/>
      </right>
      <top style="thin">
        <color rgb="FFD0CECE"/>
      </top>
      <bottom style="thick">
        <color rgb="FFAEABAB"/>
      </bottom>
      <diagonal/>
    </border>
    <border diagonalUp="false" diagonalDown="false">
      <left style="thick">
        <color rgb="FFAEABAB"/>
      </left>
      <right style="thin">
        <color rgb="FFD0CECE"/>
      </right>
      <top style="thin">
        <color rgb="FFD0CECE"/>
      </top>
      <bottom/>
      <diagonal/>
    </border>
    <border diagonalUp="false" diagonalDown="false">
      <left style="thin">
        <color rgb="FFD0CECE"/>
      </left>
      <right/>
      <top style="thin">
        <color rgb="FFD0CECE"/>
      </top>
      <bottom style="thick">
        <color rgb="FFAEABAB"/>
      </bottom>
      <diagonal/>
    </border>
    <border diagonalUp="false" diagonalDown="false">
      <left/>
      <right/>
      <top style="thin">
        <color rgb="FFD0CECE"/>
      </top>
      <bottom style="thick">
        <color rgb="FFAEABAB"/>
      </bottom>
      <diagonal/>
    </border>
    <border diagonalUp="false" diagonalDown="false">
      <left/>
      <right style="thin">
        <color rgb="FFD0CECE"/>
      </right>
      <top style="thin">
        <color rgb="FFD0CECE"/>
      </top>
      <bottom style="thick">
        <color rgb="FFAEABAB"/>
      </bottom>
      <diagonal/>
    </border>
    <border diagonalUp="false" diagonalDown="false">
      <left/>
      <right style="thick">
        <color rgb="FFAEABAB"/>
      </right>
      <top/>
      <bottom style="thick">
        <color rgb="FFAEABAB"/>
      </bottom>
      <diagonal/>
    </border>
    <border diagonalUp="false" diagonalDown="false">
      <left style="thick">
        <color rgb="FFAEABAB"/>
      </left>
      <right/>
      <top style="thick">
        <color rgb="FFAEABAB"/>
      </top>
      <bottom/>
      <diagonal/>
    </border>
    <border diagonalUp="false" diagonalDown="false">
      <left/>
      <right/>
      <top style="thick">
        <color rgb="FFAEABAB"/>
      </top>
      <bottom/>
      <diagonal/>
    </border>
    <border diagonalUp="false" diagonalDown="false">
      <left style="thick">
        <color rgb="FFAEABAB"/>
      </left>
      <right style="thin">
        <color rgb="FFD0CECE"/>
      </right>
      <top style="thin">
        <color rgb="FFD0CECE"/>
      </top>
      <bottom style="double">
        <color rgb="FFAEABAB"/>
      </bottom>
      <diagonal/>
    </border>
    <border diagonalUp="false" diagonalDown="false">
      <left style="thin">
        <color rgb="FFD0CECE"/>
      </left>
      <right style="thin">
        <color rgb="FFD0CECE"/>
      </right>
      <top style="thin">
        <color rgb="FFD0CECE"/>
      </top>
      <bottom style="double">
        <color rgb="FFAEABAB"/>
      </bottom>
      <diagonal/>
    </border>
    <border diagonalUp="false" diagonalDown="false">
      <left style="thin">
        <color rgb="FFD0CECE"/>
      </left>
      <right style="thick">
        <color rgb="FFAEABAB"/>
      </right>
      <top style="thin">
        <color rgb="FFD0CECE"/>
      </top>
      <bottom style="double">
        <color rgb="FFAEABAB"/>
      </bottom>
      <diagonal/>
    </border>
    <border diagonalUp="false" diagonalDown="false">
      <left style="thick">
        <color rgb="FFAEABAB"/>
      </left>
      <right style="thin">
        <color rgb="FFD0CECE"/>
      </right>
      <top style="double">
        <color rgb="FFAEABAB"/>
      </top>
      <bottom style="thick">
        <color rgb="FFAEABAB"/>
      </bottom>
      <diagonal/>
    </border>
    <border diagonalUp="false" diagonalDown="false">
      <left style="thin">
        <color rgb="FFD0CECE"/>
      </left>
      <right style="thick">
        <color rgb="FFAEABAB"/>
      </right>
      <top style="double">
        <color rgb="FFAEABAB"/>
      </top>
      <bottom style="thick">
        <color rgb="FFAEABAB"/>
      </bottom>
      <diagonal/>
    </border>
    <border diagonalUp="false" diagonalDown="false">
      <left/>
      <right/>
      <top/>
      <bottom style="thick">
        <color rgb="FFAEABAB"/>
      </bottom>
      <diagonal/>
    </border>
    <border diagonalUp="false" diagonalDown="false">
      <left style="thick">
        <color rgb="FFAEABAB"/>
      </left>
      <right style="thick">
        <color rgb="FFAEABAB"/>
      </right>
      <top style="thick">
        <color rgb="FFAEABAB"/>
      </top>
      <bottom style="thin">
        <color rgb="FFAEABAB"/>
      </bottom>
      <diagonal/>
    </border>
    <border diagonalUp="false" diagonalDown="false">
      <left style="thick">
        <color rgb="FFAEABAB"/>
      </left>
      <right/>
      <top/>
      <bottom/>
      <diagonal/>
    </border>
    <border diagonalUp="false" diagonalDown="false">
      <left style="thick">
        <color rgb="FFAEABAB"/>
      </left>
      <right style="thick">
        <color rgb="FFAEABAB"/>
      </right>
      <top style="thin">
        <color rgb="FFAEABAB"/>
      </top>
      <bottom style="thin">
        <color rgb="FFAEABAB"/>
      </bottom>
      <diagonal/>
    </border>
    <border diagonalUp="false" diagonalDown="false">
      <left style="thick">
        <color rgb="FFAEABAB"/>
      </left>
      <right style="thick">
        <color rgb="FFAEABAB"/>
      </right>
      <top style="thin">
        <color rgb="FFAEABAB"/>
      </top>
      <bottom style="thick">
        <color rgb="FFAEABAB"/>
      </bottom>
      <diagonal/>
    </border>
    <border diagonalUp="false" diagonalDown="false">
      <left style="thick">
        <color rgb="FFAEABAB"/>
      </left>
      <right style="thin">
        <color rgb="FFD0CECE"/>
      </right>
      <top style="thick">
        <color rgb="FFAEABAB"/>
      </top>
      <bottom style="medium">
        <color rgb="FFAEABAB"/>
      </bottom>
      <diagonal/>
    </border>
    <border diagonalUp="false" diagonalDown="false">
      <left style="thin">
        <color rgb="FFD0CECE"/>
      </left>
      <right style="thin">
        <color rgb="FFD0CECE"/>
      </right>
      <top style="thick">
        <color rgb="FFAEABAB"/>
      </top>
      <bottom style="medium">
        <color rgb="FFAEABAB"/>
      </bottom>
      <diagonal/>
    </border>
    <border diagonalUp="false" diagonalDown="false">
      <left style="thin">
        <color rgb="FFD0CECE"/>
      </left>
      <right style="thick">
        <color rgb="FFAEABAB"/>
      </right>
      <top style="thick">
        <color rgb="FFAEABAB"/>
      </top>
      <bottom style="medium">
        <color rgb="FFAEABAB"/>
      </bottom>
      <diagonal/>
    </border>
    <border diagonalUp="false" diagonalDown="false">
      <left style="thick">
        <color rgb="FFAEABAB"/>
      </left>
      <right style="thick">
        <color rgb="FFAEABAB"/>
      </right>
      <top style="thick">
        <color rgb="FFAEABAB"/>
      </top>
      <bottom style="medium">
        <color rgb="FFAEABAB"/>
      </bottom>
      <diagonal/>
    </border>
    <border diagonalUp="false" diagonalDown="false">
      <left style="thick">
        <color rgb="FFAEABAB"/>
      </left>
      <right style="thin">
        <color rgb="FFD0CECE"/>
      </right>
      <top/>
      <bottom style="thin">
        <color rgb="FFD0CECE"/>
      </bottom>
      <diagonal/>
    </border>
    <border diagonalUp="false" diagonalDown="false">
      <left style="thick">
        <color rgb="FFAEABAB"/>
      </left>
      <right style="thick">
        <color rgb="FFAEABAB"/>
      </right>
      <top style="medium">
        <color rgb="FFAEABAB"/>
      </top>
      <bottom style="thin">
        <color rgb="FFD0CECE"/>
      </bottom>
      <diagonal/>
    </border>
    <border diagonalUp="false" diagonalDown="false">
      <left style="thick">
        <color rgb="FFAEABAB"/>
      </left>
      <right style="thin">
        <color rgb="FFD0CECE"/>
      </right>
      <top style="medium">
        <color rgb="FFAEABAB"/>
      </top>
      <bottom style="thin">
        <color rgb="FFD0CECE"/>
      </bottom>
      <diagonal/>
    </border>
    <border diagonalUp="false" diagonalDown="false">
      <left style="thin">
        <color rgb="FFD0CECE"/>
      </left>
      <right style="thick">
        <color rgb="FFAEABAB"/>
      </right>
      <top style="medium">
        <color rgb="FFAEABAB"/>
      </top>
      <bottom style="thin">
        <color rgb="FFD0CECE"/>
      </bottom>
      <diagonal/>
    </border>
    <border diagonalUp="false" diagonalDown="false">
      <left style="thick">
        <color rgb="FFAEABAB"/>
      </left>
      <right style="thick">
        <color rgb="FFAEABAB"/>
      </right>
      <top style="thin">
        <color rgb="FFD0CECE"/>
      </top>
      <bottom style="thin">
        <color rgb="FFD0CECE"/>
      </bottom>
      <diagonal/>
    </border>
    <border diagonalUp="false" diagonalDown="false">
      <left/>
      <right style="thick">
        <color rgb="FFAEABAB"/>
      </right>
      <top/>
      <bottom/>
      <diagonal/>
    </border>
    <border diagonalUp="false" diagonalDown="false">
      <left style="thick">
        <color rgb="FFAEABAB"/>
      </left>
      <right style="thick">
        <color rgb="FFAEABAB"/>
      </right>
      <top style="thin">
        <color rgb="FFD0CECE"/>
      </top>
      <bottom style="thick">
        <color rgb="FFAEABAB"/>
      </bottom>
      <diagonal/>
    </border>
    <border diagonalUp="false" diagonalDown="false">
      <left style="thick">
        <color rgb="FFAEABAB"/>
      </left>
      <right style="thin">
        <color rgb="FFD0CECE"/>
      </right>
      <top style="thick">
        <color rgb="FFAEABAB"/>
      </top>
      <bottom style="thin">
        <color rgb="FFD0CECE"/>
      </bottom>
      <diagonal/>
    </border>
    <border diagonalUp="false" diagonalDown="false">
      <left style="thick">
        <color rgb="FFAEABAB"/>
      </left>
      <right style="thin">
        <color rgb="FFD8D8D8"/>
      </right>
      <top style="thick">
        <color rgb="FFAEABAB"/>
      </top>
      <bottom style="thin">
        <color rgb="FFAEABAB"/>
      </bottom>
      <diagonal/>
    </border>
    <border diagonalUp="false" diagonalDown="false">
      <left style="thin">
        <color rgb="FFD8D8D8"/>
      </left>
      <right style="thin">
        <color rgb="FFD8D8D8"/>
      </right>
      <top style="thick">
        <color rgb="FFAEABAB"/>
      </top>
      <bottom style="thin">
        <color rgb="FFAEABAB"/>
      </bottom>
      <diagonal/>
    </border>
    <border diagonalUp="false" diagonalDown="false">
      <left/>
      <right/>
      <top style="thick">
        <color rgb="FFAEABAB"/>
      </top>
      <bottom style="thin">
        <color rgb="FFAEABAB"/>
      </bottom>
      <diagonal/>
    </border>
    <border diagonalUp="false" diagonalDown="false">
      <left/>
      <right style="thick">
        <color rgb="FFAEABAB"/>
      </right>
      <top style="thick">
        <color rgb="FFAEABAB"/>
      </top>
      <bottom style="thin">
        <color rgb="FFAEABAB"/>
      </bottom>
      <diagonal/>
    </border>
    <border diagonalUp="false" diagonalDown="false">
      <left style="thick">
        <color rgb="FFAEABAB"/>
      </left>
      <right style="thick">
        <color rgb="FFAEABAB"/>
      </right>
      <top/>
      <bottom/>
      <diagonal/>
    </border>
    <border diagonalUp="false" diagonalDown="false">
      <left style="thick">
        <color rgb="FFAEABAB"/>
      </left>
      <right style="thin">
        <color rgb="FFAEABAB"/>
      </right>
      <top style="thin">
        <color rgb="FFAEABAB"/>
      </top>
      <bottom style="thin">
        <color rgb="FFAEABAB"/>
      </bottom>
      <diagonal/>
    </border>
    <border diagonalUp="false" diagonalDown="false">
      <left style="thin">
        <color rgb="FFAEABAB"/>
      </left>
      <right style="thin">
        <color rgb="FFAEABAB"/>
      </right>
      <top style="thin">
        <color rgb="FFAEABAB"/>
      </top>
      <bottom style="thin">
        <color rgb="FFAEABAB"/>
      </bottom>
      <diagonal/>
    </border>
    <border diagonalUp="false" diagonalDown="false">
      <left style="thick">
        <color rgb="FFAEABAB"/>
      </left>
      <right/>
      <top/>
      <bottom style="thick">
        <color rgb="FFAEABAB"/>
      </bottom>
      <diagonal/>
    </border>
    <border diagonalUp="false" diagonalDown="false">
      <left style="thick">
        <color rgb="FFAEABAB"/>
      </left>
      <right style="thick">
        <color rgb="FFAEABAB"/>
      </right>
      <top style="thick">
        <color rgb="FFAEABAB"/>
      </top>
      <bottom/>
      <diagonal/>
    </border>
    <border diagonalUp="false" diagonalDown="false">
      <left style="thick">
        <color rgb="FFAEABAB"/>
      </left>
      <right style="thick">
        <color rgb="FFAEABAB"/>
      </right>
      <top/>
      <bottom style="thin">
        <color rgb="FFAEABAB"/>
      </bottom>
      <diagonal/>
    </border>
    <border diagonalUp="false" diagonalDown="false">
      <left style="thick">
        <color rgb="FFAEABAB"/>
      </left>
      <right style="thick">
        <color rgb="FFAEABAB"/>
      </right>
      <top/>
      <bottom style="thick">
        <color rgb="FFAEABAB"/>
      </bottom>
      <diagonal/>
    </border>
    <border diagonalUp="false" diagonalDown="false">
      <left style="thin">
        <color rgb="FF73716A"/>
      </left>
      <right style="thin">
        <color rgb="FF73716A"/>
      </right>
      <top style="thin">
        <color rgb="FF73716A"/>
      </top>
      <bottom style="medium">
        <color rgb="FF73716A"/>
      </bottom>
      <diagonal/>
    </border>
    <border diagonalUp="false" diagonalDown="false">
      <left style="thin">
        <color rgb="FF73716A"/>
      </left>
      <right style="thin">
        <color rgb="FF73716A"/>
      </right>
      <top/>
      <bottom style="thin">
        <color rgb="FF73716A"/>
      </bottom>
      <diagonal/>
    </border>
    <border diagonalUp="false" diagonalDown="false">
      <left style="thin">
        <color rgb="FF73716A"/>
      </left>
      <right style="thin">
        <color rgb="FF73716A"/>
      </right>
      <top style="thin">
        <color rgb="FF73716A"/>
      </top>
      <bottom style="thin">
        <color rgb="FF73716A"/>
      </bottom>
      <diagonal/>
    </border>
    <border diagonalUp="false" diagonalDown="false">
      <left style="medium">
        <color rgb="FF88060F"/>
      </left>
      <right/>
      <top style="medium">
        <color rgb="FF88060F"/>
      </top>
      <bottom style="medium">
        <color rgb="FF88060F"/>
      </bottom>
      <diagonal/>
    </border>
    <border diagonalUp="false" diagonalDown="false">
      <left/>
      <right/>
      <top style="medium">
        <color rgb="FFDE500A"/>
      </top>
      <bottom style="medium">
        <color rgb="FFDE500A"/>
      </bottom>
      <diagonal/>
    </border>
    <border diagonalUp="false" diagonalDown="false">
      <left style="thin">
        <color rgb="FFDE500A"/>
      </left>
      <right style="thin">
        <color rgb="FFDE500A"/>
      </right>
      <top style="medium">
        <color rgb="FFDE500A"/>
      </top>
      <bottom style="medium">
        <color rgb="FFDE500A"/>
      </bottom>
      <diagonal/>
    </border>
    <border diagonalUp="false" diagonalDown="false">
      <left/>
      <right style="medium">
        <color rgb="FFDE500A"/>
      </right>
      <top style="medium">
        <color rgb="FFDE500A"/>
      </top>
      <bottom style="medium">
        <color rgb="FFDE500A"/>
      </bottom>
      <diagonal/>
    </border>
    <border diagonalUp="false" diagonalDown="false">
      <left style="thin">
        <color rgb="FFA5A5A5"/>
      </left>
      <right/>
      <top style="thin">
        <color rgb="FFA5A5A5"/>
      </top>
      <bottom style="thin">
        <color rgb="FFA5A5A5"/>
      </bottom>
      <diagonal/>
    </border>
    <border diagonalUp="false" diagonalDown="false">
      <left/>
      <right/>
      <top style="thin">
        <color rgb="FFA5A5A5"/>
      </top>
      <bottom style="thin">
        <color rgb="FFA5A5A5"/>
      </bottom>
      <diagonal/>
    </border>
    <border diagonalUp="false" diagonalDown="false">
      <left style="medium">
        <color rgb="FF789A0A"/>
      </left>
      <right style="thin">
        <color rgb="FF789A0A"/>
      </right>
      <top style="medium">
        <color rgb="FF789A0A"/>
      </top>
      <bottom style="thin">
        <color rgb="FFA5A5A5"/>
      </bottom>
      <diagonal/>
    </border>
    <border diagonalUp="false" diagonalDown="false">
      <left style="thin">
        <color rgb="FF789A0A"/>
      </left>
      <right style="thin">
        <color rgb="FF789A0A"/>
      </right>
      <top style="medium">
        <color rgb="FF789A0A"/>
      </top>
      <bottom style="thin">
        <color rgb="FFA5A5A5"/>
      </bottom>
      <diagonal/>
    </border>
    <border diagonalUp="false" diagonalDown="false">
      <left style="thin">
        <color rgb="FF789A0A"/>
      </left>
      <right/>
      <top style="medium">
        <color rgb="FF789A0A"/>
      </top>
      <bottom style="thin">
        <color rgb="FFA5A5A5"/>
      </bottom>
      <diagonal/>
    </border>
    <border diagonalUp="false" diagonalDown="false">
      <left/>
      <right/>
      <top style="medium">
        <color rgb="FF789A0A"/>
      </top>
      <bottom style="thin">
        <color rgb="FFA5A5A5"/>
      </bottom>
      <diagonal/>
    </border>
    <border diagonalUp="false" diagonalDown="false">
      <left style="thin">
        <color rgb="FF789A0A"/>
      </left>
      <right style="medium">
        <color rgb="FF789A0A"/>
      </right>
      <top style="medium">
        <color rgb="FF789A0A"/>
      </top>
      <bottom style="thin">
        <color rgb="FFA5A5A5"/>
      </bottom>
      <diagonal/>
    </border>
    <border diagonalUp="false" diagonalDown="false">
      <left style="medium">
        <color rgb="FF789A0A"/>
      </left>
      <right style="thin">
        <color rgb="FF789A0A"/>
      </right>
      <top style="medium">
        <color rgb="FF789A0A"/>
      </top>
      <bottom style="thin">
        <color rgb="FFAEABAB"/>
      </bottom>
      <diagonal/>
    </border>
    <border diagonalUp="false" diagonalDown="false">
      <left style="thin">
        <color rgb="FF789A0A"/>
      </left>
      <right style="medium">
        <color rgb="FF789A0A"/>
      </right>
      <top style="medium">
        <color rgb="FF789A0A"/>
      </top>
      <bottom style="thin">
        <color rgb="FFAEABAB"/>
      </bottom>
      <diagonal/>
    </border>
    <border diagonalUp="false" diagonalDown="false">
      <left/>
      <right style="medium">
        <color rgb="FF789A0A"/>
      </right>
      <top style="medium">
        <color rgb="FF789A0A"/>
      </top>
      <bottom style="thin">
        <color rgb="FFA5A5A5"/>
      </bottom>
      <diagonal/>
    </border>
    <border diagonalUp="false" diagonalDown="false">
      <left style="medium">
        <color rgb="FF789A0A"/>
      </left>
      <right style="thin">
        <color rgb="FF789A0A"/>
      </right>
      <top style="thin">
        <color rgb="FFA5A5A5"/>
      </top>
      <bottom style="thin">
        <color rgb="FFA5A5A5"/>
      </bottom>
      <diagonal/>
    </border>
    <border diagonalUp="false" diagonalDown="false">
      <left style="thin">
        <color rgb="FF789A0A"/>
      </left>
      <right style="thin">
        <color rgb="FF789A0A"/>
      </right>
      <top style="thin">
        <color rgb="FFA5A5A5"/>
      </top>
      <bottom style="thin">
        <color rgb="FFA5A5A5"/>
      </bottom>
      <diagonal/>
    </border>
    <border diagonalUp="false" diagonalDown="false">
      <left style="thin">
        <color rgb="FF789A0A"/>
      </left>
      <right/>
      <top style="thin">
        <color rgb="FFA5A5A5"/>
      </top>
      <bottom style="thin">
        <color rgb="FFA5A5A5"/>
      </bottom>
      <diagonal/>
    </border>
    <border diagonalUp="false" diagonalDown="false">
      <left style="thin">
        <color rgb="FF789A0A"/>
      </left>
      <right style="medium">
        <color rgb="FF789A0A"/>
      </right>
      <top style="thin">
        <color rgb="FFA5A5A5"/>
      </top>
      <bottom style="thin">
        <color rgb="FFA5A5A5"/>
      </bottom>
      <diagonal/>
    </border>
    <border diagonalUp="false" diagonalDown="false">
      <left style="medium">
        <color rgb="FF789A0A"/>
      </left>
      <right style="thin">
        <color rgb="FF789A0A"/>
      </right>
      <top style="thin">
        <color rgb="FFAEABAB"/>
      </top>
      <bottom style="thin">
        <color rgb="FFAEABAB"/>
      </bottom>
      <diagonal/>
    </border>
    <border diagonalUp="false" diagonalDown="false">
      <left style="thin">
        <color rgb="FF789A0A"/>
      </left>
      <right style="medium">
        <color rgb="FF789A0A"/>
      </right>
      <top style="thin">
        <color rgb="FFAEABAB"/>
      </top>
      <bottom style="thin">
        <color rgb="FFAEABAB"/>
      </bottom>
      <diagonal/>
    </border>
    <border diagonalUp="false" diagonalDown="false">
      <left/>
      <right style="medium">
        <color rgb="FF789A0A"/>
      </right>
      <top style="thin">
        <color rgb="FFA5A5A5"/>
      </top>
      <bottom style="thin">
        <color rgb="FFA5A5A5"/>
      </bottom>
      <diagonal/>
    </border>
    <border diagonalUp="false" diagonalDown="false">
      <left style="medium">
        <color rgb="FF789A0A"/>
      </left>
      <right style="thin">
        <color rgb="FF789A0A"/>
      </right>
      <top style="thin">
        <color rgb="FFA5A5A5"/>
      </top>
      <bottom style="medium">
        <color rgb="FF789A0A"/>
      </bottom>
      <diagonal/>
    </border>
    <border diagonalUp="false" diagonalDown="false">
      <left style="thin">
        <color rgb="FF789A0A"/>
      </left>
      <right style="thin">
        <color rgb="FF789A0A"/>
      </right>
      <top style="thin">
        <color rgb="FFA5A5A5"/>
      </top>
      <bottom style="medium">
        <color rgb="FF789A0A"/>
      </bottom>
      <diagonal/>
    </border>
    <border diagonalUp="false" diagonalDown="false">
      <left style="thin">
        <color rgb="FF789A0A"/>
      </left>
      <right/>
      <top style="thin">
        <color rgb="FFA5A5A5"/>
      </top>
      <bottom style="medium">
        <color rgb="FF789A0A"/>
      </bottom>
      <diagonal/>
    </border>
    <border diagonalUp="false" diagonalDown="false">
      <left/>
      <right/>
      <top style="thin">
        <color rgb="FFA5A5A5"/>
      </top>
      <bottom style="medium">
        <color rgb="FF789A0A"/>
      </bottom>
      <diagonal/>
    </border>
    <border diagonalUp="false" diagonalDown="false">
      <left style="thin">
        <color rgb="FF789A0A"/>
      </left>
      <right style="medium">
        <color rgb="FF789A0A"/>
      </right>
      <top style="thin">
        <color rgb="FFA5A5A5"/>
      </top>
      <bottom style="medium">
        <color rgb="FF789A0A"/>
      </bottom>
      <diagonal/>
    </border>
    <border diagonalUp="false" diagonalDown="false">
      <left style="medium">
        <color rgb="FF789A0A"/>
      </left>
      <right style="thin">
        <color rgb="FF789A0A"/>
      </right>
      <top style="thin">
        <color rgb="FFAEABAB"/>
      </top>
      <bottom style="medium">
        <color rgb="FF789A0A"/>
      </bottom>
      <diagonal/>
    </border>
    <border diagonalUp="false" diagonalDown="false">
      <left style="thin">
        <color rgb="FF789A0A"/>
      </left>
      <right style="medium">
        <color rgb="FF789A0A"/>
      </right>
      <top style="thin">
        <color rgb="FFAEABAB"/>
      </top>
      <bottom style="medium">
        <color rgb="FF789A0A"/>
      </bottom>
      <diagonal/>
    </border>
    <border diagonalUp="false" diagonalDown="false">
      <left/>
      <right style="medium">
        <color rgb="FF789A0A"/>
      </right>
      <top style="thin">
        <color rgb="FFA5A5A5"/>
      </top>
      <bottom style="medium">
        <color rgb="FF789A0A"/>
      </bottom>
      <diagonal/>
    </border>
    <border diagonalUp="false" diagonalDown="false">
      <left/>
      <right/>
      <top style="medium"/>
      <bottom/>
      <diagonal/>
    </border>
    <border diagonalUp="false" diagonalDown="false">
      <left/>
      <right style="medium">
        <color rgb="FF458DA6"/>
      </right>
      <top style="thin">
        <color rgb="FFA5A5A5"/>
      </top>
      <bottom style="thin">
        <color rgb="FFA5A5A5"/>
      </bottom>
      <diagonal/>
    </border>
    <border diagonalUp="false" diagonalDown="false">
      <left style="thin">
        <color rgb="FFAEABAB"/>
      </left>
      <right style="thin">
        <color rgb="FFAEABAB"/>
      </right>
      <top style="thin">
        <color rgb="FFAEABAB"/>
      </top>
      <bottom style="thick">
        <color rgb="FF2F71B4"/>
      </bottom>
      <diagonal/>
    </border>
    <border diagonalUp="false" diagonalDown="false">
      <left style="thick">
        <color rgb="FF2F71B4"/>
      </left>
      <right style="medium">
        <color rgb="FFAEABAB"/>
      </right>
      <top style="thick">
        <color rgb="FF2F71B4"/>
      </top>
      <bottom style="medium">
        <color rgb="FF2F71B4"/>
      </bottom>
      <diagonal/>
    </border>
    <border diagonalUp="false" diagonalDown="false">
      <left style="medium">
        <color rgb="FFAEABAB"/>
      </left>
      <right style="thin">
        <color rgb="FFAEABAB"/>
      </right>
      <top style="thick">
        <color rgb="FF2F71B4"/>
      </top>
      <bottom/>
      <diagonal/>
    </border>
    <border diagonalUp="false" diagonalDown="false">
      <left style="thin">
        <color rgb="FFAEABAB"/>
      </left>
      <right style="thin">
        <color rgb="FFAEABAB"/>
      </right>
      <top style="thick">
        <color rgb="FF2F71B4"/>
      </top>
      <bottom/>
      <diagonal/>
    </border>
    <border diagonalUp="false" diagonalDown="false">
      <left style="thin">
        <color rgb="FFAEABAB"/>
      </left>
      <right style="thick">
        <color rgb="FF2F71B4"/>
      </right>
      <top style="thick">
        <color rgb="FF2F71B4"/>
      </top>
      <bottom/>
      <diagonal/>
    </border>
    <border diagonalUp="false" diagonalDown="false">
      <left style="medium">
        <color rgb="FFAEABAB"/>
      </left>
      <right style="thin">
        <color rgb="FFAEABAB"/>
      </right>
      <top/>
      <bottom/>
      <diagonal/>
    </border>
    <border diagonalUp="false" diagonalDown="false">
      <left style="thin">
        <color rgb="FFAEABAB"/>
      </left>
      <right style="thick">
        <color rgb="FF2F71B4"/>
      </right>
      <top/>
      <bottom/>
      <diagonal/>
    </border>
    <border diagonalUp="false" diagonalDown="false">
      <left style="medium">
        <color rgb="FFAEABAB"/>
      </left>
      <right style="thin">
        <color rgb="FFAEABAB"/>
      </right>
      <top/>
      <bottom style="medium">
        <color rgb="FF2F71B4"/>
      </bottom>
      <diagonal/>
    </border>
    <border diagonalUp="false" diagonalDown="false">
      <left style="thin">
        <color rgb="FFAEABAB"/>
      </left>
      <right style="thin">
        <color rgb="FFAEABAB"/>
      </right>
      <top/>
      <bottom style="medium">
        <color rgb="FF2F71B4"/>
      </bottom>
      <diagonal/>
    </border>
    <border diagonalUp="false" diagonalDown="false">
      <left style="thin">
        <color rgb="FFAEABAB"/>
      </left>
      <right style="thick">
        <color rgb="FF2F71B4"/>
      </right>
      <top/>
      <bottom style="medium">
        <color rgb="FF2F71B4"/>
      </bottom>
      <diagonal/>
    </border>
    <border diagonalUp="false" diagonalDown="false">
      <left style="thick">
        <color rgb="FF2F71B4"/>
      </left>
      <right style="medium">
        <color rgb="FFAEABAB"/>
      </right>
      <top/>
      <bottom style="thin">
        <color rgb="FFD0CECE"/>
      </bottom>
      <diagonal/>
    </border>
    <border diagonalUp="false" diagonalDown="false">
      <left style="medium">
        <color rgb="FFAEABAB"/>
      </left>
      <right style="thin">
        <color rgb="FFAEABAB"/>
      </right>
      <top/>
      <bottom style="thin">
        <color rgb="FFD0CECE"/>
      </bottom>
      <diagonal/>
    </border>
    <border diagonalUp="false" diagonalDown="false">
      <left style="thin">
        <color rgb="FFAEABAB"/>
      </left>
      <right style="thin">
        <color rgb="FFAEABAB"/>
      </right>
      <top/>
      <bottom style="thin">
        <color rgb="FFD0CECE"/>
      </bottom>
      <diagonal/>
    </border>
    <border diagonalUp="false" diagonalDown="false">
      <left style="thin">
        <color rgb="FFAEABAB"/>
      </left>
      <right style="thick">
        <color rgb="FF2F71B4"/>
      </right>
      <top/>
      <bottom style="thin">
        <color rgb="FFD0CECE"/>
      </bottom>
      <diagonal/>
    </border>
    <border diagonalUp="false" diagonalDown="false">
      <left style="thick">
        <color rgb="FF2F71B4"/>
      </left>
      <right style="medium">
        <color rgb="FFAEABAB"/>
      </right>
      <top style="thin">
        <color rgb="FFD0CECE"/>
      </top>
      <bottom style="thick">
        <color rgb="FF2F71B4"/>
      </bottom>
      <diagonal/>
    </border>
    <border diagonalUp="false" diagonalDown="false">
      <left style="medium">
        <color rgb="FFAEABAB"/>
      </left>
      <right style="thin">
        <color rgb="FFAEABAB"/>
      </right>
      <top style="thin">
        <color rgb="FFD0CECE"/>
      </top>
      <bottom style="thick">
        <color rgb="FF2F71B4"/>
      </bottom>
      <diagonal/>
    </border>
    <border diagonalUp="false" diagonalDown="false">
      <left style="thin">
        <color rgb="FFAEABAB"/>
      </left>
      <right style="thin">
        <color rgb="FFAEABAB"/>
      </right>
      <top style="thin">
        <color rgb="FFD0CECE"/>
      </top>
      <bottom style="thick">
        <color rgb="FF2F71B4"/>
      </bottom>
      <diagonal/>
    </border>
    <border diagonalUp="false" diagonalDown="false">
      <left style="thin">
        <color rgb="FFAEABAB"/>
      </left>
      <right style="thick">
        <color rgb="FF2F71B4"/>
      </right>
      <top style="thin">
        <color rgb="FFD0CECE"/>
      </top>
      <bottom style="thick">
        <color rgb="FF2F71B4"/>
      </bottom>
      <diagonal/>
    </border>
    <border diagonalUp="false" diagonalDown="false">
      <left style="medium"/>
      <right style="medium"/>
      <top style="medium"/>
      <bottom style="medium"/>
      <diagonal/>
    </border>
    <border diagonalUp="false" diagonalDown="false">
      <left style="thick"/>
      <right style="thick"/>
      <top style="thick"/>
      <bottom style="thin">
        <color rgb="FF73716A"/>
      </bottom>
      <diagonal/>
    </border>
    <border diagonalUp="false" diagonalDown="false">
      <left style="thick"/>
      <right style="thick"/>
      <top/>
      <bottom/>
      <diagonal/>
    </border>
    <border diagonalUp="false" diagonalDown="false">
      <left style="thick"/>
      <right style="thin">
        <color rgb="FFAEABAB"/>
      </right>
      <top style="thick"/>
      <bottom style="thin">
        <color rgb="FF73716A"/>
      </bottom>
      <diagonal/>
    </border>
    <border diagonalUp="false" diagonalDown="false">
      <left style="thin">
        <color rgb="FFAEABAB"/>
      </left>
      <right style="thin">
        <color rgb="FFAEABAB"/>
      </right>
      <top style="thick"/>
      <bottom style="thin">
        <color rgb="FF73716A"/>
      </bottom>
      <diagonal/>
    </border>
    <border diagonalUp="false" diagonalDown="false">
      <left style="thin">
        <color rgb="FFAEABAB"/>
      </left>
      <right style="thick"/>
      <top style="thick"/>
      <bottom style="thin">
        <color rgb="FF73716A"/>
      </bottom>
      <diagonal/>
    </border>
    <border diagonalUp="false" diagonalDown="false">
      <left style="thick"/>
      <right style="thick"/>
      <top/>
      <bottom style="thin">
        <color rgb="FFD8D8D8"/>
      </bottom>
      <diagonal/>
    </border>
    <border diagonalUp="false" diagonalDown="false">
      <left style="thick"/>
      <right/>
      <top style="thin">
        <color rgb="FFD8D8D8"/>
      </top>
      <bottom style="thin">
        <color rgb="FFD8D8D8"/>
      </bottom>
      <diagonal/>
    </border>
    <border diagonalUp="false" diagonalDown="false">
      <left style="medium">
        <color rgb="FFD8D8D8"/>
      </left>
      <right style="medium">
        <color rgb="FFD8D8D8"/>
      </right>
      <top style="thin">
        <color rgb="FFD8D8D8"/>
      </top>
      <bottom style="thin">
        <color rgb="FFD8D8D8"/>
      </bottom>
      <diagonal/>
    </border>
    <border diagonalUp="false" diagonalDown="false">
      <left style="medium">
        <color rgb="FFD8D8D8"/>
      </left>
      <right style="thick"/>
      <top style="thin">
        <color rgb="FFD8D8D8"/>
      </top>
      <bottom style="thin">
        <color rgb="FFD8D8D8"/>
      </bottom>
      <diagonal/>
    </border>
    <border diagonalUp="false" diagonalDown="false">
      <left style="thick"/>
      <right style="thick"/>
      <top/>
      <bottom style="thick"/>
      <diagonal/>
    </border>
    <border diagonalUp="false" diagonalDown="false">
      <left style="thick"/>
      <right/>
      <top style="thin">
        <color rgb="FFD8D8D8"/>
      </top>
      <bottom style="thick"/>
      <diagonal/>
    </border>
    <border diagonalUp="false" diagonalDown="false">
      <left style="medium">
        <color rgb="FFD8D8D8"/>
      </left>
      <right style="medium">
        <color rgb="FFD8D8D8"/>
      </right>
      <top style="thin">
        <color rgb="FFD8D8D8"/>
      </top>
      <bottom style="thick"/>
      <diagonal/>
    </border>
    <border diagonalUp="false" diagonalDown="false">
      <left/>
      <right/>
      <top style="thin">
        <color rgb="FFD8D8D8"/>
      </top>
      <bottom style="thick"/>
      <diagonal/>
    </border>
    <border diagonalUp="false" diagonalDown="false">
      <left style="medium">
        <color rgb="FFD8D8D8"/>
      </left>
      <right style="thick"/>
      <top style="thin">
        <color rgb="FFD8D8D8"/>
      </top>
      <bottom style="thick"/>
      <diagonal/>
    </border>
    <border diagonalUp="false" diagonalDown="false">
      <left style="thick"/>
      <right style="thick"/>
      <top style="thick"/>
      <bottom style="thin"/>
      <diagonal/>
    </border>
    <border diagonalUp="false" diagonalDown="false">
      <left style="thick"/>
      <right/>
      <top style="thick"/>
      <bottom style="thin">
        <color rgb="FFD8D8D8"/>
      </bottom>
      <diagonal/>
    </border>
    <border diagonalUp="false" diagonalDown="false">
      <left/>
      <right/>
      <top style="thick"/>
      <bottom style="thin">
        <color rgb="FFD8D8D8"/>
      </bottom>
      <diagonal/>
    </border>
    <border diagonalUp="false" diagonalDown="false">
      <left/>
      <right style="thick"/>
      <top style="thick"/>
      <bottom style="thin">
        <color rgb="FFD8D8D8"/>
      </bottom>
      <diagonal/>
    </border>
    <border diagonalUp="false" diagonalDown="false">
      <left style="thick"/>
      <right style="thick"/>
      <top style="thin">
        <color rgb="FFD8D8D8"/>
      </top>
      <bottom style="thin">
        <color rgb="FFD8D8D8"/>
      </bottom>
      <diagonal/>
    </border>
    <border diagonalUp="false" diagonalDown="false">
      <left style="thick"/>
      <right style="thick"/>
      <top style="thin">
        <color rgb="FFD8D8D8"/>
      </top>
      <bottom style="thick"/>
      <diagonal/>
    </border>
    <border diagonalUp="false" diagonalDown="false">
      <left/>
      <right/>
      <top/>
      <bottom style="thick"/>
      <diagonal/>
    </border>
    <border diagonalUp="false" diagonalDown="false">
      <left style="thick"/>
      <right/>
      <top style="thick"/>
      <bottom/>
      <diagonal/>
    </border>
    <border diagonalUp="false" diagonalDown="false">
      <left/>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right style="medium">
        <color rgb="FFD8D8D8"/>
      </right>
      <top style="thin">
        <color rgb="FFD8D8D8"/>
      </top>
      <bottom style="thin">
        <color rgb="FFD8D8D8"/>
      </bottom>
      <diagonal/>
    </border>
    <border diagonalUp="false" diagonalDown="false">
      <left style="medium">
        <color rgb="FFD8D8D8"/>
      </left>
      <right/>
      <top style="thin">
        <color rgb="FFD8D8D8"/>
      </top>
      <bottom style="thin">
        <color rgb="FFD8D8D8"/>
      </bottom>
      <diagonal/>
    </border>
    <border diagonalUp="false" diagonalDown="false">
      <left style="thick"/>
      <right style="thick"/>
      <top style="thick"/>
      <bottom style="thin">
        <color rgb="FFD8D8D8"/>
      </bottom>
      <diagonal/>
    </border>
    <border diagonalUp="false" diagonalDown="false">
      <left style="thick">
        <color rgb="FFD8D8D8"/>
      </left>
      <right style="thick">
        <color rgb="FF458DA6"/>
      </right>
      <top style="medium">
        <color rgb="FFD8D8D8"/>
      </top>
      <bottom style="medium">
        <color rgb="FFD8D8D8"/>
      </bottom>
      <diagonal/>
    </border>
    <border diagonalUp="false" diagonalDown="false">
      <left style="thick">
        <color rgb="FFD8D8D8"/>
      </left>
      <right style="thick">
        <color rgb="FF458DA6"/>
      </right>
      <top/>
      <bottom style="medium">
        <color rgb="FFD8D8D8"/>
      </bottom>
      <diagonal/>
    </border>
    <border diagonalUp="false" diagonalDown="false">
      <left/>
      <right style="medium">
        <color rgb="FFD8D8D8"/>
      </right>
      <top style="thin">
        <color rgb="FFD8D8D8"/>
      </top>
      <bottom/>
      <diagonal/>
    </border>
    <border diagonalUp="false" diagonalDown="false">
      <left style="medium">
        <color rgb="FFD8D8D8"/>
      </left>
      <right/>
      <top style="thin">
        <color rgb="FFD8D8D8"/>
      </top>
      <bottom/>
      <diagonal/>
    </border>
    <border diagonalUp="false" diagonalDown="false">
      <left/>
      <right/>
      <top style="thin">
        <color rgb="FFD8D8D8"/>
      </top>
      <bottom/>
      <diagonal/>
    </border>
    <border diagonalUp="false" diagonalDown="false">
      <left style="medium">
        <color rgb="FFD8D8D8"/>
      </left>
      <right style="medium">
        <color rgb="FFD8D8D8"/>
      </right>
      <top/>
      <bottom/>
      <diagonal/>
    </border>
    <border diagonalUp="false" diagonalDown="false">
      <left style="medium">
        <color rgb="FFD8D8D8"/>
      </left>
      <right/>
      <top/>
      <bottom/>
      <diagonal/>
    </border>
    <border diagonalUp="false" diagonalDown="false">
      <left style="thick"/>
      <right/>
      <top style="thin">
        <color rgb="FFD8D8D8"/>
      </top>
      <bottom/>
      <diagonal/>
    </border>
    <border diagonalUp="false" diagonalDown="false">
      <left style="medium">
        <color rgb="FFD8D8D8"/>
      </left>
      <right style="medium">
        <color rgb="FFD8D8D8"/>
      </right>
      <top style="thin">
        <color rgb="FFD8D8D8"/>
      </top>
      <bottom/>
      <diagonal/>
    </border>
    <border diagonalUp="false" diagonalDown="false">
      <left/>
      <right style="medium">
        <color rgb="FFD8D8D8"/>
      </right>
      <top style="thin">
        <color rgb="FFD8D8D8"/>
      </top>
      <bottom style="thick"/>
      <diagonal/>
    </border>
    <border diagonalUp="false" diagonalDown="false">
      <left style="medium">
        <color rgb="FFD8D8D8"/>
      </left>
      <right/>
      <top style="thin">
        <color rgb="FFD8D8D8"/>
      </top>
      <bottom style="thick"/>
      <diagonal/>
    </border>
    <border diagonalUp="false" diagonalDown="false">
      <left style="medium">
        <color rgb="FFD8D8D8"/>
      </left>
      <right style="thick"/>
      <top style="thin">
        <color rgb="FFD8D8D8"/>
      </top>
      <bottom/>
      <diagonal/>
    </border>
    <border diagonalUp="false" diagonalDown="false">
      <left style="thick"/>
      <right/>
      <top style="thin">
        <color rgb="FFD0CECE"/>
      </top>
      <bottom style="thin">
        <color rgb="FFD8D8D8"/>
      </bottom>
      <diagonal/>
    </border>
    <border diagonalUp="false" diagonalDown="false">
      <left style="medium">
        <color rgb="FFD8D8D8"/>
      </left>
      <right style="medium">
        <color rgb="FFD8D8D8"/>
      </right>
      <top style="thin">
        <color rgb="FFD0CECE"/>
      </top>
      <bottom style="thin">
        <color rgb="FFD8D8D8"/>
      </bottom>
      <diagonal/>
    </border>
    <border diagonalUp="false" diagonalDown="false">
      <left/>
      <right/>
      <top style="thin">
        <color rgb="FFD0CECE"/>
      </top>
      <bottom style="thin">
        <color rgb="FFD8D8D8"/>
      </bottom>
      <diagonal/>
    </border>
    <border diagonalUp="false" diagonalDown="false">
      <left style="medium">
        <color rgb="FFD8D8D8"/>
      </left>
      <right style="thick"/>
      <top style="thin">
        <color rgb="FFD0CECE"/>
      </top>
      <bottom style="thin">
        <color rgb="FFD8D8D8"/>
      </bottom>
      <diagonal/>
    </border>
    <border diagonalUp="false" diagonalDown="false">
      <left style="thin">
        <color rgb="FF73716A"/>
      </left>
      <right style="thin">
        <color rgb="FFD0CECE"/>
      </right>
      <top style="thin">
        <color rgb="FFD0CECE"/>
      </top>
      <bottom style="thin">
        <color rgb="FFD0CECE"/>
      </bottom>
      <diagonal/>
    </border>
    <border diagonalUp="false" diagonalDown="false">
      <left style="thin">
        <color rgb="FFD0CECE"/>
      </left>
      <right style="thin">
        <color rgb="FF73716A"/>
      </right>
      <top style="thin">
        <color rgb="FFD0CECE"/>
      </top>
      <bottom style="thin">
        <color rgb="FFD0CECE"/>
      </bottom>
      <diagonal/>
    </border>
    <border diagonalUp="false" diagonalDown="false">
      <left style="medium">
        <color rgb="FFBDD6EE"/>
      </left>
      <right/>
      <top style="medium">
        <color rgb="FFBDD6EE"/>
      </top>
      <bottom/>
      <diagonal/>
    </border>
    <border diagonalUp="false" diagonalDown="false">
      <left/>
      <right/>
      <top style="medium">
        <color rgb="FFBDD6EE"/>
      </top>
      <bottom/>
      <diagonal/>
    </border>
    <border diagonalUp="false" diagonalDown="false">
      <left/>
      <right style="medium">
        <color rgb="FFBDD6EE"/>
      </right>
      <top style="medium">
        <color rgb="FFBDD6EE"/>
      </top>
      <bottom/>
      <diagonal/>
    </border>
    <border diagonalUp="false" diagonalDown="false">
      <left style="medium">
        <color rgb="FFBDD6EE"/>
      </left>
      <right/>
      <top/>
      <bottom/>
      <diagonal/>
    </border>
    <border diagonalUp="false" diagonalDown="false">
      <left/>
      <right style="medium">
        <color rgb="FFBDD6EE"/>
      </right>
      <top/>
      <bottom/>
      <diagonal/>
    </border>
    <border diagonalUp="false" diagonalDown="false">
      <left style="medium">
        <color rgb="FFBDD6EE"/>
      </left>
      <right/>
      <top/>
      <bottom style="medium">
        <color rgb="FFBDD6EE"/>
      </bottom>
      <diagonal/>
    </border>
    <border diagonalUp="false" diagonalDown="false">
      <left/>
      <right/>
      <top/>
      <bottom style="medium">
        <color rgb="FFBDD6EE"/>
      </bottom>
      <diagonal/>
    </border>
    <border diagonalUp="false" diagonalDown="false">
      <left/>
      <right style="medium">
        <color rgb="FFBDD6EE"/>
      </right>
      <top/>
      <bottom style="medium">
        <color rgb="FFBDD6EE"/>
      </bottom>
      <diagonal/>
    </border>
    <border diagonalUp="false" diagonalDown="false">
      <left/>
      <right/>
      <top/>
      <bottom style="thin"/>
      <diagonal/>
    </border>
    <border diagonalUp="false" diagonalDown="false">
      <left style="thick"/>
      <right style="thin">
        <color rgb="FFAEABAB"/>
      </right>
      <top style="thick"/>
      <bottom style="thin">
        <color rgb="FFAEABAB"/>
      </bottom>
      <diagonal/>
    </border>
    <border diagonalUp="false" diagonalDown="false">
      <left style="thin">
        <color rgb="FFAEABAB"/>
      </left>
      <right style="thin">
        <color rgb="FFAEABAB"/>
      </right>
      <top style="thick"/>
      <bottom style="thin">
        <color rgb="FFAEABAB"/>
      </bottom>
      <diagonal/>
    </border>
    <border diagonalUp="false" diagonalDown="false">
      <left style="thin">
        <color rgb="FFAEABAB"/>
      </left>
      <right/>
      <top style="thick"/>
      <bottom style="thin">
        <color rgb="FFAEABAB"/>
      </bottom>
      <diagonal/>
    </border>
    <border diagonalUp="false" diagonalDown="false">
      <left/>
      <right style="thin">
        <color rgb="FFAEABAB"/>
      </right>
      <top style="thick"/>
      <bottom style="thin">
        <color rgb="FFAEABAB"/>
      </bottom>
      <diagonal/>
    </border>
    <border diagonalUp="false" diagonalDown="false">
      <left style="thin">
        <color rgb="FFAEABAB"/>
      </left>
      <right style="thick"/>
      <top style="thick"/>
      <bottom style="thin">
        <color rgb="FFAEABAB"/>
      </bottom>
      <diagonal/>
    </border>
    <border diagonalUp="false" diagonalDown="false">
      <left/>
      <right/>
      <top style="thick"/>
      <bottom style="thin">
        <color rgb="FFAEABAB"/>
      </bottom>
      <diagonal/>
    </border>
    <border diagonalUp="false" diagonalDown="false">
      <left/>
      <right style="thick"/>
      <top style="thick"/>
      <bottom style="thin">
        <color rgb="FFAEABAB"/>
      </bottom>
      <diagonal/>
    </border>
    <border diagonalUp="false" diagonalDown="false">
      <left style="thick"/>
      <right style="thin">
        <color rgb="FFAEABAB"/>
      </right>
      <top style="thin">
        <color rgb="FFAEABAB"/>
      </top>
      <bottom style="thin">
        <color rgb="FFAEABAB"/>
      </bottom>
      <diagonal/>
    </border>
    <border diagonalUp="false" diagonalDown="false">
      <left style="thin">
        <color rgb="FFAEABAB"/>
      </left>
      <right/>
      <top style="thin">
        <color rgb="FFAEABAB"/>
      </top>
      <bottom style="thin">
        <color rgb="FFAEABAB"/>
      </bottom>
      <diagonal/>
    </border>
    <border diagonalUp="false" diagonalDown="false">
      <left/>
      <right style="thin">
        <color rgb="FFAEABAB"/>
      </right>
      <top style="thin">
        <color rgb="FFAEABAB"/>
      </top>
      <bottom style="thin">
        <color rgb="FFAEABAB"/>
      </bottom>
      <diagonal/>
    </border>
    <border diagonalUp="false" diagonalDown="false">
      <left style="thin">
        <color rgb="FFAEABAB"/>
      </left>
      <right style="thick"/>
      <top style="thin">
        <color rgb="FFAEABAB"/>
      </top>
      <bottom style="thin">
        <color rgb="FFAEABAB"/>
      </bottom>
      <diagonal/>
    </border>
    <border diagonalUp="false" diagonalDown="false">
      <left/>
      <right/>
      <top style="thin">
        <color rgb="FFAEABAB"/>
      </top>
      <bottom style="thin">
        <color rgb="FFAEABAB"/>
      </bottom>
      <diagonal/>
    </border>
    <border diagonalUp="false" diagonalDown="false">
      <left/>
      <right style="thick"/>
      <top style="thin">
        <color rgb="FFAEABAB"/>
      </top>
      <bottom style="thin">
        <color rgb="FFAEABAB"/>
      </bottom>
      <diagonal/>
    </border>
    <border diagonalUp="false" diagonalDown="false">
      <left style="thick"/>
      <right style="thin">
        <color rgb="FFAEABAB"/>
      </right>
      <top style="thin">
        <color rgb="FFAEABAB"/>
      </top>
      <bottom style="thick"/>
      <diagonal/>
    </border>
    <border diagonalUp="false" diagonalDown="false">
      <left style="thin">
        <color rgb="FFAEABAB"/>
      </left>
      <right style="thin">
        <color rgb="FFAEABAB"/>
      </right>
      <top style="thin">
        <color rgb="FFAEABAB"/>
      </top>
      <bottom style="thick"/>
      <diagonal/>
    </border>
    <border diagonalUp="false" diagonalDown="false">
      <left style="thin">
        <color rgb="FFAEABAB"/>
      </left>
      <right/>
      <top style="thin">
        <color rgb="FFAEABAB"/>
      </top>
      <bottom style="thick"/>
      <diagonal/>
    </border>
    <border diagonalUp="false" diagonalDown="false">
      <left/>
      <right style="thin">
        <color rgb="FFAEABAB"/>
      </right>
      <top style="thin">
        <color rgb="FFAEABAB"/>
      </top>
      <bottom style="thick"/>
      <diagonal/>
    </border>
    <border diagonalUp="false" diagonalDown="false">
      <left style="thin">
        <color rgb="FFAEABAB"/>
      </left>
      <right style="thick"/>
      <top style="thin">
        <color rgb="FFAEABAB"/>
      </top>
      <bottom style="thick"/>
      <diagonal/>
    </border>
    <border diagonalUp="false" diagonalDown="false">
      <left/>
      <right/>
      <top style="thin">
        <color rgb="FFAEABAB"/>
      </top>
      <bottom style="thick"/>
      <diagonal/>
    </border>
    <border diagonalUp="false" diagonalDown="false">
      <left/>
      <right style="thick"/>
      <top style="thin">
        <color rgb="FFAEABAB"/>
      </top>
      <bottom style="thick"/>
      <diagonal/>
    </border>
    <border diagonalUp="false" diagonalDown="false">
      <left style="thin"/>
      <right style="thin"/>
      <top style="thin"/>
      <bottom style="thin"/>
      <diagonal/>
    </border>
    <border diagonalUp="false" diagonalDown="false">
      <left style="thick"/>
      <right style="thick"/>
      <top style="thick"/>
      <bottom/>
      <diagonal/>
    </border>
    <border diagonalUp="false" diagonalDown="false">
      <left style="thick"/>
      <right style="thin">
        <color rgb="FFAEABAB"/>
      </right>
      <top style="thick"/>
      <bottom/>
      <diagonal/>
    </border>
    <border diagonalUp="false" diagonalDown="false">
      <left style="thick"/>
      <right/>
      <top/>
      <bottom style="thin">
        <color rgb="FFD8D8D8"/>
      </bottom>
      <diagonal/>
    </border>
    <border diagonalUp="false" diagonalDown="false">
      <left/>
      <right style="thick"/>
      <top/>
      <bottom style="thin">
        <color rgb="FFD8D8D8"/>
      </bottom>
      <diagonal/>
    </border>
    <border diagonalUp="false" diagonalDown="false">
      <left style="thick"/>
      <right style="thick"/>
      <top style="thin">
        <color rgb="FFD8D8D8"/>
      </top>
      <bottom/>
      <diagonal/>
    </border>
    <border diagonalUp="false" diagonalDown="false">
      <left style="thick">
        <color rgb="FFD8D8D8"/>
      </left>
      <right/>
      <top style="thick">
        <color rgb="FFD8D8D8"/>
      </top>
      <bottom style="medium">
        <color rgb="FFD8D8D8"/>
      </bottom>
      <diagonal/>
    </border>
    <border diagonalUp="false" diagonalDown="false">
      <left/>
      <right/>
      <top style="thick">
        <color rgb="FFD8D8D8"/>
      </top>
      <bottom style="medium">
        <color rgb="FFD8D8D8"/>
      </bottom>
      <diagonal/>
    </border>
    <border diagonalUp="false" diagonalDown="false">
      <left/>
      <right style="thick">
        <color rgb="FFD8D8D8"/>
      </right>
      <top style="thick">
        <color rgb="FFD8D8D8"/>
      </top>
      <bottom style="medium">
        <color rgb="FFD8D8D8"/>
      </bottom>
      <diagonal/>
    </border>
    <border diagonalUp="false" diagonalDown="false">
      <left style="thick">
        <color rgb="FFD8D8D8"/>
      </left>
      <right style="medium">
        <color rgb="FFD8D8D8"/>
      </right>
      <top style="thin">
        <color rgb="FFD8D8D8"/>
      </top>
      <bottom style="thin">
        <color rgb="FFD8D8D8"/>
      </bottom>
      <diagonal/>
    </border>
    <border diagonalUp="false" diagonalDown="false">
      <left style="medium">
        <color rgb="FFD8D8D8"/>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8D8D8"/>
      </right>
      <top/>
      <bottom/>
      <diagonal/>
    </border>
    <border diagonalUp="false" diagonalDown="false">
      <left style="thick">
        <color rgb="FFD8D8D8"/>
      </left>
      <right/>
      <top/>
      <bottom/>
      <diagonal/>
    </border>
    <border diagonalUp="false" diagonalDown="false">
      <left/>
      <right/>
      <top style="thin">
        <color rgb="FFBFBFBF"/>
      </top>
      <bottom style="thin">
        <color rgb="FFBFBFBF"/>
      </bottom>
      <diagonal/>
    </border>
    <border diagonalUp="false" diagonalDown="false">
      <left/>
      <right style="thick">
        <color rgb="FFD8D8D8"/>
      </right>
      <top style="thin">
        <color rgb="FFBFBFBF"/>
      </top>
      <bottom style="thin">
        <color rgb="FFBFBFBF"/>
      </bottom>
      <diagonal/>
    </border>
    <border diagonalUp="false" diagonalDown="false">
      <left style="thin">
        <color rgb="FFBFBFBF"/>
      </left>
      <right style="thick">
        <color rgb="FFD8D8D8"/>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ck">
        <color rgb="FFD8D8D8"/>
      </left>
      <right style="medium">
        <color rgb="FFD8D8D8"/>
      </right>
      <top style="thin">
        <color rgb="FFD8D8D8"/>
      </top>
      <bottom style="thick">
        <color rgb="FFD8D8D8"/>
      </bottom>
      <diagonal/>
    </border>
    <border diagonalUp="false" diagonalDown="false">
      <left style="medium">
        <color rgb="FFD8D8D8"/>
      </left>
      <right style="thin">
        <color rgb="FFBFBFBF"/>
      </right>
      <top style="thin">
        <color rgb="FFBFBFBF"/>
      </top>
      <bottom style="thick">
        <color rgb="FFD8D8D8"/>
      </bottom>
      <diagonal/>
    </border>
    <border diagonalUp="false" diagonalDown="false">
      <left style="thin">
        <color rgb="FFBFBFBF"/>
      </left>
      <right style="thin">
        <color rgb="FFBFBFBF"/>
      </right>
      <top style="thin">
        <color rgb="FFBFBFBF"/>
      </top>
      <bottom style="thick">
        <color rgb="FFD8D8D8"/>
      </bottom>
      <diagonal/>
    </border>
    <border diagonalUp="false" diagonalDown="false">
      <left style="thin">
        <color rgb="FFBFBFBF"/>
      </left>
      <right/>
      <top style="thin">
        <color rgb="FFBFBFBF"/>
      </top>
      <bottom style="thick">
        <color rgb="FFD8D8D8"/>
      </bottom>
      <diagonal/>
    </border>
    <border diagonalUp="false" diagonalDown="false">
      <left style="thin">
        <color rgb="FFBFBFBF"/>
      </left>
      <right/>
      <top/>
      <bottom style="thick">
        <color rgb="FFD8D8D8"/>
      </bottom>
      <diagonal/>
    </border>
    <border diagonalUp="false" diagonalDown="false">
      <left style="medium">
        <color rgb="FFBFBFBF"/>
      </left>
      <right style="thick">
        <color rgb="FFD8D8D8"/>
      </right>
      <top style="thin">
        <color rgb="FFBFBFBF"/>
      </top>
      <bottom style="thick">
        <color rgb="FFD8D8D8"/>
      </bottom>
      <diagonal/>
    </border>
    <border diagonalUp="false" diagonalDown="false">
      <left style="thin">
        <color rgb="FFBFBFBF"/>
      </left>
      <right style="thick">
        <color rgb="FFD8D8D8"/>
      </right>
      <top style="thin">
        <color rgb="FFBFBFBF"/>
      </top>
      <bottom style="thick">
        <color rgb="FFD8D8D8"/>
      </bottom>
      <diagonal/>
    </border>
    <border diagonalUp="false" diagonalDown="false">
      <left style="thin">
        <color rgb="FF73716A"/>
      </left>
      <right style="thin">
        <color rgb="FF73716A"/>
      </right>
      <top style="thin">
        <color rgb="FF73716A"/>
      </top>
      <bottom style="thick">
        <color rgb="FF73716A"/>
      </bottom>
      <diagonal/>
    </border>
    <border diagonalUp="false" diagonalDown="false">
      <left style="medium">
        <color rgb="FF73716A"/>
      </left>
      <right style="medium">
        <color rgb="FF73716A"/>
      </right>
      <top style="medium">
        <color rgb="FF73716A"/>
      </top>
      <bottom style="medium">
        <color rgb="FF73716A"/>
      </bottom>
      <diagonal/>
    </border>
    <border diagonalUp="false" diagonalDown="false">
      <left style="medium">
        <color rgb="FF73716A"/>
      </left>
      <right style="thin">
        <color rgb="FF73716A"/>
      </right>
      <top style="medium">
        <color rgb="FF73716A"/>
      </top>
      <bottom style="thin">
        <color rgb="FF73716A"/>
      </bottom>
      <diagonal/>
    </border>
    <border diagonalUp="false" diagonalDown="false">
      <left style="thin">
        <color rgb="FF73716A"/>
      </left>
      <right style="medium">
        <color rgb="FF73716A"/>
      </right>
      <top style="medium">
        <color rgb="FF73716A"/>
      </top>
      <bottom style="thin">
        <color rgb="FF73716A"/>
      </bottom>
      <diagonal/>
    </border>
    <border diagonalUp="false" diagonalDown="false">
      <left style="medium">
        <color rgb="FF73716A"/>
      </left>
      <right style="thin">
        <color rgb="FF73716A"/>
      </right>
      <top/>
      <bottom style="thin">
        <color rgb="FFD0CECE"/>
      </bottom>
      <diagonal/>
    </border>
    <border diagonalUp="false" diagonalDown="false">
      <left style="thin">
        <color rgb="FF73716A"/>
      </left>
      <right style="thin">
        <color rgb="FF73716A"/>
      </right>
      <top/>
      <bottom style="thin">
        <color rgb="FFD0CECE"/>
      </bottom>
      <diagonal/>
    </border>
    <border diagonalUp="false" diagonalDown="false">
      <left style="thin">
        <color rgb="FF73716A"/>
      </left>
      <right style="medium">
        <color rgb="FF73716A"/>
      </right>
      <top/>
      <bottom style="thin">
        <color rgb="FFD0CECE"/>
      </bottom>
      <diagonal/>
    </border>
    <border diagonalUp="false" diagonalDown="false">
      <left style="medium">
        <color rgb="FF73716A"/>
      </left>
      <right style="thin">
        <color rgb="FF73716A"/>
      </right>
      <top style="thin">
        <color rgb="FFD0CECE"/>
      </top>
      <bottom style="thin">
        <color rgb="FFD0CECE"/>
      </bottom>
      <diagonal/>
    </border>
    <border diagonalUp="false" diagonalDown="false">
      <left style="thin">
        <color rgb="FF73716A"/>
      </left>
      <right style="thin">
        <color rgb="FF73716A"/>
      </right>
      <top style="thin">
        <color rgb="FFD0CECE"/>
      </top>
      <bottom style="thin">
        <color rgb="FFD0CECE"/>
      </bottom>
      <diagonal/>
    </border>
    <border diagonalUp="false" diagonalDown="false">
      <left style="thin">
        <color rgb="FF73716A"/>
      </left>
      <right style="medium">
        <color rgb="FF73716A"/>
      </right>
      <top style="thin">
        <color rgb="FFD0CECE"/>
      </top>
      <bottom style="thin">
        <color rgb="FFD0CECE"/>
      </bottom>
      <diagonal/>
    </border>
    <border diagonalUp="false" diagonalDown="false">
      <left style="medium">
        <color rgb="FF73716A"/>
      </left>
      <right style="thin">
        <color rgb="FF73716A"/>
      </right>
      <top style="thin">
        <color rgb="FFD0CECE"/>
      </top>
      <bottom style="medium">
        <color rgb="FF73716A"/>
      </bottom>
      <diagonal/>
    </border>
    <border diagonalUp="false" diagonalDown="false">
      <left style="thin">
        <color rgb="FF73716A"/>
      </left>
      <right style="thin">
        <color rgb="FF73716A"/>
      </right>
      <top style="thin">
        <color rgb="FFD0CECE"/>
      </top>
      <bottom style="medium">
        <color rgb="FF73716A"/>
      </bottom>
      <diagonal/>
    </border>
    <border diagonalUp="false" diagonalDown="false">
      <left style="thin">
        <color rgb="FF73716A"/>
      </left>
      <right style="medium">
        <color rgb="FF73716A"/>
      </right>
      <top style="thin">
        <color rgb="FFD0CECE"/>
      </top>
      <bottom style="medium">
        <color rgb="FF73716A"/>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ck">
        <color rgb="FFF4B083"/>
      </left>
      <right style="thick">
        <color rgb="FFF4B083"/>
      </right>
      <top style="thick">
        <color rgb="FFF4B083"/>
      </top>
      <bottom style="thick">
        <color rgb="FFF4B083"/>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thick"/>
      <right/>
      <top/>
      <bottom style="thick"/>
      <diagonal/>
    </border>
    <border diagonalUp="false" diagonalDown="false">
      <left/>
      <right style="thick"/>
      <top/>
      <bottom style="thick"/>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color rgb="FFF4B083"/>
      </left>
      <right style="medium">
        <color rgb="FFF4B083"/>
      </right>
      <top style="medium">
        <color rgb="FFF4B083"/>
      </top>
      <bottom style="medium">
        <color rgb="FFF4B08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7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right" vertical="top" textRotation="0" wrapText="true" indent="0" shrinkToFit="false"/>
      <protection locked="true" hidden="false"/>
    </xf>
    <xf numFmtId="166" fontId="8" fillId="0" borderId="0" xfId="0" applyFont="true" applyBorder="fals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5" fontId="10" fillId="0"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13" fillId="0" borderId="0" xfId="0" applyFont="true" applyBorder="false" applyAlignment="true" applyProtection="true">
      <alignment horizontal="center" vertical="center" textRotation="0" wrapText="false" indent="0" shrinkToFit="false"/>
      <protection locked="true" hidden="false"/>
    </xf>
    <xf numFmtId="164" fontId="13" fillId="2" borderId="1" xfId="0" applyFont="true" applyBorder="true" applyAlignment="true" applyProtection="true">
      <alignment horizontal="center" vertical="center" textRotation="0" wrapText="false" indent="0" shrinkToFit="false"/>
      <protection locked="true" hidden="false"/>
    </xf>
    <xf numFmtId="164" fontId="13" fillId="2" borderId="2" xfId="0" applyFont="true" applyBorder="tru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center" vertical="center" textRotation="0" wrapText="false" indent="0" shrinkToFit="false"/>
      <protection locked="true" hidden="false"/>
    </xf>
    <xf numFmtId="164" fontId="13" fillId="2" borderId="3" xfId="0" applyFont="true" applyBorder="true" applyAlignment="true" applyProtection="true">
      <alignment horizontal="center" vertical="center" textRotation="0" wrapText="false" indent="0" shrinkToFit="false"/>
      <protection locked="true" hidden="false"/>
    </xf>
    <xf numFmtId="164" fontId="13" fillId="2" borderId="4" xfId="0" applyFont="true" applyBorder="true" applyAlignment="true" applyProtection="true">
      <alignment horizontal="left" vertical="center" textRotation="0" wrapText="false" indent="0" shrinkToFit="false"/>
      <protection locked="true" hidden="false"/>
    </xf>
    <xf numFmtId="164" fontId="13" fillId="3" borderId="3" xfId="0" applyFont="true" applyBorder="true" applyAlignment="true" applyProtection="true">
      <alignment horizontal="center" vertical="center" textRotation="0" wrapText="false" indent="0" shrinkToFit="false"/>
      <protection locked="true" hidden="false"/>
    </xf>
    <xf numFmtId="164" fontId="13" fillId="3" borderId="4" xfId="0" applyFont="true" applyBorder="true" applyAlignment="true" applyProtection="true">
      <alignment horizontal="left" vertical="center" textRotation="0" wrapText="false" indent="0" shrinkToFit="false"/>
      <protection locked="true" hidden="false"/>
    </xf>
    <xf numFmtId="164" fontId="13" fillId="0" borderId="0" xfId="0" applyFont="true" applyBorder="false" applyAlignment="true" applyProtection="true">
      <alignment horizontal="center" vertical="top" textRotation="0" wrapText="false" indent="0" shrinkToFit="false"/>
      <protection locked="true" hidden="false"/>
    </xf>
    <xf numFmtId="164" fontId="13" fillId="3" borderId="5" xfId="0" applyFont="true" applyBorder="true" applyAlignment="true" applyProtection="true">
      <alignment horizontal="center" vertical="center" textRotation="0" wrapText="false" indent="0" shrinkToFit="false"/>
      <protection locked="true" hidden="false"/>
    </xf>
    <xf numFmtId="164" fontId="13" fillId="3" borderId="6" xfId="0" applyFont="true" applyBorder="true" applyAlignment="true" applyProtection="true">
      <alignment horizontal="left" vertical="top" textRotation="0" wrapText="false" indent="0" shrinkToFit="false"/>
      <protection locked="true" hidden="false"/>
    </xf>
    <xf numFmtId="164" fontId="14" fillId="0" borderId="0" xfId="0" applyFont="true" applyBorder="false" applyAlignment="true" applyProtection="true">
      <alignment horizontal="center" vertical="top" textRotation="0" wrapText="false" indent="0" shrinkToFit="false"/>
      <protection locked="true" hidden="false"/>
    </xf>
    <xf numFmtId="164" fontId="15" fillId="0" borderId="0" xfId="0" applyFont="true" applyBorder="true" applyAlignment="true" applyProtection="true">
      <alignment horizontal="center" vertical="center" textRotation="0" wrapText="fals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7" fillId="0" borderId="7" xfId="0"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general" vertical="center"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5" fontId="21" fillId="4" borderId="8"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19" fillId="5" borderId="9" xfId="0" applyFont="true" applyBorder="true" applyAlignment="true" applyProtection="true">
      <alignment horizontal="center" vertical="bottom" textRotation="0" wrapText="false" indent="0" shrinkToFit="false"/>
      <protection locked="true" hidden="false"/>
    </xf>
    <xf numFmtId="165" fontId="24" fillId="6" borderId="10" xfId="0" applyFont="true" applyBorder="true" applyAlignment="true" applyProtection="true">
      <alignment horizontal="center" vertical="bottom" textRotation="0" wrapText="false" indent="0" shrinkToFit="false"/>
      <protection locked="true" hidden="false"/>
    </xf>
    <xf numFmtId="167" fontId="13" fillId="7" borderId="11" xfId="0" applyFont="true" applyBorder="true" applyAlignment="true" applyProtection="true">
      <alignment horizontal="center" vertical="bottom" textRotation="0" wrapText="false" indent="0" shrinkToFit="false"/>
      <protection locked="true" hidden="false"/>
    </xf>
    <xf numFmtId="164" fontId="14" fillId="7" borderId="12" xfId="0" applyFont="true" applyBorder="true" applyAlignment="true" applyProtection="true">
      <alignment horizontal="center" vertical="center" textRotation="0" wrapText="false" indent="0" shrinkToFit="false"/>
      <protection locked="true" hidden="false"/>
    </xf>
    <xf numFmtId="164" fontId="14" fillId="7" borderId="13" xfId="0" applyFont="true" applyBorder="true" applyAlignment="true" applyProtection="true">
      <alignment horizontal="center" vertical="center" textRotation="0" wrapText="false" indent="0" shrinkToFit="false"/>
      <protection locked="true" hidden="false"/>
    </xf>
    <xf numFmtId="164" fontId="19" fillId="6" borderId="14" xfId="0" applyFont="true" applyBorder="true" applyAlignment="true" applyProtection="true">
      <alignment horizontal="general" vertical="bottom" textRotation="0" wrapText="false" indent="0" shrinkToFit="false"/>
      <protection locked="true" hidden="false"/>
    </xf>
    <xf numFmtId="164" fontId="19" fillId="6" borderId="0" xfId="0" applyFont="true" applyBorder="true" applyAlignment="true" applyProtection="true">
      <alignment horizontal="general" vertical="bottom" textRotation="0" wrapText="false" indent="0" shrinkToFit="false"/>
      <protection locked="true" hidden="false"/>
    </xf>
    <xf numFmtId="164" fontId="19" fillId="6" borderId="15" xfId="0" applyFont="true" applyBorder="true" applyAlignment="true" applyProtection="true">
      <alignment horizontal="general" vertical="bottom" textRotation="0" wrapText="false" indent="0" shrinkToFit="false"/>
      <protection locked="true" hidden="false"/>
    </xf>
    <xf numFmtId="164" fontId="19" fillId="8" borderId="16" xfId="0" applyFont="true" applyBorder="true" applyAlignment="true" applyProtection="true">
      <alignment horizontal="center" vertical="center" textRotation="0" wrapText="false" indent="0" shrinkToFit="false"/>
      <protection locked="true" hidden="false"/>
    </xf>
    <xf numFmtId="164" fontId="19" fillId="8" borderId="17" xfId="0" applyFont="true" applyBorder="true" applyAlignment="true" applyProtection="true">
      <alignment horizontal="center" vertical="center" textRotation="0" wrapText="false" indent="0" shrinkToFit="false"/>
      <protection locked="true" hidden="false"/>
    </xf>
    <xf numFmtId="165" fontId="25" fillId="6" borderId="18" xfId="0" applyFont="true" applyBorder="true" applyAlignment="true" applyProtection="true">
      <alignment horizontal="left" vertical="top"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5" fontId="26" fillId="6" borderId="18" xfId="0" applyFont="true" applyBorder="true" applyAlignment="true" applyProtection="true">
      <alignment horizontal="left" vertical="center" textRotation="0" wrapText="true" indent="0" shrinkToFit="false"/>
      <protection locked="true" hidden="false"/>
    </xf>
    <xf numFmtId="164" fontId="13" fillId="6" borderId="14" xfId="0" applyFont="true" applyBorder="true" applyAlignment="true" applyProtection="true">
      <alignment horizontal="general" vertical="center" textRotation="0" wrapText="true" indent="0" shrinkToFit="false"/>
      <protection locked="true" hidden="false"/>
    </xf>
    <xf numFmtId="164" fontId="13" fillId="6" borderId="0" xfId="0" applyFont="true" applyBorder="true" applyAlignment="true" applyProtection="true">
      <alignment horizontal="general" vertical="center" textRotation="0" wrapText="true" indent="0" shrinkToFit="false"/>
      <protection locked="true" hidden="false"/>
    </xf>
    <xf numFmtId="164" fontId="13" fillId="6" borderId="15" xfId="0" applyFont="true" applyBorder="true" applyAlignment="true" applyProtection="true">
      <alignment horizontal="general" vertical="center" textRotation="0" wrapText="true" indent="0" shrinkToFit="false"/>
      <protection locked="true" hidden="false"/>
    </xf>
    <xf numFmtId="164" fontId="13" fillId="6" borderId="19" xfId="0" applyFont="true" applyBorder="true" applyAlignment="true" applyProtection="true">
      <alignment horizontal="general" vertical="center" textRotation="0" wrapText="true" indent="0" shrinkToFit="false"/>
      <protection locked="true" hidden="false"/>
    </xf>
    <xf numFmtId="164" fontId="13" fillId="6" borderId="20" xfId="0" applyFont="true" applyBorder="true" applyAlignment="true" applyProtection="true">
      <alignment horizontal="general" vertical="center" textRotation="0" wrapText="true" indent="0" shrinkToFit="false"/>
      <protection locked="true" hidden="false"/>
    </xf>
    <xf numFmtId="164" fontId="13" fillId="6" borderId="21" xfId="0" applyFont="true" applyBorder="true" applyAlignment="true" applyProtection="true">
      <alignment horizontal="general" vertical="center" textRotation="0" wrapText="true" indent="0" shrinkToFit="false"/>
      <protection locked="true" hidden="false"/>
    </xf>
    <xf numFmtId="164" fontId="13" fillId="0" borderId="0" xfId="0" applyFont="true" applyBorder="false" applyAlignment="true" applyProtection="true">
      <alignment horizontal="general" vertical="center" textRotation="0" wrapText="true" indent="0" shrinkToFit="false"/>
      <protection locked="true" hidden="false"/>
    </xf>
    <xf numFmtId="165" fontId="27" fillId="6" borderId="10" xfId="0" applyFont="true" applyBorder="true" applyAlignment="true" applyProtection="true">
      <alignment horizontal="center" vertical="center" textRotation="0" wrapText="true" indent="0" shrinkToFit="false"/>
      <protection locked="true" hidden="false"/>
    </xf>
    <xf numFmtId="165" fontId="26" fillId="6" borderId="22" xfId="0" applyFont="true" applyBorder="true" applyAlignment="true" applyProtection="true">
      <alignment horizontal="left" vertical="top" textRotation="0" wrapText="true" indent="0" shrinkToFit="false"/>
      <protection locked="true" hidden="false"/>
    </xf>
    <xf numFmtId="165" fontId="28" fillId="7" borderId="11" xfId="0" applyFont="true" applyBorder="true" applyAlignment="true" applyProtection="true">
      <alignment horizontal="center" vertical="center" textRotation="0" wrapText="false" indent="0" shrinkToFit="false"/>
      <protection locked="true" hidden="false"/>
    </xf>
    <xf numFmtId="165" fontId="28" fillId="7" borderId="9" xfId="0" applyFont="true" applyBorder="true" applyAlignment="true" applyProtection="true">
      <alignment horizontal="center" vertical="center" textRotation="0" wrapText="false" indent="0" shrinkToFit="false"/>
      <protection locked="true" hidden="false"/>
    </xf>
    <xf numFmtId="164" fontId="29" fillId="9" borderId="23" xfId="0" applyFont="true" applyBorder="true" applyAlignment="true" applyProtection="true">
      <alignment horizontal="center" vertical="center" textRotation="0" wrapText="false" indent="0" shrinkToFit="false"/>
      <protection locked="true" hidden="false"/>
    </xf>
    <xf numFmtId="164" fontId="29" fillId="9" borderId="17" xfId="0" applyFont="true" applyBorder="true" applyAlignment="true" applyProtection="true">
      <alignment horizontal="center" vertical="center" textRotation="0" wrapText="false" indent="0" shrinkToFit="false"/>
      <protection locked="true" hidden="false"/>
    </xf>
    <xf numFmtId="164" fontId="30" fillId="0" borderId="0" xfId="0" applyFont="true" applyBorder="true" applyAlignment="true" applyProtection="true">
      <alignment horizontal="center" vertical="center" textRotation="0" wrapText="false" indent="0" shrinkToFit="false"/>
      <protection locked="true" hidden="false"/>
    </xf>
    <xf numFmtId="164" fontId="26" fillId="0" borderId="0" xfId="0" applyFont="true" applyBorder="false" applyAlignment="true" applyProtection="true">
      <alignment horizontal="general" vertical="center" textRotation="0" wrapText="true" indent="0" shrinkToFit="false"/>
      <protection locked="true" hidden="false"/>
    </xf>
    <xf numFmtId="164" fontId="31" fillId="0" borderId="0" xfId="0" applyFont="true" applyBorder="false" applyAlignment="true" applyProtection="true">
      <alignment horizontal="general" vertical="center" textRotation="0" wrapText="true" indent="0" shrinkToFit="false"/>
      <protection locked="true" hidden="false"/>
    </xf>
    <xf numFmtId="164" fontId="17" fillId="0" borderId="7" xfId="0" applyFont="true" applyBorder="true" applyAlignment="true" applyProtection="true">
      <alignment horizontal="center" vertical="bottom" textRotation="0" wrapText="false" indent="0" shrinkToFit="false"/>
      <protection locked="true" hidden="false"/>
    </xf>
    <xf numFmtId="165" fontId="4" fillId="4" borderId="24" xfId="0" applyFont="true" applyBorder="true" applyAlignment="true" applyProtection="true">
      <alignment horizontal="center" vertical="bottom" textRotation="0" wrapText="false" indent="0" shrinkToFit="false"/>
      <protection locked="true" hidden="false"/>
    </xf>
    <xf numFmtId="165" fontId="4" fillId="5" borderId="25" xfId="0" applyFont="true" applyBorder="true" applyAlignment="true" applyProtection="true">
      <alignment horizontal="center" vertical="bottom" textRotation="0" wrapText="false" indent="0" shrinkToFit="false"/>
      <protection locked="true" hidden="false"/>
    </xf>
    <xf numFmtId="165" fontId="13" fillId="0" borderId="26" xfId="0" applyFont="true" applyBorder="true" applyAlignment="true" applyProtection="true">
      <alignment horizontal="center" vertical="bottom" textRotation="0" wrapText="false" indent="0" shrinkToFit="false"/>
      <protection locked="true" hidden="false"/>
    </xf>
    <xf numFmtId="164" fontId="4" fillId="0" borderId="27" xfId="0" applyFont="true" applyBorder="true" applyAlignment="true" applyProtection="true">
      <alignment horizontal="center" vertical="bottom" textRotation="0" wrapText="false" indent="0" shrinkToFit="false"/>
      <protection locked="true" hidden="false"/>
    </xf>
    <xf numFmtId="164" fontId="32" fillId="0" borderId="0" xfId="0" applyFont="true" applyBorder="false" applyAlignment="true" applyProtection="true">
      <alignment horizontal="right" vertical="bottom" textRotation="0" wrapText="false" indent="0" shrinkToFit="false"/>
      <protection locked="true" hidden="false"/>
    </xf>
    <xf numFmtId="164" fontId="33" fillId="2" borderId="24" xfId="0" applyFont="true" applyBorder="true" applyAlignment="true" applyProtection="true">
      <alignment horizontal="left" vertical="bottom" textRotation="0" wrapText="false" indent="0" shrinkToFit="false"/>
      <protection locked="true" hidden="false"/>
    </xf>
    <xf numFmtId="164" fontId="33" fillId="2" borderId="25" xfId="0" applyFont="true" applyBorder="true" applyAlignment="true" applyProtection="true">
      <alignment horizontal="left" vertical="bottom" textRotation="0" wrapText="false" indent="0" shrinkToFit="false"/>
      <protection locked="true" hidden="false"/>
    </xf>
    <xf numFmtId="164" fontId="33" fillId="2" borderId="28" xfId="0" applyFont="true" applyBorder="true" applyAlignment="true" applyProtection="true">
      <alignment horizontal="general" vertical="bottom" textRotation="0" wrapText="false" indent="0" shrinkToFit="false"/>
      <protection locked="true" hidden="false"/>
    </xf>
    <xf numFmtId="164" fontId="13" fillId="5" borderId="25" xfId="0" applyFont="true" applyBorder="true" applyAlignment="true" applyProtection="true">
      <alignment horizontal="center" vertical="bottom" textRotation="0" wrapText="false" indent="0" shrinkToFit="false"/>
      <protection locked="true" hidden="false"/>
    </xf>
    <xf numFmtId="164" fontId="33" fillId="0" borderId="29" xfId="0" applyFont="true" applyBorder="true" applyAlignment="true" applyProtection="true">
      <alignment horizontal="center" vertical="top" textRotation="0" wrapText="false" indent="0" shrinkToFit="false"/>
      <protection locked="true" hidden="false"/>
    </xf>
    <xf numFmtId="165" fontId="34" fillId="0" borderId="11" xfId="0" applyFont="true" applyBorder="true" applyAlignment="true" applyProtection="true">
      <alignment horizontal="left" vertical="bottom" textRotation="0" wrapText="false" indent="0" shrinkToFit="false"/>
      <protection locked="true" hidden="false"/>
    </xf>
    <xf numFmtId="165" fontId="4" fillId="5" borderId="28" xfId="0" applyFont="true" applyBorder="true" applyAlignment="true" applyProtection="true">
      <alignment horizontal="center" vertical="bottom" textRotation="0" wrapText="false" indent="0" shrinkToFit="false"/>
      <protection locked="true" hidden="false"/>
    </xf>
    <xf numFmtId="164" fontId="31" fillId="0" borderId="0" xfId="0" applyFont="true" applyBorder="false" applyAlignment="true" applyProtection="true">
      <alignment horizontal="right" vertical="bottom" textRotation="0" wrapText="false" indent="0" shrinkToFit="false"/>
      <protection locked="true" hidden="false"/>
    </xf>
    <xf numFmtId="164" fontId="33" fillId="3" borderId="24" xfId="0" applyFont="true" applyBorder="true" applyAlignment="true" applyProtection="true">
      <alignment horizontal="left" vertical="bottom" textRotation="0" wrapText="false" indent="0" shrinkToFit="false"/>
      <protection locked="true" hidden="false"/>
    </xf>
    <xf numFmtId="164" fontId="33" fillId="3" borderId="30" xfId="0" applyFont="true" applyBorder="true" applyAlignment="true" applyProtection="true">
      <alignment horizontal="left" vertical="bottom" textRotation="0" wrapText="false" indent="0" shrinkToFit="false"/>
      <protection locked="true" hidden="false"/>
    </xf>
    <xf numFmtId="164" fontId="33" fillId="3" borderId="31" xfId="0" applyFont="true" applyBorder="true" applyAlignment="true" applyProtection="true">
      <alignment horizontal="left" vertical="bottom" textRotation="0" wrapText="false" indent="0" shrinkToFit="false"/>
      <protection locked="true" hidden="false"/>
    </xf>
    <xf numFmtId="164" fontId="13" fillId="5" borderId="32" xfId="0" applyFont="true" applyBorder="true" applyAlignment="true" applyProtection="true">
      <alignment horizontal="center" vertical="bottom" textRotation="0" wrapText="false" indent="0" shrinkToFit="false"/>
      <protection locked="true" hidden="false"/>
    </xf>
    <xf numFmtId="164" fontId="35" fillId="10" borderId="33" xfId="0" applyFont="true" applyBorder="true" applyAlignment="true" applyProtection="true">
      <alignment horizontal="center" vertical="center" textRotation="0" wrapText="false" indent="0" shrinkToFit="false"/>
      <protection locked="true" hidden="false"/>
    </xf>
    <xf numFmtId="168" fontId="13" fillId="0" borderId="12" xfId="0" applyFont="true" applyBorder="true" applyAlignment="true" applyProtection="true">
      <alignment horizontal="center" vertical="bottom" textRotation="0" wrapText="false" indent="0" shrinkToFit="false"/>
      <protection locked="true" hidden="false"/>
    </xf>
    <xf numFmtId="166" fontId="36" fillId="7" borderId="11" xfId="0" applyFont="true" applyBorder="true" applyAlignment="true" applyProtection="true">
      <alignment horizontal="left" vertical="bottom" textRotation="0" wrapText="false" indent="0" shrinkToFit="false"/>
      <protection locked="true" hidden="false"/>
    </xf>
    <xf numFmtId="166" fontId="36" fillId="7" borderId="12" xfId="0" applyFont="true" applyBorder="true" applyAlignment="true" applyProtection="true">
      <alignment horizontal="left" vertical="bottom" textRotation="0" wrapText="false" indent="0" shrinkToFit="false"/>
      <protection locked="true" hidden="false"/>
    </xf>
    <xf numFmtId="164" fontId="28" fillId="7" borderId="11" xfId="0" applyFont="true" applyBorder="true" applyAlignment="true" applyProtection="true">
      <alignment horizontal="center" vertical="center" textRotation="0" wrapText="false" indent="0" shrinkToFit="false"/>
      <protection locked="true" hidden="false"/>
    </xf>
    <xf numFmtId="164" fontId="36" fillId="0" borderId="0" xfId="0" applyFont="true" applyBorder="fals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center" vertical="center" textRotation="0" wrapText="false" indent="0" shrinkToFit="false"/>
      <protection locked="true" hidden="false"/>
    </xf>
    <xf numFmtId="166" fontId="37" fillId="0" borderId="0" xfId="0" applyFont="true" applyBorder="false" applyAlignment="true" applyProtection="true">
      <alignment horizontal="left" vertical="center" textRotation="0" wrapText="false" indent="0" shrinkToFit="false"/>
      <protection locked="true" hidden="false"/>
    </xf>
    <xf numFmtId="164" fontId="19" fillId="0" borderId="7" xfId="0" applyFont="true" applyBorder="true" applyAlignment="true" applyProtection="true">
      <alignment horizontal="general" vertical="bottom" textRotation="0" wrapText="false" indent="0" shrinkToFit="false"/>
      <protection locked="true" hidden="false"/>
    </xf>
    <xf numFmtId="165" fontId="35" fillId="11" borderId="34" xfId="0" applyFont="true" applyBorder="true" applyAlignment="true" applyProtection="true">
      <alignment horizontal="center" vertical="center" textRotation="0" wrapText="false" indent="0" shrinkToFit="false"/>
      <protection locked="true" hidden="false"/>
    </xf>
    <xf numFmtId="164" fontId="19" fillId="5" borderId="11" xfId="0" applyFont="true" applyBorder="true" applyAlignment="true" applyProtection="true">
      <alignment horizontal="center" vertical="bottom" textRotation="0" wrapText="false" indent="0" shrinkToFit="false"/>
      <protection locked="true" hidden="false"/>
    </xf>
    <xf numFmtId="164" fontId="14" fillId="0" borderId="12" xfId="0" applyFont="true" applyBorder="true" applyAlignment="true" applyProtection="true">
      <alignment horizontal="center" vertical="center" textRotation="0" wrapText="false" indent="0" shrinkToFit="false"/>
      <protection locked="true" hidden="false"/>
    </xf>
    <xf numFmtId="164" fontId="14" fillId="0" borderId="13" xfId="0" applyFont="true" applyBorder="true" applyAlignment="true" applyProtection="true">
      <alignment horizontal="center" vertical="center" textRotation="0" wrapText="false" indent="0" shrinkToFit="false"/>
      <protection locked="true" hidden="false"/>
    </xf>
    <xf numFmtId="164" fontId="19" fillId="0" borderId="35" xfId="0" applyFont="true" applyBorder="true" applyAlignment="true" applyProtection="true">
      <alignment horizontal="general" vertical="bottom" textRotation="0" wrapText="false" indent="0" shrinkToFit="false"/>
      <protection locked="true" hidden="false"/>
    </xf>
    <xf numFmtId="164" fontId="19" fillId="8" borderId="36" xfId="0" applyFont="true" applyBorder="true" applyAlignment="true" applyProtection="true">
      <alignment horizontal="center" vertical="center" textRotation="0" wrapText="false" indent="0" shrinkToFit="false"/>
      <protection locked="true" hidden="false"/>
    </xf>
    <xf numFmtId="164" fontId="29" fillId="9" borderId="16" xfId="0" applyFont="true" applyBorder="true" applyAlignment="true" applyProtection="true">
      <alignment horizontal="center" vertical="center" textRotation="0" wrapText="false" indent="0" shrinkToFit="false"/>
      <protection locked="true" hidden="false"/>
    </xf>
    <xf numFmtId="164" fontId="29" fillId="9" borderId="36" xfId="0" applyFont="true" applyBorder="true" applyAlignment="true" applyProtection="true">
      <alignment horizontal="center" vertical="center"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66" fontId="18"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true" applyAlignment="true" applyProtection="true">
      <alignment horizontal="center" vertical="bottom" textRotation="0" wrapText="false" indent="0" shrinkToFit="false"/>
      <protection locked="true" hidden="false"/>
    </xf>
    <xf numFmtId="166" fontId="19"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center" vertical="bottom" textRotation="0" wrapText="false" indent="0" shrinkToFit="false"/>
      <protection locked="true" hidden="false"/>
    </xf>
    <xf numFmtId="168" fontId="13" fillId="0" borderId="0" xfId="0" applyFont="true" applyBorder="false" applyAlignment="true" applyProtection="true">
      <alignment horizontal="center" vertical="bottom" textRotation="0" wrapText="false" indent="0" shrinkToFit="false"/>
      <protection locked="true" hidden="false"/>
    </xf>
    <xf numFmtId="164" fontId="35" fillId="0" borderId="0" xfId="0" applyFont="true" applyBorder="false" applyAlignment="true" applyProtection="true">
      <alignment horizontal="general" vertical="center" textRotation="0" wrapText="false" indent="0" shrinkToFit="false"/>
      <protection locked="true" hidden="false"/>
    </xf>
    <xf numFmtId="165" fontId="38" fillId="11" borderId="8" xfId="0" applyFont="true" applyBorder="true" applyAlignment="true" applyProtection="true">
      <alignment horizontal="center" vertical="center" textRotation="0" wrapText="false" indent="0" shrinkToFit="false"/>
      <protection locked="true" hidden="false"/>
    </xf>
    <xf numFmtId="165" fontId="39" fillId="5" borderId="0" xfId="0" applyFont="true" applyBorder="true" applyAlignment="true" applyProtection="true">
      <alignment horizontal="center" vertical="center" textRotation="0" wrapText="false" indent="0" shrinkToFit="false"/>
      <protection locked="true" hidden="false"/>
    </xf>
    <xf numFmtId="164" fontId="40" fillId="5" borderId="0" xfId="0" applyFont="true" applyBorder="true" applyAlignment="true" applyProtection="true">
      <alignment horizontal="center" vertical="center"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41" fillId="0" borderId="0" xfId="0" applyFont="true" applyBorder="false" applyAlignment="true" applyProtection="true">
      <alignment horizontal="center" vertical="center" textRotation="0" wrapText="false" indent="0" shrinkToFit="false"/>
      <protection locked="true" hidden="false"/>
    </xf>
    <xf numFmtId="164" fontId="13" fillId="0" borderId="0" xfId="0" applyFont="true" applyBorder="true" applyAlignment="true" applyProtection="true">
      <alignment horizontal="right" vertical="bottom" textRotation="0" wrapText="false" indent="0" shrinkToFit="false"/>
      <protection locked="true" hidden="false"/>
    </xf>
    <xf numFmtId="164" fontId="42" fillId="0" borderId="0" xfId="0" applyFont="true" applyBorder="true" applyAlignment="true" applyProtection="true">
      <alignment horizontal="general" vertical="bottom" textRotation="0" wrapText="false" indent="0" shrinkToFit="false"/>
      <protection locked="true" hidden="false"/>
    </xf>
    <xf numFmtId="164" fontId="43" fillId="0" borderId="0" xfId="0" applyFont="true" applyBorder="true" applyAlignment="true" applyProtection="true">
      <alignment horizontal="right" vertical="bottom" textRotation="0" wrapText="false" indent="0" shrinkToFit="false"/>
      <protection locked="true" hidden="false"/>
    </xf>
    <xf numFmtId="164" fontId="4" fillId="12" borderId="0"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19" fillId="13" borderId="0" xfId="0" applyFont="true" applyBorder="true" applyAlignment="true" applyProtection="true">
      <alignment horizontal="general" vertical="bottom" textRotation="0" wrapText="false" indent="0" shrinkToFit="false"/>
      <protection locked="true" hidden="false"/>
    </xf>
    <xf numFmtId="164" fontId="19" fillId="14" borderId="0" xfId="0" applyFont="true" applyBorder="true" applyAlignment="true" applyProtection="true">
      <alignment horizontal="general" vertical="bottom" textRotation="0" wrapText="false" indent="0" shrinkToFit="false"/>
      <protection locked="true" hidden="false"/>
    </xf>
    <xf numFmtId="165" fontId="13" fillId="3" borderId="3" xfId="0" applyFont="true" applyBorder="true" applyAlignment="true" applyProtection="true">
      <alignment horizontal="center" vertical="center" textRotation="0" wrapText="false" indent="0" shrinkToFit="false"/>
      <protection locked="true" hidden="false"/>
    </xf>
    <xf numFmtId="165" fontId="13" fillId="3" borderId="4" xfId="0" applyFont="true" applyBorder="true" applyAlignment="true" applyProtection="true">
      <alignment horizontal="left" vertical="center" textRotation="0" wrapText="false" indent="0" shrinkToFit="false"/>
      <protection locked="true" hidden="false"/>
    </xf>
    <xf numFmtId="164" fontId="19" fillId="0" borderId="0" xfId="0" applyFont="true" applyBorder="false" applyAlignment="true" applyProtection="true">
      <alignment horizontal="general" vertical="top"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19" fillId="8" borderId="16" xfId="0" applyFont="true" applyBorder="true" applyAlignment="true" applyProtection="true">
      <alignment horizontal="center" vertical="center" textRotation="0" wrapText="false" indent="0" shrinkToFit="false"/>
      <protection locked="true" hidden="false"/>
    </xf>
    <xf numFmtId="165" fontId="19" fillId="8" borderId="17" xfId="0" applyFont="true" applyBorder="true" applyAlignment="true" applyProtection="true">
      <alignment horizontal="center" vertical="center" textRotation="0" wrapText="false" indent="0" shrinkToFit="false"/>
      <protection locked="true" hidden="false"/>
    </xf>
    <xf numFmtId="164" fontId="25" fillId="6" borderId="0" xfId="0" applyFont="true" applyBorder="true" applyAlignment="true" applyProtection="true">
      <alignment horizontal="general" vertical="top" textRotation="0" wrapText="false" indent="0" shrinkToFit="false"/>
      <protection locked="true" hidden="false"/>
    </xf>
    <xf numFmtId="164" fontId="25" fillId="6" borderId="15" xfId="0" applyFont="true" applyBorder="true" applyAlignment="true" applyProtection="true">
      <alignment horizontal="general" vertical="top" textRotation="0" wrapText="false" indent="0" shrinkToFit="false"/>
      <protection locked="true" hidden="false"/>
    </xf>
    <xf numFmtId="165" fontId="25" fillId="6" borderId="14" xfId="0" applyFont="true" applyBorder="true" applyAlignment="true" applyProtection="true">
      <alignment horizontal="left" vertical="top" textRotation="0" wrapText="false" indent="0" shrinkToFit="false"/>
      <protection locked="true" hidden="false"/>
    </xf>
    <xf numFmtId="165" fontId="29" fillId="9" borderId="23" xfId="0" applyFont="true" applyBorder="true" applyAlignment="true" applyProtection="true">
      <alignment horizontal="center" vertical="center" textRotation="0" wrapText="false" indent="0" shrinkToFit="false"/>
      <protection locked="true" hidden="false"/>
    </xf>
    <xf numFmtId="165" fontId="29" fillId="9" borderId="17" xfId="0" applyFont="true" applyBorder="true" applyAlignment="true" applyProtection="true">
      <alignment horizontal="center" vertical="center" textRotation="0" wrapText="false" indent="0" shrinkToFit="false"/>
      <protection locked="true" hidden="false"/>
    </xf>
    <xf numFmtId="164" fontId="17" fillId="0" borderId="0" xfId="0" applyFont="true" applyBorder="true" applyAlignment="true" applyProtection="true">
      <alignment horizontal="center" vertical="bottom" textRotation="0" wrapText="false" indent="0" shrinkToFit="false"/>
      <protection locked="true" hidden="false"/>
    </xf>
    <xf numFmtId="164" fontId="30"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center" vertical="bottom" textRotation="0" wrapText="false" indent="0" shrinkToFit="false"/>
      <protection locked="true" hidden="false"/>
    </xf>
    <xf numFmtId="165" fontId="4" fillId="4" borderId="37" xfId="0" applyFont="true" applyBorder="true" applyAlignment="true" applyProtection="true">
      <alignment horizontal="center" vertical="bottom" textRotation="0" wrapText="false" indent="0" shrinkToFit="false"/>
      <protection locked="true" hidden="false"/>
    </xf>
    <xf numFmtId="164" fontId="13" fillId="0" borderId="27" xfId="0" applyFont="true" applyBorder="true" applyAlignment="true" applyProtection="true">
      <alignment horizontal="general" vertical="bottom" textRotation="0" wrapText="false" indent="0" shrinkToFit="false"/>
      <protection locked="true" hidden="false"/>
    </xf>
    <xf numFmtId="164" fontId="33" fillId="0" borderId="27" xfId="0" applyFont="true" applyBorder="true" applyAlignment="true" applyProtection="true">
      <alignment horizontal="general" vertical="top" textRotation="0" wrapText="false" indent="0" shrinkToFit="false"/>
      <protection locked="true" hidden="false"/>
    </xf>
    <xf numFmtId="164" fontId="33" fillId="0" borderId="0" xfId="0" applyFont="true" applyBorder="false" applyAlignment="true" applyProtection="true">
      <alignment horizontal="general" vertical="top" textRotation="0" wrapText="false" indent="0" shrinkToFit="false"/>
      <protection locked="true" hidden="false"/>
    </xf>
    <xf numFmtId="164" fontId="34" fillId="0" borderId="12" xfId="0" applyFont="true" applyBorder="tru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4" fontId="33" fillId="0" borderId="38" xfId="0" applyFont="true" applyBorder="true" applyAlignment="true" applyProtection="true">
      <alignment horizontal="left" vertical="bottom" textRotation="0" wrapText="false" indent="0" shrinkToFit="false"/>
      <protection locked="true" hidden="false"/>
    </xf>
    <xf numFmtId="164" fontId="33" fillId="0" borderId="0" xfId="0" applyFont="true" applyBorder="false" applyAlignment="true" applyProtection="true">
      <alignment horizontal="left" vertical="bottom" textRotation="0" wrapText="false" indent="0" shrinkToFit="false"/>
      <protection locked="true" hidden="false"/>
    </xf>
    <xf numFmtId="164" fontId="13" fillId="0" borderId="0" xfId="0" applyFont="true" applyBorder="false" applyAlignment="true" applyProtection="true">
      <alignment horizontal="center" vertical="bottom" textRotation="0" wrapText="false" indent="0" shrinkToFit="false"/>
      <protection locked="true" hidden="false"/>
    </xf>
    <xf numFmtId="164" fontId="29" fillId="9" borderId="23" xfId="0" applyFont="true" applyBorder="true" applyAlignment="true" applyProtection="true">
      <alignment horizontal="center" vertical="center" textRotation="0" wrapText="false" indent="0" shrinkToFit="false"/>
      <protection locked="true" hidden="false"/>
    </xf>
    <xf numFmtId="164" fontId="29" fillId="9" borderId="17" xfId="0" applyFont="true" applyBorder="true" applyAlignment="true" applyProtection="true">
      <alignment horizontal="center" vertical="center" textRotation="0" wrapText="false" indent="0" shrinkToFit="false"/>
      <protection locked="true" hidden="false"/>
    </xf>
    <xf numFmtId="165" fontId="19" fillId="8" borderId="36" xfId="0" applyFont="true" applyBorder="true" applyAlignment="true" applyProtection="true">
      <alignment horizontal="center" vertical="center" textRotation="0" wrapText="false" indent="0" shrinkToFit="false"/>
      <protection locked="true" hidden="false"/>
    </xf>
    <xf numFmtId="165" fontId="29" fillId="9" borderId="16" xfId="0" applyFont="true" applyBorder="true" applyAlignment="true" applyProtection="true">
      <alignment horizontal="center" vertical="center" textRotation="0" wrapText="false" indent="0" shrinkToFit="false"/>
      <protection locked="true" hidden="false"/>
    </xf>
    <xf numFmtId="165" fontId="29" fillId="9" borderId="36" xfId="0" applyFont="true" applyBorder="true" applyAlignment="true" applyProtection="true">
      <alignment horizontal="center" vertical="center" textRotation="0" wrapText="false" indent="0" shrinkToFit="false"/>
      <protection locked="true" hidden="false"/>
    </xf>
    <xf numFmtId="164" fontId="29" fillId="9" borderId="16" xfId="0" applyFont="true" applyBorder="true" applyAlignment="true" applyProtection="true">
      <alignment horizontal="center" vertical="center" textRotation="0" wrapText="false" indent="0" shrinkToFit="false"/>
      <protection locked="true" hidden="false"/>
    </xf>
    <xf numFmtId="164" fontId="29" fillId="9" borderId="36" xfId="0" applyFont="true" applyBorder="true" applyAlignment="true" applyProtection="true">
      <alignment horizontal="center" vertical="center" textRotation="0" wrapText="false" indent="0" shrinkToFit="false"/>
      <protection locked="true" hidden="false"/>
    </xf>
    <xf numFmtId="165" fontId="43" fillId="0" borderId="0" xfId="0" applyFont="true" applyBorder="true" applyAlignment="true" applyProtection="true">
      <alignment horizontal="right" vertical="bottom" textRotation="0" wrapText="false" indent="0" shrinkToFit="false"/>
      <protection locked="true" hidden="false"/>
    </xf>
    <xf numFmtId="164" fontId="44" fillId="0" borderId="0" xfId="0" applyFont="true" applyBorder="false" applyAlignment="true" applyProtection="true">
      <alignment horizontal="center" vertical="center" textRotation="0" wrapText="false" indent="0" shrinkToFit="false"/>
      <protection locked="true" hidden="false"/>
    </xf>
    <xf numFmtId="165" fontId="45" fillId="0" borderId="0" xfId="0" applyFont="true" applyBorder="true" applyAlignment="true" applyProtection="true">
      <alignment horizontal="center" vertical="bottom" textRotation="0" wrapText="false" indent="0" shrinkToFit="false"/>
      <protection locked="true" hidden="false"/>
    </xf>
    <xf numFmtId="164" fontId="45" fillId="0" borderId="0" xfId="0" applyFont="true" applyBorder="false" applyAlignment="true" applyProtection="true">
      <alignment horizontal="center" vertical="bottom" textRotation="0" wrapText="false" indent="0" shrinkToFit="false"/>
      <protection locked="true" hidden="false"/>
    </xf>
    <xf numFmtId="164" fontId="46" fillId="0" borderId="0" xfId="0" applyFont="true" applyBorder="false" applyAlignment="true" applyProtection="true">
      <alignment horizontal="general" vertical="top" textRotation="0" wrapText="true" indent="0" shrinkToFit="false"/>
      <protection locked="true" hidden="false"/>
    </xf>
    <xf numFmtId="164" fontId="47" fillId="0" borderId="0" xfId="0" applyFont="true" applyBorder="false" applyAlignment="true" applyProtection="true">
      <alignment horizontal="center" vertical="bottom" textRotation="0" wrapText="false" indent="0" shrinkToFit="false"/>
      <protection locked="true" hidden="false"/>
    </xf>
    <xf numFmtId="165" fontId="21" fillId="0" borderId="0" xfId="0" applyFont="true" applyBorder="true" applyAlignment="true" applyProtection="true">
      <alignment horizontal="left" vertical="bottom" textRotation="0" wrapText="false" indent="0" shrinkToFit="false"/>
      <protection locked="true" hidden="false"/>
    </xf>
    <xf numFmtId="165" fontId="10" fillId="0" borderId="39" xfId="0" applyFont="true" applyBorder="true" applyAlignment="true" applyProtection="true">
      <alignment horizontal="center" vertical="center" textRotation="0" wrapText="true" indent="0" shrinkToFit="false"/>
      <protection locked="true" hidden="false"/>
    </xf>
    <xf numFmtId="165" fontId="4" fillId="0" borderId="40" xfId="0" applyFont="true" applyBorder="true" applyAlignment="true" applyProtection="true">
      <alignment horizontal="center" vertical="center" textRotation="0" wrapText="false" indent="0" shrinkToFit="false"/>
      <protection locked="true" hidden="false"/>
    </xf>
    <xf numFmtId="165" fontId="10" fillId="0" borderId="40" xfId="0" applyFont="true" applyBorder="true" applyAlignment="true" applyProtection="true">
      <alignment horizontal="center" vertical="center" textRotation="0" wrapText="true" indent="0" shrinkToFit="false"/>
      <protection locked="true" hidden="false"/>
    </xf>
    <xf numFmtId="165" fontId="10" fillId="0" borderId="41" xfId="0" applyFont="true" applyBorder="true" applyAlignment="true" applyProtection="true">
      <alignment horizontal="left" vertical="center" textRotation="0" wrapText="true" indent="0" shrinkToFit="false"/>
      <protection locked="true" hidden="false"/>
    </xf>
    <xf numFmtId="165" fontId="19" fillId="0" borderId="0" xfId="0" applyFont="true" applyBorder="true" applyAlignment="true" applyProtection="true">
      <alignment horizontal="left" vertical="bottom" textRotation="0" wrapText="true" indent="0" shrinkToFit="false"/>
      <protection locked="true" hidden="false"/>
    </xf>
    <xf numFmtId="169" fontId="4" fillId="0" borderId="42" xfId="0" applyFont="true" applyBorder="true" applyAlignment="true" applyProtection="true">
      <alignment horizontal="right" vertical="bottom" textRotation="0" wrapText="false" indent="0" shrinkToFit="false"/>
      <protection locked="true" hidden="false"/>
    </xf>
    <xf numFmtId="170" fontId="19" fillId="0" borderId="43" xfId="0" applyFont="true" applyBorder="true" applyAlignment="true" applyProtection="true">
      <alignment horizontal="right" vertical="bottom" textRotation="0" wrapText="false" indent="0" shrinkToFit="false"/>
      <protection locked="true" hidden="false"/>
    </xf>
    <xf numFmtId="165" fontId="19" fillId="15" borderId="43" xfId="0" applyFont="true" applyBorder="true" applyAlignment="true" applyProtection="true">
      <alignment horizontal="left" vertical="bottom" textRotation="0" wrapText="false" indent="0" shrinkToFit="false"/>
      <protection locked="true" hidden="false"/>
    </xf>
    <xf numFmtId="164" fontId="19" fillId="0" borderId="43" xfId="0" applyFont="true" applyBorder="true" applyAlignment="true" applyProtection="true">
      <alignment horizontal="right" vertical="bottom" textRotation="0" wrapText="false" indent="0" shrinkToFit="false"/>
      <protection locked="true" hidden="false"/>
    </xf>
    <xf numFmtId="165" fontId="19" fillId="0" borderId="43" xfId="0" applyFont="true" applyBorder="true" applyAlignment="true" applyProtection="true">
      <alignment horizontal="center" vertical="bottom" textRotation="0" wrapText="false" indent="0" shrinkToFit="false"/>
      <protection locked="true" hidden="false"/>
    </xf>
    <xf numFmtId="165" fontId="19" fillId="0" borderId="44" xfId="0" applyFont="true" applyBorder="true" applyAlignment="true" applyProtection="true">
      <alignment horizontal="left" vertical="bottom" textRotation="0" wrapText="false" indent="0" shrinkToFit="false"/>
      <protection locked="true" hidden="false"/>
    </xf>
    <xf numFmtId="169" fontId="4" fillId="0" borderId="45" xfId="0" applyFont="true" applyBorder="true" applyAlignment="true" applyProtection="true">
      <alignment horizontal="right" vertical="bottom" textRotation="0" wrapText="false" indent="0" shrinkToFit="false"/>
      <protection locked="true" hidden="false"/>
    </xf>
    <xf numFmtId="170" fontId="19" fillId="0" borderId="46" xfId="0" applyFont="true" applyBorder="true" applyAlignment="true" applyProtection="true">
      <alignment horizontal="right" vertical="bottom" textRotation="0" wrapText="false" indent="0" shrinkToFit="false"/>
      <protection locked="true" hidden="false"/>
    </xf>
    <xf numFmtId="164" fontId="19" fillId="0" borderId="46" xfId="0" applyFont="true" applyBorder="true" applyAlignment="true" applyProtection="true">
      <alignment horizontal="left" vertical="bottom" textRotation="0" wrapText="false" indent="0" shrinkToFit="false"/>
      <protection locked="true" hidden="false"/>
    </xf>
    <xf numFmtId="164" fontId="19" fillId="0" borderId="46" xfId="0" applyFont="true" applyBorder="true" applyAlignment="true" applyProtection="true">
      <alignment horizontal="right" vertical="bottom" textRotation="0" wrapText="false" indent="0" shrinkToFit="false"/>
      <protection locked="true" hidden="false"/>
    </xf>
    <xf numFmtId="164" fontId="19" fillId="0" borderId="46" xfId="0" applyFont="true" applyBorder="true" applyAlignment="true" applyProtection="true">
      <alignment horizontal="center" vertical="bottom" textRotation="0" wrapText="false" indent="0" shrinkToFit="false"/>
      <protection locked="true" hidden="false"/>
    </xf>
    <xf numFmtId="164" fontId="19" fillId="0" borderId="47" xfId="0" applyFont="true" applyBorder="true" applyAlignment="true" applyProtection="true">
      <alignment horizontal="left" vertical="bottom" textRotation="0" wrapText="false" indent="0" shrinkToFit="false"/>
      <protection locked="true" hidden="false"/>
    </xf>
    <xf numFmtId="164" fontId="19" fillId="0" borderId="48" xfId="0" applyFont="true" applyBorder="true" applyAlignment="true" applyProtection="true">
      <alignment horizontal="right" vertical="bottom" textRotation="0" wrapText="false" indent="0" shrinkToFit="false"/>
      <protection locked="true" hidden="false"/>
    </xf>
    <xf numFmtId="164" fontId="48" fillId="0" borderId="0" xfId="0" applyFont="true" applyBorder="false" applyAlignment="true" applyProtection="true">
      <alignment horizontal="center" vertical="center" textRotation="0" wrapText="false" indent="0" shrinkToFit="false"/>
      <protection locked="true" hidden="false"/>
    </xf>
    <xf numFmtId="164" fontId="19" fillId="6" borderId="49" xfId="0" applyFont="true" applyBorder="true" applyAlignment="true" applyProtection="true">
      <alignment horizontal="center" vertical="bottom" textRotation="0" wrapText="false" indent="0" shrinkToFit="false"/>
      <protection locked="true" hidden="false"/>
    </xf>
    <xf numFmtId="165" fontId="19" fillId="16" borderId="0" xfId="0" applyFont="true" applyBorder="true" applyAlignment="true" applyProtection="true">
      <alignment horizontal="left" vertical="bottom" textRotation="0" wrapText="false" indent="0" shrinkToFit="false"/>
      <protection locked="true" hidden="false"/>
    </xf>
    <xf numFmtId="164" fontId="19" fillId="6" borderId="50" xfId="0" applyFont="true" applyBorder="true" applyAlignment="true" applyProtection="true">
      <alignment horizontal="center" vertical="bottom" textRotation="0" wrapText="false" indent="0" shrinkToFit="false"/>
      <protection locked="true" hidden="false"/>
    </xf>
    <xf numFmtId="165" fontId="19" fillId="17" borderId="0" xfId="0" applyFont="true" applyBorder="true" applyAlignment="true" applyProtection="true">
      <alignment horizontal="left" vertical="bottom" textRotation="0" wrapText="false" indent="0" shrinkToFit="false"/>
      <protection locked="true" hidden="false"/>
    </xf>
    <xf numFmtId="165" fontId="19" fillId="18" borderId="0" xfId="0" applyFont="true" applyBorder="true" applyAlignment="true" applyProtection="true">
      <alignment horizontal="left" vertical="bottom" textRotation="0" wrapText="false" indent="0" shrinkToFit="false"/>
      <protection locked="true" hidden="false"/>
    </xf>
    <xf numFmtId="164" fontId="19" fillId="6" borderId="51" xfId="0" applyFont="true" applyBorder="true" applyAlignment="true" applyProtection="true">
      <alignment horizontal="center" vertical="bottom" textRotation="0" wrapText="false" indent="0" shrinkToFit="false"/>
      <protection locked="true" hidden="false"/>
    </xf>
    <xf numFmtId="164" fontId="19" fillId="19" borderId="0" xfId="0" applyFont="true" applyBorder="true" applyAlignment="true" applyProtection="true">
      <alignment horizontal="left" vertical="bottom" textRotation="0" wrapText="false" indent="0" shrinkToFit="false"/>
      <protection locked="true" hidden="false"/>
    </xf>
    <xf numFmtId="165" fontId="49" fillId="20" borderId="45" xfId="0" applyFont="true" applyBorder="true" applyAlignment="true" applyProtection="true">
      <alignment horizontal="left" vertical="bottom" textRotation="0" wrapText="false" indent="0" shrinkToFit="false"/>
      <protection locked="true" hidden="false"/>
    </xf>
    <xf numFmtId="170" fontId="19" fillId="20" borderId="46" xfId="0" applyFont="true" applyBorder="true" applyAlignment="true" applyProtection="true">
      <alignment horizontal="left" vertical="bottom" textRotation="0" wrapText="false" indent="0" shrinkToFit="false"/>
      <protection locked="true" hidden="false"/>
    </xf>
    <xf numFmtId="164" fontId="19" fillId="20" borderId="46" xfId="0" applyFont="true" applyBorder="true" applyAlignment="true" applyProtection="true">
      <alignment horizontal="left" vertical="bottom" textRotation="0" wrapText="false" indent="0" shrinkToFit="false"/>
      <protection locked="true" hidden="false"/>
    </xf>
    <xf numFmtId="164" fontId="4" fillId="20" borderId="46" xfId="0" applyFont="true" applyBorder="true" applyAlignment="true" applyProtection="true">
      <alignment horizontal="general" vertical="bottom" textRotation="0" wrapText="false" indent="0" shrinkToFit="false"/>
      <protection locked="true" hidden="false"/>
    </xf>
    <xf numFmtId="164" fontId="4" fillId="20" borderId="46" xfId="0" applyFont="true" applyBorder="true" applyAlignment="true" applyProtection="true">
      <alignment horizontal="center" vertical="bottom" textRotation="0" wrapText="false" indent="0" shrinkToFit="false"/>
      <protection locked="true" hidden="false"/>
    </xf>
    <xf numFmtId="164" fontId="4" fillId="20" borderId="47" xfId="0" applyFont="true" applyBorder="true" applyAlignment="true" applyProtection="true">
      <alignment horizontal="left" vertical="bottom" textRotation="0" wrapText="false" indent="0" shrinkToFit="false"/>
      <protection locked="true" hidden="false"/>
    </xf>
    <xf numFmtId="169" fontId="4" fillId="0" borderId="52" xfId="0" applyFont="true" applyBorder="true" applyAlignment="true" applyProtection="true">
      <alignment horizontal="right" vertical="bottom" textRotation="0" wrapText="false" indent="0" shrinkToFit="false"/>
      <protection locked="true" hidden="false"/>
    </xf>
    <xf numFmtId="170" fontId="19" fillId="0" borderId="48" xfId="0" applyFont="true" applyBorder="true" applyAlignment="true" applyProtection="true">
      <alignment horizontal="right" vertical="bottom" textRotation="0" wrapText="false" indent="0" shrinkToFit="false"/>
      <protection locked="true" hidden="false"/>
    </xf>
    <xf numFmtId="165" fontId="19" fillId="0" borderId="48" xfId="0" applyFont="true" applyBorder="true" applyAlignment="true" applyProtection="true">
      <alignment horizontal="center" vertical="bottom" textRotation="0" wrapText="false" indent="0" shrinkToFit="false"/>
      <protection locked="true" hidden="false"/>
    </xf>
    <xf numFmtId="165" fontId="19" fillId="0" borderId="53" xfId="0" applyFont="true" applyBorder="true" applyAlignment="true" applyProtection="true">
      <alignment horizontal="left" vertical="bottom" textRotation="0" wrapText="false" indent="0" shrinkToFit="false"/>
      <protection locked="true" hidden="false"/>
    </xf>
    <xf numFmtId="164" fontId="19" fillId="15" borderId="48" xfId="0" applyFont="true" applyBorder="true" applyAlignment="true" applyProtection="true">
      <alignment horizontal="left" vertical="bottom" textRotation="0" wrapText="false" indent="0" shrinkToFit="false"/>
      <protection locked="true" hidden="false"/>
    </xf>
    <xf numFmtId="169" fontId="4" fillId="0" borderId="54" xfId="0" applyFont="true" applyBorder="true" applyAlignment="true" applyProtection="true">
      <alignment horizontal="right" vertical="bottom" textRotation="0" wrapText="false" indent="0" shrinkToFit="false"/>
      <protection locked="true" hidden="false"/>
    </xf>
    <xf numFmtId="170" fontId="19" fillId="0" borderId="55" xfId="0" applyFont="true" applyBorder="true" applyAlignment="true" applyProtection="true">
      <alignment horizontal="right" vertical="bottom" textRotation="0" wrapText="false" indent="0" shrinkToFit="false"/>
      <protection locked="true" hidden="false"/>
    </xf>
    <xf numFmtId="164" fontId="19" fillId="15" borderId="55" xfId="0" applyFont="true" applyBorder="true" applyAlignment="true" applyProtection="true">
      <alignment horizontal="left" vertical="bottom" textRotation="0" wrapText="false" indent="0" shrinkToFit="false"/>
      <protection locked="true" hidden="false"/>
    </xf>
    <xf numFmtId="164" fontId="19" fillId="0" borderId="56" xfId="0" applyFont="true" applyBorder="true" applyAlignment="true" applyProtection="true">
      <alignment horizontal="right" vertical="bottom" textRotation="0" wrapText="false" indent="0" shrinkToFit="false"/>
      <protection locked="true" hidden="false"/>
    </xf>
    <xf numFmtId="165" fontId="19" fillId="0" borderId="55" xfId="0" applyFont="true" applyBorder="true" applyAlignment="true" applyProtection="true">
      <alignment horizontal="center" vertical="bottom" textRotation="0" wrapText="false" indent="0" shrinkToFit="false"/>
      <protection locked="true" hidden="false"/>
    </xf>
    <xf numFmtId="165" fontId="19" fillId="0" borderId="57" xfId="0" applyFont="true" applyBorder="tru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7" fillId="0" borderId="0" xfId="0" applyFont="true" applyBorder="true" applyAlignment="true" applyProtection="true">
      <alignment horizontal="center" vertical="bottom" textRotation="0" wrapText="false" indent="0" shrinkToFit="false"/>
      <protection locked="true" hidden="false"/>
    </xf>
    <xf numFmtId="164" fontId="44" fillId="0" borderId="0" xfId="0" applyFont="true" applyBorder="false" applyAlignment="true" applyProtection="true">
      <alignment horizontal="center" vertical="center" textRotation="0" wrapText="true" indent="0" shrinkToFit="false"/>
      <protection locked="true" hidden="false"/>
    </xf>
    <xf numFmtId="165" fontId="50" fillId="0" borderId="0" xfId="0" applyFont="true" applyBorder="true" applyAlignment="true" applyProtection="true">
      <alignment horizontal="center" vertical="center" textRotation="0" wrapText="false" indent="0" shrinkToFit="false"/>
      <protection locked="true" hidden="false"/>
    </xf>
    <xf numFmtId="165" fontId="21" fillId="0" borderId="58" xfId="0" applyFont="true" applyBorder="true" applyAlignment="true" applyProtection="true">
      <alignment horizontal="center" vertical="center" textRotation="0" wrapText="false" indent="0" shrinkToFit="false"/>
      <protection locked="true" hidden="false"/>
    </xf>
    <xf numFmtId="164" fontId="51" fillId="21" borderId="59" xfId="0" applyFont="true" applyBorder="true" applyAlignment="true" applyProtection="true">
      <alignment horizontal="center" vertical="center" textRotation="0" wrapText="false" indent="0" shrinkToFit="false"/>
      <protection locked="true" hidden="false"/>
    </xf>
    <xf numFmtId="164" fontId="44" fillId="0" borderId="60" xfId="0" applyFont="true" applyBorder="true" applyAlignment="true" applyProtection="true">
      <alignment horizontal="center" vertical="center" textRotation="0" wrapText="true" indent="0" shrinkToFit="false"/>
      <protection locked="true" hidden="false"/>
    </xf>
    <xf numFmtId="164" fontId="4" fillId="0" borderId="61" xfId="0" applyFont="true" applyBorder="true" applyAlignment="true" applyProtection="true">
      <alignment horizontal="left" vertical="center" textRotation="0" wrapText="false" indent="0" shrinkToFit="false"/>
      <protection locked="true" hidden="false"/>
    </xf>
    <xf numFmtId="164" fontId="4" fillId="0" borderId="62" xfId="0" applyFont="true" applyBorder="true" applyAlignment="true" applyProtection="true">
      <alignment horizontal="left" vertical="center" textRotation="0" wrapText="false" indent="0" shrinkToFit="false"/>
      <protection locked="true" hidden="false"/>
    </xf>
    <xf numFmtId="165" fontId="4" fillId="0" borderId="63" xfId="0" applyFont="true" applyBorder="true" applyAlignment="true" applyProtection="true">
      <alignment horizontal="center" vertical="center" textRotation="0" wrapText="true" indent="0" shrinkToFit="false"/>
      <protection locked="true" hidden="false"/>
    </xf>
    <xf numFmtId="164" fontId="19" fillId="0" borderId="60" xfId="0" applyFont="true" applyBorder="true" applyAlignment="true" applyProtection="true">
      <alignment horizontal="center" vertical="bottom" textRotation="0" wrapText="false" indent="0" shrinkToFit="false"/>
      <protection locked="true" hidden="false"/>
    </xf>
    <xf numFmtId="165" fontId="52" fillId="0" borderId="64" xfId="0" applyFont="true" applyBorder="true" applyAlignment="true" applyProtection="true">
      <alignment horizontal="center" vertical="center" textRotation="0" wrapText="true" indent="0" shrinkToFit="false"/>
      <protection locked="true" hidden="false"/>
    </xf>
    <xf numFmtId="165" fontId="19" fillId="0" borderId="64" xfId="0" applyFont="true" applyBorder="true" applyAlignment="true" applyProtection="true">
      <alignment horizontal="center" vertical="center" textRotation="90" wrapText="false" indent="0" shrinkToFit="false"/>
      <protection locked="true" hidden="false"/>
    </xf>
    <xf numFmtId="165" fontId="19" fillId="0" borderId="63" xfId="0" applyFont="true" applyBorder="true" applyAlignment="true" applyProtection="true">
      <alignment horizontal="center" vertical="center" textRotation="90" wrapText="false" indent="0" shrinkToFit="false"/>
      <protection locked="true" hidden="false"/>
    </xf>
    <xf numFmtId="164" fontId="19" fillId="0" borderId="0" xfId="0" applyFont="true" applyBorder="false" applyAlignment="true" applyProtection="true">
      <alignment horizontal="center" vertical="center" textRotation="0" wrapText="true" indent="0" shrinkToFit="false"/>
      <protection locked="true" hidden="false"/>
    </xf>
    <xf numFmtId="165" fontId="21" fillId="20" borderId="65" xfId="0" applyFont="true" applyBorder="true" applyAlignment="true" applyProtection="true">
      <alignment horizontal="left" vertical="center" textRotation="0" wrapText="false" indent="0" shrinkToFit="false"/>
      <protection locked="true" hidden="false"/>
    </xf>
    <xf numFmtId="164" fontId="19" fillId="20" borderId="66" xfId="0" applyFont="true" applyBorder="true" applyAlignment="true" applyProtection="true">
      <alignment horizontal="general" vertical="bottom" textRotation="0" wrapText="false" indent="0" shrinkToFit="false"/>
      <protection locked="true" hidden="false"/>
    </xf>
    <xf numFmtId="164" fontId="21" fillId="20" borderId="66" xfId="0" applyFont="true" applyBorder="true" applyAlignment="true" applyProtection="true">
      <alignment horizontal="left" vertical="center" textRotation="0" wrapText="false" indent="0" shrinkToFit="false"/>
      <protection locked="true" hidden="false"/>
    </xf>
    <xf numFmtId="164" fontId="19" fillId="20" borderId="66" xfId="0" applyFont="true" applyBorder="true" applyAlignment="true" applyProtection="true">
      <alignment horizontal="left" vertical="bottom" textRotation="0" wrapText="false" indent="0" shrinkToFit="false"/>
      <protection locked="true" hidden="false"/>
    </xf>
    <xf numFmtId="164" fontId="19" fillId="20" borderId="66" xfId="0" applyFont="true" applyBorder="true" applyAlignment="true" applyProtection="true">
      <alignment horizontal="center" vertical="center" textRotation="0" wrapText="false" indent="0" shrinkToFit="false"/>
      <protection locked="true" hidden="false"/>
    </xf>
    <xf numFmtId="164" fontId="19" fillId="20" borderId="67" xfId="0" applyFont="true" applyBorder="true" applyAlignment="true" applyProtection="true">
      <alignment horizontal="left" vertical="center" textRotation="0" wrapText="false" indent="0" shrinkToFit="false"/>
      <protection locked="true" hidden="false"/>
    </xf>
    <xf numFmtId="164" fontId="53" fillId="20" borderId="66" xfId="0" applyFont="true" applyBorder="true" applyAlignment="true" applyProtection="true">
      <alignment horizontal="left" vertical="center" textRotation="0" wrapText="false" indent="0" shrinkToFit="false"/>
      <protection locked="true" hidden="false"/>
    </xf>
    <xf numFmtId="164" fontId="54" fillId="20" borderId="66" xfId="0" applyFont="true" applyBorder="true" applyAlignment="true" applyProtection="true">
      <alignment horizontal="left" vertical="bottom" textRotation="0" wrapText="false" indent="0" shrinkToFit="false"/>
      <protection locked="true" hidden="false"/>
    </xf>
    <xf numFmtId="164" fontId="19" fillId="20" borderId="66" xfId="0" applyFont="true" applyBorder="true" applyAlignment="true" applyProtection="true">
      <alignment horizontal="left" vertical="center" textRotation="0" wrapText="false" indent="0" shrinkToFit="false"/>
      <protection locked="true" hidden="false"/>
    </xf>
    <xf numFmtId="164" fontId="19" fillId="20" borderId="67" xfId="0" applyFont="true" applyBorder="true" applyAlignment="true" applyProtection="true">
      <alignment horizontal="left" vertical="bottom" textRotation="0" wrapText="false" indent="0" shrinkToFit="false"/>
      <protection locked="true" hidden="false"/>
    </xf>
    <xf numFmtId="165" fontId="19" fillId="0" borderId="68" xfId="0" applyFont="true" applyBorder="true" applyAlignment="true" applyProtection="true">
      <alignment horizontal="center" vertical="bottom" textRotation="0" wrapText="false" indent="0" shrinkToFit="false"/>
      <protection locked="true" hidden="false"/>
    </xf>
    <xf numFmtId="164" fontId="19" fillId="0" borderId="69" xfId="0" applyFont="true" applyBorder="true" applyAlignment="true" applyProtection="true">
      <alignment horizontal="left" vertical="bottom" textRotation="0" wrapText="false" indent="0" shrinkToFit="false"/>
      <protection locked="true" hidden="false"/>
    </xf>
    <xf numFmtId="165" fontId="19" fillId="0" borderId="69" xfId="0" applyFont="true" applyBorder="true" applyAlignment="true" applyProtection="true">
      <alignment horizontal="center" vertical="bottom" textRotation="0" wrapText="false" indent="0" shrinkToFit="false"/>
      <protection locked="true" hidden="false"/>
    </xf>
    <xf numFmtId="165" fontId="4" fillId="0" borderId="69" xfId="0" applyFont="true" applyBorder="true" applyAlignment="true" applyProtection="true">
      <alignment horizontal="center" vertical="center" textRotation="0" wrapText="false" indent="0" shrinkToFit="false"/>
      <protection locked="true" hidden="false"/>
    </xf>
    <xf numFmtId="165" fontId="4" fillId="0" borderId="70" xfId="0" applyFont="true" applyBorder="true" applyAlignment="true" applyProtection="true">
      <alignment horizontal="center" vertical="center" textRotation="0" wrapText="false" indent="0" shrinkToFit="false"/>
      <protection locked="true" hidden="false"/>
    </xf>
    <xf numFmtId="164" fontId="52" fillId="21" borderId="69" xfId="0" applyFont="true" applyBorder="true" applyAlignment="true" applyProtection="true">
      <alignment horizontal="center" vertical="bottom" textRotation="0" wrapText="false" indent="0" shrinkToFit="false"/>
      <protection locked="true" hidden="false"/>
    </xf>
    <xf numFmtId="164" fontId="19" fillId="7" borderId="71" xfId="0" applyFont="true" applyBorder="true" applyAlignment="true" applyProtection="true">
      <alignment horizontal="center" vertical="bottom" textRotation="0" wrapText="false" indent="0" shrinkToFit="false"/>
      <protection locked="true" hidden="false"/>
    </xf>
    <xf numFmtId="164" fontId="19" fillId="7" borderId="72" xfId="0" applyFont="true" applyBorder="true" applyAlignment="true" applyProtection="true">
      <alignment horizontal="center" vertical="bottom" textRotation="0" wrapText="false" indent="0" shrinkToFit="false"/>
      <protection locked="true" hidden="false"/>
    </xf>
    <xf numFmtId="164" fontId="19" fillId="7" borderId="73" xfId="0" applyFont="true" applyBorder="true" applyAlignment="true" applyProtection="true">
      <alignment horizontal="center" vertical="bottom" textRotation="0" wrapText="false" indent="0" shrinkToFit="false"/>
      <protection locked="true" hidden="false"/>
    </xf>
    <xf numFmtId="164" fontId="19" fillId="7" borderId="74" xfId="0" applyFont="true" applyBorder="true" applyAlignment="true" applyProtection="true">
      <alignment horizontal="center" vertical="bottom" textRotation="0" wrapText="false" indent="0" shrinkToFit="false"/>
      <protection locked="true" hidden="false"/>
    </xf>
    <xf numFmtId="164" fontId="19" fillId="7" borderId="75" xfId="0" applyFont="true" applyBorder="true" applyAlignment="true" applyProtection="true">
      <alignment horizontal="center" vertical="bottom" textRotation="0" wrapText="false" indent="0" shrinkToFit="false"/>
      <protection locked="true" hidden="false"/>
    </xf>
    <xf numFmtId="164" fontId="19" fillId="7" borderId="76" xfId="0" applyFont="true" applyBorder="true" applyAlignment="true" applyProtection="true">
      <alignment horizontal="center" vertical="bottom" textRotation="0" wrapText="false" indent="0" shrinkToFit="false"/>
      <protection locked="true" hidden="false"/>
    </xf>
    <xf numFmtId="164" fontId="19" fillId="20" borderId="66" xfId="0" applyFont="true" applyBorder="true" applyAlignment="true" applyProtection="true">
      <alignment horizontal="center" vertical="bottom" textRotation="0" wrapText="false" indent="0" shrinkToFit="false"/>
      <protection locked="true" hidden="false"/>
    </xf>
    <xf numFmtId="164" fontId="4" fillId="20" borderId="66" xfId="0" applyFont="true" applyBorder="true" applyAlignment="true" applyProtection="true">
      <alignment horizontal="center" vertical="center" textRotation="0" wrapText="false" indent="0" shrinkToFit="false"/>
      <protection locked="true" hidden="false"/>
    </xf>
    <xf numFmtId="164" fontId="4" fillId="20" borderId="67" xfId="0" applyFont="true" applyBorder="true" applyAlignment="true" applyProtection="true">
      <alignment horizontal="left" vertical="center" textRotation="0" wrapText="false" indent="0" shrinkToFit="false"/>
      <protection locked="true" hidden="false"/>
    </xf>
    <xf numFmtId="164" fontId="52" fillId="21" borderId="68" xfId="0" applyFont="true" applyBorder="true" applyAlignment="true" applyProtection="true">
      <alignment horizontal="center" vertical="bottom" textRotation="0" wrapText="false" indent="0" shrinkToFit="false"/>
      <protection locked="true" hidden="false"/>
    </xf>
    <xf numFmtId="164" fontId="52" fillId="7" borderId="77" xfId="0" applyFont="true" applyBorder="true" applyAlignment="true" applyProtection="true">
      <alignment horizontal="center" vertical="bottom" textRotation="0" wrapText="false" indent="0" shrinkToFit="false"/>
      <protection locked="true" hidden="false"/>
    </xf>
    <xf numFmtId="164" fontId="52" fillId="7" borderId="78" xfId="0" applyFont="true" applyBorder="true" applyAlignment="true" applyProtection="true">
      <alignment horizontal="center" vertical="bottom" textRotation="0" wrapText="false" indent="0" shrinkToFit="false"/>
      <protection locked="true" hidden="false"/>
    </xf>
    <xf numFmtId="164" fontId="19" fillId="7" borderId="78" xfId="0" applyFont="true" applyBorder="true" applyAlignment="true" applyProtection="true">
      <alignment horizontal="center" vertical="bottom" textRotation="0" wrapText="false" indent="0" shrinkToFit="false"/>
      <protection locked="true" hidden="false"/>
    </xf>
    <xf numFmtId="171" fontId="19" fillId="7" borderId="78" xfId="0" applyFont="true" applyBorder="true" applyAlignment="true" applyProtection="true">
      <alignment horizontal="center" vertical="bottom" textRotation="0" wrapText="false" indent="0" shrinkToFit="false"/>
      <protection locked="true" hidden="false"/>
    </xf>
    <xf numFmtId="164" fontId="19" fillId="0" borderId="70" xfId="0" applyFont="true" applyBorder="true" applyAlignment="true" applyProtection="true">
      <alignment horizontal="center" vertical="bottom" textRotation="0" wrapText="false" indent="0" shrinkToFit="false"/>
      <protection locked="true" hidden="false"/>
    </xf>
    <xf numFmtId="164" fontId="52" fillId="7" borderId="79" xfId="0" applyFont="true" applyBorder="true" applyAlignment="true" applyProtection="true">
      <alignment horizontal="center" vertical="bottom" textRotation="0" wrapText="false" indent="0" shrinkToFit="false"/>
      <protection locked="true" hidden="false"/>
    </xf>
    <xf numFmtId="164" fontId="52" fillId="7" borderId="0" xfId="0" applyFont="true" applyBorder="true" applyAlignment="true" applyProtection="true">
      <alignment horizontal="center" vertical="bottom" textRotation="0" wrapText="false" indent="0" shrinkToFit="false"/>
      <protection locked="true" hidden="false"/>
    </xf>
    <xf numFmtId="164" fontId="19" fillId="7" borderId="0" xfId="0" applyFont="true" applyBorder="true" applyAlignment="true" applyProtection="true">
      <alignment horizontal="center" vertical="bottom" textRotation="0" wrapText="false" indent="0" shrinkToFit="false"/>
      <protection locked="true" hidden="false"/>
    </xf>
    <xf numFmtId="171" fontId="19" fillId="7" borderId="0" xfId="0" applyFont="true" applyBorder="true" applyAlignment="true" applyProtection="true">
      <alignment horizontal="center" vertical="bottom" textRotation="0" wrapText="false" indent="0" shrinkToFit="false"/>
      <protection locked="true" hidden="false"/>
    </xf>
    <xf numFmtId="164" fontId="52" fillId="7" borderId="80" xfId="0" applyFont="true" applyBorder="true" applyAlignment="true" applyProtection="true">
      <alignment horizontal="center" vertical="bottom" textRotation="0" wrapText="false" indent="0" shrinkToFit="false"/>
      <protection locked="true" hidden="false"/>
    </xf>
    <xf numFmtId="164" fontId="52" fillId="7" borderId="81" xfId="0" applyFont="true" applyBorder="true" applyAlignment="true" applyProtection="true">
      <alignment horizontal="center" vertical="bottom" textRotation="0" wrapText="false" indent="0" shrinkToFit="false"/>
      <protection locked="true" hidden="false"/>
    </xf>
    <xf numFmtId="164" fontId="19" fillId="7" borderId="81" xfId="0" applyFont="true" applyBorder="true" applyAlignment="true" applyProtection="true">
      <alignment horizontal="center" vertical="bottom" textRotation="0" wrapText="false" indent="0" shrinkToFit="false"/>
      <protection locked="true" hidden="false"/>
    </xf>
    <xf numFmtId="171" fontId="19" fillId="7" borderId="81" xfId="0" applyFont="true" applyBorder="true" applyAlignment="true" applyProtection="true">
      <alignment horizontal="center" vertical="bottom" textRotation="0" wrapText="false" indent="0" shrinkToFit="false"/>
      <protection locked="true" hidden="false"/>
    </xf>
    <xf numFmtId="165" fontId="19" fillId="0" borderId="82" xfId="0" applyFont="true" applyBorder="true" applyAlignment="true" applyProtection="true">
      <alignment horizontal="center" vertical="bottom" textRotation="0" wrapText="false" indent="0" shrinkToFit="false"/>
      <protection locked="true" hidden="false"/>
    </xf>
    <xf numFmtId="164" fontId="19" fillId="0" borderId="59" xfId="0" applyFont="true" applyBorder="true" applyAlignment="true" applyProtection="true">
      <alignment horizontal="left" vertical="bottom" textRotation="0" wrapText="false" indent="0" shrinkToFit="false"/>
      <protection locked="true" hidden="false"/>
    </xf>
    <xf numFmtId="165" fontId="19" fillId="0" borderId="59" xfId="0" applyFont="true" applyBorder="true" applyAlignment="true" applyProtection="true">
      <alignment horizontal="center" vertical="bottom" textRotation="0" wrapText="false" indent="0" shrinkToFit="false"/>
      <protection locked="true" hidden="false"/>
    </xf>
    <xf numFmtId="164" fontId="19" fillId="0" borderId="59" xfId="0" applyFont="true" applyBorder="true" applyAlignment="true" applyProtection="true">
      <alignment horizontal="left" vertical="center" textRotation="0" wrapText="false" indent="0" shrinkToFit="false"/>
      <protection locked="true" hidden="false"/>
    </xf>
    <xf numFmtId="165" fontId="4" fillId="0" borderId="59" xfId="0" applyFont="true" applyBorder="true" applyAlignment="true" applyProtection="true">
      <alignment horizontal="center" vertical="center" textRotation="0" wrapText="false" indent="0" shrinkToFit="false"/>
      <protection locked="true" hidden="false"/>
    </xf>
    <xf numFmtId="165" fontId="4" fillId="0" borderId="83" xfId="0" applyFont="true" applyBorder="true" applyAlignment="true" applyProtection="true">
      <alignment horizontal="center" vertical="center" textRotation="0" wrapText="false" indent="0" shrinkToFit="false"/>
      <protection locked="true" hidden="false"/>
    </xf>
    <xf numFmtId="164" fontId="52" fillId="21" borderId="84" xfId="0" applyFont="true" applyBorder="true" applyAlignment="true" applyProtection="true">
      <alignment horizontal="center" vertical="bottom" textRotation="0" wrapText="false" indent="0" shrinkToFit="false"/>
      <protection locked="true" hidden="false"/>
    </xf>
    <xf numFmtId="164" fontId="19" fillId="0" borderId="71" xfId="0" applyFont="true" applyBorder="true" applyAlignment="true" applyProtection="true">
      <alignment horizontal="left" vertical="bottom" textRotation="0" wrapText="false" indent="0" shrinkToFit="false"/>
      <protection locked="true" hidden="false"/>
    </xf>
    <xf numFmtId="164" fontId="52" fillId="21" borderId="71" xfId="0" applyFont="true" applyBorder="true" applyAlignment="true" applyProtection="true">
      <alignment horizontal="left" vertical="bottom" textRotation="0" wrapText="false" indent="0" shrinkToFit="false"/>
      <protection locked="true" hidden="false"/>
    </xf>
    <xf numFmtId="164" fontId="19" fillId="7" borderId="77" xfId="0" applyFont="true" applyBorder="true" applyAlignment="true" applyProtection="true">
      <alignment horizontal="center" vertical="bottom" textRotation="0" wrapText="false" indent="0" shrinkToFit="false"/>
      <protection locked="true" hidden="false"/>
    </xf>
    <xf numFmtId="164" fontId="19" fillId="0" borderId="72" xfId="0" applyFont="true" applyBorder="true" applyAlignment="true" applyProtection="true">
      <alignment horizontal="center" vertical="bottom" textRotation="0" wrapText="false" indent="0" shrinkToFit="false"/>
      <protection locked="true" hidden="false"/>
    </xf>
    <xf numFmtId="171" fontId="19" fillId="0" borderId="0" xfId="0" applyFont="true" applyBorder="false" applyAlignment="true" applyProtection="true">
      <alignment horizontal="left" vertical="bottom" textRotation="0" wrapText="false" indent="0" shrinkToFit="false"/>
      <protection locked="true" hidden="false"/>
    </xf>
    <xf numFmtId="164" fontId="19" fillId="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71" fontId="21" fillId="20" borderId="65" xfId="0" applyFont="true" applyBorder="true" applyAlignment="true" applyProtection="true">
      <alignment horizontal="left" vertical="center" textRotation="0" wrapText="false" indent="0" shrinkToFit="false"/>
      <protection locked="true" hidden="false"/>
    </xf>
    <xf numFmtId="164" fontId="52" fillId="21" borderId="82" xfId="0" applyFont="true" applyBorder="true" applyAlignment="true" applyProtection="true">
      <alignment horizontal="center" vertical="bottom" textRotation="0" wrapText="false" indent="0" shrinkToFit="false"/>
      <protection locked="true" hidden="false"/>
    </xf>
    <xf numFmtId="164" fontId="19" fillId="7" borderId="85" xfId="0" applyFont="true" applyBorder="true" applyAlignment="true" applyProtection="true">
      <alignment horizontal="center" vertical="bottom" textRotation="0" wrapText="false" indent="0" shrinkToFit="false"/>
      <protection locked="true" hidden="false"/>
    </xf>
    <xf numFmtId="171" fontId="19" fillId="7" borderId="86" xfId="0" applyFont="true" applyBorder="true" applyAlignment="true" applyProtection="true">
      <alignment horizontal="center" vertical="bottom" textRotation="0" wrapText="false" indent="0" shrinkToFit="false"/>
      <protection locked="true" hidden="false"/>
    </xf>
    <xf numFmtId="164" fontId="19" fillId="7" borderId="86" xfId="0" applyFont="true" applyBorder="true" applyAlignment="true" applyProtection="true">
      <alignment horizontal="center" vertical="bottom" textRotation="0" wrapText="false" indent="0" shrinkToFit="false"/>
      <protection locked="true" hidden="false"/>
    </xf>
    <xf numFmtId="171" fontId="19" fillId="7" borderId="87" xfId="0" applyFont="true" applyBorder="true" applyAlignment="true" applyProtection="true">
      <alignment horizontal="center" vertical="bottom" textRotation="0" wrapText="false" indent="0" shrinkToFit="false"/>
      <protection locked="true" hidden="false"/>
    </xf>
    <xf numFmtId="164" fontId="19" fillId="0" borderId="75" xfId="0" applyFont="true" applyBorder="true" applyAlignment="true" applyProtection="true">
      <alignment horizontal="center" vertical="bottom" textRotation="0" wrapText="false" indent="0" shrinkToFit="false"/>
      <protection locked="true" hidden="false"/>
    </xf>
    <xf numFmtId="164" fontId="19" fillId="7" borderId="80" xfId="0" applyFont="true" applyBorder="true" applyAlignment="true" applyProtection="true">
      <alignment horizontal="center" vertical="bottom" textRotation="0" wrapText="false" indent="0" shrinkToFit="false"/>
      <protection locked="true" hidden="false"/>
    </xf>
    <xf numFmtId="171" fontId="19" fillId="7" borderId="88" xfId="0" applyFont="true" applyBorder="true" applyAlignment="true" applyProtection="true">
      <alignment horizontal="center" vertical="bottom" textRotation="0" wrapText="false" indent="0" shrinkToFit="false"/>
      <protection locked="true" hidden="false"/>
    </xf>
    <xf numFmtId="164" fontId="19" fillId="0" borderId="89" xfId="0" applyFont="true" applyBorder="true" applyAlignment="true" applyProtection="true">
      <alignment horizontal="center" vertical="bottom" textRotation="0" wrapText="false" indent="0" shrinkToFit="false"/>
      <protection locked="true" hidden="false"/>
    </xf>
    <xf numFmtId="164" fontId="19" fillId="0" borderId="90" xfId="0" applyFont="true" applyBorder="true" applyAlignment="true" applyProtection="true">
      <alignment horizontal="center" vertical="bottom" textRotation="0" wrapText="false" indent="0" shrinkToFit="false"/>
      <protection locked="true" hidden="false"/>
    </xf>
    <xf numFmtId="165" fontId="19" fillId="0" borderId="68" xfId="0" applyFont="true" applyBorder="true" applyAlignment="true" applyProtection="true">
      <alignment horizontal="right" vertical="bottom" textRotation="0" wrapText="false" indent="0" shrinkToFit="false"/>
      <protection locked="true" hidden="false"/>
    </xf>
    <xf numFmtId="165" fontId="19" fillId="0" borderId="91" xfId="0" applyFont="true" applyBorder="true" applyAlignment="true" applyProtection="true">
      <alignment horizontal="right" vertical="bottom" textRotation="0" wrapText="false" indent="0" shrinkToFit="false"/>
      <protection locked="true" hidden="false"/>
    </xf>
    <xf numFmtId="165" fontId="19" fillId="0" borderId="92" xfId="0" applyFont="true" applyBorder="true" applyAlignment="true" applyProtection="true">
      <alignment horizontal="center" vertical="bottom" textRotation="0" wrapText="false" indent="0" shrinkToFit="false"/>
      <protection locked="true" hidden="false"/>
    </xf>
    <xf numFmtId="165" fontId="19" fillId="0" borderId="93" xfId="0" applyFont="true" applyBorder="true" applyAlignment="true" applyProtection="true">
      <alignment horizontal="center" vertical="bottom" textRotation="0" wrapText="false" indent="0" shrinkToFit="false"/>
      <protection locked="true" hidden="false"/>
    </xf>
    <xf numFmtId="165" fontId="51" fillId="0" borderId="94" xfId="0" applyFont="true" applyBorder="true" applyAlignment="true" applyProtection="true">
      <alignment horizontal="right" vertical="center" textRotation="0" wrapText="false" indent="0" shrinkToFit="false"/>
      <protection locked="true" hidden="false"/>
    </xf>
    <xf numFmtId="165" fontId="51" fillId="0" borderId="95" xfId="0" applyFont="true" applyBorder="true" applyAlignment="true" applyProtection="true">
      <alignment horizontal="center" vertical="center" textRotation="0" wrapText="false" indent="0" shrinkToFit="false"/>
      <protection locked="true" hidden="false"/>
    </xf>
    <xf numFmtId="165" fontId="4" fillId="0" borderId="96" xfId="0" applyFont="true" applyBorder="true" applyAlignment="true" applyProtection="true">
      <alignment horizontal="left" vertical="center" textRotation="0" wrapText="false" indent="0" shrinkToFit="false"/>
      <protection locked="true" hidden="false"/>
    </xf>
    <xf numFmtId="165" fontId="19" fillId="0" borderId="97" xfId="0" applyFont="true" applyBorder="true" applyAlignment="true" applyProtection="true">
      <alignment horizontal="left" vertical="center" textRotation="0" wrapText="true" indent="0" shrinkToFit="false"/>
      <protection locked="true" hidden="false"/>
    </xf>
    <xf numFmtId="164" fontId="19" fillId="0" borderId="98" xfId="0" applyFont="true" applyBorder="true" applyAlignment="true" applyProtection="true">
      <alignment horizontal="general" vertical="center" textRotation="0" wrapText="true" indent="0" shrinkToFit="false"/>
      <protection locked="true" hidden="false"/>
    </xf>
    <xf numFmtId="164" fontId="19" fillId="0" borderId="0" xfId="0" applyFont="true" applyBorder="false" applyAlignment="true" applyProtection="true">
      <alignment horizontal="general" vertical="center" textRotation="0" wrapText="true" indent="0" shrinkToFit="false"/>
      <protection locked="true" hidden="false"/>
    </xf>
    <xf numFmtId="165" fontId="19" fillId="0" borderId="99" xfId="0" applyFont="true" applyBorder="true" applyAlignment="true" applyProtection="true">
      <alignment horizontal="left" vertical="center" textRotation="0" wrapText="true" indent="0" shrinkToFit="false"/>
      <protection locked="true" hidden="false"/>
    </xf>
    <xf numFmtId="165" fontId="19" fillId="0" borderId="100" xfId="0" applyFont="true" applyBorder="true" applyAlignment="true" applyProtection="true">
      <alignment horizontal="left" vertical="center" textRotation="0" wrapText="true" indent="0" shrinkToFit="false"/>
      <protection locked="true" hidden="false"/>
    </xf>
    <xf numFmtId="165" fontId="55" fillId="0" borderId="0"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right" vertical="bottom" textRotation="0" wrapText="false" indent="0" shrinkToFit="false"/>
      <protection locked="true" hidden="false"/>
    </xf>
    <xf numFmtId="164" fontId="19" fillId="0" borderId="101" xfId="0" applyFont="true" applyBorder="true" applyAlignment="true" applyProtection="true">
      <alignment horizontal="right" vertical="bottom" textRotation="0" wrapText="false" indent="0" shrinkToFit="false"/>
      <protection locked="true" hidden="false"/>
    </xf>
    <xf numFmtId="165" fontId="4" fillId="0" borderId="102" xfId="0" applyFont="true" applyBorder="true" applyAlignment="true" applyProtection="true">
      <alignment horizontal="left" vertical="center" textRotation="0" wrapText="false" indent="0" shrinkToFit="false"/>
      <protection locked="true" hidden="false"/>
    </xf>
    <xf numFmtId="165" fontId="4" fillId="0" borderId="103" xfId="0" applyFont="true" applyBorder="true" applyAlignment="true" applyProtection="true">
      <alignment horizontal="center" vertical="center" textRotation="0" wrapText="false" indent="0" shrinkToFit="false"/>
      <protection locked="true" hidden="false"/>
    </xf>
    <xf numFmtId="164" fontId="4" fillId="0" borderId="101" xfId="0" applyFont="true" applyBorder="true" applyAlignment="true" applyProtection="true">
      <alignment horizontal="center" vertical="center" textRotation="0" wrapText="false" indent="0" shrinkToFit="false"/>
      <protection locked="true" hidden="false"/>
    </xf>
    <xf numFmtId="164" fontId="4" fillId="0" borderId="101" xfId="0" applyFont="true" applyBorder="true" applyAlignment="true" applyProtection="true">
      <alignment horizontal="left" vertical="center" textRotation="0" wrapText="false" indent="0" shrinkToFit="false"/>
      <protection locked="true" hidden="false"/>
    </xf>
    <xf numFmtId="164" fontId="4" fillId="0" borderId="104" xfId="0" applyFont="true" applyBorder="true" applyAlignment="true" applyProtection="true">
      <alignment horizontal="center" vertical="center" textRotation="0" wrapText="false" indent="0" shrinkToFit="false"/>
      <protection locked="true" hidden="false"/>
    </xf>
    <xf numFmtId="164" fontId="19" fillId="0" borderId="105" xfId="0" applyFont="true" applyBorder="true" applyAlignment="true" applyProtection="true">
      <alignment horizontal="right" vertical="bottom" textRotation="0" wrapText="false" indent="0" shrinkToFit="false"/>
      <protection locked="true" hidden="false"/>
    </xf>
    <xf numFmtId="164" fontId="19" fillId="0" borderId="75" xfId="0" applyFont="true" applyBorder="true" applyAlignment="true" applyProtection="true">
      <alignment horizontal="left" vertical="bottom" textRotation="0" wrapText="false" indent="0" shrinkToFit="false"/>
      <protection locked="true" hidden="false"/>
    </xf>
    <xf numFmtId="165" fontId="19" fillId="0" borderId="76" xfId="0" applyFont="true" applyBorder="true" applyAlignment="true" applyProtection="true">
      <alignment horizontal="right" vertical="bottom" textRotation="0" wrapText="false" indent="0" shrinkToFit="false"/>
      <protection locked="true" hidden="false"/>
    </xf>
    <xf numFmtId="165" fontId="19" fillId="0" borderId="106" xfId="0" applyFont="true" applyBorder="true" applyAlignment="true" applyProtection="true">
      <alignment horizontal="center" vertical="bottom" textRotation="0" wrapText="false" indent="0" shrinkToFit="false"/>
      <protection locked="true" hidden="false"/>
    </xf>
    <xf numFmtId="165" fontId="19" fillId="0" borderId="107" xfId="0" applyFont="true" applyBorder="true" applyAlignment="true" applyProtection="true">
      <alignment horizontal="left" vertical="bottom" textRotation="0" wrapText="false" indent="0" shrinkToFit="false"/>
      <protection locked="true" hidden="false"/>
    </xf>
    <xf numFmtId="165" fontId="19" fillId="0" borderId="108" xfId="0" applyFont="true" applyBorder="true" applyAlignment="true" applyProtection="true">
      <alignment horizontal="right" vertical="bottom" textRotation="0" wrapText="false" indent="0" shrinkToFit="false"/>
      <protection locked="true" hidden="false"/>
    </xf>
    <xf numFmtId="164" fontId="19" fillId="0" borderId="68" xfId="0" applyFont="true" applyBorder="true" applyAlignment="true" applyProtection="true">
      <alignment horizontal="right" vertical="bottom" textRotation="0" wrapText="false" indent="0" shrinkToFit="false"/>
      <protection locked="true" hidden="false"/>
    </xf>
    <xf numFmtId="165" fontId="19" fillId="0" borderId="109" xfId="0" applyFont="true" applyBorder="true" applyAlignment="true" applyProtection="true">
      <alignment horizontal="center" vertical="bottom" textRotation="0" wrapText="false" indent="0" shrinkToFit="false"/>
      <protection locked="true" hidden="false"/>
    </xf>
    <xf numFmtId="164" fontId="19" fillId="0" borderId="68" xfId="0" applyFont="true" applyBorder="true" applyAlignment="true" applyProtection="true">
      <alignment horizontal="left" vertical="bottom" textRotation="0" wrapText="false" indent="0" shrinkToFit="false"/>
      <protection locked="true" hidden="false"/>
    </xf>
    <xf numFmtId="165" fontId="19" fillId="0" borderId="70" xfId="0" applyFont="true" applyBorder="true" applyAlignment="true" applyProtection="true">
      <alignment horizontal="right" vertical="bottom" textRotation="0" wrapText="false" indent="0" shrinkToFit="false"/>
      <protection locked="true" hidden="false"/>
    </xf>
    <xf numFmtId="164" fontId="19" fillId="0" borderId="82" xfId="0" applyFont="true" applyBorder="true" applyAlignment="true" applyProtection="true">
      <alignment horizontal="right" vertical="bottom" textRotation="0" wrapText="false" indent="0" shrinkToFit="false"/>
      <protection locked="true" hidden="false"/>
    </xf>
    <xf numFmtId="164" fontId="19" fillId="0" borderId="83" xfId="0" applyFont="true" applyBorder="true" applyAlignment="true" applyProtection="true">
      <alignment horizontal="right" vertical="bottom" textRotation="0" wrapText="false" indent="0" shrinkToFit="false"/>
      <protection locked="true" hidden="false"/>
    </xf>
    <xf numFmtId="164" fontId="19" fillId="0" borderId="98" xfId="0" applyFont="true" applyBorder="true" applyAlignment="true" applyProtection="true">
      <alignment horizontal="right" vertical="bottom" textRotation="0" wrapText="false" indent="0" shrinkToFit="false"/>
      <protection locked="true" hidden="false"/>
    </xf>
    <xf numFmtId="164" fontId="19" fillId="0" borderId="110" xfId="0" applyFont="true" applyBorder="true" applyAlignment="true" applyProtection="true">
      <alignment horizontal="right" vertical="bottom" textRotation="0" wrapText="false" indent="0" shrinkToFit="false"/>
      <protection locked="true" hidden="false"/>
    </xf>
    <xf numFmtId="164" fontId="19" fillId="0" borderId="111" xfId="0" applyFont="true" applyBorder="true" applyAlignment="true" applyProtection="true">
      <alignment horizontal="center" vertical="bottom" textRotation="0" wrapText="false" indent="0" shrinkToFit="false"/>
      <protection locked="true" hidden="false"/>
    </xf>
    <xf numFmtId="164" fontId="19" fillId="0" borderId="82" xfId="0" applyFont="true" applyBorder="true" applyAlignment="true" applyProtection="true">
      <alignment horizontal="left" vertical="bottom" textRotation="0" wrapText="false" indent="0" shrinkToFit="false"/>
      <protection locked="true" hidden="false"/>
    </xf>
    <xf numFmtId="171" fontId="19" fillId="7" borderId="71" xfId="0" applyFont="true" applyBorder="true" applyAlignment="true" applyProtection="true">
      <alignment horizontal="center" vertical="bottom" textRotation="0" wrapText="false" indent="0" shrinkToFit="false"/>
      <protection locked="true" hidden="false"/>
    </xf>
    <xf numFmtId="171" fontId="19" fillId="7" borderId="72" xfId="0" applyFont="true" applyBorder="true" applyAlignment="true" applyProtection="true">
      <alignment horizontal="center" vertical="bottom" textRotation="0" wrapText="false" indent="0" shrinkToFit="false"/>
      <protection locked="true" hidden="false"/>
    </xf>
    <xf numFmtId="171" fontId="19" fillId="7" borderId="73" xfId="0" applyFont="true" applyBorder="true" applyAlignment="true" applyProtection="true">
      <alignment horizontal="center" vertical="bottom" textRotation="0" wrapText="false" indent="0" shrinkToFit="false"/>
      <protection locked="true" hidden="false"/>
    </xf>
    <xf numFmtId="171" fontId="19" fillId="7" borderId="74" xfId="0" applyFont="true" applyBorder="true" applyAlignment="true" applyProtection="true">
      <alignment horizontal="center" vertical="bottom" textRotation="0" wrapText="false" indent="0" shrinkToFit="false"/>
      <protection locked="true" hidden="false"/>
    </xf>
    <xf numFmtId="171" fontId="19" fillId="7" borderId="76" xfId="0" applyFont="true" applyBorder="true" applyAlignment="true" applyProtection="true">
      <alignment horizontal="center" vertical="bottom" textRotation="0" wrapText="false" indent="0" shrinkToFit="false"/>
      <protection locked="true" hidden="false"/>
    </xf>
    <xf numFmtId="164" fontId="52" fillId="21" borderId="59" xfId="0" applyFont="true" applyBorder="true" applyAlignment="true" applyProtection="true">
      <alignment horizontal="left" vertical="bottom" textRotation="0" wrapText="false" indent="0" shrinkToFit="false"/>
      <protection locked="true" hidden="false"/>
    </xf>
    <xf numFmtId="164" fontId="52" fillId="21" borderId="59" xfId="0" applyFont="true" applyBorder="true" applyAlignment="true" applyProtection="true">
      <alignment horizontal="center" vertical="bottom" textRotation="0" wrapText="false" indent="0" shrinkToFit="false"/>
      <protection locked="true" hidden="false"/>
    </xf>
    <xf numFmtId="171" fontId="19" fillId="7" borderId="59" xfId="0" applyFont="true" applyBorder="true" applyAlignment="true" applyProtection="true">
      <alignment horizontal="center" vertical="bottom" textRotation="0" wrapText="false" indent="0" shrinkToFit="false"/>
      <protection locked="true" hidden="false"/>
    </xf>
    <xf numFmtId="164" fontId="19" fillId="0" borderId="83" xfId="0" applyFont="true" applyBorder="true" applyAlignment="true" applyProtection="true">
      <alignment horizontal="center" vertical="bottom" textRotation="0" wrapText="false" indent="0" shrinkToFit="false"/>
      <protection locked="true" hidden="false"/>
    </xf>
    <xf numFmtId="171" fontId="19" fillId="0" borderId="0" xfId="0" applyFont="true" applyBorder="false" applyAlignment="true" applyProtection="true">
      <alignment horizontal="center" vertical="bottom" textRotation="0" wrapText="false" indent="0" shrinkToFit="false"/>
      <protection locked="true" hidden="false"/>
    </xf>
    <xf numFmtId="171" fontId="19" fillId="0" borderId="0" xfId="0" applyFont="true" applyBorder="false" applyAlignment="true" applyProtection="true">
      <alignment horizontal="center" vertical="center" textRotation="0" wrapText="true" indent="0" shrinkToFit="false"/>
      <protection locked="true" hidden="false"/>
    </xf>
    <xf numFmtId="165" fontId="47" fillId="0" borderId="0" xfId="0" applyFont="true" applyBorder="true" applyAlignment="true" applyProtection="true">
      <alignment horizontal="left" vertical="bottom" textRotation="0" wrapText="false" indent="0" shrinkToFit="false"/>
      <protection locked="true" hidden="false"/>
    </xf>
    <xf numFmtId="165" fontId="35" fillId="0" borderId="96" xfId="0" applyFont="true" applyBorder="true" applyAlignment="true" applyProtection="true">
      <alignment horizontal="left" vertical="center" textRotation="0" wrapText="false" indent="0" shrinkToFit="false"/>
      <protection locked="true" hidden="false"/>
    </xf>
    <xf numFmtId="165" fontId="19" fillId="0" borderId="112" xfId="0" applyFont="true" applyBorder="true" applyAlignment="true" applyProtection="true">
      <alignment horizontal="right" vertical="center" textRotation="0" wrapText="false" indent="0" shrinkToFit="false"/>
      <protection locked="true" hidden="false"/>
    </xf>
    <xf numFmtId="164" fontId="19" fillId="21" borderId="63" xfId="0" applyFont="true" applyBorder="true" applyAlignment="true" applyProtection="true">
      <alignment horizontal="center" vertical="center" textRotation="0" wrapText="false" indent="0" shrinkToFit="false"/>
      <protection locked="true" hidden="false"/>
    </xf>
    <xf numFmtId="165" fontId="44" fillId="0" borderId="113" xfId="0" applyFont="true" applyBorder="true" applyAlignment="true" applyProtection="true">
      <alignment horizontal="right" vertical="center" textRotation="0" wrapText="false" indent="0" shrinkToFit="false"/>
      <protection locked="true" hidden="false"/>
    </xf>
    <xf numFmtId="164" fontId="56" fillId="21" borderId="114" xfId="0" applyFont="true" applyBorder="true" applyAlignment="true" applyProtection="true">
      <alignment horizontal="center" vertical="center" textRotation="0" wrapText="false" indent="0" shrinkToFit="false"/>
      <protection locked="true" hidden="false"/>
    </xf>
    <xf numFmtId="164" fontId="19" fillId="0" borderId="115" xfId="0" applyFont="true" applyBorder="true" applyAlignment="true" applyProtection="true">
      <alignment horizontal="center" vertical="bottom" textRotation="0" wrapText="false" indent="0" shrinkToFit="false"/>
      <protection locked="true" hidden="false"/>
    </xf>
    <xf numFmtId="165" fontId="19" fillId="0" borderId="116" xfId="0" applyFont="true" applyBorder="true" applyAlignment="true" applyProtection="true">
      <alignment horizontal="center" vertical="center" textRotation="0" wrapText="false" indent="0" shrinkToFit="false"/>
      <protection locked="true" hidden="false"/>
    </xf>
    <xf numFmtId="165" fontId="19" fillId="0" borderId="68" xfId="0" applyFont="true" applyBorder="true" applyAlignment="true" applyProtection="true">
      <alignment horizontal="right" vertical="center" textRotation="0" wrapText="false" indent="0" shrinkToFit="false"/>
      <protection locked="true" hidden="false"/>
    </xf>
    <xf numFmtId="164" fontId="19" fillId="21" borderId="70" xfId="0" applyFont="true" applyBorder="true" applyAlignment="true" applyProtection="true">
      <alignment horizontal="center" vertical="center" textRotation="0" wrapText="false" indent="0" shrinkToFit="false"/>
      <protection locked="true" hidden="false"/>
    </xf>
    <xf numFmtId="164" fontId="19" fillId="0" borderId="117" xfId="0" applyFont="true" applyBorder="true" applyAlignment="true" applyProtection="true">
      <alignment horizontal="center" vertical="center" textRotation="0" wrapText="false" indent="0" shrinkToFit="false"/>
      <protection locked="true" hidden="false"/>
    </xf>
    <xf numFmtId="165" fontId="19" fillId="0" borderId="118" xfId="0" applyFont="true" applyBorder="true" applyAlignment="true" applyProtection="true">
      <alignment horizontal="right" vertical="center" textRotation="0" wrapText="false" indent="0" shrinkToFit="false"/>
      <protection locked="true" hidden="false"/>
    </xf>
    <xf numFmtId="164" fontId="19" fillId="21" borderId="119" xfId="0" applyFont="true" applyBorder="true" applyAlignment="true" applyProtection="true">
      <alignment horizontal="center" vertical="center" textRotation="0" wrapText="false" indent="0" shrinkToFit="false"/>
      <protection locked="true" hidden="false"/>
    </xf>
    <xf numFmtId="164" fontId="19" fillId="0" borderId="14" xfId="0" applyFont="true" applyBorder="true" applyAlignment="true" applyProtection="true">
      <alignment horizontal="general" vertical="center" textRotation="0" wrapText="false" indent="0" shrinkToFit="false"/>
      <protection locked="true" hidden="false"/>
    </xf>
    <xf numFmtId="164" fontId="19" fillId="0" borderId="110" xfId="0" applyFont="true" applyBorder="true" applyAlignment="true" applyProtection="true">
      <alignment horizontal="center" vertical="bottom" textRotation="0" wrapText="false" indent="0" shrinkToFit="false"/>
      <protection locked="true" hidden="false"/>
    </xf>
    <xf numFmtId="164" fontId="19" fillId="0" borderId="14" xfId="0" applyFont="true" applyBorder="true" applyAlignment="true" applyProtection="true">
      <alignment horizontal="general" vertical="bottom" textRotation="0" wrapText="false" indent="0" shrinkToFit="false"/>
      <protection locked="true" hidden="false"/>
    </xf>
    <xf numFmtId="165" fontId="19" fillId="0" borderId="84" xfId="0" applyFont="true" applyBorder="true" applyAlignment="true" applyProtection="true">
      <alignment horizontal="right" vertical="center" textRotation="0" wrapText="false" indent="0" shrinkToFit="false"/>
      <protection locked="true" hidden="false"/>
    </xf>
    <xf numFmtId="164" fontId="19" fillId="21" borderId="72" xfId="0" applyFont="true" applyBorder="true" applyAlignment="true" applyProtection="true">
      <alignment horizontal="center" vertical="center" textRotation="0" wrapText="false" indent="0" shrinkToFit="false"/>
      <protection locked="true" hidden="false"/>
    </xf>
    <xf numFmtId="165" fontId="19" fillId="0" borderId="82" xfId="0" applyFont="true" applyBorder="true" applyAlignment="true" applyProtection="true">
      <alignment horizontal="right" vertical="center" textRotation="0" wrapText="false" indent="0" shrinkToFit="false"/>
      <protection locked="true" hidden="false"/>
    </xf>
    <xf numFmtId="164" fontId="19" fillId="21" borderId="83" xfId="0" applyFont="true" applyBorder="true" applyAlignment="true" applyProtection="true">
      <alignment horizontal="center" vertical="center" textRotation="0" wrapText="false" indent="0" shrinkToFit="false"/>
      <protection locked="true" hidden="false"/>
    </xf>
    <xf numFmtId="164" fontId="19" fillId="0" borderId="120" xfId="0" applyFont="true" applyBorder="true" applyAlignment="true" applyProtection="true">
      <alignment horizontal="center" vertical="bottom" textRotation="0" wrapText="false" indent="0" shrinkToFit="false"/>
      <protection locked="true" hidden="false"/>
    </xf>
    <xf numFmtId="164" fontId="19" fillId="0" borderId="96" xfId="0" applyFont="true" applyBorder="true" applyAlignment="true" applyProtection="true">
      <alignment horizontal="general" vertical="bottom" textRotation="0" wrapText="false" indent="0" shrinkToFit="false"/>
      <protection locked="true" hidden="false"/>
    </xf>
    <xf numFmtId="164" fontId="19" fillId="0" borderId="88" xfId="0" applyFont="true" applyBorder="true" applyAlignment="true" applyProtection="true">
      <alignment horizontal="center" vertical="bottom" textRotation="0" wrapText="false" indent="0" shrinkToFit="false"/>
      <protection locked="true" hidden="false"/>
    </xf>
    <xf numFmtId="165" fontId="35" fillId="0" borderId="0" xfId="0" applyFont="true" applyBorder="true" applyAlignment="true" applyProtection="true">
      <alignment horizontal="left" vertical="center" textRotation="0" wrapText="false" indent="0" shrinkToFit="false"/>
      <protection locked="true" hidden="false"/>
    </xf>
    <xf numFmtId="164" fontId="44" fillId="0" borderId="121" xfId="0" applyFont="true" applyBorder="true" applyAlignment="true" applyProtection="true">
      <alignment horizontal="left" vertical="bottom" textRotation="0" wrapText="false" indent="0" shrinkToFit="false"/>
      <protection locked="true" hidden="false"/>
    </xf>
    <xf numFmtId="165" fontId="19" fillId="0" borderId="122" xfId="0" applyFont="true" applyBorder="true" applyAlignment="true" applyProtection="true">
      <alignment horizontal="left" vertical="top" textRotation="0" wrapText="true" indent="0" shrinkToFit="false"/>
      <protection locked="true" hidden="false"/>
    </xf>
    <xf numFmtId="164" fontId="19" fillId="0" borderId="117" xfId="0" applyFont="true" applyBorder="true" applyAlignment="true" applyProtection="true">
      <alignment horizontal="left" vertical="bottom" textRotation="0" wrapText="true" indent="0" shrinkToFit="false"/>
      <protection locked="true" hidden="false"/>
    </xf>
    <xf numFmtId="165" fontId="19" fillId="0" borderId="117" xfId="0" applyFont="true" applyBorder="true" applyAlignment="true" applyProtection="true">
      <alignment horizontal="left" vertical="top" textRotation="0" wrapText="true" indent="0" shrinkToFit="false"/>
      <protection locked="true" hidden="false"/>
    </xf>
    <xf numFmtId="165" fontId="19" fillId="0" borderId="123" xfId="0" applyFont="true" applyBorder="true" applyAlignment="true" applyProtection="true">
      <alignment horizontal="left" vertical="top" textRotation="0" wrapText="true" indent="0" shrinkToFit="false"/>
      <protection locked="true" hidden="false"/>
    </xf>
    <xf numFmtId="165" fontId="57" fillId="0" borderId="0" xfId="0" applyFont="true" applyBorder="true" applyAlignment="true" applyProtection="true">
      <alignment horizontal="center" vertical="center" textRotation="0" wrapText="false" indent="0" shrinkToFit="false"/>
      <protection locked="true" hidden="false"/>
    </xf>
    <xf numFmtId="165" fontId="58" fillId="0" borderId="0" xfId="0" applyFont="true" applyBorder="true" applyAlignment="true" applyProtection="true">
      <alignment horizontal="center" vertical="center" textRotation="0" wrapText="true" indent="0" shrinkToFit="false"/>
      <protection locked="true" hidden="false"/>
    </xf>
    <xf numFmtId="164" fontId="18" fillId="0" borderId="0" xfId="0" applyFont="true" applyBorder="false" applyAlignment="true" applyProtection="true">
      <alignment horizontal="general" vertical="top" textRotation="0" wrapText="false" indent="0" shrinkToFit="false"/>
      <protection locked="true" hidden="false"/>
    </xf>
    <xf numFmtId="171" fontId="19" fillId="0" borderId="0" xfId="0" applyFont="true" applyBorder="false" applyAlignment="true" applyProtection="true">
      <alignment horizontal="right" vertical="bottom" textRotation="0" wrapText="false" indent="0" shrinkToFit="false"/>
      <protection locked="true" hidden="false"/>
    </xf>
    <xf numFmtId="165" fontId="21" fillId="10" borderId="124" xfId="0" applyFont="true" applyBorder="true" applyAlignment="true" applyProtection="true">
      <alignment horizontal="general" vertical="bottom" textRotation="0" wrapText="false" indent="0" shrinkToFit="false"/>
      <protection locked="true" hidden="false"/>
    </xf>
    <xf numFmtId="165" fontId="21" fillId="11" borderId="124" xfId="0" applyFont="true" applyBorder="true" applyAlignment="true" applyProtection="true">
      <alignment horizontal="center" vertical="center" textRotation="0" wrapText="false" indent="0" shrinkToFit="false"/>
      <protection locked="true" hidden="false"/>
    </xf>
    <xf numFmtId="165" fontId="13" fillId="0" borderId="125" xfId="0" applyFont="true" applyBorder="true" applyAlignment="true" applyProtection="true">
      <alignment horizontal="general" vertical="bottom" textRotation="0" wrapText="false" indent="0" shrinkToFit="false"/>
      <protection locked="true" hidden="false"/>
    </xf>
    <xf numFmtId="164" fontId="59" fillId="6" borderId="125" xfId="0" applyFont="true" applyBorder="true" applyAlignment="true" applyProtection="true">
      <alignment horizontal="center" vertical="bottom" textRotation="0" wrapText="false" indent="0" shrinkToFit="false"/>
      <protection locked="true" hidden="false"/>
    </xf>
    <xf numFmtId="164" fontId="59" fillId="6" borderId="126" xfId="0" applyFont="true" applyBorder="true" applyAlignment="true" applyProtection="true">
      <alignment horizontal="center"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59" fillId="0" borderId="0" xfId="0" applyFont="true" applyBorder="false" applyAlignment="true" applyProtection="true">
      <alignment horizontal="center" vertical="bottom" textRotation="0" wrapText="false" indent="0" shrinkToFit="false"/>
      <protection locked="true" hidden="false"/>
    </xf>
    <xf numFmtId="165" fontId="60" fillId="0" borderId="0" xfId="0" applyFont="true" applyBorder="true" applyAlignment="true" applyProtection="true">
      <alignment horizontal="center" vertical="bottom" textRotation="0" wrapText="false" indent="0" shrinkToFit="false"/>
      <protection locked="true" hidden="false"/>
    </xf>
    <xf numFmtId="164" fontId="61" fillId="0" borderId="0" xfId="0" applyFont="true" applyBorder="false" applyAlignment="true" applyProtection="true">
      <alignment horizontal="general" vertical="bottom" textRotation="0" wrapText="false" indent="0" shrinkToFit="false"/>
      <protection locked="true" hidden="false"/>
    </xf>
    <xf numFmtId="164" fontId="62" fillId="0" borderId="0" xfId="0" applyFont="true" applyBorder="false" applyAlignment="true" applyProtection="true">
      <alignment horizontal="right" vertical="center" textRotation="0" wrapText="false" indent="0" shrinkToFit="false"/>
      <protection locked="true" hidden="false"/>
    </xf>
    <xf numFmtId="165" fontId="21" fillId="10" borderId="127" xfId="0" applyFont="true" applyBorder="true" applyAlignment="true" applyProtection="true">
      <alignment horizontal="general" vertical="bottom" textRotation="0" wrapText="false" indent="0" shrinkToFit="false"/>
      <protection locked="true" hidden="false"/>
    </xf>
    <xf numFmtId="165" fontId="19" fillId="22" borderId="128" xfId="0" applyFont="true" applyBorder="true" applyAlignment="true" applyProtection="true">
      <alignment horizontal="center" vertical="bottom" textRotation="0" wrapText="false" indent="0" shrinkToFit="false"/>
      <protection locked="true" hidden="false"/>
    </xf>
    <xf numFmtId="165" fontId="19" fillId="22" borderId="129" xfId="0" applyFont="true" applyBorder="true" applyAlignment="true" applyProtection="true">
      <alignment horizontal="center" vertical="bottom" textRotation="0" wrapText="false" indent="0" shrinkToFit="false"/>
      <protection locked="true" hidden="false"/>
    </xf>
    <xf numFmtId="164" fontId="19" fillId="22" borderId="128" xfId="0" applyFont="true" applyBorder="true" applyAlignment="true" applyProtection="true">
      <alignment horizontal="general" vertical="bottom" textRotation="0" wrapText="false" indent="0" shrinkToFit="false"/>
      <protection locked="true" hidden="false"/>
    </xf>
    <xf numFmtId="164" fontId="19" fillId="22" borderId="128" xfId="0" applyFont="true" applyBorder="true" applyAlignment="true" applyProtection="true">
      <alignment horizontal="center" vertical="bottom" textRotation="0" wrapText="false" indent="0" shrinkToFit="false"/>
      <protection locked="true" hidden="false"/>
    </xf>
    <xf numFmtId="164" fontId="19" fillId="22" borderId="130" xfId="0" applyFont="true" applyBorder="true" applyAlignment="true" applyProtection="true">
      <alignment horizontal="center" vertical="bottom" textRotation="0" wrapText="false" indent="0" shrinkToFit="false"/>
      <protection locked="true" hidden="false"/>
    </xf>
    <xf numFmtId="165" fontId="19" fillId="0" borderId="0" xfId="0" applyFont="true" applyBorder="true" applyAlignment="true" applyProtection="true">
      <alignment horizontal="center"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true" indent="0" shrinkToFit="false"/>
      <protection locked="true" hidden="false"/>
    </xf>
    <xf numFmtId="164" fontId="63" fillId="0" borderId="0" xfId="0" applyFont="true" applyBorder="false" applyAlignment="true" applyProtection="true">
      <alignment horizontal="center" vertical="bottom" textRotation="0" wrapText="false" indent="0" shrinkToFit="false"/>
      <protection locked="true" hidden="false"/>
    </xf>
    <xf numFmtId="164" fontId="19" fillId="0" borderId="131" xfId="0" applyFont="true" applyBorder="true" applyAlignment="true" applyProtection="true">
      <alignment horizontal="right" vertical="bottom" textRotation="0" wrapText="false" indent="0" shrinkToFit="false"/>
      <protection locked="true" hidden="false"/>
    </xf>
    <xf numFmtId="164" fontId="19" fillId="0" borderId="132" xfId="0" applyFont="true" applyBorder="true" applyAlignment="true" applyProtection="true">
      <alignment horizontal="general" vertical="bottom" textRotation="0" wrapText="false" indent="0" shrinkToFit="false"/>
      <protection locked="true" hidden="false"/>
    </xf>
    <xf numFmtId="165" fontId="4" fillId="0" borderId="133" xfId="0" applyFont="true" applyBorder="true" applyAlignment="true" applyProtection="true">
      <alignment horizontal="center" vertical="bottom" textRotation="0" wrapText="false" indent="0" shrinkToFit="false"/>
      <protection locked="true" hidden="false"/>
    </xf>
    <xf numFmtId="165" fontId="19" fillId="0" borderId="134" xfId="0" applyFont="true" applyBorder="true" applyAlignment="true" applyProtection="true">
      <alignment horizontal="center" vertical="bottom" textRotation="0" wrapText="false" indent="0" shrinkToFit="false"/>
      <protection locked="true" hidden="false"/>
    </xf>
    <xf numFmtId="165" fontId="19" fillId="0" borderId="135" xfId="0" applyFont="true" applyBorder="true" applyAlignment="true" applyProtection="true">
      <alignment horizontal="general" vertical="bottom" textRotation="0" wrapText="false" indent="0" shrinkToFit="false"/>
      <protection locked="true" hidden="false"/>
    </xf>
    <xf numFmtId="164" fontId="19" fillId="0" borderId="136" xfId="0" applyFont="true" applyBorder="true" applyAlignment="true" applyProtection="true">
      <alignment horizontal="center" vertical="bottom" textRotation="0" wrapText="false" indent="0" shrinkToFit="false"/>
      <protection locked="true" hidden="false"/>
    </xf>
    <xf numFmtId="165" fontId="19" fillId="0" borderId="136" xfId="0" applyFont="true" applyBorder="true" applyAlignment="true" applyProtection="true">
      <alignment horizontal="left" vertical="bottom" textRotation="0" wrapText="false" indent="0" shrinkToFit="false"/>
      <protection locked="true" hidden="false"/>
    </xf>
    <xf numFmtId="165" fontId="19" fillId="0" borderId="137" xfId="0" applyFont="true" applyBorder="true" applyAlignment="true" applyProtection="true">
      <alignment horizontal="center" vertical="bottom" textRotation="0" wrapText="false" indent="0" shrinkToFit="false"/>
      <protection locked="true" hidden="false"/>
    </xf>
    <xf numFmtId="164" fontId="64" fillId="0" borderId="138" xfId="0" applyFont="true" applyBorder="true" applyAlignment="true" applyProtection="true">
      <alignment horizontal="center" vertical="bottom" textRotation="0" wrapText="false" indent="0" shrinkToFit="false"/>
      <protection locked="true" hidden="false"/>
    </xf>
    <xf numFmtId="164" fontId="64" fillId="0" borderId="139" xfId="0" applyFont="true" applyBorder="true" applyAlignment="true" applyProtection="true">
      <alignment horizontal="center" vertical="bottom" textRotation="0" wrapText="false" indent="0" shrinkToFit="false"/>
      <protection locked="true" hidden="false"/>
    </xf>
    <xf numFmtId="164" fontId="65" fillId="0" borderId="0" xfId="0" applyFont="true" applyBorder="false" applyAlignment="true" applyProtection="true">
      <alignment horizontal="center" vertical="bottom" textRotation="0" wrapText="false" indent="0" shrinkToFit="false"/>
      <protection locked="true" hidden="false"/>
    </xf>
    <xf numFmtId="165" fontId="64" fillId="0" borderId="133" xfId="0" applyFont="true" applyBorder="true" applyAlignment="true" applyProtection="true">
      <alignment horizontal="center" vertical="bottom" textRotation="0" wrapText="false" indent="0" shrinkToFit="false"/>
      <protection locked="true" hidden="false"/>
    </xf>
    <xf numFmtId="165" fontId="64" fillId="0" borderId="134" xfId="0" applyFont="true" applyBorder="true" applyAlignment="true" applyProtection="true">
      <alignment horizontal="center" vertical="bottom" textRotation="0" wrapText="false" indent="0" shrinkToFit="false"/>
      <protection locked="true" hidden="false"/>
    </xf>
    <xf numFmtId="165" fontId="64" fillId="0" borderId="135" xfId="0" applyFont="true" applyBorder="true" applyAlignment="true" applyProtection="true">
      <alignment horizontal="general" vertical="bottom" textRotation="0" wrapText="false" indent="0" shrinkToFit="false"/>
      <protection locked="true" hidden="false"/>
    </xf>
    <xf numFmtId="164" fontId="64" fillId="0" borderId="136" xfId="0" applyFont="true" applyBorder="true" applyAlignment="true" applyProtection="true">
      <alignment horizontal="center" vertical="bottom" textRotation="0" wrapText="false" indent="0" shrinkToFit="false"/>
      <protection locked="true" hidden="false"/>
    </xf>
    <xf numFmtId="165" fontId="64" fillId="0" borderId="140" xfId="0" applyFont="true" applyBorder="true" applyAlignment="true" applyProtection="true">
      <alignment horizontal="left" vertical="bottom" textRotation="0" wrapText="false" indent="0" shrinkToFit="false"/>
      <protection locked="true" hidden="false"/>
    </xf>
    <xf numFmtId="165" fontId="59" fillId="0" borderId="133" xfId="0" applyFont="true" applyBorder="true" applyAlignment="true" applyProtection="true">
      <alignment horizontal="center" vertical="bottom" textRotation="0" wrapText="false" indent="0" shrinkToFit="false"/>
      <protection locked="true" hidden="false"/>
    </xf>
    <xf numFmtId="164" fontId="7" fillId="0" borderId="137" xfId="0" applyFont="true" applyBorder="true" applyAlignment="true" applyProtection="true">
      <alignment horizontal="center" vertical="bottom" textRotation="0" wrapText="false" indent="0" shrinkToFit="false"/>
      <protection locked="true" hidden="false"/>
    </xf>
    <xf numFmtId="165" fontId="4" fillId="0" borderId="141" xfId="0" applyFont="true" applyBorder="true" applyAlignment="true" applyProtection="true">
      <alignment horizontal="center" vertical="bottom" textRotation="0" wrapText="false" indent="0" shrinkToFit="false"/>
      <protection locked="true" hidden="false"/>
    </xf>
    <xf numFmtId="165" fontId="19" fillId="0" borderId="142" xfId="0" applyFont="true" applyBorder="true" applyAlignment="true" applyProtection="true">
      <alignment horizontal="center" vertical="bottom" textRotation="0" wrapText="false" indent="0" shrinkToFit="false"/>
      <protection locked="true" hidden="false"/>
    </xf>
    <xf numFmtId="165" fontId="19" fillId="0" borderId="143" xfId="0" applyFont="true" applyBorder="true" applyAlignment="true" applyProtection="true">
      <alignment horizontal="general" vertical="bottom" textRotation="0" wrapText="false" indent="0" shrinkToFit="false"/>
      <protection locked="true" hidden="false"/>
    </xf>
    <xf numFmtId="164" fontId="19" fillId="0" borderId="132" xfId="0" applyFont="true" applyBorder="true" applyAlignment="true" applyProtection="true">
      <alignment horizontal="center" vertical="bottom" textRotation="0" wrapText="false" indent="0" shrinkToFit="false"/>
      <protection locked="true" hidden="false"/>
    </xf>
    <xf numFmtId="165" fontId="19" fillId="0" borderId="132" xfId="0" applyFont="true" applyBorder="true" applyAlignment="true" applyProtection="true">
      <alignment horizontal="left" vertical="bottom" textRotation="0" wrapText="false" indent="0" shrinkToFit="false"/>
      <protection locked="true" hidden="false"/>
    </xf>
    <xf numFmtId="165" fontId="19" fillId="0" borderId="144" xfId="0" applyFont="true" applyBorder="true" applyAlignment="true" applyProtection="true">
      <alignment horizontal="center" vertical="bottom" textRotation="0" wrapText="false" indent="0" shrinkToFit="false"/>
      <protection locked="true" hidden="false"/>
    </xf>
    <xf numFmtId="164" fontId="64" fillId="0" borderId="145" xfId="0" applyFont="true" applyBorder="true" applyAlignment="true" applyProtection="true">
      <alignment horizontal="center" vertical="bottom" textRotation="0" wrapText="false" indent="0" shrinkToFit="false"/>
      <protection locked="true" hidden="false"/>
    </xf>
    <xf numFmtId="164" fontId="64" fillId="0" borderId="146" xfId="0" applyFont="true" applyBorder="true" applyAlignment="true" applyProtection="true">
      <alignment horizontal="center" vertical="bottom" textRotation="0" wrapText="false" indent="0" shrinkToFit="false"/>
      <protection locked="true" hidden="false"/>
    </xf>
    <xf numFmtId="165" fontId="64" fillId="0" borderId="141" xfId="0" applyFont="true" applyBorder="true" applyAlignment="true" applyProtection="true">
      <alignment horizontal="center" vertical="bottom" textRotation="0" wrapText="false" indent="0" shrinkToFit="false"/>
      <protection locked="true" hidden="false"/>
    </xf>
    <xf numFmtId="165" fontId="64" fillId="0" borderId="142" xfId="0" applyFont="true" applyBorder="true" applyAlignment="true" applyProtection="true">
      <alignment horizontal="center" vertical="bottom" textRotation="0" wrapText="false" indent="0" shrinkToFit="false"/>
      <protection locked="true" hidden="false"/>
    </xf>
    <xf numFmtId="165" fontId="64" fillId="0" borderId="143" xfId="0" applyFont="true" applyBorder="true" applyAlignment="true" applyProtection="true">
      <alignment horizontal="general" vertical="bottom" textRotation="0" wrapText="false" indent="0" shrinkToFit="false"/>
      <protection locked="true" hidden="false"/>
    </xf>
    <xf numFmtId="164" fontId="64" fillId="0" borderId="132" xfId="0" applyFont="true" applyBorder="true" applyAlignment="true" applyProtection="true">
      <alignment horizontal="center" vertical="bottom" textRotation="0" wrapText="false" indent="0" shrinkToFit="false"/>
      <protection locked="true" hidden="false"/>
    </xf>
    <xf numFmtId="165" fontId="64" fillId="0" borderId="147" xfId="0" applyFont="true" applyBorder="true" applyAlignment="true" applyProtection="true">
      <alignment horizontal="left" vertical="bottom" textRotation="0" wrapText="false" indent="0" shrinkToFit="false"/>
      <protection locked="true" hidden="false"/>
    </xf>
    <xf numFmtId="165" fontId="59" fillId="0" borderId="141" xfId="0" applyFont="true" applyBorder="true" applyAlignment="true" applyProtection="true">
      <alignment horizontal="center" vertical="bottom" textRotation="0" wrapText="false" indent="0" shrinkToFit="false"/>
      <protection locked="true" hidden="false"/>
    </xf>
    <xf numFmtId="164" fontId="7" fillId="0" borderId="144" xfId="0" applyFont="true" applyBorder="true" applyAlignment="true" applyProtection="true">
      <alignment horizontal="center" vertical="bottom" textRotation="0" wrapText="false" indent="0" shrinkToFit="false"/>
      <protection locked="true" hidden="false"/>
    </xf>
    <xf numFmtId="165" fontId="4" fillId="0" borderId="148" xfId="0" applyFont="true" applyBorder="true" applyAlignment="true" applyProtection="true">
      <alignment horizontal="center" vertical="bottom" textRotation="0" wrapText="false" indent="0" shrinkToFit="false"/>
      <protection locked="true" hidden="false"/>
    </xf>
    <xf numFmtId="165" fontId="19" fillId="0" borderId="149" xfId="0" applyFont="true" applyBorder="true" applyAlignment="true" applyProtection="true">
      <alignment horizontal="center" vertical="bottom" textRotation="0" wrapText="false" indent="0" shrinkToFit="false"/>
      <protection locked="true" hidden="false"/>
    </xf>
    <xf numFmtId="165" fontId="19" fillId="0" borderId="150" xfId="0" applyFont="true" applyBorder="true" applyAlignment="true" applyProtection="true">
      <alignment horizontal="general" vertical="bottom" textRotation="0" wrapText="false" indent="0" shrinkToFit="false"/>
      <protection locked="true" hidden="false"/>
    </xf>
    <xf numFmtId="164" fontId="19" fillId="0" borderId="151" xfId="0" applyFont="true" applyBorder="true" applyAlignment="true" applyProtection="true">
      <alignment horizontal="center" vertical="bottom" textRotation="0" wrapText="false" indent="0" shrinkToFit="false"/>
      <protection locked="true" hidden="false"/>
    </xf>
    <xf numFmtId="165" fontId="19" fillId="0" borderId="151" xfId="0" applyFont="true" applyBorder="true" applyAlignment="true" applyProtection="true">
      <alignment horizontal="left" vertical="bottom" textRotation="0" wrapText="false" indent="0" shrinkToFit="false"/>
      <protection locked="true" hidden="false"/>
    </xf>
    <xf numFmtId="165" fontId="19" fillId="0" borderId="152" xfId="0" applyFont="true" applyBorder="true" applyAlignment="true" applyProtection="true">
      <alignment horizontal="center" vertical="bottom" textRotation="0" wrapText="false" indent="0" shrinkToFit="false"/>
      <protection locked="true" hidden="false"/>
    </xf>
    <xf numFmtId="165" fontId="64" fillId="0" borderId="153" xfId="0" applyFont="true" applyBorder="true" applyAlignment="true" applyProtection="true">
      <alignment horizontal="center" vertical="bottom" textRotation="0" wrapText="false" indent="0" shrinkToFit="false"/>
      <protection locked="true" hidden="false"/>
    </xf>
    <xf numFmtId="164" fontId="64" fillId="0" borderId="154" xfId="0" applyFont="true" applyBorder="true" applyAlignment="true" applyProtection="true">
      <alignment horizontal="center" vertical="bottom" textRotation="0" wrapText="false" indent="0" shrinkToFit="false"/>
      <protection locked="true" hidden="false"/>
    </xf>
    <xf numFmtId="165" fontId="64" fillId="0" borderId="148" xfId="0" applyFont="true" applyBorder="true" applyAlignment="true" applyProtection="true">
      <alignment horizontal="center" vertical="bottom" textRotation="0" wrapText="false" indent="0" shrinkToFit="false"/>
      <protection locked="true" hidden="false"/>
    </xf>
    <xf numFmtId="165" fontId="64" fillId="0" borderId="149" xfId="0" applyFont="true" applyBorder="true" applyAlignment="true" applyProtection="true">
      <alignment horizontal="center" vertical="bottom" textRotation="0" wrapText="false" indent="0" shrinkToFit="false"/>
      <protection locked="true" hidden="false"/>
    </xf>
    <xf numFmtId="165" fontId="64" fillId="0" borderId="150" xfId="0" applyFont="true" applyBorder="true" applyAlignment="true" applyProtection="true">
      <alignment horizontal="general" vertical="bottom" textRotation="0" wrapText="false" indent="0" shrinkToFit="false"/>
      <protection locked="true" hidden="false"/>
    </xf>
    <xf numFmtId="164" fontId="64" fillId="0" borderId="151" xfId="0" applyFont="true" applyBorder="true" applyAlignment="true" applyProtection="true">
      <alignment horizontal="center" vertical="bottom" textRotation="0" wrapText="false" indent="0" shrinkToFit="false"/>
      <protection locked="true" hidden="false"/>
    </xf>
    <xf numFmtId="165" fontId="64" fillId="0" borderId="155" xfId="0" applyFont="true" applyBorder="true" applyAlignment="true" applyProtection="true">
      <alignment horizontal="left" vertical="bottom" textRotation="0" wrapText="false" indent="0" shrinkToFit="false"/>
      <protection locked="true" hidden="false"/>
    </xf>
    <xf numFmtId="165" fontId="59" fillId="0" borderId="148" xfId="0" applyFont="true" applyBorder="true" applyAlignment="true" applyProtection="true">
      <alignment horizontal="center" vertical="bottom" textRotation="0" wrapText="false" indent="0" shrinkToFit="false"/>
      <protection locked="true" hidden="false"/>
    </xf>
    <xf numFmtId="164" fontId="7" fillId="0" borderId="152" xfId="0" applyFont="true" applyBorder="true" applyAlignment="true" applyProtection="true">
      <alignment horizontal="center" vertical="bottom" textRotation="0" wrapText="false" indent="0" shrinkToFit="false"/>
      <protection locked="true" hidden="false"/>
    </xf>
    <xf numFmtId="165" fontId="19" fillId="0" borderId="156" xfId="0" applyFont="true" applyBorder="true" applyAlignment="true" applyProtection="true">
      <alignment horizontal="center" vertical="bottom" textRotation="0" wrapText="false" indent="0" shrinkToFit="false"/>
      <protection locked="true" hidden="false"/>
    </xf>
    <xf numFmtId="164" fontId="19" fillId="0" borderId="157" xfId="0" applyFont="true" applyBorder="true" applyAlignment="true" applyProtection="true">
      <alignment horizontal="general" vertical="bottom" textRotation="0" wrapText="false" indent="0" shrinkToFit="false"/>
      <protection locked="true" hidden="false"/>
    </xf>
    <xf numFmtId="165" fontId="66" fillId="0" borderId="0" xfId="0" applyFont="true" applyBorder="true" applyAlignment="true" applyProtection="true">
      <alignment horizontal="center" vertical="bottom" textRotation="0" wrapText="false" indent="0" shrinkToFit="false"/>
      <protection locked="true" hidden="false"/>
    </xf>
    <xf numFmtId="164" fontId="67" fillId="0" borderId="0" xfId="0" applyFont="true" applyBorder="false" applyAlignment="true" applyProtection="true">
      <alignment horizontal="center" vertical="center" textRotation="0" wrapText="true" indent="0" shrinkToFit="false"/>
      <protection locked="true" hidden="false"/>
    </xf>
    <xf numFmtId="164" fontId="68" fillId="0" borderId="158" xfId="0" applyFont="true" applyBorder="true" applyAlignment="true" applyProtection="true">
      <alignment horizontal="center" vertical="center" textRotation="0" wrapText="true" indent="0" shrinkToFit="false"/>
      <protection locked="true" hidden="false"/>
    </xf>
    <xf numFmtId="165" fontId="69" fillId="0" borderId="159" xfId="0" applyFont="true" applyBorder="true" applyAlignment="true" applyProtection="true">
      <alignment horizontal="center" vertical="top" textRotation="0" wrapText="true" indent="0" shrinkToFit="false"/>
      <protection locked="true" hidden="false"/>
    </xf>
    <xf numFmtId="165" fontId="69" fillId="0" borderId="160" xfId="0" applyFont="true" applyBorder="true" applyAlignment="true" applyProtection="true">
      <alignment horizontal="center" vertical="center" textRotation="0" wrapText="true" indent="0" shrinkToFit="false"/>
      <protection locked="true" hidden="false"/>
    </xf>
    <xf numFmtId="165" fontId="69" fillId="0" borderId="161" xfId="0" applyFont="true" applyBorder="true" applyAlignment="true" applyProtection="true">
      <alignment horizontal="center" vertical="center" textRotation="0" wrapText="true" indent="0" shrinkToFit="false"/>
      <protection locked="true" hidden="false"/>
    </xf>
    <xf numFmtId="165" fontId="69" fillId="0" borderId="162" xfId="0" applyFont="true" applyBorder="true" applyAlignment="true" applyProtection="true">
      <alignment horizontal="center" vertical="center" textRotation="0" wrapText="true" indent="0" shrinkToFit="false"/>
      <protection locked="true" hidden="false"/>
    </xf>
    <xf numFmtId="164" fontId="69" fillId="0" borderId="163" xfId="0" applyFont="true" applyBorder="true" applyAlignment="true" applyProtection="true">
      <alignment horizontal="center" vertical="center" textRotation="0" wrapText="true" indent="0" shrinkToFit="false"/>
      <protection locked="true" hidden="false"/>
    </xf>
    <xf numFmtId="164" fontId="69" fillId="0" borderId="18" xfId="0" applyFont="true" applyBorder="true" applyAlignment="true" applyProtection="true">
      <alignment horizontal="center" vertical="center" textRotation="0" wrapText="true" indent="0" shrinkToFit="false"/>
      <protection locked="true" hidden="false"/>
    </xf>
    <xf numFmtId="164" fontId="69" fillId="0" borderId="164" xfId="0" applyFont="true" applyBorder="true" applyAlignment="true" applyProtection="true">
      <alignment horizontal="center" vertical="center" textRotation="0" wrapText="true" indent="0" shrinkToFit="false"/>
      <protection locked="true" hidden="false"/>
    </xf>
    <xf numFmtId="165" fontId="69" fillId="0" borderId="165" xfId="0" applyFont="true" applyBorder="true" applyAlignment="true" applyProtection="true">
      <alignment horizontal="center" vertical="center" textRotation="0" wrapText="true" indent="0" shrinkToFit="false"/>
      <protection locked="true" hidden="false"/>
    </xf>
    <xf numFmtId="165" fontId="69" fillId="0" borderId="166" xfId="0" applyFont="true" applyBorder="true" applyAlignment="true" applyProtection="true">
      <alignment horizontal="center" vertical="center" textRotation="0" wrapText="true" indent="0" shrinkToFit="false"/>
      <protection locked="true" hidden="false"/>
    </xf>
    <xf numFmtId="165" fontId="69" fillId="0" borderId="167" xfId="0" applyFont="true" applyBorder="true" applyAlignment="true" applyProtection="true">
      <alignment horizontal="center" vertical="center" textRotation="0" wrapText="true" indent="0" shrinkToFit="false"/>
      <protection locked="true" hidden="false"/>
    </xf>
    <xf numFmtId="164" fontId="44" fillId="0" borderId="168" xfId="0" applyFont="true" applyBorder="true" applyAlignment="true" applyProtection="true">
      <alignment horizontal="center" vertical="center" textRotation="0" wrapText="true" indent="0" shrinkToFit="false"/>
      <protection locked="true" hidden="false"/>
    </xf>
    <xf numFmtId="164" fontId="44" fillId="0" borderId="169" xfId="0" applyFont="true" applyBorder="true" applyAlignment="true" applyProtection="true">
      <alignment horizontal="center" vertical="center" textRotation="0" wrapText="true" indent="0" shrinkToFit="false"/>
      <protection locked="true" hidden="false"/>
    </xf>
    <xf numFmtId="164" fontId="44" fillId="0" borderId="170" xfId="0" applyFont="true" applyBorder="true" applyAlignment="true" applyProtection="true">
      <alignment horizontal="center" vertical="center" textRotation="0" wrapText="true" indent="0" shrinkToFit="false"/>
      <protection locked="true" hidden="false"/>
    </xf>
    <xf numFmtId="164" fontId="44" fillId="0" borderId="171" xfId="0" applyFont="true" applyBorder="true" applyAlignment="true" applyProtection="true">
      <alignment horizontal="center" vertical="center" textRotation="0" wrapText="true" indent="0" shrinkToFit="false"/>
      <protection locked="true" hidden="false"/>
    </xf>
    <xf numFmtId="164" fontId="44" fillId="0" borderId="172" xfId="0" applyFont="true" applyBorder="true" applyAlignment="true" applyProtection="true">
      <alignment horizontal="center" vertical="center" textRotation="0" wrapText="true" indent="0" shrinkToFit="false"/>
      <protection locked="true" hidden="false"/>
    </xf>
    <xf numFmtId="164" fontId="44" fillId="0" borderId="173" xfId="0" applyFont="true" applyBorder="true" applyAlignment="true" applyProtection="true">
      <alignment horizontal="center" vertical="center" textRotation="0" wrapText="true" indent="0" shrinkToFit="false"/>
      <protection locked="true" hidden="false"/>
    </xf>
    <xf numFmtId="164" fontId="44" fillId="0" borderId="174" xfId="0" applyFont="true" applyBorder="true" applyAlignment="true" applyProtection="true">
      <alignment horizontal="center" vertical="center" textRotation="0" wrapText="true" indent="0" shrinkToFit="false"/>
      <protection locked="true" hidden="false"/>
    </xf>
    <xf numFmtId="164" fontId="44" fillId="0" borderId="175" xfId="0" applyFont="true" applyBorder="true" applyAlignment="true" applyProtection="true">
      <alignment horizontal="center" vertical="center" textRotation="0" wrapText="true" indent="0" shrinkToFit="false"/>
      <protection locked="true" hidden="false"/>
    </xf>
    <xf numFmtId="164" fontId="18" fillId="0" borderId="0" xfId="0" applyFont="true" applyBorder="false" applyAlignment="true" applyProtection="true">
      <alignment horizontal="center" vertical="center" textRotation="0" wrapText="true" indent="0" shrinkToFit="false"/>
      <protection locked="true" hidden="false"/>
    </xf>
    <xf numFmtId="164" fontId="66" fillId="0" borderId="0" xfId="0" applyFont="true" applyBorder="false" applyAlignment="true" applyProtection="true">
      <alignment horizontal="center" vertical="bottom" textRotation="0" wrapText="false" indent="0" shrinkToFit="false"/>
      <protection locked="true" hidden="false"/>
    </xf>
    <xf numFmtId="165" fontId="7" fillId="0" borderId="0" xfId="0" applyFont="true" applyBorder="false" applyAlignment="true" applyProtection="true">
      <alignment horizontal="general" vertical="center" textRotation="0" wrapText="true" indent="0" shrinkToFit="false"/>
      <protection locked="true" hidden="false"/>
    </xf>
    <xf numFmtId="164" fontId="70" fillId="6" borderId="176" xfId="0" applyFont="true" applyBorder="true" applyAlignment="true" applyProtection="true">
      <alignment horizontal="center" vertical="center" textRotation="0" wrapText="false" indent="0" shrinkToFit="false"/>
      <protection locked="true" hidden="false"/>
    </xf>
    <xf numFmtId="165" fontId="71" fillId="0" borderId="0" xfId="0" applyFont="true" applyBorder="false" applyAlignment="true" applyProtection="true">
      <alignment horizontal="left" vertical="bottom" textRotation="0" wrapText="false" indent="0" shrinkToFit="false"/>
      <protection locked="true" hidden="false"/>
    </xf>
    <xf numFmtId="172" fontId="72" fillId="0" borderId="0" xfId="0" applyFont="true" applyBorder="false" applyAlignment="true" applyProtection="true">
      <alignment horizontal="general" vertical="bottom" textRotation="0" wrapText="false" indent="0" shrinkToFit="false"/>
      <protection locked="true" hidden="false"/>
    </xf>
    <xf numFmtId="164" fontId="73" fillId="0" borderId="0" xfId="0" applyFont="true" applyBorder="true" applyAlignment="true" applyProtection="true">
      <alignment horizontal="center" vertical="top" textRotation="0" wrapText="false" indent="0" shrinkToFit="false"/>
      <protection locked="true" hidden="false"/>
    </xf>
    <xf numFmtId="164" fontId="73" fillId="0" borderId="0" xfId="0" applyFont="true" applyBorder="false" applyAlignment="true" applyProtection="true">
      <alignment horizontal="center" vertical="top" textRotation="0" wrapText="false" indent="0" shrinkToFit="false"/>
      <protection locked="true" hidden="false"/>
    </xf>
    <xf numFmtId="164" fontId="73" fillId="0" borderId="0" xfId="0" applyFont="true" applyBorder="false" applyAlignment="true" applyProtection="true">
      <alignment horizontal="center" vertical="center" textRotation="0" wrapText="true" indent="0" shrinkToFit="false"/>
      <protection locked="true" hidden="false"/>
    </xf>
    <xf numFmtId="164" fontId="70"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4" fillId="23" borderId="177" xfId="0" applyFont="true" applyBorder="true" applyAlignment="true" applyProtection="true">
      <alignment horizontal="center" vertical="center" textRotation="0" wrapText="true" indent="0" shrinkToFit="false"/>
      <protection locked="true" hidden="false"/>
    </xf>
    <xf numFmtId="164" fontId="19" fillId="0" borderId="178" xfId="0" applyFont="true" applyBorder="true" applyAlignment="true" applyProtection="true">
      <alignment horizontal="center" vertical="bottom" textRotation="0" wrapText="false" indent="0" shrinkToFit="false"/>
      <protection locked="true" hidden="false"/>
    </xf>
    <xf numFmtId="164" fontId="19" fillId="23" borderId="179" xfId="0" applyFont="true" applyBorder="true" applyAlignment="true" applyProtection="true">
      <alignment horizontal="center" vertical="center" textRotation="0" wrapText="true" indent="0" shrinkToFit="false"/>
      <protection locked="true" hidden="false"/>
    </xf>
    <xf numFmtId="164" fontId="19" fillId="23" borderId="180" xfId="0" applyFont="true" applyBorder="true" applyAlignment="true" applyProtection="true">
      <alignment horizontal="center" vertical="center" textRotation="0" wrapText="true" indent="0" shrinkToFit="false"/>
      <protection locked="true" hidden="false"/>
    </xf>
    <xf numFmtId="164" fontId="19" fillId="23" borderId="181" xfId="0" applyFont="true" applyBorder="true" applyAlignment="true" applyProtection="true">
      <alignment horizontal="center" vertical="center" textRotation="0" wrapText="true" indent="0" shrinkToFit="false"/>
      <protection locked="true" hidden="false"/>
    </xf>
    <xf numFmtId="164" fontId="19" fillId="0" borderId="0" xfId="0" applyFont="true" applyBorder="false" applyAlignment="true" applyProtection="true">
      <alignment horizontal="right" vertical="center" textRotation="0" wrapText="false" indent="0" shrinkToFit="false"/>
      <protection locked="true" hidden="false"/>
    </xf>
    <xf numFmtId="164" fontId="19" fillId="23" borderId="182" xfId="0" applyFont="true" applyBorder="true" applyAlignment="true" applyProtection="true">
      <alignment horizontal="center" vertical="bottom" textRotation="0" wrapText="false" indent="0" shrinkToFit="false"/>
      <protection locked="true" hidden="false"/>
    </xf>
    <xf numFmtId="164" fontId="19" fillId="15" borderId="183" xfId="0" applyFont="true" applyBorder="true" applyAlignment="true" applyProtection="true">
      <alignment horizontal="left" vertical="bottom" textRotation="0" wrapText="false" indent="0" shrinkToFit="false"/>
      <protection locked="true" hidden="false"/>
    </xf>
    <xf numFmtId="164" fontId="19" fillId="24" borderId="184" xfId="0" applyFont="true" applyBorder="true" applyAlignment="true" applyProtection="true">
      <alignment horizontal="left" vertical="bottom" textRotation="0" wrapText="false" indent="0" shrinkToFit="false"/>
      <protection locked="true" hidden="false"/>
    </xf>
    <xf numFmtId="164" fontId="19" fillId="13" borderId="184" xfId="0" applyFont="true" applyBorder="true" applyAlignment="true" applyProtection="true">
      <alignment horizontal="left" vertical="bottom" textRotation="0" wrapText="false" indent="0" shrinkToFit="false"/>
      <protection locked="true" hidden="false"/>
    </xf>
    <xf numFmtId="164" fontId="19" fillId="21" borderId="184" xfId="0" applyFont="true" applyBorder="true" applyAlignment="true" applyProtection="true">
      <alignment horizontal="left" vertical="bottom" textRotation="0" wrapText="false" indent="0" shrinkToFit="false"/>
      <protection locked="true" hidden="false"/>
    </xf>
    <xf numFmtId="164" fontId="19" fillId="25" borderId="184" xfId="0" applyFont="true" applyBorder="true" applyAlignment="true" applyProtection="true">
      <alignment horizontal="left" vertical="bottom" textRotation="0" wrapText="false" indent="0" shrinkToFit="false"/>
      <protection locked="true" hidden="false"/>
    </xf>
    <xf numFmtId="164" fontId="19" fillId="2" borderId="46" xfId="0" applyFont="true" applyBorder="true" applyAlignment="true" applyProtection="true">
      <alignment horizontal="left" vertical="bottom" textRotation="0" wrapText="false" indent="0" shrinkToFit="false"/>
      <protection locked="true" hidden="false"/>
    </xf>
    <xf numFmtId="164" fontId="19" fillId="6" borderId="185" xfId="0" applyFont="true" applyBorder="true" applyAlignment="true" applyProtection="true">
      <alignment horizontal="left" vertical="bottom" textRotation="0" wrapText="false" indent="0" shrinkToFit="false"/>
      <protection locked="true" hidden="false"/>
    </xf>
    <xf numFmtId="164" fontId="19" fillId="23" borderId="186" xfId="0" applyFont="true" applyBorder="true" applyAlignment="true" applyProtection="true">
      <alignment horizontal="center" vertical="bottom" textRotation="0" wrapText="false" indent="0" shrinkToFit="false"/>
      <protection locked="true" hidden="false"/>
    </xf>
    <xf numFmtId="164" fontId="19" fillId="15" borderId="187" xfId="0" applyFont="true" applyBorder="true" applyAlignment="true" applyProtection="true">
      <alignment horizontal="left" vertical="bottom" textRotation="0" wrapText="false" indent="0" shrinkToFit="false"/>
      <protection locked="true" hidden="false"/>
    </xf>
    <xf numFmtId="164" fontId="19" fillId="24" borderId="188" xfId="0" applyFont="true" applyBorder="true" applyAlignment="true" applyProtection="true">
      <alignment horizontal="left" vertical="bottom" textRotation="0" wrapText="false" indent="0" shrinkToFit="false"/>
      <protection locked="true" hidden="false"/>
    </xf>
    <xf numFmtId="164" fontId="19" fillId="13" borderId="188" xfId="0" applyFont="true" applyBorder="true" applyAlignment="true" applyProtection="true">
      <alignment horizontal="left" vertical="bottom" textRotation="0" wrapText="false" indent="0" shrinkToFit="false"/>
      <protection locked="true" hidden="false"/>
    </xf>
    <xf numFmtId="164" fontId="19" fillId="21" borderId="188" xfId="0" applyFont="true" applyBorder="true" applyAlignment="true" applyProtection="true">
      <alignment horizontal="left" vertical="bottom" textRotation="0" wrapText="false" indent="0" shrinkToFit="false"/>
      <protection locked="true" hidden="false"/>
    </xf>
    <xf numFmtId="164" fontId="19" fillId="25" borderId="188" xfId="0" applyFont="true" applyBorder="true" applyAlignment="true" applyProtection="true">
      <alignment horizontal="left" vertical="bottom" textRotation="0" wrapText="false" indent="0" shrinkToFit="false"/>
      <protection locked="true" hidden="false"/>
    </xf>
    <xf numFmtId="164" fontId="19" fillId="2" borderId="189" xfId="0" applyFont="true" applyBorder="true" applyAlignment="true" applyProtection="true">
      <alignment horizontal="left" vertical="bottom" textRotation="0" wrapText="false" indent="0" shrinkToFit="false"/>
      <protection locked="true" hidden="false"/>
    </xf>
    <xf numFmtId="164" fontId="19" fillId="6" borderId="190" xfId="0" applyFont="true" applyBorder="true" applyAlignment="true" applyProtection="true">
      <alignment horizontal="left" vertical="bottom" textRotation="0" wrapText="false" indent="0" shrinkToFit="false"/>
      <protection locked="true" hidden="false"/>
    </xf>
    <xf numFmtId="164" fontId="4" fillId="26" borderId="191" xfId="0" applyFont="true" applyBorder="true" applyAlignment="true" applyProtection="true">
      <alignment horizontal="center" vertical="center" textRotation="0" wrapText="true" indent="0" shrinkToFit="false"/>
      <protection locked="true" hidden="false"/>
    </xf>
    <xf numFmtId="164" fontId="47" fillId="0" borderId="192" xfId="0" applyFont="true" applyBorder="true" applyAlignment="true" applyProtection="true">
      <alignment horizontal="left" vertical="bottom" textRotation="0" wrapText="false" indent="0" shrinkToFit="false"/>
      <protection locked="true" hidden="false"/>
    </xf>
    <xf numFmtId="164" fontId="19" fillId="0" borderId="193" xfId="0" applyFont="true" applyBorder="true" applyAlignment="true" applyProtection="true">
      <alignment horizontal="left" vertical="bottom" textRotation="0" wrapText="false" indent="0" shrinkToFit="false"/>
      <protection locked="true" hidden="false"/>
    </xf>
    <xf numFmtId="164" fontId="19" fillId="0" borderId="194" xfId="0" applyFont="true" applyBorder="true" applyAlignment="true" applyProtection="true">
      <alignment horizontal="left" vertical="bottom" textRotation="0" wrapText="false" indent="0" shrinkToFit="false"/>
      <protection locked="true" hidden="false"/>
    </xf>
    <xf numFmtId="164" fontId="19" fillId="23" borderId="195" xfId="0" applyFont="true" applyBorder="true" applyAlignment="true" applyProtection="true">
      <alignment horizontal="center" vertical="bottom" textRotation="0" wrapText="false" indent="0" shrinkToFit="false"/>
      <protection locked="true" hidden="false"/>
    </xf>
    <xf numFmtId="164" fontId="19" fillId="23" borderId="196" xfId="0" applyFont="true" applyBorder="true" applyAlignment="true" applyProtection="true">
      <alignment horizontal="center" vertical="bottom" textRotation="0" wrapText="false" indent="0" shrinkToFit="false"/>
      <protection locked="true" hidden="false"/>
    </xf>
    <xf numFmtId="164" fontId="19" fillId="0" borderId="197" xfId="0" applyFont="true" applyBorder="true" applyAlignment="true" applyProtection="true">
      <alignment horizontal="left" vertical="bottom" textRotation="0" wrapText="false" indent="0" shrinkToFit="false"/>
      <protection locked="true" hidden="false"/>
    </xf>
    <xf numFmtId="164" fontId="47" fillId="0" borderId="198" xfId="0" applyFont="true" applyBorder="true" applyAlignment="true" applyProtection="true">
      <alignment horizontal="left" vertical="bottom" textRotation="0" wrapText="false" indent="0" shrinkToFit="false"/>
      <protection locked="true" hidden="false"/>
    </xf>
    <xf numFmtId="164" fontId="19" fillId="0" borderId="199" xfId="0" applyFont="true" applyBorder="true" applyAlignment="true" applyProtection="true">
      <alignment horizontal="left" vertical="bottom" textRotation="0" wrapText="false" indent="0" shrinkToFit="false"/>
      <protection locked="true" hidden="false"/>
    </xf>
    <xf numFmtId="164" fontId="19" fillId="0" borderId="200" xfId="0" applyFont="true" applyBorder="true" applyAlignment="true" applyProtection="true">
      <alignment horizontal="left" vertical="bottom" textRotation="0" wrapText="false" indent="0" shrinkToFit="false"/>
      <protection locked="true" hidden="false"/>
    </xf>
    <xf numFmtId="164" fontId="19" fillId="15" borderId="183" xfId="0" applyFont="true" applyBorder="true" applyAlignment="true" applyProtection="true">
      <alignment horizontal="left" vertical="top" textRotation="0" wrapText="true" indent="0" shrinkToFit="false"/>
      <protection locked="true" hidden="false"/>
    </xf>
    <xf numFmtId="164" fontId="19" fillId="24" borderId="184" xfId="0" applyFont="true" applyBorder="true" applyAlignment="true" applyProtection="true">
      <alignment horizontal="left" vertical="top" textRotation="0" wrapText="true" indent="0" shrinkToFit="false"/>
      <protection locked="true" hidden="false"/>
    </xf>
    <xf numFmtId="164" fontId="19" fillId="13" borderId="184" xfId="0" applyFont="true" applyBorder="true" applyAlignment="true" applyProtection="true">
      <alignment horizontal="left" vertical="top" textRotation="0" wrapText="true" indent="0" shrinkToFit="false"/>
      <protection locked="true" hidden="false"/>
    </xf>
    <xf numFmtId="164" fontId="19" fillId="21" borderId="184" xfId="0" applyFont="true" applyBorder="true" applyAlignment="true" applyProtection="true">
      <alignment horizontal="left" vertical="top" textRotation="0" wrapText="true" indent="0" shrinkToFit="false"/>
      <protection locked="true" hidden="false"/>
    </xf>
    <xf numFmtId="164" fontId="19" fillId="2" borderId="46" xfId="0" applyFont="true" applyBorder="true" applyAlignment="true" applyProtection="true">
      <alignment horizontal="left" vertical="top" textRotation="0" wrapText="true" indent="0" shrinkToFit="false"/>
      <protection locked="true" hidden="false"/>
    </xf>
    <xf numFmtId="164" fontId="19" fillId="6" borderId="185" xfId="0" applyFont="true" applyBorder="true" applyAlignment="true" applyProtection="true">
      <alignment horizontal="left" vertical="top" textRotation="0" wrapText="true" indent="0" shrinkToFit="false"/>
      <protection locked="true" hidden="false"/>
    </xf>
    <xf numFmtId="164" fontId="19" fillId="25" borderId="184" xfId="0" applyFont="true" applyBorder="true" applyAlignment="true" applyProtection="true">
      <alignment horizontal="left" vertical="top" textRotation="0" wrapText="true" indent="0" shrinkToFit="false"/>
      <protection locked="true" hidden="false"/>
    </xf>
    <xf numFmtId="164" fontId="19" fillId="2" borderId="184" xfId="0" applyFont="true" applyBorder="true" applyAlignment="true" applyProtection="true">
      <alignment horizontal="left" vertical="top" textRotation="0" wrapText="true" indent="0" shrinkToFit="false"/>
      <protection locked="true" hidden="false"/>
    </xf>
    <xf numFmtId="164" fontId="47" fillId="0" borderId="201" xfId="0" applyFont="true" applyBorder="tru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19" fillId="0" borderId="202" xfId="0" applyFont="true" applyBorder="true" applyAlignment="true" applyProtection="true">
      <alignment horizontal="left" vertical="top" textRotation="0" wrapText="true" indent="0" shrinkToFit="false"/>
      <protection locked="true" hidden="false"/>
    </xf>
    <xf numFmtId="164" fontId="74" fillId="0" borderId="0" xfId="0" applyFont="true" applyBorder="false" applyAlignment="true" applyProtection="true">
      <alignment horizontal="general" vertical="bottom" textRotation="0" wrapText="false" indent="0" shrinkToFit="false"/>
      <protection locked="true" hidden="false"/>
    </xf>
    <xf numFmtId="164" fontId="19" fillId="25" borderId="203" xfId="0" applyFont="true" applyBorder="true" applyAlignment="true" applyProtection="true">
      <alignment horizontal="left" vertical="top" textRotation="0" wrapText="true" indent="0" shrinkToFit="false"/>
      <protection locked="true" hidden="false"/>
    </xf>
    <xf numFmtId="164" fontId="19" fillId="2" borderId="204" xfId="0" applyFont="true" applyBorder="true" applyAlignment="true" applyProtection="true">
      <alignment horizontal="left" vertical="top" textRotation="0" wrapText="true" indent="0" shrinkToFit="false"/>
      <protection locked="true" hidden="false"/>
    </xf>
    <xf numFmtId="164" fontId="75" fillId="0" borderId="0" xfId="0" applyFont="true" applyBorder="false" applyAlignment="true" applyProtection="true">
      <alignment horizontal="general" vertical="bottom" textRotation="0" wrapText="false" indent="0" shrinkToFit="false"/>
      <protection locked="true" hidden="false"/>
    </xf>
    <xf numFmtId="164" fontId="19" fillId="23" borderId="205" xfId="0" applyFont="true" applyBorder="true" applyAlignment="true" applyProtection="true">
      <alignment horizontal="center" vertical="bottom" textRotation="0" wrapText="false" indent="0" shrinkToFit="false"/>
      <protection locked="true" hidden="false"/>
    </xf>
    <xf numFmtId="164" fontId="19" fillId="0" borderId="46" xfId="0" applyFont="true" applyBorder="true" applyAlignment="true" applyProtection="true">
      <alignment horizontal="left" vertical="top" textRotation="0" wrapText="true" indent="0" shrinkToFit="false"/>
      <protection locked="true" hidden="false"/>
    </xf>
    <xf numFmtId="164" fontId="19" fillId="6" borderId="206" xfId="0" applyFont="true" applyBorder="true" applyAlignment="true" applyProtection="true">
      <alignment horizontal="general" vertical="top" textRotation="0" wrapText="true" indent="0" shrinkToFit="false"/>
      <protection locked="true" hidden="false"/>
    </xf>
    <xf numFmtId="164" fontId="19" fillId="6" borderId="207" xfId="0" applyFont="true" applyBorder="true" applyAlignment="true" applyProtection="true">
      <alignment horizontal="general" vertical="top" textRotation="0" wrapText="true" indent="0" shrinkToFit="false"/>
      <protection locked="true" hidden="false"/>
    </xf>
    <xf numFmtId="164" fontId="19" fillId="25" borderId="208" xfId="0" applyFont="true" applyBorder="true" applyAlignment="true" applyProtection="true">
      <alignment horizontal="left" vertical="top" textRotation="0" wrapText="true" indent="0" shrinkToFit="false"/>
      <protection locked="true" hidden="false"/>
    </xf>
    <xf numFmtId="164" fontId="19" fillId="2" borderId="209" xfId="0" applyFont="true" applyBorder="true" applyAlignment="true" applyProtection="true">
      <alignment horizontal="left" vertical="top" textRotation="0" wrapText="true" indent="0" shrinkToFit="false"/>
      <protection locked="true" hidden="false"/>
    </xf>
    <xf numFmtId="164" fontId="19" fillId="2" borderId="210" xfId="0" applyFont="true" applyBorder="true" applyAlignment="true" applyProtection="true">
      <alignment horizontal="left" vertical="top" textRotation="0" wrapText="true" indent="0" shrinkToFit="false"/>
      <protection locked="true" hidden="false"/>
    </xf>
    <xf numFmtId="164" fontId="19" fillId="15" borderId="201" xfId="0" applyFont="true" applyBorder="true" applyAlignment="true" applyProtection="true">
      <alignment horizontal="left" vertical="top" textRotation="0" wrapText="true" indent="0" shrinkToFit="false"/>
      <protection locked="true" hidden="false"/>
    </xf>
    <xf numFmtId="164" fontId="19" fillId="24" borderId="211" xfId="0" applyFont="true" applyBorder="true" applyAlignment="true" applyProtection="true">
      <alignment horizontal="left" vertical="top" textRotation="0" wrapText="true" indent="0" shrinkToFit="false"/>
      <protection locked="true" hidden="false"/>
    </xf>
    <xf numFmtId="164" fontId="19" fillId="13" borderId="211" xfId="0" applyFont="true" applyBorder="true" applyAlignment="true" applyProtection="true">
      <alignment horizontal="left" vertical="top" textRotation="0" wrapText="true" indent="0" shrinkToFit="false"/>
      <protection locked="true" hidden="false"/>
    </xf>
    <xf numFmtId="164" fontId="19" fillId="21" borderId="211" xfId="0" applyFont="true" applyBorder="true" applyAlignment="true" applyProtection="true">
      <alignment horizontal="left" vertical="top" textRotation="0" wrapText="true" indent="0" shrinkToFit="false"/>
      <protection locked="true" hidden="false"/>
    </xf>
    <xf numFmtId="164" fontId="19" fillId="2" borderId="212" xfId="0" applyFont="true" applyBorder="true" applyAlignment="true" applyProtection="true">
      <alignment horizontal="left" vertical="top" textRotation="0" wrapText="true" indent="0" shrinkToFit="false"/>
      <protection locked="true" hidden="false"/>
    </xf>
    <xf numFmtId="164" fontId="19" fillId="2" borderId="0" xfId="0" applyFont="true" applyBorder="true" applyAlignment="true" applyProtection="true">
      <alignment horizontal="left" vertical="top" textRotation="0" wrapText="true" indent="0" shrinkToFit="false"/>
      <protection locked="true" hidden="false"/>
    </xf>
    <xf numFmtId="164" fontId="19" fillId="15" borderId="213" xfId="0" applyFont="true" applyBorder="true" applyAlignment="true" applyProtection="true">
      <alignment horizontal="left" vertical="top" textRotation="0" wrapText="true" indent="0" shrinkToFit="false"/>
      <protection locked="true" hidden="false"/>
    </xf>
    <xf numFmtId="164" fontId="19" fillId="24" borderId="214" xfId="0" applyFont="true" applyBorder="true" applyAlignment="true" applyProtection="true">
      <alignment horizontal="left" vertical="top" textRotation="0" wrapText="true" indent="0" shrinkToFit="false"/>
      <protection locked="true" hidden="false"/>
    </xf>
    <xf numFmtId="164" fontId="19" fillId="13" borderId="214" xfId="0" applyFont="true" applyBorder="true" applyAlignment="true" applyProtection="true">
      <alignment horizontal="left" vertical="top" textRotation="0" wrapText="true" indent="0" shrinkToFit="false"/>
      <protection locked="true" hidden="false"/>
    </xf>
    <xf numFmtId="164" fontId="19" fillId="21" borderId="214" xfId="0" applyFont="true" applyBorder="true" applyAlignment="true" applyProtection="true">
      <alignment horizontal="left" vertical="top" textRotation="0" wrapText="true" indent="0" shrinkToFit="false"/>
      <protection locked="true" hidden="false"/>
    </xf>
    <xf numFmtId="164" fontId="19" fillId="13" borderId="209" xfId="0" applyFont="true" applyBorder="true" applyAlignment="true" applyProtection="true">
      <alignment horizontal="left" vertical="top" textRotation="0" wrapText="true" indent="0" shrinkToFit="false"/>
      <protection locked="true" hidden="false"/>
    </xf>
    <xf numFmtId="164" fontId="19" fillId="15" borderId="187" xfId="0" applyFont="true" applyBorder="true" applyAlignment="true" applyProtection="true">
      <alignment horizontal="left" vertical="top" textRotation="0" wrapText="true" indent="0" shrinkToFit="false"/>
      <protection locked="true" hidden="false"/>
    </xf>
    <xf numFmtId="164" fontId="19" fillId="24" borderId="188" xfId="0" applyFont="true" applyBorder="true" applyAlignment="true" applyProtection="true">
      <alignment horizontal="left" vertical="top" textRotation="0" wrapText="true" indent="0" shrinkToFit="false"/>
      <protection locked="true" hidden="false"/>
    </xf>
    <xf numFmtId="164" fontId="19" fillId="13" borderId="188" xfId="0" applyFont="true" applyBorder="true" applyAlignment="true" applyProtection="true">
      <alignment horizontal="left" vertical="top" textRotation="0" wrapText="true" indent="0" shrinkToFit="false"/>
      <protection locked="true" hidden="false"/>
    </xf>
    <xf numFmtId="164" fontId="19" fillId="21" borderId="188" xfId="0" applyFont="true" applyBorder="true" applyAlignment="true" applyProtection="true">
      <alignment horizontal="left" vertical="top" textRotation="0" wrapText="true" indent="0" shrinkToFit="false"/>
      <protection locked="true" hidden="false"/>
    </xf>
    <xf numFmtId="164" fontId="19" fillId="25" borderId="215" xfId="0" applyFont="true" applyBorder="true" applyAlignment="true" applyProtection="true">
      <alignment horizontal="left" vertical="top" textRotation="0" wrapText="true" indent="0" shrinkToFit="false"/>
      <protection locked="true" hidden="false"/>
    </xf>
    <xf numFmtId="164" fontId="19" fillId="2" borderId="216" xfId="0" applyFont="true" applyBorder="true" applyAlignment="true" applyProtection="true">
      <alignment horizontal="left" vertical="top" textRotation="0" wrapText="true" indent="0" shrinkToFit="false"/>
      <protection locked="true" hidden="false"/>
    </xf>
    <xf numFmtId="164" fontId="19" fillId="2" borderId="189" xfId="0" applyFont="true" applyBorder="true" applyAlignment="true" applyProtection="true">
      <alignment horizontal="left" vertical="top" textRotation="0" wrapText="true" indent="0" shrinkToFit="false"/>
      <protection locked="true" hidden="false"/>
    </xf>
    <xf numFmtId="164" fontId="19" fillId="6" borderId="190" xfId="0" applyFont="true" applyBorder="true" applyAlignment="true" applyProtection="true">
      <alignment horizontal="left" vertical="top" textRotation="0" wrapText="true" indent="0" shrinkToFit="false"/>
      <protection locked="true" hidden="false"/>
    </xf>
    <xf numFmtId="164" fontId="47" fillId="0" borderId="198" xfId="0" applyFont="true" applyBorder="true" applyAlignment="true" applyProtection="true">
      <alignment horizontal="left" vertical="top" textRotation="0" wrapText="true" indent="0" shrinkToFit="false"/>
      <protection locked="true" hidden="false"/>
    </xf>
    <xf numFmtId="164" fontId="19" fillId="0" borderId="199" xfId="0" applyFont="true" applyBorder="true" applyAlignment="true" applyProtection="true">
      <alignment horizontal="left" vertical="top" textRotation="0" wrapText="true" indent="0" shrinkToFit="false"/>
      <protection locked="true" hidden="false"/>
    </xf>
    <xf numFmtId="164" fontId="19" fillId="0" borderId="200" xfId="0" applyFont="true" applyBorder="true" applyAlignment="true" applyProtection="true">
      <alignment horizontal="left" vertical="top" textRotation="0" wrapText="true" indent="0" shrinkToFit="false"/>
      <protection locked="true" hidden="false"/>
    </xf>
    <xf numFmtId="164" fontId="19" fillId="25" borderId="214" xfId="0" applyFont="true" applyBorder="true" applyAlignment="true" applyProtection="true">
      <alignment horizontal="left" vertical="top" textRotation="0" wrapText="true" indent="0" shrinkToFit="false"/>
      <protection locked="true" hidden="false"/>
    </xf>
    <xf numFmtId="164" fontId="19" fillId="2" borderId="214" xfId="0" applyFont="true" applyBorder="true" applyAlignment="true" applyProtection="true">
      <alignment horizontal="left" vertical="top" textRotation="0" wrapText="true" indent="0" shrinkToFit="false"/>
      <protection locked="true" hidden="false"/>
    </xf>
    <xf numFmtId="164" fontId="19" fillId="6" borderId="217" xfId="0" applyFont="true" applyBorder="true" applyAlignment="true" applyProtection="true">
      <alignment horizontal="left" vertical="top" textRotation="0" wrapText="true" indent="0" shrinkToFit="false"/>
      <protection locked="true" hidden="false"/>
    </xf>
    <xf numFmtId="164" fontId="19" fillId="15" borderId="218" xfId="0" applyFont="true" applyBorder="true" applyAlignment="true" applyProtection="true">
      <alignment horizontal="left" vertical="top" textRotation="0" wrapText="true" indent="0" shrinkToFit="false"/>
      <protection locked="true" hidden="false"/>
    </xf>
    <xf numFmtId="164" fontId="19" fillId="24" borderId="219" xfId="0" applyFont="true" applyBorder="true" applyAlignment="true" applyProtection="true">
      <alignment horizontal="left" vertical="top" textRotation="0" wrapText="true" indent="0" shrinkToFit="false"/>
      <protection locked="true" hidden="false"/>
    </xf>
    <xf numFmtId="164" fontId="19" fillId="13" borderId="219" xfId="0" applyFont="true" applyBorder="true" applyAlignment="true" applyProtection="true">
      <alignment horizontal="left" vertical="top" textRotation="0" wrapText="true" indent="0" shrinkToFit="false"/>
      <protection locked="true" hidden="false"/>
    </xf>
    <xf numFmtId="164" fontId="19" fillId="21" borderId="219" xfId="0" applyFont="true" applyBorder="true" applyAlignment="true" applyProtection="true">
      <alignment horizontal="left" vertical="top" textRotation="0" wrapText="true" indent="0" shrinkToFit="false"/>
      <protection locked="true" hidden="false"/>
    </xf>
    <xf numFmtId="164" fontId="19" fillId="25" borderId="219" xfId="0" applyFont="true" applyBorder="true" applyAlignment="true" applyProtection="true">
      <alignment horizontal="left" vertical="top" textRotation="0" wrapText="true" indent="0" shrinkToFit="false"/>
      <protection locked="true" hidden="false"/>
    </xf>
    <xf numFmtId="164" fontId="19" fillId="2" borderId="219" xfId="0" applyFont="true" applyBorder="true" applyAlignment="true" applyProtection="true">
      <alignment horizontal="left" vertical="top" textRotation="0" wrapText="true" indent="0" shrinkToFit="false"/>
      <protection locked="true" hidden="false"/>
    </xf>
    <xf numFmtId="164" fontId="19" fillId="2" borderId="220" xfId="0" applyFont="true" applyBorder="true" applyAlignment="true" applyProtection="true">
      <alignment horizontal="left" vertical="top" textRotation="0" wrapText="true" indent="0" shrinkToFit="false"/>
      <protection locked="true" hidden="false"/>
    </xf>
    <xf numFmtId="164" fontId="19" fillId="6" borderId="221" xfId="0" applyFont="true" applyBorder="true" applyAlignment="true" applyProtection="true">
      <alignment horizontal="left" vertical="top" textRotation="0" wrapText="true" indent="0" shrinkToFit="false"/>
      <protection locked="true" hidden="false"/>
    </xf>
    <xf numFmtId="164" fontId="19" fillId="25" borderId="188" xfId="0" applyFont="true" applyBorder="true" applyAlignment="true" applyProtection="true">
      <alignment horizontal="left" vertical="top" textRotation="0" wrapText="true" indent="0" shrinkToFit="false"/>
      <protection locked="true" hidden="false"/>
    </xf>
    <xf numFmtId="164" fontId="19" fillId="2" borderId="188" xfId="0" applyFont="true" applyBorder="true" applyAlignment="true" applyProtection="true">
      <alignment horizontal="left" vertical="top" textRotation="0" wrapText="true" indent="0" shrinkToFit="false"/>
      <protection locked="true" hidden="false"/>
    </xf>
    <xf numFmtId="164" fontId="19" fillId="0" borderId="199" xfId="0" applyFont="true" applyBorder="true" applyAlignment="true" applyProtection="true">
      <alignment horizontal="general" vertical="bottom" textRotation="0" wrapText="false" indent="0" shrinkToFit="false"/>
      <protection locked="true" hidden="false"/>
    </xf>
    <xf numFmtId="164" fontId="19" fillId="0" borderId="199" xfId="0" applyFont="true" applyBorder="true" applyAlignment="true" applyProtection="true">
      <alignment horizontal="general" vertical="bottom" textRotation="0" wrapText="true" indent="0" shrinkToFit="false"/>
      <protection locked="true" hidden="false"/>
    </xf>
    <xf numFmtId="164" fontId="19" fillId="0" borderId="200" xfId="0" applyFont="true" applyBorder="true" applyAlignment="true" applyProtection="true">
      <alignment horizontal="general" vertical="bottom" textRotation="0" wrapText="false" indent="0" shrinkToFit="false"/>
      <protection locked="true" hidden="false"/>
    </xf>
    <xf numFmtId="164" fontId="19" fillId="27" borderId="184" xfId="0" applyFont="true" applyBorder="true" applyAlignment="true" applyProtection="true">
      <alignment horizontal="left" vertical="top" textRotation="0" wrapText="true" indent="0" shrinkToFit="false"/>
      <protection locked="true" hidden="false"/>
    </xf>
    <xf numFmtId="164" fontId="19" fillId="2" borderId="214" xfId="0" applyFont="true" applyBorder="true" applyAlignment="true" applyProtection="true">
      <alignment horizontal="left" vertical="bottom" textRotation="0" wrapText="false" indent="0" shrinkToFit="false"/>
      <protection locked="true" hidden="false"/>
    </xf>
    <xf numFmtId="164" fontId="19" fillId="2" borderId="210" xfId="0" applyFont="true" applyBorder="true" applyAlignment="true" applyProtection="true">
      <alignment horizontal="left" vertical="bottom" textRotation="0" wrapText="false" indent="0" shrinkToFit="false"/>
      <protection locked="true" hidden="false"/>
    </xf>
    <xf numFmtId="164" fontId="19" fillId="6" borderId="185" xfId="0" applyFont="true" applyBorder="true" applyAlignment="true" applyProtection="true">
      <alignment horizontal="left" vertical="center" textRotation="0" wrapText="true" indent="0" shrinkToFit="false"/>
      <protection locked="true" hidden="false"/>
    </xf>
    <xf numFmtId="164" fontId="19" fillId="27" borderId="184" xfId="0" applyFont="true" applyBorder="true" applyAlignment="true" applyProtection="true">
      <alignment horizontal="left" vertical="bottom" textRotation="0" wrapText="true" indent="0" shrinkToFit="false"/>
      <protection locked="true" hidden="false"/>
    </xf>
    <xf numFmtId="164" fontId="19" fillId="15" borderId="183" xfId="0" applyFont="true" applyBorder="true" applyAlignment="true" applyProtection="true">
      <alignment horizontal="left" vertical="bottom" textRotation="0" wrapText="true" indent="0" shrinkToFit="false"/>
      <protection locked="true" hidden="false"/>
    </xf>
    <xf numFmtId="164" fontId="19" fillId="24" borderId="184" xfId="0" applyFont="true" applyBorder="true" applyAlignment="true" applyProtection="true">
      <alignment horizontal="left" vertical="bottom" textRotation="0" wrapText="true" indent="0" shrinkToFit="false"/>
      <protection locked="true" hidden="false"/>
    </xf>
    <xf numFmtId="164" fontId="19" fillId="13" borderId="184" xfId="0" applyFont="true" applyBorder="true" applyAlignment="true" applyProtection="true">
      <alignment horizontal="left" vertical="bottom" textRotation="0" wrapText="true" indent="0" shrinkToFit="false"/>
      <protection locked="true" hidden="false"/>
    </xf>
    <xf numFmtId="164" fontId="19" fillId="21" borderId="184" xfId="0" applyFont="true" applyBorder="true" applyAlignment="true" applyProtection="true">
      <alignment horizontal="left" vertical="bottom" textRotation="0" wrapText="true" indent="0" shrinkToFit="false"/>
      <protection locked="true" hidden="false"/>
    </xf>
    <xf numFmtId="164" fontId="19" fillId="2" borderId="214" xfId="0" applyFont="true" applyBorder="true" applyAlignment="true" applyProtection="true">
      <alignment horizontal="left" vertical="bottom" textRotation="0" wrapText="true" indent="0" shrinkToFit="false"/>
      <protection locked="true" hidden="false"/>
    </xf>
    <xf numFmtId="164" fontId="19" fillId="2" borderId="210" xfId="0" applyFont="true" applyBorder="true" applyAlignment="true" applyProtection="true">
      <alignment horizontal="left" vertical="bottom" textRotation="0" wrapText="true" indent="0" shrinkToFit="false"/>
      <protection locked="true" hidden="false"/>
    </xf>
    <xf numFmtId="164" fontId="19" fillId="27" borderId="188" xfId="0" applyFont="true" applyBorder="true" applyAlignment="true" applyProtection="true">
      <alignment horizontal="left" vertical="top" textRotation="0" wrapText="true" indent="0" shrinkToFit="false"/>
      <protection locked="true" hidden="false"/>
    </xf>
    <xf numFmtId="164" fontId="19" fillId="2" borderId="188" xfId="0" applyFont="true" applyBorder="true" applyAlignment="true" applyProtection="true">
      <alignment horizontal="left" vertical="bottom" textRotation="0" wrapText="false" indent="0" shrinkToFit="false"/>
      <protection locked="true" hidden="false"/>
    </xf>
    <xf numFmtId="164" fontId="19" fillId="6" borderId="190" xfId="0" applyFont="true" applyBorder="true" applyAlignment="true" applyProtection="true">
      <alignment horizontal="left" vertical="center" textRotation="0" wrapText="true" indent="0" shrinkToFit="false"/>
      <protection locked="true" hidden="false"/>
    </xf>
    <xf numFmtId="165" fontId="7" fillId="0" borderId="0" xfId="0" applyFont="true" applyBorder="false" applyAlignment="true" applyProtection="true">
      <alignment horizontal="right" vertical="center" textRotation="0" wrapText="true" indent="0" shrinkToFit="false"/>
      <protection locked="true" hidden="false"/>
    </xf>
    <xf numFmtId="164" fontId="19" fillId="0" borderId="222" xfId="0" applyFont="true" applyBorder="true" applyAlignment="true" applyProtection="true">
      <alignment horizontal="general" vertical="bottom" textRotation="0" wrapText="false" indent="0" shrinkToFit="false"/>
      <protection locked="true" hidden="false"/>
    </xf>
    <xf numFmtId="164" fontId="19" fillId="0" borderId="223" xfId="0" applyFont="true" applyBorder="true" applyAlignment="true" applyProtection="true">
      <alignment horizontal="general" vertical="bottom" textRotation="0" wrapText="false" indent="0" shrinkToFit="false"/>
      <protection locked="true" hidden="false"/>
    </xf>
    <xf numFmtId="173" fontId="19"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left" vertical="center" textRotation="0" wrapText="true" indent="0" shrinkToFit="false"/>
      <protection locked="true" hidden="false"/>
    </xf>
    <xf numFmtId="174" fontId="19" fillId="0" borderId="0" xfId="0" applyFont="true" applyBorder="false" applyAlignment="true" applyProtection="true">
      <alignment horizontal="general" vertical="bottom" textRotation="0" wrapText="false" indent="0" shrinkToFit="false"/>
      <protection locked="true" hidden="false"/>
    </xf>
    <xf numFmtId="175" fontId="19" fillId="0" borderId="0" xfId="0" applyFont="true" applyBorder="false" applyAlignment="true" applyProtection="true">
      <alignment horizontal="right" vertical="bottom" textRotation="0" wrapText="false" indent="0" shrinkToFit="false"/>
      <protection locked="true" hidden="false"/>
    </xf>
    <xf numFmtId="165" fontId="7" fillId="0" borderId="0" xfId="0" applyFont="true" applyBorder="true" applyAlignment="true" applyProtection="true">
      <alignment horizontal="right" vertical="center" textRotation="0" wrapText="true" indent="0" shrinkToFit="false"/>
      <protection locked="true" hidden="false"/>
    </xf>
    <xf numFmtId="174" fontId="4" fillId="0" borderId="0" xfId="0" applyFont="true" applyBorder="false" applyAlignment="true" applyProtection="true">
      <alignment horizontal="general" vertical="bottom" textRotation="0" wrapText="false" indent="0" shrinkToFit="false"/>
      <protection locked="true" hidden="false"/>
    </xf>
    <xf numFmtId="164" fontId="19" fillId="23" borderId="224" xfId="0" applyFont="true" applyBorder="true" applyAlignment="true" applyProtection="true">
      <alignment horizontal="general" vertical="bottom" textRotation="0" wrapText="false" indent="0" shrinkToFit="false"/>
      <protection locked="true" hidden="false"/>
    </xf>
    <xf numFmtId="164" fontId="57" fillId="23" borderId="225" xfId="0" applyFont="true" applyBorder="true" applyAlignment="true" applyProtection="true">
      <alignment horizontal="center" vertical="bottom" textRotation="0" wrapText="false" indent="0" shrinkToFit="false"/>
      <protection locked="true" hidden="false"/>
    </xf>
    <xf numFmtId="164" fontId="19" fillId="23" borderId="226" xfId="0" applyFont="true" applyBorder="true" applyAlignment="true" applyProtection="true">
      <alignment horizontal="general" vertical="bottom" textRotation="0" wrapText="false" indent="0" shrinkToFit="false"/>
      <protection locked="true" hidden="false"/>
    </xf>
    <xf numFmtId="164" fontId="19" fillId="23" borderId="225" xfId="0" applyFont="true" applyBorder="true" applyAlignment="true" applyProtection="true">
      <alignment horizontal="general" vertical="bottom" textRotation="0" wrapText="false" indent="0" shrinkToFit="false"/>
      <protection locked="true" hidden="false"/>
    </xf>
    <xf numFmtId="164" fontId="19" fillId="23" borderId="227" xfId="0" applyFont="true" applyBorder="true" applyAlignment="true" applyProtection="true">
      <alignment horizontal="general" vertical="bottom" textRotation="0" wrapText="false" indent="0" shrinkToFit="false"/>
      <protection locked="true" hidden="false"/>
    </xf>
    <xf numFmtId="164" fontId="19" fillId="23" borderId="0" xfId="0" applyFont="true" applyBorder="true" applyAlignment="true" applyProtection="true">
      <alignment horizontal="general" vertical="bottom" textRotation="0" wrapText="false" indent="0" shrinkToFit="false"/>
      <protection locked="true" hidden="false"/>
    </xf>
    <xf numFmtId="164" fontId="19" fillId="23" borderId="228" xfId="0" applyFont="true" applyBorder="true" applyAlignment="true" applyProtection="true">
      <alignment horizontal="general" vertical="bottom" textRotation="0" wrapText="false" indent="0" shrinkToFit="false"/>
      <protection locked="true" hidden="false"/>
    </xf>
    <xf numFmtId="164" fontId="19" fillId="23" borderId="0" xfId="0" applyFont="true" applyBorder="true" applyAlignment="true" applyProtection="true">
      <alignment horizontal="general" vertical="center" textRotation="0" wrapText="false" indent="0" shrinkToFit="false"/>
      <protection locked="true" hidden="false"/>
    </xf>
    <xf numFmtId="164" fontId="53" fillId="23" borderId="0" xfId="0" applyFont="true" applyBorder="true" applyAlignment="true" applyProtection="true">
      <alignment horizontal="general" vertical="bottom" textRotation="0" wrapText="false" indent="0" shrinkToFit="false"/>
      <protection locked="true" hidden="false"/>
    </xf>
    <xf numFmtId="164" fontId="4" fillId="23" borderId="0" xfId="0" applyFont="true" applyBorder="true" applyAlignment="true" applyProtection="true">
      <alignment horizontal="general" vertical="bottom" textRotation="0" wrapText="false" indent="0" shrinkToFit="false"/>
      <protection locked="true" hidden="false"/>
    </xf>
    <xf numFmtId="164" fontId="19" fillId="23" borderId="228" xfId="0" applyFont="true" applyBorder="true" applyAlignment="true" applyProtection="true">
      <alignment horizontal="general" vertical="center" textRotation="0" wrapText="false" indent="0" shrinkToFit="false"/>
      <protection locked="true" hidden="false"/>
    </xf>
    <xf numFmtId="164" fontId="19" fillId="23" borderId="229" xfId="0" applyFont="true" applyBorder="true" applyAlignment="true" applyProtection="true">
      <alignment horizontal="general" vertical="bottom" textRotation="0" wrapText="false" indent="0" shrinkToFit="false"/>
      <protection locked="true" hidden="false"/>
    </xf>
    <xf numFmtId="164" fontId="19" fillId="23" borderId="230" xfId="0" applyFont="true" applyBorder="true" applyAlignment="true" applyProtection="true">
      <alignment horizontal="general" vertical="bottom" textRotation="0" wrapText="false" indent="0" shrinkToFit="false"/>
      <protection locked="true" hidden="false"/>
    </xf>
    <xf numFmtId="164" fontId="19" fillId="23" borderId="230" xfId="0" applyFont="true" applyBorder="true" applyAlignment="true" applyProtection="true">
      <alignment horizontal="general" vertical="center" textRotation="0" wrapText="false" indent="0" shrinkToFit="false"/>
      <protection locked="true" hidden="false"/>
    </xf>
    <xf numFmtId="164" fontId="19" fillId="23" borderId="231" xfId="0" applyFont="true" applyBorder="true" applyAlignment="true" applyProtection="true">
      <alignment horizontal="general" vertical="center" textRotation="0" wrapText="false" indent="0" shrinkToFit="false"/>
      <protection locked="true" hidden="false"/>
    </xf>
    <xf numFmtId="164" fontId="19" fillId="23" borderId="231" xfId="0" applyFont="true" applyBorder="true" applyAlignment="true" applyProtection="true">
      <alignment horizontal="general" vertical="bottom" textRotation="0" wrapText="false" indent="0" shrinkToFit="false"/>
      <protection locked="true" hidden="false"/>
    </xf>
    <xf numFmtId="165" fontId="76" fillId="0" borderId="0" xfId="0" applyFont="true" applyBorder="fals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center" vertical="bottom" textRotation="0" wrapText="false" indent="0" shrinkToFit="false"/>
      <protection locked="true" hidden="false"/>
    </xf>
    <xf numFmtId="164" fontId="19" fillId="0" borderId="232" xfId="0" applyFont="true" applyBorder="true" applyAlignment="true" applyProtection="true">
      <alignment horizontal="center" vertical="bottom" textRotation="0" wrapText="false" indent="0" shrinkToFit="false"/>
      <protection locked="true" hidden="false"/>
    </xf>
    <xf numFmtId="164" fontId="19" fillId="0" borderId="232" xfId="0" applyFont="true" applyBorder="true" applyAlignment="true" applyProtection="true">
      <alignment horizontal="general" vertical="bottom" textRotation="0" wrapText="false" indent="0" shrinkToFit="false"/>
      <protection locked="true" hidden="false"/>
    </xf>
    <xf numFmtId="164" fontId="10" fillId="0" borderId="232" xfId="0" applyFont="true" applyBorder="true" applyAlignment="true" applyProtection="true">
      <alignment horizontal="center" vertical="bottom" textRotation="0" wrapText="false" indent="0" shrinkToFit="false"/>
      <protection locked="true" hidden="false"/>
    </xf>
    <xf numFmtId="176" fontId="1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center" vertical="bottom" textRotation="0" wrapText="false" indent="0" shrinkToFit="false"/>
      <protection locked="true" hidden="false"/>
    </xf>
    <xf numFmtId="164" fontId="19" fillId="0" borderId="233" xfId="0" applyFont="true" applyBorder="true" applyAlignment="true" applyProtection="true">
      <alignment horizontal="center" vertical="bottom" textRotation="0" wrapText="false" indent="0" shrinkToFit="false"/>
      <protection locked="true" hidden="false"/>
    </xf>
    <xf numFmtId="164" fontId="19" fillId="0" borderId="234" xfId="0" applyFont="true" applyBorder="true" applyAlignment="true" applyProtection="true">
      <alignment horizontal="general" vertical="bottom" textRotation="0" wrapText="false" indent="0" shrinkToFit="false"/>
      <protection locked="true" hidden="false"/>
    </xf>
    <xf numFmtId="165" fontId="77" fillId="0" borderId="234" xfId="0" applyFont="true" applyBorder="true" applyAlignment="true" applyProtection="true">
      <alignment horizontal="center" vertical="bottom" textRotation="0" wrapText="false" indent="0" shrinkToFit="false"/>
      <protection locked="true" hidden="false"/>
    </xf>
    <xf numFmtId="165" fontId="19" fillId="0" borderId="234" xfId="0" applyFont="true" applyBorder="true" applyAlignment="true" applyProtection="true">
      <alignment horizontal="center" vertical="bottom" textRotation="0" wrapText="false" indent="0" shrinkToFit="false"/>
      <protection locked="true" hidden="false"/>
    </xf>
    <xf numFmtId="165" fontId="19" fillId="0" borderId="235" xfId="0" applyFont="true" applyBorder="true" applyAlignment="true" applyProtection="true">
      <alignment horizontal="center" vertical="bottom" textRotation="0" wrapText="false" indent="0" shrinkToFit="false"/>
      <protection locked="true" hidden="false"/>
    </xf>
    <xf numFmtId="165" fontId="19" fillId="0" borderId="236" xfId="0" applyFont="true" applyBorder="true" applyAlignment="true" applyProtection="true">
      <alignment horizontal="center" vertical="bottom" textRotation="0" wrapText="false" indent="0" shrinkToFit="false"/>
      <protection locked="true" hidden="false"/>
    </xf>
    <xf numFmtId="176" fontId="19" fillId="0" borderId="234" xfId="0" applyFont="true" applyBorder="true" applyAlignment="true" applyProtection="true">
      <alignment horizontal="general" vertical="bottom" textRotation="0" wrapText="false" indent="0" shrinkToFit="false"/>
      <protection locked="true" hidden="false"/>
    </xf>
    <xf numFmtId="164" fontId="19" fillId="0" borderId="237" xfId="0" applyFont="true" applyBorder="true" applyAlignment="true" applyProtection="true">
      <alignment horizontal="center" vertical="bottom" textRotation="0" wrapText="false" indent="0" shrinkToFit="false"/>
      <protection locked="true" hidden="false"/>
    </xf>
    <xf numFmtId="164" fontId="19" fillId="0" borderId="236" xfId="0" applyFont="true" applyBorder="true" applyAlignment="true" applyProtection="true">
      <alignment horizontal="general" vertical="bottom" textRotation="0" wrapText="false" indent="0" shrinkToFit="false"/>
      <protection locked="true" hidden="false"/>
    </xf>
    <xf numFmtId="165" fontId="13" fillId="0" borderId="235" xfId="0" applyFont="true" applyBorder="true" applyAlignment="true" applyProtection="true">
      <alignment horizontal="general" vertical="bottom" textRotation="0" wrapText="false" indent="0" shrinkToFit="false"/>
      <protection locked="true" hidden="false"/>
    </xf>
    <xf numFmtId="164" fontId="13" fillId="0" borderId="238" xfId="0" applyFont="true" applyBorder="true" applyAlignment="true" applyProtection="true">
      <alignment horizontal="center" vertical="bottom" textRotation="0" wrapText="false" indent="0" shrinkToFit="false"/>
      <protection locked="true" hidden="false"/>
    </xf>
    <xf numFmtId="165" fontId="13" fillId="0" borderId="239" xfId="0" applyFont="true" applyBorder="true" applyAlignment="true" applyProtection="true">
      <alignment horizontal="left" vertical="bottom" textRotation="0" wrapText="false" indent="0" shrinkToFit="false"/>
      <protection locked="true" hidden="false"/>
    </xf>
    <xf numFmtId="164" fontId="19" fillId="0" borderId="240" xfId="0" applyFont="true" applyBorder="true" applyAlignment="true" applyProtection="true">
      <alignment horizontal="center" vertical="bottom" textRotation="0" wrapText="false" indent="0" shrinkToFit="false"/>
      <protection locked="true" hidden="false"/>
    </xf>
    <xf numFmtId="164" fontId="19" fillId="0" borderId="119" xfId="0" applyFont="true" applyBorder="true" applyAlignment="true" applyProtection="true">
      <alignment horizontal="general" vertical="bottom" textRotation="0" wrapText="false" indent="0" shrinkToFit="false"/>
      <protection locked="true" hidden="false"/>
    </xf>
    <xf numFmtId="165" fontId="77" fillId="0" borderId="119" xfId="0" applyFont="true" applyBorder="true" applyAlignment="true" applyProtection="true">
      <alignment horizontal="center" vertical="bottom" textRotation="0" wrapText="false" indent="0" shrinkToFit="false"/>
      <protection locked="true" hidden="false"/>
    </xf>
    <xf numFmtId="165" fontId="19" fillId="0" borderId="119" xfId="0" applyFont="true" applyBorder="true" applyAlignment="true" applyProtection="true">
      <alignment horizontal="center" vertical="bottom" textRotation="0" wrapText="false" indent="0" shrinkToFit="false"/>
      <protection locked="true" hidden="false"/>
    </xf>
    <xf numFmtId="165" fontId="19" fillId="0" borderId="241" xfId="0" applyFont="true" applyBorder="true" applyAlignment="true" applyProtection="true">
      <alignment horizontal="center" vertical="bottom" textRotation="0" wrapText="false" indent="0" shrinkToFit="false"/>
      <protection locked="true" hidden="false"/>
    </xf>
    <xf numFmtId="165" fontId="19" fillId="0" borderId="242" xfId="0" applyFont="true" applyBorder="true" applyAlignment="true" applyProtection="true">
      <alignment horizontal="center" vertical="bottom" textRotation="0" wrapText="false" indent="0" shrinkToFit="false"/>
      <protection locked="true" hidden="false"/>
    </xf>
    <xf numFmtId="176" fontId="19" fillId="0" borderId="119" xfId="0" applyFont="true" applyBorder="true" applyAlignment="true" applyProtection="true">
      <alignment horizontal="general" vertical="bottom" textRotation="0" wrapText="false" indent="0" shrinkToFit="false"/>
      <protection locked="true" hidden="false"/>
    </xf>
    <xf numFmtId="164" fontId="19" fillId="0" borderId="243" xfId="0" applyFont="true" applyBorder="true" applyAlignment="true" applyProtection="true">
      <alignment horizontal="center" vertical="bottom" textRotation="0" wrapText="false" indent="0" shrinkToFit="false"/>
      <protection locked="true" hidden="false"/>
    </xf>
    <xf numFmtId="165" fontId="13" fillId="0" borderId="241" xfId="0" applyFont="true" applyBorder="true" applyAlignment="true" applyProtection="true">
      <alignment horizontal="general" vertical="bottom" textRotation="0" wrapText="false" indent="0" shrinkToFit="false"/>
      <protection locked="true" hidden="false"/>
    </xf>
    <xf numFmtId="164" fontId="13" fillId="0" borderId="244" xfId="0" applyFont="true" applyBorder="true" applyAlignment="true" applyProtection="true">
      <alignment horizontal="center" vertical="bottom" textRotation="0" wrapText="false" indent="0" shrinkToFit="false"/>
      <protection locked="true" hidden="false"/>
    </xf>
    <xf numFmtId="165" fontId="13" fillId="0" borderId="245" xfId="0" applyFont="true" applyBorder="true" applyAlignment="true" applyProtection="true">
      <alignment horizontal="left" vertical="bottom" textRotation="0" wrapText="false" indent="0" shrinkToFit="false"/>
      <protection locked="true" hidden="false"/>
    </xf>
    <xf numFmtId="164" fontId="19" fillId="0" borderId="246" xfId="0" applyFont="true" applyBorder="true" applyAlignment="true" applyProtection="true">
      <alignment horizontal="center" vertical="bottom" textRotation="0" wrapText="false" indent="0" shrinkToFit="false"/>
      <protection locked="true" hidden="false"/>
    </xf>
    <xf numFmtId="164" fontId="19" fillId="0" borderId="247" xfId="0" applyFont="true" applyBorder="true" applyAlignment="true" applyProtection="true">
      <alignment horizontal="general" vertical="bottom" textRotation="0" wrapText="false" indent="0" shrinkToFit="false"/>
      <protection locked="true" hidden="false"/>
    </xf>
    <xf numFmtId="165" fontId="77" fillId="0" borderId="247" xfId="0" applyFont="true" applyBorder="true" applyAlignment="true" applyProtection="true">
      <alignment horizontal="center" vertical="bottom" textRotation="0" wrapText="false" indent="0" shrinkToFit="false"/>
      <protection locked="true" hidden="false"/>
    </xf>
    <xf numFmtId="165" fontId="19" fillId="0" borderId="247" xfId="0" applyFont="true" applyBorder="true" applyAlignment="true" applyProtection="true">
      <alignment horizontal="center" vertical="bottom" textRotation="0" wrapText="false" indent="0" shrinkToFit="false"/>
      <protection locked="true" hidden="false"/>
    </xf>
    <xf numFmtId="165" fontId="19" fillId="0" borderId="248" xfId="0" applyFont="true" applyBorder="true" applyAlignment="true" applyProtection="true">
      <alignment horizontal="center" vertical="bottom" textRotation="0" wrapText="false" indent="0" shrinkToFit="false"/>
      <protection locked="true" hidden="false"/>
    </xf>
    <xf numFmtId="165" fontId="19" fillId="0" borderId="249" xfId="0" applyFont="true" applyBorder="true" applyAlignment="true" applyProtection="true">
      <alignment horizontal="center" vertical="bottom" textRotation="0" wrapText="false" indent="0" shrinkToFit="false"/>
      <protection locked="true" hidden="false"/>
    </xf>
    <xf numFmtId="176" fontId="19" fillId="0" borderId="247" xfId="0" applyFont="true" applyBorder="true" applyAlignment="true" applyProtection="true">
      <alignment horizontal="general" vertical="bottom" textRotation="0" wrapText="false" indent="0" shrinkToFit="false"/>
      <protection locked="true" hidden="false"/>
    </xf>
    <xf numFmtId="164" fontId="19" fillId="0" borderId="250" xfId="0" applyFont="true" applyBorder="true" applyAlignment="true" applyProtection="true">
      <alignment horizontal="center" vertical="bottom" textRotation="0" wrapText="false" indent="0" shrinkToFit="false"/>
      <protection locked="true" hidden="false"/>
    </xf>
    <xf numFmtId="165" fontId="13" fillId="0" borderId="248" xfId="0" applyFont="true" applyBorder="true" applyAlignment="true" applyProtection="true">
      <alignment horizontal="general" vertical="bottom" textRotation="0" wrapText="false" indent="0" shrinkToFit="false"/>
      <protection locked="true" hidden="false"/>
    </xf>
    <xf numFmtId="164" fontId="13" fillId="0" borderId="251" xfId="0" applyFont="true" applyBorder="true" applyAlignment="true" applyProtection="true">
      <alignment horizontal="center" vertical="bottom" textRotation="0" wrapText="false" indent="0" shrinkToFit="false"/>
      <protection locked="true" hidden="false"/>
    </xf>
    <xf numFmtId="165" fontId="13" fillId="0" borderId="252" xfId="0" applyFont="true" applyBorder="true" applyAlignment="true" applyProtection="true">
      <alignment horizontal="left" vertical="bottom" textRotation="0" wrapText="false" indent="0" shrinkToFit="false"/>
      <protection locked="true" hidden="false"/>
    </xf>
    <xf numFmtId="164" fontId="63" fillId="0" borderId="0" xfId="0" applyFont="true" applyBorder="false" applyAlignment="true" applyProtection="true">
      <alignment horizontal="general" vertical="bottom" textRotation="0" wrapText="false" indent="0" shrinkToFit="false"/>
      <protection locked="true" hidden="false"/>
    </xf>
    <xf numFmtId="164" fontId="63" fillId="0" borderId="0" xfId="0" applyFont="true" applyBorder="false" applyAlignment="true" applyProtection="true">
      <alignment horizontal="right" vertical="bottom" textRotation="0" wrapText="false" indent="0" shrinkToFit="false"/>
      <protection locked="true" hidden="false"/>
    </xf>
    <xf numFmtId="165" fontId="19" fillId="28" borderId="253" xfId="0" applyFont="true" applyBorder="true" applyAlignment="true" applyProtection="true">
      <alignment horizontal="center" vertical="bottom" textRotation="0" wrapText="false" indent="0" shrinkToFit="false"/>
      <protection locked="true" hidden="false"/>
    </xf>
    <xf numFmtId="164" fontId="4" fillId="23" borderId="254" xfId="0" applyFont="true" applyBorder="true" applyAlignment="true" applyProtection="true">
      <alignment horizontal="center" vertical="center" textRotation="0" wrapText="true" indent="0" shrinkToFit="false"/>
      <protection locked="true" hidden="false"/>
    </xf>
    <xf numFmtId="164" fontId="4" fillId="23" borderId="255" xfId="0" applyFont="true" applyBorder="true" applyAlignment="true" applyProtection="true">
      <alignment horizontal="center" vertical="center" textRotation="0" wrapText="true" indent="0" shrinkToFit="false"/>
      <protection locked="true" hidden="false"/>
    </xf>
    <xf numFmtId="164" fontId="4" fillId="23" borderId="200" xfId="0" applyFont="true" applyBorder="true" applyAlignment="true" applyProtection="true">
      <alignment horizontal="center" vertical="center" textRotation="0" wrapText="true" indent="0" shrinkToFit="false"/>
      <protection locked="true" hidden="false"/>
    </xf>
    <xf numFmtId="164" fontId="35" fillId="26" borderId="182" xfId="0" applyFont="true" applyBorder="true" applyAlignment="true" applyProtection="true">
      <alignment horizontal="center" vertical="bottom" textRotation="0" wrapText="false" indent="0" shrinkToFit="false"/>
      <protection locked="true" hidden="false"/>
    </xf>
    <xf numFmtId="164" fontId="35" fillId="26" borderId="256" xfId="0" applyFont="true" applyBorder="true" applyAlignment="true" applyProtection="true">
      <alignment horizontal="general" vertical="bottom" textRotation="0" wrapText="false" indent="0" shrinkToFit="false"/>
      <protection locked="true" hidden="false"/>
    </xf>
    <xf numFmtId="164" fontId="35" fillId="26" borderId="257" xfId="0" applyFont="true" applyBorder="true" applyAlignment="true" applyProtection="true">
      <alignment horizontal="left" vertical="bottom" textRotation="0" wrapText="false" indent="0" shrinkToFit="false"/>
      <protection locked="true" hidden="false"/>
    </xf>
    <xf numFmtId="164" fontId="19" fillId="29" borderId="214" xfId="0" applyFont="true" applyBorder="true" applyAlignment="true" applyProtection="true">
      <alignment horizontal="left" vertical="bottom" textRotation="0" wrapText="false" indent="0" shrinkToFit="false"/>
      <protection locked="true" hidden="false"/>
    </xf>
    <xf numFmtId="164" fontId="19" fillId="29" borderId="184" xfId="0" applyFont="true" applyBorder="true" applyAlignment="true" applyProtection="true">
      <alignment horizontal="left" vertical="bottom" textRotation="0" wrapText="false" indent="0" shrinkToFit="false"/>
      <protection locked="true" hidden="false"/>
    </xf>
    <xf numFmtId="164" fontId="19" fillId="23" borderId="258" xfId="0" applyFont="true" applyBorder="true" applyAlignment="true" applyProtection="true">
      <alignment horizontal="center" vertical="bottom" textRotation="0" wrapText="false" indent="0" shrinkToFit="false"/>
      <protection locked="true" hidden="false"/>
    </xf>
    <xf numFmtId="164" fontId="35" fillId="26" borderId="195" xfId="0" applyFont="true" applyBorder="true" applyAlignment="true" applyProtection="true">
      <alignment horizontal="center" vertical="bottom" textRotation="0" wrapText="false" indent="0" shrinkToFit="false"/>
      <protection locked="true" hidden="false"/>
    </xf>
    <xf numFmtId="164" fontId="19" fillId="29" borderId="188" xfId="0" applyFont="true" applyBorder="true" applyAlignment="true" applyProtection="true">
      <alignment horizontal="left" vertical="bottom" textRotation="0" wrapText="false" indent="0" shrinkToFit="false"/>
      <protection locked="true" hidden="false"/>
    </xf>
    <xf numFmtId="164" fontId="10" fillId="0" borderId="259" xfId="0" applyFont="true" applyBorder="true" applyAlignment="true" applyProtection="true">
      <alignment horizontal="center" vertical="bottom" textRotation="0" wrapText="true" indent="0" shrinkToFit="false"/>
      <protection locked="true" hidden="false"/>
    </xf>
    <xf numFmtId="164" fontId="10" fillId="0" borderId="260" xfId="0" applyFont="true" applyBorder="true" applyAlignment="true" applyProtection="true">
      <alignment horizontal="center" vertical="bottom" textRotation="0" wrapText="true" indent="0" shrinkToFit="false"/>
      <protection locked="true" hidden="false"/>
    </xf>
    <xf numFmtId="164" fontId="4" fillId="0" borderId="260" xfId="0" applyFont="true" applyBorder="true" applyAlignment="true" applyProtection="true">
      <alignment horizontal="center" vertical="bottom" textRotation="0" wrapText="false" indent="0" shrinkToFit="false"/>
      <protection locked="true" hidden="false"/>
    </xf>
    <xf numFmtId="164" fontId="4" fillId="0" borderId="260" xfId="0" applyFont="true" applyBorder="true" applyAlignment="true" applyProtection="true">
      <alignment horizontal="center" vertical="center" textRotation="0" wrapText="true" indent="0" shrinkToFit="false"/>
      <protection locked="true" hidden="false"/>
    </xf>
    <xf numFmtId="164" fontId="10" fillId="0" borderId="261" xfId="0" applyFont="true" applyBorder="true" applyAlignment="true" applyProtection="true">
      <alignment horizontal="center" vertical="bottom" textRotation="0" wrapText="true" indent="0" shrinkToFit="false"/>
      <protection locked="true" hidden="false"/>
    </xf>
    <xf numFmtId="164" fontId="19" fillId="0" borderId="262" xfId="0" applyFont="true" applyBorder="true" applyAlignment="true" applyProtection="true">
      <alignment horizontal="right" vertical="bottom" textRotation="0" wrapText="false" indent="0" shrinkToFit="false"/>
      <protection locked="true" hidden="false"/>
    </xf>
    <xf numFmtId="164" fontId="19" fillId="15" borderId="263" xfId="0" applyFont="true" applyBorder="true" applyAlignment="true" applyProtection="true">
      <alignment horizontal="center" vertical="bottom" textRotation="0" wrapText="false" indent="0" shrinkToFit="false"/>
      <protection locked="true" hidden="false"/>
    </xf>
    <xf numFmtId="164" fontId="19" fillId="15" borderId="264" xfId="0" applyFont="true" applyBorder="true" applyAlignment="true" applyProtection="true">
      <alignment horizontal="center" vertical="bottom" textRotation="0" wrapText="false" indent="0" shrinkToFit="false"/>
      <protection locked="true" hidden="false"/>
    </xf>
    <xf numFmtId="175" fontId="19" fillId="29" borderId="264" xfId="0" applyFont="true" applyBorder="true" applyAlignment="true" applyProtection="true">
      <alignment horizontal="right" vertical="bottom" textRotation="0" wrapText="false" indent="0" shrinkToFit="false"/>
      <protection locked="true" hidden="false"/>
    </xf>
    <xf numFmtId="164" fontId="19" fillId="29" borderId="265" xfId="0" applyFont="true" applyBorder="true" applyAlignment="true" applyProtection="true">
      <alignment horizontal="center" vertical="center" textRotation="0" wrapText="false" indent="0" shrinkToFit="false"/>
      <protection locked="true" hidden="false"/>
    </xf>
    <xf numFmtId="165" fontId="19" fillId="0" borderId="264" xfId="0" applyFont="true" applyBorder="true" applyAlignment="true" applyProtection="true">
      <alignment horizontal="left" vertical="bottom" textRotation="0" wrapText="false" indent="0" shrinkToFit="false"/>
      <protection locked="true" hidden="false"/>
    </xf>
    <xf numFmtId="164" fontId="19" fillId="0" borderId="266" xfId="0" applyFont="true" applyBorder="true" applyAlignment="true" applyProtection="true">
      <alignment horizontal="general" vertical="bottom" textRotation="0" wrapText="false" indent="0" shrinkToFit="false"/>
      <protection locked="true" hidden="false"/>
    </xf>
    <xf numFmtId="164" fontId="19" fillId="29" borderId="264" xfId="0" applyFont="true" applyBorder="true" applyAlignment="true" applyProtection="true">
      <alignment horizontal="center" vertical="center" textRotation="0" wrapText="false" indent="0" shrinkToFit="false"/>
      <protection locked="true" hidden="false"/>
    </xf>
    <xf numFmtId="164" fontId="4" fillId="20" borderId="267" xfId="0" applyFont="true" applyBorder="true" applyAlignment="true" applyProtection="true">
      <alignment horizontal="general" vertical="bottom" textRotation="0" wrapText="false" indent="0" shrinkToFit="false"/>
      <protection locked="true" hidden="false"/>
    </xf>
    <xf numFmtId="164" fontId="4" fillId="20" borderId="0" xfId="0" applyFont="true" applyBorder="true" applyAlignment="true" applyProtection="true">
      <alignment horizontal="center" vertical="bottom" textRotation="0" wrapText="false" indent="0" shrinkToFit="false"/>
      <protection locked="true" hidden="false"/>
    </xf>
    <xf numFmtId="164" fontId="19" fillId="20" borderId="0" xfId="0" applyFont="true" applyBorder="true" applyAlignment="true" applyProtection="true">
      <alignment horizontal="right" vertical="bottom" textRotation="0" wrapText="false" indent="0" shrinkToFit="false"/>
      <protection locked="true" hidden="false"/>
    </xf>
    <xf numFmtId="164" fontId="19" fillId="20" borderId="268" xfId="0" applyFont="true" applyBorder="true" applyAlignment="true" applyProtection="true">
      <alignment horizontal="left" vertical="bottom" textRotation="0" wrapText="false" indent="0" shrinkToFit="false"/>
      <protection locked="true" hidden="false"/>
    </xf>
    <xf numFmtId="164" fontId="19" fillId="20" borderId="268" xfId="0" applyFont="true" applyBorder="true" applyAlignment="true" applyProtection="true">
      <alignment horizontal="center" vertical="center" textRotation="0" wrapText="false" indent="0" shrinkToFit="false"/>
      <protection locked="true" hidden="false"/>
    </xf>
    <xf numFmtId="164" fontId="19" fillId="20" borderId="269" xfId="0" applyFont="true" applyBorder="true" applyAlignment="true" applyProtection="true">
      <alignment horizontal="center" vertical="center" textRotation="0" wrapText="false" indent="0" shrinkToFit="false"/>
      <protection locked="true" hidden="false"/>
    </xf>
    <xf numFmtId="164" fontId="19" fillId="29" borderId="270" xfId="0" applyFont="true" applyBorder="true" applyAlignment="true" applyProtection="true">
      <alignment horizontal="left" vertical="bottom" textRotation="0" wrapText="false" indent="0" shrinkToFit="false"/>
      <protection locked="true" hidden="false"/>
    </xf>
    <xf numFmtId="164" fontId="19" fillId="0" borderId="271" xfId="0" applyFont="true" applyBorder="true" applyAlignment="true" applyProtection="true">
      <alignment horizontal="center" vertical="bottom" textRotation="0" wrapText="false" indent="0" shrinkToFit="false"/>
      <protection locked="true" hidden="false"/>
    </xf>
    <xf numFmtId="164" fontId="19" fillId="0" borderId="272" xfId="0" applyFont="true" applyBorder="true" applyAlignment="true" applyProtection="true">
      <alignment horizontal="left" vertical="bottom" textRotation="0" wrapText="false" indent="0" shrinkToFit="false"/>
      <protection locked="true" hidden="false"/>
    </xf>
    <xf numFmtId="164" fontId="19" fillId="0" borderId="273" xfId="0" applyFont="true" applyBorder="true" applyAlignment="true" applyProtection="true">
      <alignment horizontal="center" vertical="bottom" textRotation="0" wrapText="false" indent="0" shrinkToFit="false"/>
      <protection locked="true" hidden="false"/>
    </xf>
    <xf numFmtId="164" fontId="19" fillId="0" borderId="274" xfId="0" applyFont="true" applyBorder="true" applyAlignment="true" applyProtection="true">
      <alignment horizontal="left" vertical="bottom" textRotation="0" wrapText="false" indent="0" shrinkToFit="false"/>
      <protection locked="true" hidden="false"/>
    </xf>
    <xf numFmtId="164" fontId="19" fillId="29" borderId="275" xfId="0" applyFont="true" applyBorder="true" applyAlignment="true" applyProtection="true">
      <alignment horizontal="center" vertical="center" textRotation="0" wrapText="false" indent="0" shrinkToFit="false"/>
      <protection locked="true" hidden="false"/>
    </xf>
    <xf numFmtId="164" fontId="19" fillId="0" borderId="276" xfId="0" applyFont="true" applyBorder="true" applyAlignment="true" applyProtection="true">
      <alignment horizontal="left" vertical="bottom" textRotation="0" wrapText="false" indent="0" shrinkToFit="false"/>
      <protection locked="true" hidden="false"/>
    </xf>
    <xf numFmtId="165" fontId="19" fillId="0" borderId="277" xfId="0" applyFont="true" applyBorder="true" applyAlignment="true" applyProtection="true">
      <alignment horizontal="center" vertical="bottom" textRotation="0" wrapText="false" indent="0" shrinkToFit="false"/>
      <protection locked="true" hidden="false"/>
    </xf>
    <xf numFmtId="165" fontId="19" fillId="0" borderId="278" xfId="0" applyFont="true" applyBorder="true" applyAlignment="true" applyProtection="true">
      <alignment horizontal="left" vertical="bottom" textRotation="0" wrapText="false" indent="0" shrinkToFit="false"/>
      <protection locked="true" hidden="false"/>
    </xf>
    <xf numFmtId="164" fontId="19" fillId="0" borderId="279" xfId="0" applyFont="true" applyBorder="true" applyAlignment="true" applyProtection="true">
      <alignment horizontal="right" vertical="bottom" textRotation="0" wrapText="false" indent="0" shrinkToFit="false"/>
      <protection locked="true" hidden="false"/>
    </xf>
    <xf numFmtId="164" fontId="19" fillId="15" borderId="280" xfId="0" applyFont="true" applyBorder="true" applyAlignment="true" applyProtection="true">
      <alignment horizontal="center" vertical="bottom" textRotation="0" wrapText="false" indent="0" shrinkToFit="false"/>
      <protection locked="true" hidden="false"/>
    </xf>
    <xf numFmtId="164" fontId="19" fillId="15" borderId="281" xfId="0" applyFont="true" applyBorder="true" applyAlignment="true" applyProtection="true">
      <alignment horizontal="center" vertical="bottom" textRotation="0" wrapText="false" indent="0" shrinkToFit="false"/>
      <protection locked="true" hidden="false"/>
    </xf>
    <xf numFmtId="175" fontId="19" fillId="29" borderId="281" xfId="0" applyFont="true" applyBorder="true" applyAlignment="true" applyProtection="true">
      <alignment horizontal="right" vertical="bottom" textRotation="0" wrapText="false" indent="0" shrinkToFit="false"/>
      <protection locked="true" hidden="false"/>
    </xf>
    <xf numFmtId="175" fontId="19" fillId="0" borderId="282" xfId="0" applyFont="true" applyBorder="true" applyAlignment="true" applyProtection="true">
      <alignment horizontal="right" vertical="bottom" textRotation="0" wrapText="false" indent="0" shrinkToFit="false"/>
      <protection locked="true" hidden="false"/>
    </xf>
    <xf numFmtId="164" fontId="19" fillId="29" borderId="281" xfId="0" applyFont="true" applyBorder="true" applyAlignment="true" applyProtection="true">
      <alignment horizontal="center" vertical="center" textRotation="0" wrapText="false" indent="0" shrinkToFit="false"/>
      <protection locked="true" hidden="false"/>
    </xf>
    <xf numFmtId="165" fontId="19" fillId="0" borderId="281" xfId="0" applyFont="true" applyBorder="true" applyAlignment="true" applyProtection="true">
      <alignment horizontal="left" vertical="bottom" textRotation="0" wrapText="false" indent="0" shrinkToFit="false"/>
      <protection locked="true" hidden="false"/>
    </xf>
    <xf numFmtId="164" fontId="19" fillId="0" borderId="283" xfId="0" applyFont="true" applyBorder="true" applyAlignment="true" applyProtection="true">
      <alignment horizontal="left" vertical="bottom" textRotation="0" wrapText="false" indent="0" shrinkToFit="false"/>
      <protection locked="true" hidden="false"/>
    </xf>
    <xf numFmtId="164" fontId="19" fillId="0" borderId="284" xfId="0" applyFont="true" applyBorder="true" applyAlignment="true" applyProtection="true">
      <alignment horizontal="center" vertical="center" textRotation="0" wrapText="false" indent="0" shrinkToFit="false"/>
      <protection locked="true" hidden="false"/>
    </xf>
    <xf numFmtId="165" fontId="19" fillId="0" borderId="285" xfId="0" applyFont="true" applyBorder="true" applyAlignment="true" applyProtection="true">
      <alignment horizontal="left" vertical="bottom" textRotation="0" wrapText="false" indent="0" shrinkToFit="false"/>
      <protection locked="true" hidden="false"/>
    </xf>
    <xf numFmtId="164" fontId="78" fillId="0" borderId="0" xfId="0" applyFont="true" applyBorder="true" applyAlignment="true" applyProtection="true">
      <alignment horizontal="center" vertical="bottom" textRotation="0" wrapText="false" indent="0" shrinkToFit="false"/>
      <protection locked="true" hidden="false"/>
    </xf>
    <xf numFmtId="164" fontId="10" fillId="0" borderId="286" xfId="0" applyFont="true" applyBorder="true" applyAlignment="true" applyProtection="true">
      <alignment horizontal="center" vertical="bottom" textRotation="0" wrapText="false" indent="0" shrinkToFit="false"/>
      <protection locked="true" hidden="false"/>
    </xf>
    <xf numFmtId="164" fontId="19" fillId="0" borderId="125" xfId="0" applyFont="true" applyBorder="true" applyAlignment="true" applyProtection="true">
      <alignment horizontal="right" vertical="bottom" textRotation="0" wrapText="false" indent="0" shrinkToFit="false"/>
      <protection locked="true" hidden="false"/>
    </xf>
    <xf numFmtId="164" fontId="19" fillId="0" borderId="126" xfId="0" applyFont="true" applyBorder="true" applyAlignment="true" applyProtection="true">
      <alignment horizontal="right" vertical="bottom" textRotation="0" wrapText="false" indent="0" shrinkToFit="false"/>
      <protection locked="true" hidden="false"/>
    </xf>
    <xf numFmtId="164" fontId="13" fillId="0" borderId="126" xfId="0" applyFont="true" applyBorder="true" applyAlignment="true" applyProtection="true">
      <alignment horizontal="general" vertical="bottom" textRotation="0" wrapText="false" indent="0" shrinkToFit="false"/>
      <protection locked="true" hidden="false"/>
    </xf>
    <xf numFmtId="164" fontId="79" fillId="0" borderId="0" xfId="0" applyFont="true" applyBorder="false" applyAlignment="true" applyProtection="true">
      <alignment horizontal="general" vertical="center" textRotation="0" wrapText="false" indent="0" shrinkToFit="false"/>
      <protection locked="true" hidden="false"/>
    </xf>
    <xf numFmtId="164" fontId="73" fillId="0" borderId="0" xfId="0" applyFont="true" applyBorder="false" applyAlignment="true" applyProtection="true">
      <alignment horizontal="general" vertical="center" textRotation="0" wrapText="false" indent="0" shrinkToFit="false"/>
      <protection locked="true" hidden="false"/>
    </xf>
    <xf numFmtId="164" fontId="79" fillId="0" borderId="0" xfId="0" applyFont="true" applyBorder="true" applyAlignment="true" applyProtection="true">
      <alignment horizontal="center" vertical="center" textRotation="0" wrapText="false" indent="0" shrinkToFit="false"/>
      <protection locked="true" hidden="false"/>
    </xf>
    <xf numFmtId="165" fontId="80" fillId="0" borderId="0" xfId="0" applyFont="true" applyBorder="true" applyAlignment="true" applyProtection="true">
      <alignment horizontal="center" vertical="bottom" textRotation="0" wrapText="false" indent="0" shrinkToFit="false"/>
      <protection locked="true" hidden="false"/>
    </xf>
    <xf numFmtId="164" fontId="80" fillId="0" borderId="0" xfId="0" applyFont="true" applyBorder="false" applyAlignment="true" applyProtection="true">
      <alignment horizontal="general" vertical="bottom" textRotation="0" wrapText="false" indent="0" shrinkToFit="false"/>
      <protection locked="true" hidden="false"/>
    </xf>
    <xf numFmtId="164" fontId="19" fillId="0" borderId="253" xfId="0" applyFont="true" applyBorder="true" applyAlignment="true" applyProtection="true">
      <alignment horizontal="left" vertical="bottom" textRotation="0" wrapText="false" indent="0" shrinkToFit="false"/>
      <protection locked="true" hidden="false"/>
    </xf>
    <xf numFmtId="165" fontId="19" fillId="13" borderId="287" xfId="0" applyFont="true" applyBorder="true" applyAlignment="true" applyProtection="true">
      <alignment horizontal="center" vertical="bottom" textRotation="0" wrapText="false" indent="0" shrinkToFit="false"/>
      <protection locked="true" hidden="false"/>
    </xf>
    <xf numFmtId="164" fontId="81" fillId="0" borderId="0" xfId="0" applyFont="true" applyBorder="false" applyAlignment="true" applyProtection="true">
      <alignment horizontal="general" vertical="bottom" textRotation="0" wrapText="false" indent="0" shrinkToFit="false"/>
      <protection locked="true" hidden="false"/>
    </xf>
    <xf numFmtId="164" fontId="19" fillId="24" borderId="0" xfId="0" applyFont="true" applyBorder="true" applyAlignment="true" applyProtection="true">
      <alignment horizontal="general" vertical="bottom" textRotation="0" wrapText="false" indent="0" shrinkToFit="false"/>
      <protection locked="true" hidden="false"/>
    </xf>
    <xf numFmtId="164" fontId="47" fillId="0" borderId="0" xfId="0" applyFont="true" applyBorder="true" applyAlignment="true" applyProtection="true">
      <alignment horizontal="center" vertical="bottom" textRotation="0" wrapText="false" indent="0" shrinkToFit="false"/>
      <protection locked="true" hidden="false"/>
    </xf>
    <xf numFmtId="164" fontId="19" fillId="22" borderId="288" xfId="0" applyFont="true" applyBorder="true" applyAlignment="true" applyProtection="true">
      <alignment horizontal="center" vertical="center" textRotation="0" wrapText="false" indent="0" shrinkToFit="false"/>
      <protection locked="true" hidden="false"/>
    </xf>
    <xf numFmtId="164" fontId="19" fillId="22" borderId="289" xfId="0" applyFont="true" applyBorder="true" applyAlignment="true" applyProtection="true">
      <alignment horizontal="center" vertical="center" textRotation="0" wrapText="false" indent="0" shrinkToFit="false"/>
      <protection locked="true" hidden="false"/>
    </xf>
    <xf numFmtId="164" fontId="82" fillId="0" borderId="290" xfId="0" applyFont="true" applyBorder="true" applyAlignment="true" applyProtection="true">
      <alignment horizontal="center" vertical="center" textRotation="0" wrapText="false" indent="0" shrinkToFit="false"/>
      <protection locked="true" hidden="false"/>
    </xf>
    <xf numFmtId="164" fontId="19" fillId="0" borderId="291" xfId="0" applyFont="true" applyBorder="true" applyAlignment="true" applyProtection="true">
      <alignment horizontal="center" vertical="center" textRotation="0" wrapText="false" indent="0" shrinkToFit="false"/>
      <protection locked="true" hidden="false"/>
    </xf>
    <xf numFmtId="164" fontId="19" fillId="0" borderId="292" xfId="0" applyFont="true" applyBorder="true" applyAlignment="true" applyProtection="true">
      <alignment horizontal="center" vertical="center" textRotation="0" wrapText="false" indent="0" shrinkToFit="false"/>
      <protection locked="true" hidden="false"/>
    </xf>
    <xf numFmtId="164" fontId="19" fillId="0" borderId="290" xfId="0" applyFont="true" applyBorder="true" applyAlignment="true" applyProtection="true">
      <alignment horizontal="center" vertical="center" textRotation="0" wrapText="false" indent="0" shrinkToFit="false"/>
      <protection locked="true" hidden="false"/>
    </xf>
    <xf numFmtId="164" fontId="82" fillId="0" borderId="293" xfId="0" applyFont="true" applyBorder="true" applyAlignment="true" applyProtection="true">
      <alignment horizontal="center" vertical="center" textRotation="0" wrapText="false" indent="0" shrinkToFit="false"/>
      <protection locked="true" hidden="false"/>
    </xf>
    <xf numFmtId="164" fontId="19" fillId="0" borderId="294" xfId="0" applyFont="true" applyBorder="true" applyAlignment="true" applyProtection="true">
      <alignment horizontal="center" vertical="center" textRotation="0" wrapText="false" indent="0" shrinkToFit="false"/>
      <protection locked="true" hidden="false"/>
    </xf>
    <xf numFmtId="164" fontId="19" fillId="0" borderId="295" xfId="0" applyFont="true" applyBorder="true" applyAlignment="true" applyProtection="true">
      <alignment horizontal="center" vertical="center" textRotation="0" wrapText="false" indent="0" shrinkToFit="false"/>
      <protection locked="true" hidden="false"/>
    </xf>
    <xf numFmtId="164" fontId="19" fillId="0" borderId="293" xfId="0" applyFont="true" applyBorder="true" applyAlignment="true" applyProtection="true">
      <alignment horizontal="center" vertical="center" textRotation="0" wrapText="false" indent="0" shrinkToFit="false"/>
      <protection locked="true" hidden="false"/>
    </xf>
    <xf numFmtId="164" fontId="10" fillId="0" borderId="295" xfId="0" applyFont="true" applyBorder="true" applyAlignment="true" applyProtection="true">
      <alignment horizontal="center" vertical="center" textRotation="0" wrapText="false" indent="0" shrinkToFit="false"/>
      <protection locked="true" hidden="false"/>
    </xf>
    <xf numFmtId="164" fontId="82" fillId="0" borderId="296" xfId="0" applyFont="true" applyBorder="true" applyAlignment="true" applyProtection="true">
      <alignment horizontal="center" vertical="center" textRotation="0" wrapText="false" indent="0" shrinkToFit="false"/>
      <protection locked="true" hidden="false"/>
    </xf>
    <xf numFmtId="164" fontId="19" fillId="0" borderId="297" xfId="0" applyFont="true" applyBorder="true" applyAlignment="true" applyProtection="true">
      <alignment horizontal="center" vertical="center" textRotation="0" wrapText="false" indent="0" shrinkToFit="false"/>
      <protection locked="true" hidden="false"/>
    </xf>
    <xf numFmtId="164" fontId="19" fillId="0" borderId="298" xfId="0" applyFont="true" applyBorder="true" applyAlignment="true" applyProtection="true">
      <alignment horizontal="center" vertical="center" textRotation="0" wrapText="false" indent="0" shrinkToFit="false"/>
      <protection locked="true" hidden="false"/>
    </xf>
    <xf numFmtId="164" fontId="19" fillId="0" borderId="296" xfId="0" applyFont="true" applyBorder="true" applyAlignment="true" applyProtection="true">
      <alignment horizontal="center" vertical="center" textRotation="0" wrapText="false" indent="0" shrinkToFit="false"/>
      <protection locked="true" hidden="false"/>
    </xf>
    <xf numFmtId="164" fontId="83" fillId="0" borderId="0" xfId="0" applyFont="true" applyBorder="false" applyAlignment="true" applyProtection="true">
      <alignment horizontal="general" vertical="bottom" textRotation="0" wrapText="false" indent="0" shrinkToFit="false"/>
      <protection locked="true" hidden="false"/>
    </xf>
    <xf numFmtId="165" fontId="35" fillId="0" borderId="0" xfId="0" applyFont="true" applyBorder="false" applyAlignment="true" applyProtection="true">
      <alignment horizontal="center" vertical="bottom" textRotation="0" wrapText="false" indent="0" shrinkToFit="false"/>
      <protection locked="true" hidden="false"/>
    </xf>
    <xf numFmtId="164" fontId="76" fillId="0" borderId="0" xfId="0" applyFont="true" applyBorder="false" applyAlignment="true" applyProtection="true">
      <alignment horizontal="right" vertical="bottom" textRotation="0" wrapText="false" indent="0" shrinkToFit="false"/>
      <protection locked="true" hidden="false"/>
    </xf>
    <xf numFmtId="164" fontId="76" fillId="0" borderId="0" xfId="0" applyFont="true" applyBorder="false" applyAlignment="true" applyProtection="true">
      <alignment horizontal="left" vertical="bottom" textRotation="0" wrapText="false" indent="0" shrinkToFit="false"/>
      <protection locked="true" hidden="false"/>
    </xf>
    <xf numFmtId="164" fontId="19" fillId="15" borderId="299" xfId="0" applyFont="true" applyBorder="true" applyAlignment="true" applyProtection="true">
      <alignment horizontal="general" vertical="bottom" textRotation="0" wrapText="false" indent="0" shrinkToFit="false"/>
      <protection locked="true" hidden="false"/>
    </xf>
    <xf numFmtId="164" fontId="19" fillId="15" borderId="300" xfId="0" applyFont="true" applyBorder="true" applyAlignment="true" applyProtection="true">
      <alignment horizontal="center" vertical="bottom" textRotation="0" wrapText="false" indent="0" shrinkToFit="false"/>
      <protection locked="true" hidden="false"/>
    </xf>
    <xf numFmtId="164" fontId="19" fillId="15" borderId="301" xfId="0" applyFont="true" applyBorder="true" applyAlignment="true" applyProtection="true">
      <alignment horizontal="general" vertical="bottom" textRotation="0" wrapText="false" indent="0" shrinkToFit="false"/>
      <protection locked="true" hidden="false"/>
    </xf>
    <xf numFmtId="165" fontId="19" fillId="15" borderId="301" xfId="0" applyFont="true" applyBorder="true" applyAlignment="true" applyProtection="true">
      <alignment horizontal="left" vertical="bottom" textRotation="0" wrapText="false" indent="0" shrinkToFit="false"/>
      <protection locked="true" hidden="false"/>
    </xf>
    <xf numFmtId="165" fontId="19" fillId="15" borderId="253" xfId="0" applyFont="true" applyBorder="true" applyAlignment="true" applyProtection="true">
      <alignment horizontal="general" vertical="bottom" textRotation="0" wrapText="false" indent="0" shrinkToFit="false"/>
      <protection locked="true" hidden="false"/>
    </xf>
    <xf numFmtId="177" fontId="19" fillId="0" borderId="0" xfId="0" applyFont="true" applyBorder="false" applyAlignment="true" applyProtection="true">
      <alignment horizontal="general" vertical="bottom" textRotation="0" wrapText="false" indent="0" shrinkToFit="false"/>
      <protection locked="true" hidden="false"/>
    </xf>
    <xf numFmtId="165" fontId="19" fillId="0" borderId="0" xfId="0" applyFont="true" applyBorder="false" applyAlignment="true" applyProtection="true">
      <alignment horizontal="center" vertical="bottom" textRotation="0" wrapText="false" indent="0" shrinkToFit="false"/>
      <protection locked="true" hidden="false"/>
    </xf>
    <xf numFmtId="178" fontId="19" fillId="0" borderId="0" xfId="0" applyFont="true" applyBorder="false" applyAlignment="true" applyProtection="true">
      <alignment horizontal="center" vertical="bottom" textRotation="0" wrapText="false" indent="0" shrinkToFit="false"/>
      <protection locked="true" hidden="false"/>
    </xf>
    <xf numFmtId="164" fontId="84" fillId="0" borderId="0" xfId="0" applyFont="true" applyBorder="true" applyAlignment="true" applyProtection="true">
      <alignment horizontal="center" vertical="bottom" textRotation="0" wrapText="false" indent="0" shrinkToFit="false"/>
      <protection locked="true" hidden="false"/>
    </xf>
    <xf numFmtId="165" fontId="19" fillId="30" borderId="0" xfId="0" applyFont="true" applyBorder="true" applyAlignment="true" applyProtection="true">
      <alignment horizontal="center" vertical="bottom" textRotation="0" wrapText="false" indent="0" shrinkToFit="false"/>
      <protection locked="true" hidden="false"/>
    </xf>
    <xf numFmtId="164" fontId="63" fillId="0" borderId="0" xfId="0" applyFont="true" applyBorder="false" applyAlignment="true" applyProtection="true">
      <alignment horizontal="left" vertical="bottom" textRotation="0" wrapText="false" indent="0" shrinkToFit="false"/>
      <protection locked="true" hidden="false"/>
    </xf>
    <xf numFmtId="164" fontId="19" fillId="0" borderId="198" xfId="0" applyFont="true" applyBorder="true" applyAlignment="true" applyProtection="true">
      <alignment horizontal="center" vertical="bottom" textRotation="0" wrapText="false" indent="0" shrinkToFit="false"/>
      <protection locked="true" hidden="false"/>
    </xf>
    <xf numFmtId="165" fontId="4" fillId="0" borderId="199" xfId="0" applyFont="true" applyBorder="true" applyAlignment="true" applyProtection="true">
      <alignment horizontal="center" vertical="bottom" textRotation="0" wrapText="false" indent="0" shrinkToFit="false"/>
      <protection locked="true" hidden="false"/>
    </xf>
    <xf numFmtId="165" fontId="19" fillId="0" borderId="199" xfId="0" applyFont="true" applyBorder="true" applyAlignment="true" applyProtection="true">
      <alignment horizontal="center" vertical="bottom" textRotation="0" wrapText="false" indent="0" shrinkToFit="false"/>
      <protection locked="true" hidden="false"/>
    </xf>
    <xf numFmtId="177" fontId="19" fillId="0" borderId="200" xfId="0" applyFont="true" applyBorder="true" applyAlignment="true" applyProtection="true">
      <alignment horizontal="general" vertical="bottom" textRotation="0" wrapText="false" indent="0" shrinkToFit="false"/>
      <protection locked="true" hidden="false"/>
    </xf>
    <xf numFmtId="165" fontId="19" fillId="24" borderId="302" xfId="0" applyFont="true" applyBorder="true" applyAlignment="true" applyProtection="true">
      <alignment horizontal="center" vertical="bottom" textRotation="0" wrapText="false" indent="0" shrinkToFit="false"/>
      <protection locked="true" hidden="false"/>
    </xf>
    <xf numFmtId="165" fontId="19" fillId="0" borderId="303" xfId="0" applyFont="true" applyBorder="true" applyAlignment="true" applyProtection="true">
      <alignment horizontal="general" vertical="bottom" textRotation="0" wrapText="false" indent="0" shrinkToFit="false"/>
      <protection locked="true" hidden="false"/>
    </xf>
    <xf numFmtId="165" fontId="19" fillId="0" borderId="156" xfId="0" applyFont="true" applyBorder="true" applyAlignment="true" applyProtection="true">
      <alignment horizontal="general" vertical="bottom" textRotation="0" wrapText="false" indent="0" shrinkToFit="false"/>
      <protection locked="true" hidden="false"/>
    </xf>
    <xf numFmtId="164" fontId="19" fillId="0" borderId="304" xfId="0" applyFont="true" applyBorder="true" applyAlignment="true" applyProtection="true">
      <alignment horizontal="center" vertical="bottom" textRotation="0" wrapText="false" indent="0" shrinkToFit="false"/>
      <protection locked="true" hidden="false"/>
    </xf>
    <xf numFmtId="164" fontId="19" fillId="0" borderId="201" xfId="0" applyFont="true" applyBorder="true" applyAlignment="true" applyProtection="true">
      <alignment horizontal="center" vertical="bottom" textRotation="0" wrapText="false" indent="0" shrinkToFit="false"/>
      <protection locked="true" hidden="false"/>
    </xf>
    <xf numFmtId="177" fontId="19" fillId="0" borderId="202" xfId="0" applyFont="true" applyBorder="true" applyAlignment="true" applyProtection="true">
      <alignment horizontal="general" vertical="bottom" textRotation="0" wrapText="false" indent="0" shrinkToFit="false"/>
      <protection locked="true" hidden="false"/>
    </xf>
    <xf numFmtId="165" fontId="19" fillId="0" borderId="305" xfId="0" applyFont="true" applyBorder="true" applyAlignment="true" applyProtection="true">
      <alignment horizontal="general" vertical="bottom" textRotation="0" wrapText="false" indent="0" shrinkToFit="false"/>
      <protection locked="true" hidden="false"/>
    </xf>
    <xf numFmtId="164" fontId="19" fillId="0" borderId="306" xfId="0" applyFont="true" applyBorder="true" applyAlignment="true" applyProtection="true">
      <alignment horizontal="center" vertical="bottom" textRotation="0" wrapText="false" indent="0" shrinkToFit="false"/>
      <protection locked="true" hidden="false"/>
    </xf>
    <xf numFmtId="164" fontId="19" fillId="0" borderId="307" xfId="0" applyFont="true" applyBorder="true" applyAlignment="true" applyProtection="true">
      <alignment horizontal="center" vertical="bottom" textRotation="0" wrapText="false" indent="0" shrinkToFit="false"/>
      <protection locked="true" hidden="false"/>
    </xf>
    <xf numFmtId="164" fontId="19" fillId="0" borderId="197" xfId="0" applyFont="true" applyBorder="true" applyAlignment="true" applyProtection="true">
      <alignment horizontal="general" vertical="bottom" textRotation="0" wrapText="false" indent="0" shrinkToFit="false"/>
      <protection locked="true" hidden="false"/>
    </xf>
    <xf numFmtId="165" fontId="4" fillId="0" borderId="197" xfId="0" applyFont="true" applyBorder="true" applyAlignment="true" applyProtection="true">
      <alignment horizontal="center" vertical="bottom" textRotation="0" wrapText="false" indent="0" shrinkToFit="false"/>
      <protection locked="true" hidden="false"/>
    </xf>
    <xf numFmtId="165" fontId="19" fillId="0" borderId="197" xfId="0" applyFont="true" applyBorder="true" applyAlignment="true" applyProtection="true">
      <alignment horizontal="center" vertical="bottom" textRotation="0" wrapText="false" indent="0" shrinkToFit="false"/>
      <protection locked="true" hidden="false"/>
    </xf>
    <xf numFmtId="177" fontId="19" fillId="0" borderId="308" xfId="0" applyFont="true" applyBorder="true" applyAlignment="true" applyProtection="true">
      <alignment horizontal="general" vertical="bottom" textRotation="0" wrapText="false" indent="0" shrinkToFit="false"/>
      <protection locked="true" hidden="false"/>
    </xf>
    <xf numFmtId="165" fontId="19" fillId="0" borderId="309" xfId="0" applyFont="true" applyBorder="true" applyAlignment="true" applyProtection="true">
      <alignment horizontal="general" vertical="bottom" textRotation="0" wrapText="false" indent="0" shrinkToFit="false"/>
      <protection locked="true" hidden="false"/>
    </xf>
    <xf numFmtId="165" fontId="19" fillId="0" borderId="310" xfId="0" applyFont="true" applyBorder="true" applyAlignment="true" applyProtection="true">
      <alignment horizontal="center" vertical="bottom" textRotation="0" wrapText="false" indent="0" shrinkToFit="false"/>
      <protection locked="true" hidden="false"/>
    </xf>
    <xf numFmtId="165" fontId="19" fillId="0" borderId="310" xfId="0" applyFont="true" applyBorder="true" applyAlignment="true" applyProtection="true">
      <alignment horizontal="general" vertical="bottom" textRotation="0" wrapText="false" indent="0" shrinkToFit="false"/>
      <protection locked="true" hidden="false"/>
    </xf>
    <xf numFmtId="164" fontId="19" fillId="0" borderId="311"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85" fillId="0" borderId="0" xfId="0" applyFont="true" applyBorder="true" applyAlignment="true" applyProtection="true">
      <alignment horizontal="center" vertical="bottom" textRotation="0" wrapText="false" indent="0" shrinkToFit="false"/>
      <protection locked="true" hidden="false"/>
    </xf>
    <xf numFmtId="164" fontId="85" fillId="0" borderId="0" xfId="0" applyFont="true" applyBorder="true" applyAlignment="true" applyProtection="true">
      <alignment horizontal="center" vertical="center" textRotation="0" wrapText="false" indent="0" shrinkToFit="false"/>
      <protection locked="true" hidden="false"/>
    </xf>
    <xf numFmtId="165" fontId="19" fillId="24" borderId="312" xfId="0" applyFont="true" applyBorder="true" applyAlignment="true" applyProtection="true">
      <alignment horizontal="general" vertical="bottom" textRotation="0" wrapText="false" indent="0" shrinkToFit="false"/>
      <protection locked="true" hidden="false"/>
    </xf>
    <xf numFmtId="164" fontId="19" fillId="0" borderId="306" xfId="0" applyFont="true" applyBorder="true" applyAlignment="true" applyProtection="true">
      <alignment horizontal="general" vertical="bottom" textRotation="0" wrapText="false" indent="0" shrinkToFit="false"/>
      <protection locked="true" hidden="false"/>
    </xf>
    <xf numFmtId="165" fontId="19" fillId="0" borderId="200" xfId="0" applyFont="true" applyBorder="true" applyAlignment="true" applyProtection="true">
      <alignment horizontal="center" vertical="bottom" textRotation="0" wrapText="false" indent="0" shrinkToFit="false"/>
      <protection locked="true" hidden="false"/>
    </xf>
    <xf numFmtId="164" fontId="46" fillId="0" borderId="0" xfId="0" applyFont="true" applyBorder="true" applyAlignment="true" applyProtection="true">
      <alignment horizontal="center" vertical="bottom" textRotation="0" wrapText="false" indent="0" shrinkToFit="false"/>
      <protection locked="true" hidden="false"/>
    </xf>
    <xf numFmtId="165" fontId="19" fillId="0" borderId="198" xfId="0" applyFont="true" applyBorder="true" applyAlignment="true" applyProtection="true">
      <alignment horizontal="right" vertical="bottom" textRotation="0" wrapText="false" indent="0" shrinkToFit="false"/>
      <protection locked="true" hidden="false"/>
    </xf>
    <xf numFmtId="164" fontId="19" fillId="8" borderId="198" xfId="0" applyFont="true" applyBorder="true" applyAlignment="true" applyProtection="true">
      <alignment horizontal="general" vertical="bottom" textRotation="0" wrapText="false" indent="0" shrinkToFit="false"/>
      <protection locked="true" hidden="false"/>
    </xf>
    <xf numFmtId="164" fontId="19" fillId="0" borderId="254" xfId="0" applyFont="true" applyBorder="true" applyAlignment="true" applyProtection="true">
      <alignment horizontal="center" vertical="bottom" textRotation="0" wrapText="false" indent="0" shrinkToFit="false"/>
      <protection locked="true" hidden="false"/>
    </xf>
    <xf numFmtId="178" fontId="19" fillId="0" borderId="0" xfId="0" applyFont="true" applyBorder="false" applyAlignment="true" applyProtection="true">
      <alignment horizontal="general" vertical="bottom" textRotation="0" wrapText="false" indent="0" shrinkToFit="false"/>
      <protection locked="true" hidden="false"/>
    </xf>
    <xf numFmtId="165" fontId="19" fillId="0" borderId="303" xfId="0" applyFont="true" applyBorder="true" applyAlignment="true" applyProtection="true">
      <alignment horizontal="center" vertical="bottom" textRotation="0" wrapText="false" indent="0" shrinkToFit="false"/>
      <protection locked="true" hidden="false"/>
    </xf>
    <xf numFmtId="165" fontId="19" fillId="0" borderId="201" xfId="0" applyFont="true" applyBorder="true" applyAlignment="true" applyProtection="true">
      <alignment horizontal="right" vertical="bottom" textRotation="0" wrapText="false" indent="0" shrinkToFit="false"/>
      <protection locked="true" hidden="false"/>
    </xf>
    <xf numFmtId="164" fontId="19" fillId="8" borderId="0" xfId="0" applyFont="true" applyBorder="true" applyAlignment="true" applyProtection="true">
      <alignment horizontal="left" vertical="bottom" textRotation="0" wrapText="false" indent="0" shrinkToFit="false"/>
      <protection locked="true" hidden="false"/>
    </xf>
    <xf numFmtId="165" fontId="19" fillId="0" borderId="202" xfId="0" applyFont="true" applyBorder="true" applyAlignment="true" applyProtection="true">
      <alignment horizontal="center" vertical="bottom" textRotation="0" wrapText="false" indent="0" shrinkToFit="false"/>
      <protection locked="true" hidden="false"/>
    </xf>
    <xf numFmtId="165" fontId="19" fillId="0" borderId="178" xfId="0" applyFont="true" applyBorder="true" applyAlignment="true" applyProtection="true">
      <alignment horizontal="center" vertical="bottom" textRotation="0" wrapText="false" indent="0" shrinkToFit="false"/>
      <protection locked="true" hidden="false"/>
    </xf>
    <xf numFmtId="165" fontId="19" fillId="0" borderId="305" xfId="0" applyFont="true" applyBorder="true" applyAlignment="true" applyProtection="true">
      <alignment horizontal="center" vertical="bottom" textRotation="0" wrapText="false" indent="0" shrinkToFit="false"/>
      <protection locked="true" hidden="false"/>
    </xf>
    <xf numFmtId="165" fontId="19" fillId="0" borderId="307" xfId="0" applyFont="true" applyBorder="true" applyAlignment="true" applyProtection="true">
      <alignment horizontal="right" vertical="bottom" textRotation="0" wrapText="false" indent="0" shrinkToFit="false"/>
      <protection locked="true" hidden="false"/>
    </xf>
    <xf numFmtId="164" fontId="19" fillId="8" borderId="308" xfId="0" applyFont="true" applyBorder="true" applyAlignment="true" applyProtection="true">
      <alignment horizontal="general" vertical="bottom" textRotation="0" wrapText="false" indent="0" shrinkToFit="false"/>
      <protection locked="true" hidden="false"/>
    </xf>
    <xf numFmtId="165" fontId="19" fillId="0" borderId="186" xfId="0" applyFont="true" applyBorder="true" applyAlignment="true" applyProtection="true">
      <alignment horizontal="center" vertical="bottom" textRotation="0" wrapText="false" indent="0" shrinkToFit="false"/>
      <protection locked="true" hidden="false"/>
    </xf>
    <xf numFmtId="165" fontId="86" fillId="0" borderId="0" xfId="0" applyFont="true" applyBorder="false" applyAlignment="true" applyProtection="true">
      <alignment horizontal="general" vertical="bottom" textRotation="0" wrapText="false" indent="0" shrinkToFit="false"/>
      <protection locked="true" hidden="false"/>
    </xf>
    <xf numFmtId="164" fontId="19" fillId="6" borderId="0" xfId="0" applyFont="true" applyBorder="true" applyAlignment="true" applyProtection="true">
      <alignment horizontal="center" vertical="bottom" textRotation="0" wrapText="false" indent="0" shrinkToFit="false"/>
      <protection locked="true" hidden="false"/>
    </xf>
    <xf numFmtId="164" fontId="19" fillId="6" borderId="305" xfId="0" applyFont="true" applyBorder="true" applyAlignment="true" applyProtection="true">
      <alignment horizontal="center" vertical="bottom" textRotation="0" wrapText="false" indent="0" shrinkToFit="false"/>
      <protection locked="true" hidden="false"/>
    </xf>
    <xf numFmtId="164" fontId="19" fillId="6" borderId="306" xfId="0" applyFont="true" applyBorder="true" applyAlignment="true" applyProtection="true">
      <alignment horizontal="center" vertical="bottom" textRotation="0" wrapText="false" indent="0" shrinkToFit="false"/>
      <protection locked="true" hidden="false"/>
    </xf>
    <xf numFmtId="164" fontId="19" fillId="0" borderId="309" xfId="0" applyFont="tru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5">
    <dxf>
      <font>
        <b val="1"/>
      </font>
      <fill>
        <patternFill>
          <bgColor rgb="FFFFFF00"/>
        </patternFill>
      </fill>
    </dxf>
    <dxf>
      <fill>
        <patternFill>
          <bgColor rgb="FFFFD965"/>
        </patternFill>
      </fill>
    </dxf>
    <dxf>
      <fill>
        <patternFill>
          <bgColor rgb="FFFFFFFF"/>
        </patternFill>
      </fill>
    </dxf>
    <dxf>
      <fill>
        <patternFill>
          <bgColor rgb="FFF0FDCE"/>
        </patternFill>
      </fill>
    </dxf>
    <dxf>
      <font>
        <color rgb="FFC02000"/>
      </font>
      <fill>
        <patternFill>
          <bgColor rgb="FFFFFFFF"/>
        </patternFill>
      </fill>
    </dxf>
    <dxf>
      <fill>
        <patternFill>
          <bgColor rgb="FFFFFF00"/>
        </patternFill>
      </fill>
    </dxf>
    <dxf>
      <fill>
        <patternFill>
          <bgColor rgb="FFD9AADA"/>
        </patternFill>
      </fill>
    </dxf>
    <dxf>
      <fill>
        <patternFill>
          <bgColor rgb="FF3CD2FF"/>
        </patternFill>
      </fill>
    </dxf>
    <dxf>
      <fill>
        <patternFill>
          <bgColor rgb="FFFFAF23"/>
        </patternFill>
      </fill>
    </dxf>
    <dxf>
      <fill>
        <patternFill>
          <bgColor rgb="FFB4DC78"/>
        </patternFill>
      </fill>
    </dxf>
    <dxf>
      <font>
        <color rgb="FFC00000"/>
      </font>
      <fill>
        <patternFill>
          <bgColor rgb="FFFFFFFF"/>
        </patternFill>
      </fill>
    </dxf>
    <dxf>
      <font>
        <b val="1"/>
      </font>
      <fill>
        <patternFill>
          <bgColor rgb="FFFFFFFF"/>
        </patternFill>
      </fill>
    </dxf>
    <dxf>
      <font>
        <b val="1"/>
      </font>
      <fill>
        <patternFill>
          <bgColor rgb="FFFFFF66"/>
        </patternFill>
      </fill>
      <border diagonalUp="false" diagonalDown="false">
        <left style="thin"/>
        <right style="thin"/>
        <top style="thin"/>
        <bottom style="thin"/>
        <diagonal/>
      </border>
    </dxf>
    <dxf>
      <font>
        <b val="1"/>
      </font>
      <fill>
        <patternFill>
          <bgColor rgb="FFFFFF66"/>
        </patternFill>
      </fill>
    </dxf>
    <dxf>
      <fill>
        <patternFill>
          <bgColor rgb="FFEDFBC1"/>
        </patternFill>
      </fill>
    </dxf>
  </dxfs>
  <colors>
    <indexedColors>
      <rgbColor rgb="FF000000"/>
      <rgbColor rgb="FFFFFFFF"/>
      <rgbColor rgb="FFFF0000"/>
      <rgbColor rgb="FFEDFBC1"/>
      <rgbColor rgb="FF0000FF"/>
      <rgbColor rgb="FFFFFF00"/>
      <rgbColor rgb="FFFBE4D5"/>
      <rgbColor rgb="FFD9E2F3"/>
      <rgbColor rgb="FF88060F"/>
      <rgbColor rgb="FFECECEC"/>
      <rgbColor rgb="FFFEF6E8"/>
      <rgbColor rgb="FF789A0A"/>
      <rgbColor rgb="FFC00000"/>
      <rgbColor rgb="FF09738F"/>
      <rgbColor rgb="FFBFBFBF"/>
      <rgbColor rgb="FF7F7F7F"/>
      <rgbColor rgb="FFAEABAB"/>
      <rgbColor rgb="FFC55A11"/>
      <rgbColor rgb="FFFFFFCC"/>
      <rgbColor rgb="FFD1F2FB"/>
      <rgbColor rgb="FFFBF7C9"/>
      <rgbColor rgb="FFE98119"/>
      <rgbColor rgb="FF0072E0"/>
      <rgbColor rgb="FFBDD6EE"/>
      <rgbColor rgb="FFF9F9F9"/>
      <rgbColor rgb="FFFEE9D6"/>
      <rgbColor rgb="FFFFFF66"/>
      <rgbColor rgb="FFD8D8D8"/>
      <rgbColor rgb="FFFDEFE7"/>
      <rgbColor rgb="FF8C1737"/>
      <rgbColor rgb="FF0D98C9"/>
      <rgbColor rgb="FFF8F8F8"/>
      <rgbColor rgb="FFAFD982"/>
      <rgbColor rgb="FFDEEAF6"/>
      <rgbColor rgb="FFE2EFD9"/>
      <rgbColor rgb="FFFFFF99"/>
      <rgbColor rgb="FFD0CECE"/>
      <rgbColor rgb="FFF4B083"/>
      <rgbColor rgb="FFD9AADA"/>
      <rgbColor rgb="FFFCC99A"/>
      <rgbColor rgb="FF2F71B4"/>
      <rgbColor rgb="FF3CD2FF"/>
      <rgbColor rgb="FFB4DC78"/>
      <rgbColor rgb="FFFFD965"/>
      <rgbColor rgb="FFFFAF23"/>
      <rgbColor rgb="FFDE500A"/>
      <rgbColor rgb="FF757070"/>
      <rgbColor rgb="FFA5A5A5"/>
      <rgbColor rgb="FFFEF2CB"/>
      <rgbColor rgb="FF458DA6"/>
      <rgbColor rgb="FFF0FDCE"/>
      <rgbColor rgb="FFFFEEDB"/>
      <rgbColor rgb="FFC02000"/>
      <rgbColor rgb="FF73716A"/>
      <rgbColor rgb="FFF2F2F2"/>
      <rgbColor rgb="FF4D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20</xdr:col>
      <xdr:colOff>219240</xdr:colOff>
      <xdr:row>0</xdr:row>
      <xdr:rowOff>181080</xdr:rowOff>
    </xdr:from>
    <xdr:to>
      <xdr:col>22</xdr:col>
      <xdr:colOff>472320</xdr:colOff>
      <xdr:row>8</xdr:row>
      <xdr:rowOff>247320</xdr:rowOff>
    </xdr:to>
    <xdr:pic>
      <xdr:nvPicPr>
        <xdr:cNvPr id="0" name="image1.png" descr=""/>
        <xdr:cNvPicPr/>
      </xdr:nvPicPr>
      <xdr:blipFill>
        <a:blip r:embed="rId1"/>
        <a:stretch/>
      </xdr:blipFill>
      <xdr:spPr>
        <a:xfrm>
          <a:off x="16515720" y="181080"/>
          <a:ext cx="1716120" cy="21427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20</xdr:col>
      <xdr:colOff>228600</xdr:colOff>
      <xdr:row>1</xdr:row>
      <xdr:rowOff>9720</xdr:rowOff>
    </xdr:from>
    <xdr:to>
      <xdr:col>22</xdr:col>
      <xdr:colOff>481680</xdr:colOff>
      <xdr:row>9</xdr:row>
      <xdr:rowOff>18720</xdr:rowOff>
    </xdr:to>
    <xdr:pic>
      <xdr:nvPicPr>
        <xdr:cNvPr id="1" name="image1.png" descr=""/>
        <xdr:cNvPicPr/>
      </xdr:nvPicPr>
      <xdr:blipFill>
        <a:blip r:embed="rId1"/>
        <a:stretch/>
      </xdr:blipFill>
      <xdr:spPr>
        <a:xfrm>
          <a:off x="16525080" y="190800"/>
          <a:ext cx="1716120" cy="14472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hermann-baum.de/excel/WorldCup2022/de"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00"/>
  <sheetViews>
    <sheetView showFormulas="false" showGridLines="false" showRowColHeaders="true" showZeros="true" rightToLeft="false" tabSelected="true" showOutlineSymbols="true" defaultGridColor="true" view="normal" topLeftCell="A4" colorId="64" zoomScale="50" zoomScaleNormal="50" zoomScalePageLayoutView="100" workbookViewId="0">
      <selection pane="topLeft" activeCell="I41" activeCellId="0" sqref="I41"/>
    </sheetView>
  </sheetViews>
  <sheetFormatPr defaultColWidth="12.6171875" defaultRowHeight="15" zeroHeight="false" outlineLevelRow="0" outlineLevelCol="0"/>
  <cols>
    <col collapsed="false" customWidth="true" hidden="false" outlineLevel="0" max="1" min="1" style="1" width="5.13"/>
    <col collapsed="false" customWidth="true" hidden="false" outlineLevel="0" max="3" min="2" style="1" width="13.13"/>
    <col collapsed="false" customWidth="true" hidden="false" outlineLevel="0" max="4" min="4" style="1" width="5.75"/>
    <col collapsed="false" customWidth="true" hidden="false" outlineLevel="0" max="6" min="5" style="1" width="13.13"/>
    <col collapsed="false" customWidth="true" hidden="false" outlineLevel="0" max="7" min="7" style="1" width="5.75"/>
    <col collapsed="false" customWidth="true" hidden="false" outlineLevel="0" max="9" min="8" style="1" width="13.13"/>
    <col collapsed="false" customWidth="true" hidden="false" outlineLevel="0" max="10" min="10" style="1" width="5.75"/>
    <col collapsed="false" customWidth="true" hidden="false" outlineLevel="0" max="12" min="11" style="1" width="13.13"/>
    <col collapsed="false" customWidth="true" hidden="false" outlineLevel="0" max="13" min="13" style="1" width="5.75"/>
    <col collapsed="false" customWidth="true" hidden="false" outlineLevel="0" max="15" min="14" style="1" width="13.13"/>
    <col collapsed="false" customWidth="true" hidden="false" outlineLevel="0" max="16" min="16" style="1" width="5.75"/>
    <col collapsed="false" customWidth="true" hidden="false" outlineLevel="0" max="18" min="17" style="1" width="13.13"/>
    <col collapsed="false" customWidth="true" hidden="false" outlineLevel="0" max="19" min="19" style="1" width="5.75"/>
    <col collapsed="false" customWidth="true" hidden="false" outlineLevel="0" max="21" min="20" style="1" width="13.13"/>
    <col collapsed="false" customWidth="true" hidden="false" outlineLevel="0" max="22" min="22" style="1" width="5.75"/>
    <col collapsed="false" customWidth="true" hidden="false" outlineLevel="0" max="24" min="23" style="1" width="13.13"/>
    <col collapsed="false" customWidth="true" hidden="false" outlineLevel="0" max="25" min="25" style="1" width="5.75"/>
    <col collapsed="false" customWidth="true" hidden="false" outlineLevel="0" max="26" min="26" style="1" width="14.38"/>
  </cols>
  <sheetData>
    <row r="1" customFormat="false" ht="61.5" hidden="false" customHeight="true" outlineLevel="0" collapsed="false">
      <c r="B1" s="2"/>
      <c r="C1" s="2"/>
      <c r="D1" s="3"/>
      <c r="E1" s="4" t="str">
        <f aca="false">Language!$E$84</f>
        <v>European Championship 2024</v>
      </c>
      <c r="F1" s="4"/>
      <c r="G1" s="4"/>
      <c r="H1" s="4"/>
      <c r="I1" s="4"/>
      <c r="J1" s="4"/>
      <c r="K1" s="4"/>
      <c r="L1" s="4"/>
      <c r="M1" s="4"/>
      <c r="N1" s="4"/>
      <c r="O1" s="4"/>
      <c r="P1" s="4"/>
      <c r="Q1" s="4"/>
      <c r="R1" s="4"/>
      <c r="S1" s="4"/>
      <c r="T1" s="4"/>
      <c r="U1" s="4"/>
      <c r="V1" s="3"/>
      <c r="W1" s="3"/>
      <c r="X1" s="5" t="s">
        <v>0</v>
      </c>
      <c r="Y1" s="6"/>
    </row>
    <row r="2" customFormat="false" ht="14.25" hidden="false" customHeight="true" outlineLevel="0" collapsed="false">
      <c r="B2" s="7"/>
      <c r="C2" s="8" t="str">
        <f aca="false">Language!$E$102</f>
        <v>Pts      Goals</v>
      </c>
      <c r="D2" s="9"/>
      <c r="E2" s="7"/>
      <c r="F2" s="8" t="str">
        <f aca="false">Language!$E$102</f>
        <v>Pts      Goals</v>
      </c>
      <c r="G2" s="9"/>
      <c r="H2" s="7"/>
      <c r="I2" s="8" t="str">
        <f aca="false">Language!$E$102</f>
        <v>Pts      Goals</v>
      </c>
      <c r="J2" s="9"/>
      <c r="K2" s="10"/>
      <c r="L2" s="8" t="str">
        <f aca="false">Language!$E$102</f>
        <v>Pts      Goals</v>
      </c>
      <c r="M2" s="9"/>
      <c r="N2" s="7"/>
      <c r="O2" s="8" t="str">
        <f aca="false">Language!$E$102</f>
        <v>Pts      Goals</v>
      </c>
      <c r="P2" s="9"/>
      <c r="Q2" s="7"/>
      <c r="R2" s="8" t="str">
        <f aca="false">Language!$E$102</f>
        <v>Pts      Goals</v>
      </c>
      <c r="S2" s="9"/>
      <c r="T2" s="11"/>
      <c r="U2" s="12"/>
      <c r="V2" s="12"/>
      <c r="W2" s="12"/>
      <c r="X2" s="12"/>
    </row>
    <row r="3" customFormat="false" ht="15.75" hidden="false" customHeight="true" outlineLevel="0" collapsed="false">
      <c r="A3" s="13"/>
      <c r="B3" s="14" t="str">
        <f aca="false">GrpA!P11</f>
        <v>Germany</v>
      </c>
      <c r="C3" s="15" t="str">
        <f aca="false">"   "&amp;GrpA!$Q11&amp;"        "&amp;GrpA!$S11&amp;Language!$E$146&amp;GrpA!$T11</f>
        <v>   9        8-1</v>
      </c>
      <c r="D3" s="16"/>
      <c r="E3" s="14" t="str">
        <f aca="false">GrpB!P11</f>
        <v>Spain</v>
      </c>
      <c r="F3" s="15" t="str">
        <f aca="false">"   "&amp;GrpB!$Q11&amp;"        "&amp;GrpB!$S11&amp;Language!$E$146&amp;GrpB!$T11</f>
        <v>   5        7-4</v>
      </c>
      <c r="G3" s="16"/>
      <c r="H3" s="14" t="str">
        <f aca="false">GrpC!$P11</f>
        <v>England</v>
      </c>
      <c r="I3" s="15" t="str">
        <f aca="false">"   "&amp;GrpC!$Q11&amp;"        "&amp;GrpC!$S11&amp;Language!$E$146&amp;GrpC!$T11</f>
        <v>   9        7-3</v>
      </c>
      <c r="J3" s="13"/>
      <c r="K3" s="14" t="str">
        <f aca="false">GrpD!$P11</f>
        <v>France</v>
      </c>
      <c r="L3" s="15" t="str">
        <f aca="false">"   "&amp;GrpD!$Q11&amp;"        "&amp;GrpD!$S11&amp;Language!$E$146&amp;GrpD!$T11</f>
        <v>   9        9-2</v>
      </c>
      <c r="M3" s="13"/>
      <c r="N3" s="14" t="str">
        <f aca="false">GrpE!$P11</f>
        <v>Belgium</v>
      </c>
      <c r="O3" s="15" t="str">
        <f aca="false">"   "&amp;GrpE!$Q11&amp;"        "&amp;GrpE!$S11&amp;Language!$E$146&amp;GrpE!$T11</f>
        <v>   9        7-0</v>
      </c>
      <c r="P3" s="16"/>
      <c r="Q3" s="14" t="str">
        <f aca="false">GrpF!$P11</f>
        <v>Portugal</v>
      </c>
      <c r="R3" s="15" t="str">
        <f aca="false">"   "&amp;GrpF!$Q11&amp;"        "&amp;GrpF!$S11&amp;Language!$E$146&amp;GrpF!$T11</f>
        <v>   9        8-1</v>
      </c>
      <c r="S3" s="13"/>
      <c r="T3" s="12"/>
      <c r="U3" s="12"/>
      <c r="V3" s="12"/>
      <c r="W3" s="12"/>
      <c r="X3" s="12"/>
      <c r="Y3" s="13"/>
    </row>
    <row r="4" customFormat="false" ht="15.75" hidden="false" customHeight="true" outlineLevel="0" collapsed="false">
      <c r="A4" s="13"/>
      <c r="B4" s="17" t="str">
        <f aca="false">GrpA!P12</f>
        <v>Hungary</v>
      </c>
      <c r="C4" s="18" t="str">
        <f aca="false">"   "&amp;GrpA!$Q12&amp;"        "&amp;GrpA!$S12&amp;Language!$E$146&amp;GrpA!$T12</f>
        <v>   6        4-4</v>
      </c>
      <c r="D4" s="16"/>
      <c r="E4" s="17" t="str">
        <f aca="false">GrpB!P12</f>
        <v>Croatia</v>
      </c>
      <c r="F4" s="18" t="str">
        <f aca="false">"   "&amp;GrpB!$Q12&amp;"        "&amp;GrpB!$S12&amp;Language!$E$146&amp;GrpB!$T12</f>
        <v>   5        6-5</v>
      </c>
      <c r="G4" s="16"/>
      <c r="H4" s="17" t="str">
        <f aca="false">GrpC!P12</f>
        <v>Denmark</v>
      </c>
      <c r="I4" s="18" t="str">
        <f aca="false">"   "&amp;GrpC!$Q12&amp;"        "&amp;GrpC!$S12&amp;Language!$E$146&amp;GrpC!$T12</f>
        <v>   4        4-3</v>
      </c>
      <c r="J4" s="13"/>
      <c r="K4" s="17" t="str">
        <f aca="false">GrpD!$P12</f>
        <v>Netherlands</v>
      </c>
      <c r="L4" s="18" t="str">
        <f aca="false">"   "&amp;GrpD!$Q12&amp;"        "&amp;GrpD!$S12&amp;Language!$E$146&amp;GrpD!$T12</f>
        <v>   6        5-4</v>
      </c>
      <c r="M4" s="13"/>
      <c r="N4" s="17" t="str">
        <f aca="false">GrpE!$P12</f>
        <v>Ukraine</v>
      </c>
      <c r="O4" s="18" t="str">
        <f aca="false">"   "&amp;GrpE!$Q12&amp;"        "&amp;GrpE!$S12&amp;Language!$E$146&amp;GrpE!$T12</f>
        <v>   6        3-3</v>
      </c>
      <c r="P4" s="16"/>
      <c r="Q4" s="17" t="str">
        <f aca="false">GrpF!$P12</f>
        <v>Czechia</v>
      </c>
      <c r="R4" s="18" t="str">
        <f aca="false">"   "&amp;GrpF!$Q12&amp;"        "&amp;GrpF!$S12&amp;Language!$E$146&amp;GrpF!$T12</f>
        <v>   6        4-3</v>
      </c>
      <c r="S4" s="13"/>
      <c r="T4" s="12"/>
      <c r="U4" s="12"/>
      <c r="V4" s="12"/>
      <c r="W4" s="12"/>
      <c r="X4" s="12"/>
      <c r="Y4" s="13"/>
    </row>
    <row r="5" customFormat="false" ht="15.75" hidden="false" customHeight="true" outlineLevel="0" collapsed="false">
      <c r="A5" s="13"/>
      <c r="B5" s="19" t="str">
        <f aca="false">GrpA!P13</f>
        <v>Scotland</v>
      </c>
      <c r="C5" s="20" t="str">
        <f aca="false">"   "&amp;GrpA!$Q13&amp;"        "&amp;GrpA!$S13&amp;Language!$E$146&amp;GrpA!$T13</f>
        <v>   1        3-6</v>
      </c>
      <c r="D5" s="16"/>
      <c r="E5" s="19" t="str">
        <f aca="false">GrpB!P13</f>
        <v>Italy</v>
      </c>
      <c r="F5" s="20" t="str">
        <f aca="false">"   "&amp;GrpB!$Q13&amp;"        "&amp;GrpB!$S13&amp;Language!$E$146&amp;GrpB!$T13</f>
        <v>   5        5-4</v>
      </c>
      <c r="G5" s="16"/>
      <c r="H5" s="19" t="str">
        <f aca="false">GrpC!P13</f>
        <v>Serbia</v>
      </c>
      <c r="I5" s="20" t="str">
        <f aca="false">"   "&amp;GrpC!$Q13&amp;"        "&amp;GrpC!$S13&amp;Language!$E$146&amp;GrpC!$T13</f>
        <v>   4        2-3</v>
      </c>
      <c r="J5" s="13"/>
      <c r="K5" s="19" t="str">
        <f aca="false">GrpD!$P13</f>
        <v>Austria</v>
      </c>
      <c r="L5" s="20" t="str">
        <f aca="false">"   "&amp;GrpD!$Q13&amp;"        "&amp;GrpD!$S13&amp;Language!$E$146&amp;GrpD!$T13</f>
        <v>   3        3-7</v>
      </c>
      <c r="M5" s="13"/>
      <c r="N5" s="19" t="str">
        <f aca="false">GrpE!$P13</f>
        <v>Romania</v>
      </c>
      <c r="O5" s="20" t="str">
        <f aca="false">"   "&amp;GrpE!$Q13&amp;"        "&amp;GrpE!$S13&amp;Language!$E$146&amp;GrpE!$T13</f>
        <v>   3        1-4</v>
      </c>
      <c r="P5" s="16"/>
      <c r="Q5" s="19" t="str">
        <f aca="false">GrpF!$P13</f>
        <v>Türkiye</v>
      </c>
      <c r="R5" s="20" t="str">
        <f aca="false">"   "&amp;GrpF!$Q13&amp;"        "&amp;GrpF!$S13&amp;Language!$E$146&amp;GrpF!$T13</f>
        <v>   3        1-3</v>
      </c>
      <c r="S5" s="13"/>
      <c r="T5" s="12"/>
      <c r="U5" s="12"/>
      <c r="V5" s="12"/>
      <c r="W5" s="12"/>
      <c r="X5" s="12"/>
      <c r="Y5" s="13"/>
    </row>
    <row r="6" customFormat="false" ht="15.75" hidden="false" customHeight="true" outlineLevel="0" collapsed="false">
      <c r="A6" s="21"/>
      <c r="B6" s="22" t="str">
        <f aca="false">GrpA!P14</f>
        <v>Switzerland</v>
      </c>
      <c r="C6" s="23" t="str">
        <f aca="false">"   "&amp;GrpA!$Q14&amp;"        "&amp;GrpA!$S14&amp;Language!$E$146&amp;GrpA!$T14</f>
        <v>   1        4-8</v>
      </c>
      <c r="D6" s="24"/>
      <c r="E6" s="22" t="str">
        <f aca="false">GrpB!P14</f>
        <v>Albania</v>
      </c>
      <c r="F6" s="23" t="str">
        <f aca="false">"   "&amp;GrpB!$Q14&amp;"        "&amp;GrpB!$S14&amp;Language!$E$146&amp;GrpB!$T14</f>
        <v>   0        3-8</v>
      </c>
      <c r="G6" s="24"/>
      <c r="H6" s="22" t="str">
        <f aca="false">GrpC!P14</f>
        <v>Slovenia</v>
      </c>
      <c r="I6" s="23" t="str">
        <f aca="false">"   "&amp;GrpC!$Q14&amp;"        "&amp;GrpC!$S14&amp;Language!$E$146&amp;GrpC!$T14</f>
        <v>   0        2-6</v>
      </c>
      <c r="J6" s="21"/>
      <c r="K6" s="22" t="str">
        <f aca="false">GrpD!$P14</f>
        <v>Poland</v>
      </c>
      <c r="L6" s="23" t="str">
        <f aca="false">"   "&amp;GrpD!$Q14&amp;"        "&amp;GrpD!$S14&amp;Language!$E$146&amp;GrpD!$T14</f>
        <v>   0        2-6</v>
      </c>
      <c r="M6" s="21"/>
      <c r="N6" s="22" t="str">
        <f aca="false">GrpE!$P14</f>
        <v>Slovakia</v>
      </c>
      <c r="O6" s="23" t="str">
        <f aca="false">"   "&amp;GrpE!$Q14&amp;"        "&amp;GrpE!$S14&amp;Language!$E$146&amp;GrpE!$T14</f>
        <v>   0        1-5</v>
      </c>
      <c r="P6" s="24"/>
      <c r="Q6" s="22" t="str">
        <f aca="false">GrpF!$P14</f>
        <v>Georgia</v>
      </c>
      <c r="R6" s="23" t="str">
        <f aca="false">"   "&amp;GrpF!$Q14&amp;"        "&amp;GrpF!$S14&amp;Language!$E$146&amp;GrpF!$T14</f>
        <v>   0        0-6</v>
      </c>
      <c r="S6" s="21"/>
      <c r="T6" s="12"/>
      <c r="U6" s="12"/>
      <c r="V6" s="12"/>
      <c r="W6" s="12"/>
      <c r="X6" s="12"/>
      <c r="Y6" s="21"/>
    </row>
    <row r="7" customFormat="false" ht="13.5" hidden="false" customHeight="true" outlineLevel="0" collapsed="false">
      <c r="A7" s="13"/>
      <c r="B7" s="25" t="str">
        <f aca="false">IF(Distinctness!$G$13=0,"",IF(Distinctness!$D$4&gt;0,Distinctness!$J$4,Distinctness!$J$5))</f>
        <v>The placement has been clarified in all groups.</v>
      </c>
      <c r="C7" s="25"/>
      <c r="D7" s="25"/>
      <c r="E7" s="25"/>
      <c r="F7" s="25"/>
      <c r="G7" s="25"/>
      <c r="H7" s="25"/>
      <c r="I7" s="25"/>
      <c r="J7" s="25"/>
      <c r="K7" s="25"/>
      <c r="L7" s="25"/>
      <c r="M7" s="25"/>
      <c r="N7" s="25"/>
      <c r="O7" s="25"/>
      <c r="P7" s="25"/>
      <c r="Q7" s="25"/>
      <c r="R7" s="25"/>
      <c r="S7" s="26"/>
      <c r="T7" s="26"/>
      <c r="U7" s="26"/>
      <c r="V7" s="26"/>
      <c r="W7" s="26"/>
      <c r="X7" s="26"/>
      <c r="Y7" s="13"/>
    </row>
    <row r="8" customFormat="false" ht="11.25" hidden="false" customHeight="true" outlineLevel="0" collapsed="false">
      <c r="B8" s="27" t="str">
        <f aca="false">IF(GrpA!$X$11&gt;0,"•","")</f>
        <v/>
      </c>
      <c r="C8" s="27"/>
      <c r="D8" s="28"/>
      <c r="E8" s="27" t="str">
        <f aca="false">IF(GrpB!$X$11&gt;0,"•","")</f>
        <v/>
      </c>
      <c r="F8" s="27"/>
      <c r="G8" s="28"/>
      <c r="H8" s="27" t="str">
        <f aca="false">IF(GrpC!$X$11&gt;0,"•","")</f>
        <v/>
      </c>
      <c r="I8" s="27"/>
      <c r="J8" s="28"/>
      <c r="K8" s="27" t="str">
        <f aca="false">IF(GrpD!$X$11&gt;0,"•","")</f>
        <v/>
      </c>
      <c r="L8" s="27"/>
      <c r="M8" s="29"/>
      <c r="N8" s="27" t="str">
        <f aca="false">IF(GrpE!$X$11&gt;0,"•","")</f>
        <v/>
      </c>
      <c r="O8" s="27"/>
      <c r="P8" s="28"/>
      <c r="Q8" s="27" t="str">
        <f aca="false">IF(GrpF!$X$11&gt;0,"•","")</f>
        <v/>
      </c>
      <c r="R8" s="27"/>
      <c r="S8" s="30"/>
      <c r="T8" s="31"/>
      <c r="U8" s="31"/>
      <c r="V8" s="28"/>
      <c r="W8" s="31"/>
      <c r="X8" s="31"/>
    </row>
    <row r="9" customFormat="false" ht="19.5" hidden="false" customHeight="true" outlineLevel="0" collapsed="false">
      <c r="B9" s="32" t="str">
        <f aca="false">Language!$E$95&amp;" A"</f>
        <v>Group A</v>
      </c>
      <c r="C9" s="32"/>
      <c r="D9" s="33"/>
      <c r="E9" s="32" t="str">
        <f aca="false">Language!$E$95&amp;" B"</f>
        <v>Group B</v>
      </c>
      <c r="F9" s="32"/>
      <c r="H9" s="32" t="str">
        <f aca="false">Language!$E$95&amp;" C"</f>
        <v>Group C</v>
      </c>
      <c r="I9" s="32"/>
      <c r="K9" s="32" t="str">
        <f aca="false">Language!$E$95&amp;" D"</f>
        <v>Group D</v>
      </c>
      <c r="L9" s="32"/>
      <c r="N9" s="32" t="str">
        <f aca="false">Language!$E$95&amp;" E"</f>
        <v>Group E</v>
      </c>
      <c r="O9" s="32"/>
      <c r="Q9" s="32" t="str">
        <f aca="false">Language!$E$95&amp;" F"</f>
        <v>Group F</v>
      </c>
      <c r="R9" s="32"/>
      <c r="T9" s="34"/>
      <c r="U9" s="34"/>
      <c r="V9" s="34"/>
      <c r="W9" s="34"/>
      <c r="X9" s="34"/>
    </row>
    <row r="10" customFormat="false" ht="9.7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5" hidden="false" customHeight="true" outlineLevel="0" collapsed="false">
      <c r="A11" s="36" t="n">
        <v>1</v>
      </c>
      <c r="B11" s="37" t="str">
        <f aca="false">VLOOKUP(A11,Matches!$B$4:$K$58,7,0)</f>
        <v>Munich</v>
      </c>
      <c r="C11" s="37"/>
      <c r="D11" s="36" t="n">
        <v>3</v>
      </c>
      <c r="E11" s="37" t="str">
        <f aca="false">VLOOKUP(D11,Matches!$B$4:$K$58,7,0)</f>
        <v>Berlin</v>
      </c>
      <c r="F11" s="37"/>
      <c r="G11" s="36" t="n">
        <v>6</v>
      </c>
      <c r="H11" s="37" t="str">
        <f aca="false">VLOOKUP(G11,Matches!$B$4:$K$58,7,0)</f>
        <v>Stuttgart</v>
      </c>
      <c r="I11" s="37"/>
      <c r="J11" s="36" t="n">
        <v>7</v>
      </c>
      <c r="K11" s="37" t="str">
        <f aca="false">VLOOKUP(J11,Matches!$B$4:$K$58,7,0)</f>
        <v>Hamburg</v>
      </c>
      <c r="L11" s="37"/>
      <c r="M11" s="36" t="n">
        <v>10</v>
      </c>
      <c r="N11" s="37" t="str">
        <f aca="false">VLOOKUP(M11,Matches!$B$4:$K$58,7,0)</f>
        <v>Munich</v>
      </c>
      <c r="O11" s="37"/>
      <c r="P11" s="36" t="n">
        <v>11</v>
      </c>
      <c r="Q11" s="37" t="str">
        <f aca="false">VLOOKUP(P11,Matches!$B$4:$K$58,7,0)</f>
        <v>Dortmund</v>
      </c>
      <c r="R11" s="37"/>
      <c r="S11" s="36"/>
      <c r="T11" s="38" t="str">
        <f aca="false">Language!$E$148</f>
        <v>Qualification for the Round of 16</v>
      </c>
      <c r="U11" s="38"/>
      <c r="V11" s="38"/>
      <c r="W11" s="38"/>
      <c r="X11" s="38"/>
    </row>
    <row r="12" customFormat="false" ht="15" hidden="false" customHeight="true" outlineLevel="0" collapsed="false">
      <c r="B12" s="39" t="n">
        <f aca="false">VLOOKUP(A11,Matches!$B$4:$K$58,5,0)</f>
        <v>45457.875</v>
      </c>
      <c r="C12" s="39"/>
      <c r="E12" s="39" t="n">
        <f aca="false">VLOOKUP(D11,Matches!$B$4:$K$58,5,0)</f>
        <v>45458.75</v>
      </c>
      <c r="F12" s="39"/>
      <c r="H12" s="39" t="n">
        <f aca="false">VLOOKUP(G11,Matches!$B$4:$K$58,5,0)</f>
        <v>45459.75</v>
      </c>
      <c r="I12" s="39"/>
      <c r="K12" s="39" t="n">
        <f aca="false">VLOOKUP(J11,Matches!$B$4:$K$58,5,0)</f>
        <v>45459.625</v>
      </c>
      <c r="L12" s="39"/>
      <c r="N12" s="39" t="n">
        <f aca="false">VLOOKUP(M11,Matches!$B$4:$K$58,5,0)</f>
        <v>45460.625</v>
      </c>
      <c r="O12" s="39"/>
      <c r="Q12" s="39" t="n">
        <f aca="false">VLOOKUP(P11,Matches!$B$4:$K$58,5,0)</f>
        <v>45461.75</v>
      </c>
      <c r="R12" s="39"/>
      <c r="T12" s="38"/>
      <c r="U12" s="38"/>
      <c r="V12" s="38"/>
      <c r="W12" s="38"/>
      <c r="X12" s="38"/>
    </row>
    <row r="13" customFormat="false" ht="14.25" hidden="false" customHeight="true" outlineLevel="0" collapsed="false">
      <c r="B13" s="40" t="str">
        <f aca="false">VLOOKUP(A11,Matches!$B$4:$K$58,8,0)</f>
        <v>Germany</v>
      </c>
      <c r="C13" s="41" t="str">
        <f aca="false">VLOOKUP(A11,Matches!$B$4:$K$58,9,0)</f>
        <v>Scotland</v>
      </c>
      <c r="E13" s="40" t="str">
        <f aca="false">VLOOKUP(D11,Matches!$B$4:$K$58,8,0)</f>
        <v>Spain</v>
      </c>
      <c r="F13" s="41" t="str">
        <f aca="false">VLOOKUP(D11,Matches!$B$4:$K$58,9,0)</f>
        <v>Croatia</v>
      </c>
      <c r="H13" s="40" t="str">
        <f aca="false">VLOOKUP(G11,Matches!$B$4:$K$58,8,0)</f>
        <v>Slovenia</v>
      </c>
      <c r="I13" s="41" t="str">
        <f aca="false">VLOOKUP(G11,Matches!$B$4:$K$58,9,0)</f>
        <v>Denmark</v>
      </c>
      <c r="K13" s="40" t="str">
        <f aca="false">VLOOKUP(J11,Matches!$B$4:$K$58,8,0)</f>
        <v>Poland</v>
      </c>
      <c r="L13" s="41" t="str">
        <f aca="false">VLOOKUP(J11,Matches!$B$4:$K$58,9,0)</f>
        <v>Netherlands</v>
      </c>
      <c r="N13" s="40" t="str">
        <f aca="false">VLOOKUP(M11,Matches!$B$4:$K$58,8,0)</f>
        <v>Romania</v>
      </c>
      <c r="O13" s="41" t="str">
        <f aca="false">VLOOKUP(M11,Matches!$B$4:$K$58,9,0)</f>
        <v>Ukraine</v>
      </c>
      <c r="Q13" s="40" t="str">
        <f aca="false">VLOOKUP(P11,Matches!$B$4:$K$58,8,0)</f>
        <v>Türkiye</v>
      </c>
      <c r="R13" s="41" t="str">
        <f aca="false">VLOOKUP(P11,Matches!$B$4:$K$58,9,0)</f>
        <v>Georgia</v>
      </c>
      <c r="T13" s="42"/>
      <c r="U13" s="43"/>
      <c r="V13" s="43"/>
      <c r="W13" s="43"/>
      <c r="X13" s="44"/>
    </row>
    <row r="14" customFormat="false" ht="14.25" hidden="false" customHeight="true" outlineLevel="0" collapsed="false">
      <c r="B14" s="45" t="n">
        <v>2</v>
      </c>
      <c r="C14" s="46" t="n">
        <v>0</v>
      </c>
      <c r="E14" s="45" t="n">
        <v>2</v>
      </c>
      <c r="F14" s="46" t="n">
        <v>2</v>
      </c>
      <c r="H14" s="45" t="n">
        <v>0</v>
      </c>
      <c r="I14" s="46" t="n">
        <v>2</v>
      </c>
      <c r="K14" s="45" t="n">
        <v>1</v>
      </c>
      <c r="L14" s="46" t="n">
        <v>2</v>
      </c>
      <c r="N14" s="45" t="n">
        <v>0</v>
      </c>
      <c r="O14" s="46" t="n">
        <v>1</v>
      </c>
      <c r="Q14" s="45" t="n">
        <v>1</v>
      </c>
      <c r="R14" s="46" t="n">
        <v>0</v>
      </c>
      <c r="T14" s="47" t="str">
        <f aca="false">Language!$E$149</f>
        <v>Criteria for placement within the groups:</v>
      </c>
      <c r="U14" s="47"/>
      <c r="V14" s="47"/>
      <c r="W14" s="47"/>
      <c r="X14" s="47"/>
    </row>
    <row r="15" customFormat="false" ht="9.75" hidden="false" customHeight="true" outlineLevel="0" collapsed="false">
      <c r="B15" s="48"/>
      <c r="C15" s="48"/>
      <c r="E15" s="48"/>
      <c r="F15" s="48"/>
      <c r="H15" s="48"/>
      <c r="I15" s="48"/>
      <c r="K15" s="48"/>
      <c r="L15" s="48"/>
      <c r="N15" s="48"/>
      <c r="O15" s="48"/>
      <c r="Q15" s="48"/>
      <c r="R15" s="48"/>
      <c r="T15" s="47"/>
      <c r="U15" s="47"/>
      <c r="V15" s="47"/>
      <c r="W15" s="47"/>
      <c r="X15" s="47"/>
    </row>
    <row r="16" customFormat="false" ht="15" hidden="false" customHeight="true" outlineLevel="0" collapsed="false">
      <c r="A16" s="36" t="n">
        <v>2</v>
      </c>
      <c r="B16" s="37" t="str">
        <f aca="false">VLOOKUP(A16,Matches!$B$4:$K$58,7,0)</f>
        <v>Cologne</v>
      </c>
      <c r="C16" s="37"/>
      <c r="D16" s="36" t="n">
        <v>4</v>
      </c>
      <c r="E16" s="37" t="str">
        <f aca="false">VLOOKUP(D16,Matches!$B$4:$K$58,7,0)</f>
        <v>Dortmund</v>
      </c>
      <c r="F16" s="37"/>
      <c r="G16" s="36" t="n">
        <v>5</v>
      </c>
      <c r="H16" s="37" t="str">
        <f aca="false">VLOOKUP(G16,Matches!$B$4:$K$58,7,0)</f>
        <v>Gelsenkirchen</v>
      </c>
      <c r="I16" s="37"/>
      <c r="J16" s="36" t="n">
        <v>8</v>
      </c>
      <c r="K16" s="37" t="str">
        <f aca="false">VLOOKUP(J16,Matches!$B$4:$K$58,7,0)</f>
        <v>Dusseldorf</v>
      </c>
      <c r="L16" s="37"/>
      <c r="M16" s="36" t="n">
        <v>9</v>
      </c>
      <c r="N16" s="37" t="str">
        <f aca="false">VLOOKUP(M16,Matches!$B$4:$K$58,7,0)</f>
        <v>Frankfurt</v>
      </c>
      <c r="O16" s="37"/>
      <c r="P16" s="36" t="n">
        <v>12</v>
      </c>
      <c r="Q16" s="37" t="str">
        <f aca="false">VLOOKUP(P16,Matches!$B$4:$K$58,7,0)</f>
        <v>Leipzig</v>
      </c>
      <c r="R16" s="37"/>
      <c r="S16" s="36"/>
      <c r="T16" s="49" t="str">
        <f aca="false">Language!$E$150&amp;CHAR(10)&amp;Language!$E$151&amp;CHAR(10)&amp;Language!$E$152&amp;CHAR(10)&amp;Language!$E$153&amp;CHAR(10)&amp;Language!$E$154&amp;CHAR(10)&amp;Language!$E$155&amp;CHAR(10)&amp;Language!$E$156&amp;CHAR(10)&amp;Language!$E$157&amp;CHAR(10)&amp;Language!$E$158&amp;CHAR(10)&amp;Language!$E$159&amp;CHAR(10)&amp;Language!$E$160&amp;CHAR(10)&amp;Language!$E$161</f>
        <v>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25" hidden="false" customHeight="true" outlineLevel="0" collapsed="false">
      <c r="B17" s="39" t="n">
        <f aca="false">VLOOKUP(A16,Matches!$B$4:$K$58,5,0)</f>
        <v>45458.625</v>
      </c>
      <c r="C17" s="39"/>
      <c r="E17" s="39" t="n">
        <f aca="false">VLOOKUP(D16,Matches!$B$4:$K$58,5,0)</f>
        <v>45458.875</v>
      </c>
      <c r="F17" s="39"/>
      <c r="H17" s="39" t="n">
        <f aca="false">VLOOKUP(G16,Matches!$B$4:$K$58,5,0)</f>
        <v>45459.875</v>
      </c>
      <c r="I17" s="39"/>
      <c r="K17" s="39" t="n">
        <f aca="false">VLOOKUP(J16,Matches!$B$4:$K$58,5,0)</f>
        <v>45460.875</v>
      </c>
      <c r="L17" s="39"/>
      <c r="N17" s="39" t="n">
        <f aca="false">VLOOKUP(M16,Matches!$B$4:$K$58,5,0)</f>
        <v>45460.75</v>
      </c>
      <c r="O17" s="39"/>
      <c r="Q17" s="39" t="n">
        <f aca="false">VLOOKUP(P16,Matches!$B$4:$K$58,5,0)</f>
        <v>45461.875</v>
      </c>
      <c r="R17" s="39"/>
      <c r="T17" s="49"/>
      <c r="U17" s="49"/>
      <c r="V17" s="49"/>
      <c r="W17" s="49"/>
      <c r="X17" s="49"/>
    </row>
    <row r="18" customFormat="false" ht="14.25" hidden="false" customHeight="true" outlineLevel="0" collapsed="false">
      <c r="B18" s="40" t="str">
        <f aca="false">VLOOKUP(A16,Matches!$B$4:$K$58,8,0)</f>
        <v>Hungary</v>
      </c>
      <c r="C18" s="41" t="str">
        <f aca="false">VLOOKUP(A16,Matches!$B$4:$K$58,9,0)</f>
        <v>Switzerland</v>
      </c>
      <c r="E18" s="40" t="str">
        <f aca="false">VLOOKUP(D16,Matches!$B$4:$K$58,8,0)</f>
        <v>Italy</v>
      </c>
      <c r="F18" s="41" t="str">
        <f aca="false">VLOOKUP(D16,Matches!$B$4:$K$58,9,0)</f>
        <v>Albania</v>
      </c>
      <c r="H18" s="40" t="str">
        <f aca="false">VLOOKUP(G16,Matches!$B$4:$K$58,8,0)</f>
        <v>Serbia</v>
      </c>
      <c r="I18" s="41" t="str">
        <f aca="false">VLOOKUP(G16,Matches!$B$4:$K$58,9,0)</f>
        <v>England</v>
      </c>
      <c r="K18" s="40" t="str">
        <f aca="false">VLOOKUP(J16,Matches!$B$4:$K$58,8,0)</f>
        <v>Austria</v>
      </c>
      <c r="L18" s="41" t="str">
        <f aca="false">VLOOKUP(J16,Matches!$B$4:$K$58,9,0)</f>
        <v>France</v>
      </c>
      <c r="N18" s="40" t="str">
        <f aca="false">VLOOKUP(M16,Matches!$B$4:$K$58,8,0)</f>
        <v>Belgium</v>
      </c>
      <c r="O18" s="41" t="str">
        <f aca="false">VLOOKUP(M16,Matches!$B$4:$K$58,9,0)</f>
        <v>Slovakia</v>
      </c>
      <c r="Q18" s="40" t="str">
        <f aca="false">VLOOKUP(P16,Matches!$B$4:$K$58,8,0)</f>
        <v>Portugal</v>
      </c>
      <c r="R18" s="41" t="str">
        <f aca="false">VLOOKUP(P16,Matches!$B$4:$K$58,9,0)</f>
        <v>Czechia</v>
      </c>
      <c r="T18" s="49"/>
      <c r="U18" s="49"/>
      <c r="V18" s="49"/>
      <c r="W18" s="49"/>
      <c r="X18" s="49"/>
    </row>
    <row r="19" customFormat="false" ht="14.25" hidden="false" customHeight="true" outlineLevel="0" collapsed="false">
      <c r="B19" s="45" t="n">
        <v>2</v>
      </c>
      <c r="C19" s="46" t="n">
        <v>1</v>
      </c>
      <c r="E19" s="45" t="n">
        <v>2</v>
      </c>
      <c r="F19" s="46" t="n">
        <v>1</v>
      </c>
      <c r="H19" s="45" t="n">
        <v>0</v>
      </c>
      <c r="I19" s="46" t="n">
        <v>2</v>
      </c>
      <c r="K19" s="45" t="n">
        <v>1</v>
      </c>
      <c r="L19" s="46" t="n">
        <v>4</v>
      </c>
      <c r="N19" s="45" t="n">
        <v>2</v>
      </c>
      <c r="O19" s="46" t="n">
        <v>0</v>
      </c>
      <c r="Q19" s="45" t="n">
        <v>3</v>
      </c>
      <c r="R19" s="46" t="n">
        <v>1</v>
      </c>
      <c r="T19" s="49"/>
      <c r="U19" s="49"/>
      <c r="V19" s="49"/>
      <c r="W19" s="49"/>
      <c r="X19" s="49"/>
    </row>
    <row r="20" customFormat="false" ht="9.75"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25" hidden="false" customHeight="true" outlineLevel="0" collapsed="false">
      <c r="A21" s="36" t="n">
        <v>14</v>
      </c>
      <c r="B21" s="37" t="str">
        <f aca="false">VLOOKUP(A21,Matches!$B$4:$K$58,7,0)</f>
        <v>Stuttgart</v>
      </c>
      <c r="C21" s="37"/>
      <c r="D21" s="36" t="n">
        <v>15</v>
      </c>
      <c r="E21" s="37" t="str">
        <f aca="false">VLOOKUP(D21,Matches!$B$4:$K$58,7,0)</f>
        <v>Hamburg</v>
      </c>
      <c r="F21" s="37"/>
      <c r="G21" s="36" t="n">
        <v>18</v>
      </c>
      <c r="H21" s="37" t="str">
        <f aca="false">VLOOKUP(G21,Matches!$B$4:$K$58,7,0)</f>
        <v>Munich</v>
      </c>
      <c r="I21" s="37"/>
      <c r="J21" s="36" t="n">
        <v>19</v>
      </c>
      <c r="K21" s="37" t="str">
        <f aca="false">VLOOKUP(J21,Matches!$B$4:$K$58,7,0)</f>
        <v>Berlin</v>
      </c>
      <c r="L21" s="37"/>
      <c r="M21" s="36" t="n">
        <v>21</v>
      </c>
      <c r="N21" s="37" t="str">
        <f aca="false">VLOOKUP(M21,Matches!$B$4:$K$58,7,0)</f>
        <v>Dusseldorf</v>
      </c>
      <c r="O21" s="37"/>
      <c r="P21" s="36" t="n">
        <v>24</v>
      </c>
      <c r="Q21" s="37" t="str">
        <f aca="false">VLOOKUP(P21,Matches!$B$4:$K$58,7,0)</f>
        <v>Hamburg</v>
      </c>
      <c r="R21" s="37"/>
      <c r="S21" s="36"/>
      <c r="T21" s="49"/>
      <c r="U21" s="49"/>
      <c r="V21" s="49"/>
      <c r="W21" s="49"/>
      <c r="X21" s="49"/>
    </row>
    <row r="22" customFormat="false" ht="14.25" hidden="false" customHeight="true" outlineLevel="0" collapsed="false">
      <c r="B22" s="39" t="n">
        <f aca="false">VLOOKUP(A21,Matches!$B$4:$K$58,5,0)</f>
        <v>45462.75</v>
      </c>
      <c r="C22" s="39"/>
      <c r="E22" s="39" t="n">
        <f aca="false">VLOOKUP(D21,Matches!$B$4:$K$58,5,0)</f>
        <v>45462.625</v>
      </c>
      <c r="F22" s="39"/>
      <c r="H22" s="39" t="n">
        <f aca="false">VLOOKUP(G21,Matches!$B$4:$K$58,5,0)</f>
        <v>45463.625</v>
      </c>
      <c r="I22" s="39"/>
      <c r="K22" s="39" t="n">
        <f aca="false">VLOOKUP(J21,Matches!$B$4:$K$58,5,0)</f>
        <v>45464.75</v>
      </c>
      <c r="L22" s="39"/>
      <c r="N22" s="39" t="n">
        <f aca="false">VLOOKUP(M21,Matches!$B$4:$K$58,5,0)</f>
        <v>45464.625</v>
      </c>
      <c r="O22" s="39"/>
      <c r="Q22" s="39" t="n">
        <f aca="false">VLOOKUP(P21,Matches!$B$4:$K$58,5,0)</f>
        <v>45465.625</v>
      </c>
      <c r="R22" s="39"/>
      <c r="T22" s="49"/>
      <c r="U22" s="49"/>
      <c r="V22" s="49"/>
      <c r="W22" s="49"/>
      <c r="X22" s="49"/>
    </row>
    <row r="23" customFormat="false" ht="14.25" hidden="false" customHeight="true" outlineLevel="0" collapsed="false">
      <c r="B23" s="40" t="str">
        <f aca="false">VLOOKUP(A21,Matches!$B$4:$K$58,8,0)</f>
        <v>Germany</v>
      </c>
      <c r="C23" s="41" t="str">
        <f aca="false">VLOOKUP(A21,Matches!$B$4:$K$58,9,0)</f>
        <v>Hungary</v>
      </c>
      <c r="E23" s="40" t="str">
        <f aca="false">VLOOKUP(D21,Matches!$B$4:$K$58,8,0)</f>
        <v>Croatia</v>
      </c>
      <c r="F23" s="41" t="str">
        <f aca="false">VLOOKUP(D21,Matches!$B$4:$K$58,9,0)</f>
        <v>Albania</v>
      </c>
      <c r="H23" s="40" t="str">
        <f aca="false">VLOOKUP(G21,Matches!$B$4:$K$58,8,0)</f>
        <v>Slovenia</v>
      </c>
      <c r="I23" s="41" t="str">
        <f aca="false">VLOOKUP(G21,Matches!$B$4:$K$58,9,0)</f>
        <v>Serbia</v>
      </c>
      <c r="K23" s="40" t="str">
        <f aca="false">VLOOKUP(J21,Matches!$B$4:$K$58,8,0)</f>
        <v>Poland</v>
      </c>
      <c r="L23" s="41" t="str">
        <f aca="false">VLOOKUP(J21,Matches!$B$4:$K$58,9,0)</f>
        <v>Austria</v>
      </c>
      <c r="N23" s="40" t="str">
        <f aca="false">VLOOKUP(M21,Matches!$B$4:$K$58,8,0)</f>
        <v>Slovakia</v>
      </c>
      <c r="O23" s="41" t="str">
        <f aca="false">VLOOKUP(M21,Matches!$B$4:$K$58,9,0)</f>
        <v>Ukraine</v>
      </c>
      <c r="Q23" s="40" t="str">
        <f aca="false">VLOOKUP(P21,Matches!$B$4:$K$58,8,0)</f>
        <v>Georgia</v>
      </c>
      <c r="R23" s="41" t="str">
        <f aca="false">VLOOKUP(P21,Matches!$B$4:$K$58,9,0)</f>
        <v>Czechia</v>
      </c>
      <c r="T23" s="49"/>
      <c r="U23" s="49"/>
      <c r="V23" s="49"/>
      <c r="W23" s="49"/>
      <c r="X23" s="49"/>
    </row>
    <row r="24" customFormat="false" ht="14.25" hidden="false" customHeight="true" outlineLevel="0" collapsed="false">
      <c r="B24" s="45" t="n">
        <v>2</v>
      </c>
      <c r="C24" s="46" t="n">
        <v>0</v>
      </c>
      <c r="E24" s="45" t="n">
        <v>3</v>
      </c>
      <c r="F24" s="46" t="n">
        <v>2</v>
      </c>
      <c r="H24" s="45" t="n">
        <v>1</v>
      </c>
      <c r="I24" s="46" t="n">
        <v>2</v>
      </c>
      <c r="K24" s="45" t="n">
        <v>1</v>
      </c>
      <c r="L24" s="46" t="n">
        <v>2</v>
      </c>
      <c r="N24" s="45" t="n">
        <v>1</v>
      </c>
      <c r="O24" s="46" t="n">
        <v>2</v>
      </c>
      <c r="Q24" s="45" t="n">
        <v>0</v>
      </c>
      <c r="R24" s="46" t="n">
        <v>2</v>
      </c>
      <c r="T24" s="49"/>
      <c r="U24" s="49"/>
      <c r="V24" s="49"/>
      <c r="W24" s="49"/>
      <c r="X24" s="49"/>
    </row>
    <row r="25" customFormat="false" ht="9.75"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25" hidden="false" customHeight="true" outlineLevel="0" collapsed="false">
      <c r="A26" s="36" t="n">
        <v>13</v>
      </c>
      <c r="B26" s="37" t="str">
        <f aca="false">VLOOKUP(A26,Matches!$B$4:$K$58,7,0)</f>
        <v>Cologne</v>
      </c>
      <c r="C26" s="37"/>
      <c r="D26" s="36" t="n">
        <v>16</v>
      </c>
      <c r="E26" s="37" t="str">
        <f aca="false">VLOOKUP(D26,Matches!$B$4:$K$58,7,0)</f>
        <v>Gelsenkirchen</v>
      </c>
      <c r="F26" s="37"/>
      <c r="G26" s="36" t="n">
        <v>17</v>
      </c>
      <c r="H26" s="37" t="str">
        <f aca="false">VLOOKUP(G26,Matches!$B$4:$K$58,7,0)</f>
        <v>Frankfurt</v>
      </c>
      <c r="I26" s="37"/>
      <c r="J26" s="36" t="n">
        <v>20</v>
      </c>
      <c r="K26" s="37" t="str">
        <f aca="false">VLOOKUP(J26,Matches!$B$4:$K$58,7,0)</f>
        <v>Leipzig</v>
      </c>
      <c r="L26" s="37"/>
      <c r="M26" s="36" t="n">
        <v>22</v>
      </c>
      <c r="N26" s="37" t="str">
        <f aca="false">VLOOKUP(M26,Matches!$B$4:$K$58,7,0)</f>
        <v>Cologne</v>
      </c>
      <c r="O26" s="37"/>
      <c r="P26" s="36" t="n">
        <v>23</v>
      </c>
      <c r="Q26" s="37" t="str">
        <f aca="false">VLOOKUP(P26,Matches!$B$4:$K$58,7,0)</f>
        <v>Dortmund</v>
      </c>
      <c r="R26" s="37"/>
      <c r="S26" s="36"/>
      <c r="T26" s="49"/>
      <c r="U26" s="49"/>
      <c r="V26" s="49"/>
      <c r="W26" s="49"/>
      <c r="X26" s="49"/>
    </row>
    <row r="27" customFormat="false" ht="14.25" hidden="false" customHeight="true" outlineLevel="0" collapsed="false">
      <c r="B27" s="39" t="n">
        <f aca="false">VLOOKUP(A26,Matches!$B$4:$K$58,5,0)</f>
        <v>45462.875</v>
      </c>
      <c r="C27" s="39"/>
      <c r="E27" s="39" t="n">
        <f aca="false">VLOOKUP(D26,Matches!$B$4:$K$58,5,0)</f>
        <v>45463.875</v>
      </c>
      <c r="F27" s="39"/>
      <c r="H27" s="39" t="n">
        <f aca="false">VLOOKUP(G26,Matches!$B$4:$K$58,5,0)</f>
        <v>45463.75</v>
      </c>
      <c r="I27" s="39"/>
      <c r="K27" s="39" t="n">
        <f aca="false">VLOOKUP(J26,Matches!$B$4:$K$58,5,0)</f>
        <v>45464.875</v>
      </c>
      <c r="L27" s="39"/>
      <c r="N27" s="39" t="n">
        <f aca="false">VLOOKUP(M26,Matches!$B$4:$K$58,5,0)</f>
        <v>45465.875</v>
      </c>
      <c r="O27" s="39"/>
      <c r="Q27" s="39" t="n">
        <f aca="false">VLOOKUP(P26,Matches!$B$4:$K$58,5,0)</f>
        <v>45465.75</v>
      </c>
      <c r="R27" s="39"/>
      <c r="T27" s="49"/>
      <c r="U27" s="49"/>
      <c r="V27" s="49"/>
      <c r="W27" s="49"/>
      <c r="X27" s="49"/>
    </row>
    <row r="28" customFormat="false" ht="14.25" hidden="false" customHeight="true" outlineLevel="0" collapsed="false">
      <c r="B28" s="40" t="str">
        <f aca="false">VLOOKUP(A26,Matches!$B$4:$K$58,8,0)</f>
        <v>Scotland</v>
      </c>
      <c r="C28" s="41" t="str">
        <f aca="false">VLOOKUP(A26,Matches!$B$4:$K$58,9,0)</f>
        <v>Switzerland</v>
      </c>
      <c r="E28" s="40" t="str">
        <f aca="false">VLOOKUP(D26,Matches!$B$4:$K$58,8,0)</f>
        <v>Spain</v>
      </c>
      <c r="F28" s="41" t="str">
        <f aca="false">VLOOKUP(D26,Matches!$B$4:$K$58,9,0)</f>
        <v>Italy</v>
      </c>
      <c r="H28" s="40" t="str">
        <f aca="false">VLOOKUP(G26,Matches!$B$4:$K$58,8,0)</f>
        <v>Denmark</v>
      </c>
      <c r="I28" s="41" t="str">
        <f aca="false">VLOOKUP(G26,Matches!$B$4:$K$58,9,0)</f>
        <v>England</v>
      </c>
      <c r="K28" s="40" t="str">
        <f aca="false">VLOOKUP(J26,Matches!$B$4:$K$58,8,0)</f>
        <v>Netherlands</v>
      </c>
      <c r="L28" s="41" t="str">
        <f aca="false">VLOOKUP(J26,Matches!$B$4:$K$58,9,0)</f>
        <v>France</v>
      </c>
      <c r="N28" s="40" t="str">
        <f aca="false">VLOOKUP(M26,Matches!$B$4:$K$58,8,0)</f>
        <v>Belgium</v>
      </c>
      <c r="O28" s="41" t="str">
        <f aca="false">VLOOKUP(M26,Matches!$B$4:$K$58,9,0)</f>
        <v>Romania</v>
      </c>
      <c r="Q28" s="40" t="str">
        <f aca="false">VLOOKUP(P26,Matches!$B$4:$K$58,8,0)</f>
        <v>Türkiye</v>
      </c>
      <c r="R28" s="41" t="str">
        <f aca="false">VLOOKUP(P26,Matches!$B$4:$K$58,9,0)</f>
        <v>Portugal</v>
      </c>
      <c r="T28" s="50"/>
      <c r="U28" s="51"/>
      <c r="V28" s="51"/>
      <c r="W28" s="51"/>
      <c r="X28" s="52"/>
    </row>
    <row r="29" customFormat="false" ht="14.25" hidden="false" customHeight="true" outlineLevel="0" collapsed="false">
      <c r="B29" s="45" t="n">
        <v>2</v>
      </c>
      <c r="C29" s="46" t="n">
        <v>2</v>
      </c>
      <c r="E29" s="45" t="n">
        <v>2</v>
      </c>
      <c r="F29" s="46" t="n">
        <v>2</v>
      </c>
      <c r="H29" s="45" t="n">
        <v>2</v>
      </c>
      <c r="I29" s="46" t="n">
        <v>3</v>
      </c>
      <c r="K29" s="45" t="n">
        <v>1</v>
      </c>
      <c r="L29" s="46" t="n">
        <v>3</v>
      </c>
      <c r="N29" s="45" t="n">
        <v>3</v>
      </c>
      <c r="O29" s="46" t="n">
        <v>0</v>
      </c>
      <c r="Q29" s="45" t="n">
        <v>0</v>
      </c>
      <c r="R29" s="46" t="n">
        <v>2</v>
      </c>
      <c r="T29" s="53"/>
      <c r="U29" s="54"/>
      <c r="V29" s="54"/>
      <c r="W29" s="54"/>
      <c r="X29" s="55"/>
    </row>
    <row r="30" customFormat="false" ht="9.75" hidden="false" customHeight="true" outlineLevel="0" collapsed="false">
      <c r="B30" s="48"/>
      <c r="C30" s="48"/>
      <c r="E30" s="48"/>
      <c r="F30" s="48"/>
      <c r="H30" s="48"/>
      <c r="I30" s="48"/>
      <c r="K30" s="48"/>
      <c r="L30" s="48"/>
      <c r="N30" s="48"/>
      <c r="O30" s="48"/>
      <c r="Q30" s="48"/>
      <c r="R30" s="48"/>
      <c r="T30" s="56"/>
      <c r="U30" s="56"/>
      <c r="V30" s="56"/>
      <c r="W30" s="56"/>
      <c r="X30" s="56"/>
    </row>
    <row r="31" customFormat="false" ht="15" hidden="false" customHeight="true" outlineLevel="0" collapsed="false">
      <c r="A31" s="36" t="n">
        <v>25</v>
      </c>
      <c r="B31" s="37" t="str">
        <f aca="false">VLOOKUP(A31,Matches!$B$4:$K$58,7,0)</f>
        <v>Frankfurt</v>
      </c>
      <c r="C31" s="37"/>
      <c r="D31" s="36" t="n">
        <v>27</v>
      </c>
      <c r="E31" s="37" t="str">
        <f aca="false">VLOOKUP(D31,Matches!$B$4:$K$58,7,0)</f>
        <v>Dusseldorf</v>
      </c>
      <c r="F31" s="37"/>
      <c r="G31" s="36" t="n">
        <v>29</v>
      </c>
      <c r="H31" s="37" t="str">
        <f aca="false">VLOOKUP(G31,Matches!$B$4:$K$58,7,0)</f>
        <v>Cologne</v>
      </c>
      <c r="I31" s="37"/>
      <c r="J31" s="36" t="n">
        <v>31</v>
      </c>
      <c r="K31" s="37" t="str">
        <f aca="false">VLOOKUP(J31,Matches!$B$4:$K$58,7,0)</f>
        <v>Berlin</v>
      </c>
      <c r="L31" s="37"/>
      <c r="M31" s="36" t="n">
        <v>33</v>
      </c>
      <c r="N31" s="37" t="str">
        <f aca="false">VLOOKUP(M31,Matches!$B$4:$K$58,7,0)</f>
        <v>Frankfurt</v>
      </c>
      <c r="O31" s="37"/>
      <c r="P31" s="36" t="n">
        <v>35</v>
      </c>
      <c r="Q31" s="37" t="str">
        <f aca="false">VLOOKUP(P31,Matches!$B$4:$K$58,7,0)</f>
        <v>Gelsenkirchen</v>
      </c>
      <c r="R31" s="37"/>
      <c r="S31" s="36"/>
      <c r="T31" s="57" t="str">
        <f aca="false">Language!$E$134</f>
        <v>The red dot   •</v>
      </c>
      <c r="U31" s="57"/>
      <c r="V31" s="57"/>
      <c r="W31" s="57"/>
      <c r="X31" s="57"/>
    </row>
    <row r="32" customFormat="false" ht="15" hidden="false" customHeight="true" outlineLevel="0" collapsed="false">
      <c r="B32" s="39" t="n">
        <f aca="false">VLOOKUP(A31,Matches!$B$4:$K$58,5,0)</f>
        <v>45466.875</v>
      </c>
      <c r="C32" s="39"/>
      <c r="E32" s="39" t="n">
        <f aca="false">VLOOKUP(D31,Matches!$B$4:$K$58,5,0)</f>
        <v>45467.875</v>
      </c>
      <c r="F32" s="39"/>
      <c r="H32" s="39" t="n">
        <f aca="false">VLOOKUP(G31,Matches!$B$4:$K$58,5,0)</f>
        <v>45468.875</v>
      </c>
      <c r="I32" s="39"/>
      <c r="K32" s="39" t="n">
        <f aca="false">VLOOKUP(J31,Matches!$B$4:$K$58,5,0)</f>
        <v>45468.75</v>
      </c>
      <c r="L32" s="39"/>
      <c r="N32" s="39" t="n">
        <f aca="false">VLOOKUP(M31,Matches!$B$4:$K$58,5,0)</f>
        <v>45469.75</v>
      </c>
      <c r="O32" s="39"/>
      <c r="Q32" s="39" t="n">
        <f aca="false">VLOOKUP(P31,Matches!$B$4:$K$58,5,0)</f>
        <v>45469.875</v>
      </c>
      <c r="R32" s="39"/>
      <c r="T32" s="57"/>
      <c r="U32" s="57"/>
      <c r="V32" s="57"/>
      <c r="W32" s="57"/>
      <c r="X32" s="57"/>
    </row>
    <row r="33" customFormat="false" ht="15" hidden="false" customHeight="true" outlineLevel="0" collapsed="false">
      <c r="B33" s="40" t="str">
        <f aca="false">VLOOKUP(A31,Matches!$B$4:$K$58,8,0)</f>
        <v>Switzerland</v>
      </c>
      <c r="C33" s="41" t="str">
        <f aca="false">VLOOKUP(A31,Matches!$B$4:$K$58,9,0)</f>
        <v>Germany</v>
      </c>
      <c r="E33" s="40" t="str">
        <f aca="false">VLOOKUP(D31,Matches!$B$4:$K$58,8,0)</f>
        <v>Albania</v>
      </c>
      <c r="F33" s="41" t="str">
        <f aca="false">VLOOKUP(D31,Matches!$B$4:$K$58,9,0)</f>
        <v>Spain</v>
      </c>
      <c r="H33" s="40" t="str">
        <f aca="false">VLOOKUP(G31,Matches!$B$4:$K$58,8,0)</f>
        <v>England</v>
      </c>
      <c r="I33" s="41" t="str">
        <f aca="false">VLOOKUP(G31,Matches!$B$4:$K$58,9,0)</f>
        <v>Slovenia</v>
      </c>
      <c r="K33" s="40" t="str">
        <f aca="false">VLOOKUP(J31,Matches!$B$4:$K$58,8,0)</f>
        <v>Netherlands</v>
      </c>
      <c r="L33" s="41" t="str">
        <f aca="false">VLOOKUP(J31,Matches!$B$4:$K$58,9,0)</f>
        <v>Austria</v>
      </c>
      <c r="N33" s="40" t="str">
        <f aca="false">VLOOKUP(M31,Matches!$B$4:$K$58,8,0)</f>
        <v>Slovakia</v>
      </c>
      <c r="O33" s="41" t="str">
        <f aca="false">VLOOKUP(M31,Matches!$B$4:$K$58,9,0)</f>
        <v>Romania</v>
      </c>
      <c r="Q33" s="40" t="str">
        <f aca="false">VLOOKUP(P31,Matches!$B$4:$K$58,8,0)</f>
        <v>Georgia</v>
      </c>
      <c r="R33" s="41" t="str">
        <f aca="false">VLOOKUP(P31,Matches!$B$4:$K$58,9,0)</f>
        <v>Portugal</v>
      </c>
      <c r="T33" s="58" t="str">
        <f aca="false">Language!$E$162</f>
        <v>If a red dot appears above the group name, the ranking order within the group is not clear. Fair play or the overall European Qualifiers Rankings will then decide. In this case, enter Fair Play!</v>
      </c>
      <c r="U33" s="58"/>
      <c r="V33" s="58"/>
      <c r="W33" s="58"/>
      <c r="X33" s="58"/>
    </row>
    <row r="34" customFormat="false" ht="14.25" hidden="false" customHeight="true" outlineLevel="0" collapsed="false">
      <c r="B34" s="45" t="n">
        <v>1</v>
      </c>
      <c r="C34" s="46" t="n">
        <v>4</v>
      </c>
      <c r="E34" s="45" t="n">
        <v>0</v>
      </c>
      <c r="F34" s="46" t="n">
        <v>3</v>
      </c>
      <c r="H34" s="45" t="n">
        <v>2</v>
      </c>
      <c r="I34" s="46" t="n">
        <v>1</v>
      </c>
      <c r="K34" s="45" t="n">
        <v>2</v>
      </c>
      <c r="L34" s="46" t="n">
        <v>0</v>
      </c>
      <c r="N34" s="45" t="n">
        <v>0</v>
      </c>
      <c r="O34" s="46" t="n">
        <v>1</v>
      </c>
      <c r="Q34" s="45" t="n">
        <v>0</v>
      </c>
      <c r="R34" s="46" t="n">
        <v>3</v>
      </c>
      <c r="T34" s="58"/>
      <c r="U34" s="58"/>
      <c r="V34" s="58"/>
      <c r="W34" s="58"/>
      <c r="X34" s="58"/>
    </row>
    <row r="35" customFormat="false" ht="9.75" hidden="false" customHeight="true" outlineLevel="0" collapsed="false">
      <c r="B35" s="59" t="str">
        <f aca="false">Language!$E$127</f>
        <v>Penalty shoot-out:</v>
      </c>
      <c r="C35" s="59"/>
      <c r="E35" s="60" t="str">
        <f aca="false">Language!$E$127</f>
        <v>Penalty shoot-out:</v>
      </c>
      <c r="F35" s="60"/>
      <c r="H35" s="59" t="str">
        <f aca="false">Language!$E$127</f>
        <v>Penalty shoot-out:</v>
      </c>
      <c r="I35" s="59"/>
      <c r="K35" s="59" t="str">
        <f aca="false">Language!$E$127</f>
        <v>Penalty shoot-out:</v>
      </c>
      <c r="L35" s="59"/>
      <c r="N35" s="59" t="str">
        <f aca="false">Language!$E$127</f>
        <v>Penalty shoot-out:</v>
      </c>
      <c r="O35" s="59"/>
      <c r="Q35" s="59" t="str">
        <f aca="false">Language!$E$127</f>
        <v>Penalty shoot-out:</v>
      </c>
      <c r="R35" s="59"/>
      <c r="T35" s="58"/>
      <c r="U35" s="58"/>
      <c r="V35" s="58"/>
      <c r="W35" s="58"/>
      <c r="X35" s="58"/>
    </row>
    <row r="36" customFormat="false" ht="14.25" hidden="false" customHeight="true" outlineLevel="0" collapsed="false">
      <c r="B36" s="61"/>
      <c r="C36" s="62"/>
      <c r="E36" s="61"/>
      <c r="F36" s="62"/>
      <c r="H36" s="61"/>
      <c r="I36" s="62"/>
      <c r="K36" s="61"/>
      <c r="L36" s="62"/>
      <c r="N36" s="61"/>
      <c r="O36" s="62"/>
      <c r="Q36" s="61"/>
      <c r="R36" s="62"/>
      <c r="T36" s="58"/>
      <c r="U36" s="58"/>
      <c r="V36" s="58"/>
      <c r="W36" s="58"/>
      <c r="X36" s="58"/>
    </row>
    <row r="37" customFormat="false" ht="9.75" hidden="false" customHeight="true" outlineLevel="0" collapsed="false">
      <c r="B37" s="63" t="str">
        <f aca="false">IF(AND(B34&lt;&gt;"",C34&lt;&gt;"",B34=C34,B36&lt;&gt;"",C36&lt;&gt;"",B36=C36),Language!$E$141,"")</f>
        <v/>
      </c>
      <c r="C37" s="63"/>
      <c r="E37" s="63" t="str">
        <f aca="false">IF(AND(E34&lt;&gt;"",F34&lt;&gt;"",E34=F34,E36&lt;&gt;"",F36&lt;&gt;"",E36=F36),Language!$E$141,"")</f>
        <v/>
      </c>
      <c r="F37" s="63"/>
      <c r="H37" s="63" t="str">
        <f aca="false">IF(AND(H34&lt;&gt;"",I34&lt;&gt;"",H34=I34,H36&lt;&gt;"",I36&lt;&gt;"",H36=I36),Language!$E$141,"")</f>
        <v/>
      </c>
      <c r="I37" s="63"/>
      <c r="K37" s="63" t="str">
        <f aca="false">IF(AND(K34&lt;&gt;"",L34&lt;&gt;"",K34=L34,K36&lt;&gt;"",L36&lt;&gt;"",K36=L36),Language!$E$141,"")</f>
        <v/>
      </c>
      <c r="L37" s="63"/>
      <c r="N37" s="63" t="str">
        <f aca="false">IF(AND(N34&lt;&gt;"",O34&lt;&gt;"",N34=O34,N36&lt;&gt;"",O36&lt;&gt;"",N36=O36),Language!$E$141,"")</f>
        <v/>
      </c>
      <c r="O37" s="63"/>
      <c r="Q37" s="63" t="str">
        <f aca="false">IF(AND(Q34&lt;&gt;"",R34&lt;&gt;"",Q34=R34,Q36&lt;&gt;"",R36&lt;&gt;"",Q36=R36),Language!$E$141,"")</f>
        <v/>
      </c>
      <c r="R37" s="63"/>
      <c r="T37" s="64"/>
      <c r="U37" s="65"/>
      <c r="V37" s="65"/>
      <c r="W37" s="65"/>
      <c r="X37" s="65"/>
    </row>
    <row r="38" customFormat="false" ht="14.25" hidden="false" customHeight="true" outlineLevel="0" collapsed="false">
      <c r="A38" s="36" t="n">
        <v>26</v>
      </c>
      <c r="B38" s="37" t="str">
        <f aca="false">VLOOKUP(A38,Matches!$B$4:$K$58,7,0)</f>
        <v>Stuttgart</v>
      </c>
      <c r="C38" s="37"/>
      <c r="D38" s="36" t="n">
        <v>28</v>
      </c>
      <c r="E38" s="37" t="str">
        <f aca="false">VLOOKUP(D38,Matches!$B$4:$K$58,7,0)</f>
        <v>Leipzig</v>
      </c>
      <c r="F38" s="37"/>
      <c r="G38" s="36" t="n">
        <v>30</v>
      </c>
      <c r="H38" s="37" t="str">
        <f aca="false">VLOOKUP(G38,Matches!$B$4:$K$58,7,0)</f>
        <v>Munich</v>
      </c>
      <c r="I38" s="37"/>
      <c r="J38" s="36" t="n">
        <v>32</v>
      </c>
      <c r="K38" s="37" t="str">
        <f aca="false">VLOOKUP(J38,Matches!$B$4:$K$58,7,0)</f>
        <v>Dortmund</v>
      </c>
      <c r="L38" s="37"/>
      <c r="M38" s="36" t="n">
        <v>34</v>
      </c>
      <c r="N38" s="37" t="str">
        <f aca="false">VLOOKUP(M38,Matches!$B$4:$K$58,7,0)</f>
        <v>Stuttgart</v>
      </c>
      <c r="O38" s="37"/>
      <c r="P38" s="36" t="n">
        <v>36</v>
      </c>
      <c r="Q38" s="37" t="str">
        <f aca="false">VLOOKUP(P38,Matches!$B$4:$K$58,7,0)</f>
        <v>Hamburg</v>
      </c>
      <c r="R38" s="37"/>
      <c r="S38" s="36"/>
      <c r="T38" s="65"/>
      <c r="U38" s="65"/>
      <c r="V38" s="65"/>
      <c r="W38" s="65"/>
      <c r="X38" s="65"/>
    </row>
    <row r="39" customFormat="false" ht="14.25" hidden="false" customHeight="true" outlineLevel="0" collapsed="false">
      <c r="B39" s="39" t="n">
        <f aca="false">VLOOKUP(A38,Matches!$B$4:$K$58,5,0)</f>
        <v>45466.875</v>
      </c>
      <c r="C39" s="39"/>
      <c r="E39" s="39" t="n">
        <f aca="false">VLOOKUP(D38,Matches!$B$4:$K$58,5,0)</f>
        <v>45467.875</v>
      </c>
      <c r="F39" s="39"/>
      <c r="H39" s="39" t="n">
        <f aca="false">VLOOKUP(G38,Matches!$B$4:$K$58,5,0)</f>
        <v>45468.875</v>
      </c>
      <c r="I39" s="39"/>
      <c r="K39" s="39" t="n">
        <f aca="false">VLOOKUP(J38,Matches!$B$4:$K$58,5,0)</f>
        <v>45468.75</v>
      </c>
      <c r="L39" s="39"/>
      <c r="N39" s="39" t="n">
        <f aca="false">VLOOKUP(M38,Matches!$B$4:$K$58,5,0)</f>
        <v>45469.75</v>
      </c>
      <c r="O39" s="39"/>
      <c r="Q39" s="39" t="n">
        <f aca="false">VLOOKUP(P38,Matches!$B$4:$K$58,5,0)</f>
        <v>45469.875</v>
      </c>
      <c r="R39" s="39"/>
      <c r="T39" s="65"/>
      <c r="U39" s="65"/>
      <c r="V39" s="65"/>
      <c r="W39" s="65"/>
      <c r="X39" s="65"/>
    </row>
    <row r="40" customFormat="false" ht="14.25" hidden="false" customHeight="true" outlineLevel="0" collapsed="false">
      <c r="B40" s="40" t="str">
        <f aca="false">VLOOKUP(A38,Matches!$B$4:$K$58,8,0)</f>
        <v>Scotland</v>
      </c>
      <c r="C40" s="41" t="str">
        <f aca="false">VLOOKUP(A38,Matches!$B$4:$K$58,9,0)</f>
        <v>Hungary</v>
      </c>
      <c r="E40" s="40" t="str">
        <f aca="false">VLOOKUP(D38,Matches!$B$4:$K$58,8,0)</f>
        <v>Croatia</v>
      </c>
      <c r="F40" s="41" t="str">
        <f aca="false">VLOOKUP(D38,Matches!$B$4:$K$58,9,0)</f>
        <v>Italy</v>
      </c>
      <c r="H40" s="40" t="str">
        <f aca="false">VLOOKUP(G38,Matches!$B$4:$K$58,8,0)</f>
        <v>Denmark</v>
      </c>
      <c r="I40" s="41" t="str">
        <f aca="false">VLOOKUP(G38,Matches!$B$4:$K$58,9,0)</f>
        <v>Serbia</v>
      </c>
      <c r="K40" s="40" t="str">
        <f aca="false">VLOOKUP(J38,Matches!$B$4:$K$58,8,0)</f>
        <v>France</v>
      </c>
      <c r="L40" s="41" t="str">
        <f aca="false">VLOOKUP(J38,Matches!$B$4:$K$58,9,0)</f>
        <v>Poland</v>
      </c>
      <c r="N40" s="40" t="str">
        <f aca="false">VLOOKUP(M38,Matches!$B$4:$K$58,8,0)</f>
        <v>Ukraine</v>
      </c>
      <c r="O40" s="41" t="str">
        <f aca="false">VLOOKUP(M38,Matches!$B$4:$K$58,9,0)</f>
        <v>Belgium</v>
      </c>
      <c r="Q40" s="40" t="str">
        <f aca="false">VLOOKUP(P38,Matches!$B$4:$K$58,8,0)</f>
        <v>Czechia</v>
      </c>
      <c r="R40" s="41" t="str">
        <f aca="false">VLOOKUP(P38,Matches!$B$4:$K$58,9,0)</f>
        <v>Türkiye</v>
      </c>
      <c r="T40" s="65"/>
      <c r="U40" s="65"/>
      <c r="V40" s="65"/>
      <c r="W40" s="65"/>
      <c r="X40" s="65"/>
    </row>
    <row r="41" customFormat="false" ht="14.25" hidden="false" customHeight="true" outlineLevel="0" collapsed="false">
      <c r="B41" s="45" t="n">
        <v>1</v>
      </c>
      <c r="C41" s="46" t="n">
        <v>2</v>
      </c>
      <c r="E41" s="45" t="n">
        <v>1</v>
      </c>
      <c r="F41" s="46" t="n">
        <v>1</v>
      </c>
      <c r="H41" s="45" t="n">
        <v>0</v>
      </c>
      <c r="I41" s="46" t="n">
        <v>0</v>
      </c>
      <c r="K41" s="45" t="n">
        <v>2</v>
      </c>
      <c r="L41" s="46" t="n">
        <v>0</v>
      </c>
      <c r="N41" s="45" t="n">
        <v>0</v>
      </c>
      <c r="O41" s="46" t="n">
        <v>2</v>
      </c>
      <c r="Q41" s="45" t="n">
        <v>1</v>
      </c>
      <c r="R41" s="46" t="n">
        <v>0</v>
      </c>
      <c r="T41" s="65"/>
      <c r="U41" s="65"/>
      <c r="V41" s="65"/>
      <c r="W41" s="65"/>
      <c r="X41" s="65"/>
    </row>
    <row r="42" customFormat="false" ht="9.75" hidden="false" customHeight="true" outlineLevel="0" collapsed="false">
      <c r="B42" s="60" t="str">
        <f aca="false">Language!$E$127</f>
        <v>Penalty shoot-out:</v>
      </c>
      <c r="C42" s="60"/>
      <c r="E42" s="60" t="str">
        <f aca="false">Language!$E$127</f>
        <v>Penalty shoot-out:</v>
      </c>
      <c r="F42" s="60"/>
      <c r="H42" s="60" t="str">
        <f aca="false">Language!$E$127</f>
        <v>Penalty shoot-out:</v>
      </c>
      <c r="I42" s="60"/>
      <c r="K42" s="60" t="str">
        <f aca="false">Language!$E$127</f>
        <v>Penalty shoot-out:</v>
      </c>
      <c r="L42" s="60"/>
      <c r="N42" s="60" t="str">
        <f aca="false">Language!$E$127</f>
        <v>Penalty shoot-out:</v>
      </c>
      <c r="O42" s="60"/>
      <c r="Q42" s="60" t="str">
        <f aca="false">Language!$E$127</f>
        <v>Penalty shoot-out:</v>
      </c>
      <c r="R42" s="60"/>
      <c r="T42" s="48"/>
      <c r="U42" s="48"/>
      <c r="W42" s="48"/>
      <c r="X42" s="48"/>
    </row>
    <row r="43" customFormat="false" ht="14.25" hidden="false" customHeight="true" outlineLevel="0" collapsed="false">
      <c r="B43" s="61"/>
      <c r="C43" s="62"/>
      <c r="E43" s="61"/>
      <c r="F43" s="62"/>
      <c r="H43" s="61"/>
      <c r="I43" s="62"/>
      <c r="K43" s="61"/>
      <c r="L43" s="62"/>
      <c r="N43" s="61"/>
      <c r="O43" s="62"/>
      <c r="Q43" s="61"/>
      <c r="R43" s="62"/>
      <c r="T43" s="48"/>
      <c r="U43" s="48"/>
      <c r="W43" s="48"/>
      <c r="X43" s="48"/>
    </row>
    <row r="44" customFormat="false" ht="13.5" hidden="false" customHeight="true" outlineLevel="0" collapsed="false">
      <c r="B44" s="63" t="str">
        <f aca="false">IF(AND(B41&lt;&gt;"",C41&lt;&gt;"",B41=C41,B43&lt;&gt;"",C43&lt;&gt;"",B43=C43),Language!$E$141,"")</f>
        <v/>
      </c>
      <c r="C44" s="63"/>
      <c r="E44" s="63" t="str">
        <f aca="false">IF(AND(E41&lt;&gt;"",F41&lt;&gt;"",E41=F41,E43&lt;&gt;"",F43&lt;&gt;"",E43=F43),Language!$E$141,"")</f>
        <v/>
      </c>
      <c r="F44" s="63"/>
      <c r="H44" s="63" t="str">
        <f aca="false">IF(AND(H41&lt;&gt;"",I41&lt;&gt;"",H41=I41,H43&lt;&gt;"",I43&lt;&gt;"",H43=I43),Language!$E$141,"")</f>
        <v/>
      </c>
      <c r="I44" s="63"/>
      <c r="K44" s="63" t="str">
        <f aca="false">IF(AND(K41&lt;&gt;"",L41&lt;&gt;"",K41=L41,K43&lt;&gt;"",L43&lt;&gt;"",K43=L43),Language!$E$141,"")</f>
        <v/>
      </c>
      <c r="L44" s="63"/>
      <c r="N44" s="63" t="str">
        <f aca="false">IF(AND(N41&lt;&gt;"",O41&lt;&gt;"",N41=O41,N43&lt;&gt;"",O43&lt;&gt;"",N43=O43),Language!$E$141,"")</f>
        <v/>
      </c>
      <c r="O44" s="63"/>
      <c r="Q44" s="63" t="str">
        <f aca="false">IF(AND(Q41&lt;&gt;"",R41&lt;&gt;"",Q41=R41,Q43&lt;&gt;"",R43&lt;&gt;"",Q43=R43),Language!$E$141,"")</f>
        <v/>
      </c>
      <c r="R44" s="63"/>
      <c r="T44" s="66" t="str">
        <f aca="false">IF(ThirdPlaced!$J$21&gt;0,"•","")</f>
        <v/>
      </c>
      <c r="U44" s="66"/>
    </row>
    <row r="45" customFormat="false" ht="14.25" hidden="false" customHeight="true" outlineLevel="0" collapsed="false">
      <c r="B45" s="67" t="str">
        <f aca="false">Language!$E$108</f>
        <v>Final table</v>
      </c>
      <c r="C45" s="67"/>
      <c r="E45" s="67" t="str">
        <f aca="false">Language!$E$108</f>
        <v>Final table</v>
      </c>
      <c r="F45" s="67"/>
      <c r="H45" s="67" t="str">
        <f aca="false">Language!$E$108</f>
        <v>Final table</v>
      </c>
      <c r="I45" s="67"/>
      <c r="K45" s="67" t="str">
        <f aca="false">Language!$E$108</f>
        <v>Final table</v>
      </c>
      <c r="L45" s="67"/>
      <c r="N45" s="67" t="str">
        <f aca="false">Language!$E$108</f>
        <v>Final table</v>
      </c>
      <c r="O45" s="67"/>
      <c r="Q45" s="67" t="str">
        <f aca="false">Language!$E$108</f>
        <v>Final table</v>
      </c>
      <c r="R45" s="67"/>
      <c r="T45" s="67" t="str">
        <f aca="false">Language!$E$128</f>
        <v>Third in the group</v>
      </c>
      <c r="U45" s="67"/>
      <c r="V45" s="68" t="str">
        <f aca="false">Language!$E$96</f>
        <v>Grp</v>
      </c>
      <c r="W45" s="69" t="str">
        <f aca="false">Language!$E$129</f>
        <v>Group combination:</v>
      </c>
      <c r="X45" s="69"/>
      <c r="Y45" s="70"/>
    </row>
    <row r="46" customFormat="false" ht="14.25" hidden="false" customHeight="true" outlineLevel="0" collapsed="false">
      <c r="A46" s="71" t="s">
        <v>1</v>
      </c>
      <c r="B46" s="72" t="str">
        <f aca="false">IF(GrpA!$M$10&gt;0,GrpA!$P11,"")</f>
        <v>Germany</v>
      </c>
      <c r="C46" s="72"/>
      <c r="D46" s="71" t="s">
        <v>2</v>
      </c>
      <c r="E46" s="72" t="str">
        <f aca="false">IF(GrpB!$M$10&gt;0,GrpB!$P11,"")</f>
        <v>Spain</v>
      </c>
      <c r="F46" s="72"/>
      <c r="G46" s="71" t="s">
        <v>3</v>
      </c>
      <c r="H46" s="72" t="str">
        <f aca="false">IF(GrpC!$M$10&gt;0,GrpC!$P11,"")</f>
        <v>England</v>
      </c>
      <c r="I46" s="72"/>
      <c r="J46" s="71" t="s">
        <v>4</v>
      </c>
      <c r="K46" s="72" t="str">
        <f aca="false">IF(GrpD!$M$10&gt;0,GrpD!$P11,"")</f>
        <v>France</v>
      </c>
      <c r="L46" s="72"/>
      <c r="M46" s="71" t="s">
        <v>5</v>
      </c>
      <c r="N46" s="72" t="str">
        <f aca="false">IF(GrpE!$M$10&gt;0,GrpE!$P11,"")</f>
        <v>Belgium</v>
      </c>
      <c r="O46" s="72"/>
      <c r="P46" s="71" t="s">
        <v>6</v>
      </c>
      <c r="Q46" s="72" t="str">
        <f aca="false">IF(GrpF!$M$10&gt;0,GrpF!$P11,"")</f>
        <v>Portugal</v>
      </c>
      <c r="R46" s="72"/>
      <c r="S46" s="71"/>
      <c r="T46" s="73" t="str">
        <f aca="false">IF(Distinctness!$G$13&gt;0,ThirdPlaced!$C11,"")</f>
        <v>Italy</v>
      </c>
      <c r="U46" s="74" t="str">
        <f aca="false">IF(Distinctness!$G$13&gt;0,"   "&amp;ThirdPlaced!$D11&amp;"        "&amp;ThirdPlaced!$F11&amp;Language!$E$146&amp;ThirdPlaced!$G11,"")</f>
        <v>   5        5-4</v>
      </c>
      <c r="V46" s="75" t="str">
        <f aca="false">IF(Distinctness!$G$13&gt;0,ThirdPlaced!$J11,"")</f>
        <v>B</v>
      </c>
      <c r="W46" s="76" t="str">
        <f aca="false">IF(Distinctness!$G$13&gt;0,ThirdPlaced!$J18,"")</f>
        <v>B C E F</v>
      </c>
      <c r="X46" s="76"/>
    </row>
    <row r="47" customFormat="false" ht="14.25" hidden="false" customHeight="true" outlineLevel="0" collapsed="false">
      <c r="A47" s="71" t="s">
        <v>7</v>
      </c>
      <c r="B47" s="72" t="str">
        <f aca="false">IF(GrpA!$M$10&gt;0,GrpA!$P12,"")</f>
        <v>Hungary</v>
      </c>
      <c r="C47" s="72"/>
      <c r="D47" s="71" t="s">
        <v>8</v>
      </c>
      <c r="E47" s="72" t="str">
        <f aca="false">IF(GrpB!$M$10&gt;0,GrpB!$P12,"")</f>
        <v>Croatia</v>
      </c>
      <c r="F47" s="72"/>
      <c r="G47" s="71" t="s">
        <v>9</v>
      </c>
      <c r="H47" s="72" t="str">
        <f aca="false">IF(GrpC!$M$10&gt;0,GrpC!$P12,"")</f>
        <v>Denmark</v>
      </c>
      <c r="I47" s="72"/>
      <c r="J47" s="71" t="s">
        <v>10</v>
      </c>
      <c r="K47" s="72" t="str">
        <f aca="false">IF(GrpD!$M$10&gt;0,GrpD!$P12,"")</f>
        <v>Netherlands</v>
      </c>
      <c r="L47" s="72"/>
      <c r="M47" s="71" t="s">
        <v>11</v>
      </c>
      <c r="N47" s="72" t="str">
        <f aca="false">IF(GrpE!$M$10&gt;0,GrpE!$P12,"")</f>
        <v>Ukraine</v>
      </c>
      <c r="O47" s="72"/>
      <c r="P47" s="71" t="s">
        <v>12</v>
      </c>
      <c r="Q47" s="72" t="str">
        <f aca="false">IF(GrpF!$M$10&gt;0,GrpF!$P12,"")</f>
        <v>Czechia</v>
      </c>
      <c r="R47" s="72"/>
      <c r="S47" s="71"/>
      <c r="T47" s="73" t="str">
        <f aca="false">IF(Distinctness!$G$13&gt;0,ThirdPlaced!$C12,"")</f>
        <v>Serbia</v>
      </c>
      <c r="U47" s="74" t="str">
        <f aca="false">IF(Distinctness!$G$13&gt;0,"   "&amp;ThirdPlaced!$D12&amp;"        "&amp;ThirdPlaced!$F12&amp;Language!$E$146&amp;ThirdPlaced!$G12,"")</f>
        <v>   4        2-3</v>
      </c>
      <c r="V47" s="75" t="str">
        <f aca="false">IF(Distinctness!$G$13&gt;0,ThirdPlaced!$J12,"")</f>
        <v>C</v>
      </c>
      <c r="W47" s="77" t="str">
        <f aca="false">Language!$E$130</f>
        <v>Not qualified:</v>
      </c>
      <c r="X47" s="77"/>
      <c r="Y47" s="78" t="str">
        <f aca="false">Language!$E$96</f>
        <v>Grp</v>
      </c>
    </row>
    <row r="48" customFormat="false" ht="14.25" hidden="false" customHeight="true" outlineLevel="0" collapsed="false">
      <c r="A48" s="79" t="s">
        <v>13</v>
      </c>
      <c r="B48" s="80" t="str">
        <f aca="false">IF(GrpA!$M$10&gt;0,GrpA!$P13,"")</f>
        <v>Scotland</v>
      </c>
      <c r="C48" s="80"/>
      <c r="D48" s="79" t="s">
        <v>14</v>
      </c>
      <c r="E48" s="80" t="str">
        <f aca="false">IF(GrpB!$M$10&gt;0,GrpB!$P13,"")</f>
        <v>Italy</v>
      </c>
      <c r="F48" s="80"/>
      <c r="G48" s="79" t="s">
        <v>15</v>
      </c>
      <c r="H48" s="80" t="str">
        <f aca="false">IF(GrpC!$M$10&gt;0,GrpC!$P13,"")</f>
        <v>Serbia</v>
      </c>
      <c r="I48" s="80"/>
      <c r="J48" s="79" t="s">
        <v>16</v>
      </c>
      <c r="K48" s="80" t="str">
        <f aca="false">IF(GrpD!$M$10&gt;0,GrpD!$P13,"")</f>
        <v>Austria</v>
      </c>
      <c r="L48" s="80"/>
      <c r="M48" s="79" t="s">
        <v>17</v>
      </c>
      <c r="N48" s="80" t="str">
        <f aca="false">IF(GrpE!$M$10&gt;0,GrpE!$P13,"")</f>
        <v>Romania</v>
      </c>
      <c r="O48" s="80"/>
      <c r="P48" s="79" t="s">
        <v>18</v>
      </c>
      <c r="Q48" s="80" t="str">
        <f aca="false">IF(GrpF!$M$10&gt;0,GrpF!$P13,"")</f>
        <v>Türkiye</v>
      </c>
      <c r="R48" s="80"/>
      <c r="S48" s="79"/>
      <c r="T48" s="73" t="str">
        <f aca="false">IF(Distinctness!$G$13&gt;0,ThirdPlaced!$C13,"")</f>
        <v>Türkiye</v>
      </c>
      <c r="U48" s="74" t="str">
        <f aca="false">IF(Distinctness!$G$13&gt;0,"   "&amp;ThirdPlaced!$D13&amp;"        "&amp;ThirdPlaced!$F13&amp;Language!$E$146&amp;ThirdPlaced!$G13,"")</f>
        <v>   3        1-3</v>
      </c>
      <c r="V48" s="75" t="str">
        <f aca="false">IF(Distinctness!$G$13&gt;0,ThirdPlaced!$J13,"")</f>
        <v>F</v>
      </c>
      <c r="W48" s="81" t="str">
        <f aca="false">IF(Distinctness!$G$13&gt;0,ThirdPlaced!$C15,"")</f>
        <v>Austria</v>
      </c>
      <c r="X48" s="82" t="str">
        <f aca="false">IF(Distinctness!$G$13&gt;0,"   "&amp;ThirdPlaced!$D15&amp;"        "&amp;ThirdPlaced!$F15&amp;Language!$E$146&amp;ThirdPlaced!$G15,"")</f>
        <v>   3        3-7</v>
      </c>
      <c r="Y48" s="83" t="str">
        <f aca="false">IF(Distinctness!$G$13&gt;0,ThirdPlaced!$J15,"")</f>
        <v>D</v>
      </c>
    </row>
    <row r="49" customFormat="false" ht="14.25" hidden="false" customHeight="true" outlineLevel="0" collapsed="false">
      <c r="A49" s="79" t="s">
        <v>19</v>
      </c>
      <c r="B49" s="80" t="str">
        <f aca="false">IF(GrpA!$M$10&gt;0,GrpA!$P14,"")</f>
        <v>Switzerland</v>
      </c>
      <c r="C49" s="80"/>
      <c r="D49" s="79" t="s">
        <v>20</v>
      </c>
      <c r="E49" s="80" t="str">
        <f aca="false">IF(GrpB!$M$10&gt;0,GrpB!$P14,"")</f>
        <v>Albania</v>
      </c>
      <c r="F49" s="80"/>
      <c r="G49" s="79" t="s">
        <v>21</v>
      </c>
      <c r="H49" s="80" t="str">
        <f aca="false">IF(GrpC!$M$10&gt;0,GrpC!$P14,"")</f>
        <v>Slovenia</v>
      </c>
      <c r="I49" s="80"/>
      <c r="J49" s="79" t="s">
        <v>22</v>
      </c>
      <c r="K49" s="80" t="str">
        <f aca="false">IF(GrpD!$M$10&gt;0,GrpD!$P14,"")</f>
        <v>Poland</v>
      </c>
      <c r="L49" s="80"/>
      <c r="M49" s="79" t="s">
        <v>23</v>
      </c>
      <c r="N49" s="80" t="str">
        <f aca="false">IF(GrpE!$M$10&gt;0,GrpE!$P14,"")</f>
        <v>Slovakia</v>
      </c>
      <c r="O49" s="80"/>
      <c r="P49" s="79" t="s">
        <v>24</v>
      </c>
      <c r="Q49" s="80" t="str">
        <f aca="false">IF(GrpF!$M$10&gt;0,GrpF!$P14,"")</f>
        <v>Georgia</v>
      </c>
      <c r="R49" s="80"/>
      <c r="S49" s="79"/>
      <c r="T49" s="73" t="str">
        <f aca="false">IF(Distinctness!$G$13&gt;0,ThirdPlaced!$C14,"")</f>
        <v>Romania</v>
      </c>
      <c r="U49" s="74" t="str">
        <f aca="false">IF(Distinctness!$G$13&gt;0,"   "&amp;ThirdPlaced!$D14&amp;"        "&amp;ThirdPlaced!$F14&amp;Language!$E$146&amp;ThirdPlaced!$G14,"")</f>
        <v>   3        1-4</v>
      </c>
      <c r="V49" s="75" t="str">
        <f aca="false">IF(Distinctness!$G$13&gt;0,ThirdPlaced!$J14,"")</f>
        <v>E</v>
      </c>
      <c r="W49" s="81" t="str">
        <f aca="false">IF(Distinctness!$G$13&gt;0,ThirdPlaced!$C16,"")</f>
        <v>Scotland</v>
      </c>
      <c r="X49" s="82" t="str">
        <f aca="false">IF(Distinctness!$G$13&gt;0,"   "&amp;ThirdPlaced!$D16&amp;"        "&amp;ThirdPlaced!$F16&amp;Language!$E$146&amp;ThirdPlaced!$G16,"")</f>
        <v>   1        3-6</v>
      </c>
      <c r="Y49" s="83" t="str">
        <f aca="false">IF(Distinctness!$G$13&gt;0,ThirdPlaced!$J16,"")</f>
        <v>A</v>
      </c>
    </row>
    <row r="50" customFormat="false" ht="35.25" hidden="false" customHeight="true" outlineLevel="0" collapsed="false"/>
    <row r="51" customFormat="false" ht="14.25" hidden="false" customHeight="true" outlineLevel="0" collapsed="false">
      <c r="B51" s="84" t="str">
        <f aca="false">VLOOKUP(VLOOKUP(A52,Matches!$B$41:$K$48,10,0),Language!$D$110:$E$117,2,0)</f>
        <v>Round of 16 - 4</v>
      </c>
      <c r="C51" s="84"/>
      <c r="E51" s="84" t="str">
        <f aca="false">VLOOKUP(VLOOKUP(D52,Matches!$B$41:$K$48,10,0),Language!$D$110:$E$117,2,0)</f>
        <v>Round of 16 - 2</v>
      </c>
      <c r="F51" s="84"/>
      <c r="H51" s="84" t="str">
        <f aca="false">VLOOKUP(VLOOKUP(G52,Matches!$B$41:$K$48,10,0),Language!$D$110:$E$117,2,0)</f>
        <v>Round of 16 - 6</v>
      </c>
      <c r="I51" s="84"/>
      <c r="K51" s="84" t="str">
        <f aca="false">VLOOKUP(VLOOKUP(J52,Matches!$B$41:$K$48,10,0),Language!$D$110:$E$117,2,0)</f>
        <v>Round of 16 - 5</v>
      </c>
      <c r="L51" s="84"/>
      <c r="N51" s="84" t="str">
        <f aca="false">VLOOKUP(VLOOKUP(M52,Matches!$B$41:$K$48,10,0),Language!$D$110:$E$117,2,0)</f>
        <v>Round of 16 - 7</v>
      </c>
      <c r="O51" s="84"/>
      <c r="Q51" s="84" t="str">
        <f aca="false">VLOOKUP(VLOOKUP(P52,Matches!$B$41:$K$48,10,0),Language!$D$110:$E$117,2,0)</f>
        <v>Round of 16 - 8</v>
      </c>
      <c r="R51" s="84"/>
      <c r="T51" s="84" t="str">
        <f aca="false">VLOOKUP(VLOOKUP(S52,Matches!$B$41:$K$48,10,0),Language!$D$110:$E$117,2,0)</f>
        <v>Round of 16 - 3</v>
      </c>
      <c r="U51" s="84"/>
      <c r="W51" s="84" t="str">
        <f aca="false">VLOOKUP(VLOOKUP(V52,Matches!$B$41:$K$48,10,0),Language!$D$110:$E$117,2,0)</f>
        <v>Round of 16 - 1</v>
      </c>
      <c r="X51" s="84"/>
    </row>
    <row r="52" customFormat="false" ht="14.25" hidden="false" customHeight="true" outlineLevel="0" collapsed="false">
      <c r="A52" s="36" t="n">
        <f aca="false">RIGHT($C$68,2)*1</f>
        <v>39</v>
      </c>
      <c r="B52" s="37" t="str">
        <f aca="false">VLOOKUP(A52,Matches!$B$4:$K$58,7,0)</f>
        <v>Cologne</v>
      </c>
      <c r="C52" s="37"/>
      <c r="D52" s="36" t="n">
        <f aca="false">RIGHT($E$68,2)*1</f>
        <v>37</v>
      </c>
      <c r="E52" s="37" t="str">
        <f aca="false">VLOOKUP(D52,Matches!$B$4:$K$58,7,0)</f>
        <v>Dortmund</v>
      </c>
      <c r="F52" s="37"/>
      <c r="G52" s="36" t="n">
        <f aca="false">RIGHT($I$68,2)*1</f>
        <v>41</v>
      </c>
      <c r="H52" s="37" t="str">
        <f aca="false">VLOOKUP(G52,Matches!$B$4:$K$58,7,0)</f>
        <v>Frankfurt</v>
      </c>
      <c r="I52" s="37"/>
      <c r="J52" s="36" t="n">
        <f aca="false">RIGHT($K$68,2)*1</f>
        <v>42</v>
      </c>
      <c r="K52" s="37" t="str">
        <f aca="false">VLOOKUP(J52,Matches!$B$4:$K$58,7,0)</f>
        <v>Dusseldorf</v>
      </c>
      <c r="L52" s="37"/>
      <c r="M52" s="36" t="n">
        <f aca="false">RIGHT($O$68,2)*1</f>
        <v>43</v>
      </c>
      <c r="N52" s="37" t="str">
        <f aca="false">VLOOKUP(M52,Matches!$B$4:$K$58,7,0)</f>
        <v>Munich</v>
      </c>
      <c r="O52" s="37"/>
      <c r="P52" s="36" t="n">
        <f aca="false">RIGHT($Q$68,2)*1</f>
        <v>44</v>
      </c>
      <c r="Q52" s="37" t="str">
        <f aca="false">VLOOKUP(P52,Matches!$B$4:$K$58,7,0)</f>
        <v>Leipzig</v>
      </c>
      <c r="R52" s="37"/>
      <c r="S52" s="36" t="n">
        <f aca="false">RIGHT($U$68,2)*1</f>
        <v>40</v>
      </c>
      <c r="T52" s="37" t="str">
        <f aca="false">VLOOKUP(S52,Matches!$B$4:$K$58,7,0)</f>
        <v>Gelsenkirchen</v>
      </c>
      <c r="U52" s="37"/>
      <c r="V52" s="36" t="n">
        <f aca="false">RIGHT($W$68,2)*1</f>
        <v>38</v>
      </c>
      <c r="W52" s="37" t="str">
        <f aca="false">VLOOKUP(V52,Matches!$B$4:$K$58,7,0)</f>
        <v>Berlin</v>
      </c>
      <c r="X52" s="37"/>
    </row>
    <row r="53" customFormat="false" ht="14.25" hidden="false" customHeight="true" outlineLevel="0" collapsed="false">
      <c r="B53" s="39" t="n">
        <f aca="false">VLOOKUP(A52,Matches!$B$4:$K$58,5,0)</f>
        <v>45473.875</v>
      </c>
      <c r="C53" s="39"/>
      <c r="E53" s="39" t="n">
        <f aca="false">VLOOKUP(D52,Matches!$B$4:$K$58,5,0)</f>
        <v>45472.875</v>
      </c>
      <c r="F53" s="39"/>
      <c r="H53" s="39" t="n">
        <f aca="false">VLOOKUP(G52,Matches!$B$4:$K$58,5,0)</f>
        <v>45474.875</v>
      </c>
      <c r="I53" s="39"/>
      <c r="K53" s="39" t="n">
        <f aca="false">VLOOKUP(J52,Matches!$B$4:$K$58,5,0)</f>
        <v>45474.75</v>
      </c>
      <c r="L53" s="39"/>
      <c r="N53" s="39" t="n">
        <f aca="false">VLOOKUP(M52,Matches!$B$4:$K$58,5,0)</f>
        <v>45475.75</v>
      </c>
      <c r="O53" s="39"/>
      <c r="Q53" s="39" t="n">
        <f aca="false">VLOOKUP(P52,Matches!$B$4:$K$58,5,0)</f>
        <v>45475.875</v>
      </c>
      <c r="R53" s="39"/>
      <c r="T53" s="39" t="n">
        <f aca="false">VLOOKUP(S52,Matches!$B$4:$K$58,5,0)</f>
        <v>45473.75</v>
      </c>
      <c r="U53" s="39"/>
      <c r="V53" s="85"/>
      <c r="W53" s="39" t="n">
        <f aca="false">VLOOKUP(V52,Matches!$B$4:$K$58,5,0)</f>
        <v>45472.75</v>
      </c>
      <c r="X53" s="39"/>
    </row>
    <row r="54" customFormat="false" ht="14.25" hidden="false" customHeight="true" outlineLevel="0" collapsed="false">
      <c r="B54" s="40" t="str">
        <f aca="false">VLOOKUP(A52,Matches!$B$4:$K$58,8,0)</f>
        <v>Spain</v>
      </c>
      <c r="C54" s="41" t="str">
        <f aca="false">VLOOKUP(A52,Matches!$B$4:$K$58,9,0)</f>
        <v>Türkiye</v>
      </c>
      <c r="E54" s="40" t="str">
        <f aca="false">VLOOKUP(D52,Matches!$B$4:$K$58,8,0)</f>
        <v>Germany</v>
      </c>
      <c r="F54" s="41" t="str">
        <f aca="false">VLOOKUP(D52,Matches!$B$4:$K$58,9,0)</f>
        <v>Denmark</v>
      </c>
      <c r="H54" s="40" t="str">
        <f aca="false">VLOOKUP(G52,Matches!$B$4:$K$58,8,0)</f>
        <v>Portugal</v>
      </c>
      <c r="I54" s="41" t="str">
        <f aca="false">VLOOKUP(G52,Matches!$B$4:$K$58,9,0)</f>
        <v>Italy</v>
      </c>
      <c r="K54" s="40" t="str">
        <f aca="false">VLOOKUP(J52,Matches!$B$4:$K$58,8,0)</f>
        <v>Netherlands</v>
      </c>
      <c r="L54" s="41" t="str">
        <f aca="false">VLOOKUP(J52,Matches!$B$4:$K$58,9,0)</f>
        <v>Ukraine</v>
      </c>
      <c r="N54" s="40" t="str">
        <f aca="false">VLOOKUP(M52,Matches!$B$4:$K$58,8,0)</f>
        <v>Belgium</v>
      </c>
      <c r="O54" s="41" t="str">
        <f aca="false">VLOOKUP(M52,Matches!$B$4:$K$58,9,0)</f>
        <v>Serbia</v>
      </c>
      <c r="Q54" s="40" t="str">
        <f aca="false">VLOOKUP(P52,Matches!$B$4:$K$58,8,0)</f>
        <v>France</v>
      </c>
      <c r="R54" s="41" t="str">
        <f aca="false">VLOOKUP(P52,Matches!$B$4:$K$58,9,0)</f>
        <v>Czechia</v>
      </c>
      <c r="T54" s="40" t="str">
        <f aca="false">VLOOKUP(S52,Matches!$B$4:$K$58,8,0)</f>
        <v>England</v>
      </c>
      <c r="U54" s="41" t="str">
        <f aca="false">VLOOKUP(S52,Matches!$B$4:$K$58,9,0)</f>
        <v>Romania</v>
      </c>
      <c r="W54" s="40" t="str">
        <f aca="false">VLOOKUP(V52,Matches!$B$4:$K$58,8,0)</f>
        <v>Hungary</v>
      </c>
      <c r="X54" s="41" t="str">
        <f aca="false">VLOOKUP(V52,Matches!$B$4:$K$58,9,0)</f>
        <v>Croatia</v>
      </c>
    </row>
    <row r="55" customFormat="false" ht="14.25" hidden="false" customHeight="true" outlineLevel="0" collapsed="false">
      <c r="B55" s="45" t="n">
        <v>2</v>
      </c>
      <c r="C55" s="46" t="n">
        <v>0</v>
      </c>
      <c r="D55" s="86"/>
      <c r="E55" s="45" t="n">
        <v>1</v>
      </c>
      <c r="F55" s="46" t="n">
        <v>0</v>
      </c>
      <c r="G55" s="86"/>
      <c r="H55" s="45" t="n">
        <v>2</v>
      </c>
      <c r="I55" s="46" t="n">
        <v>1</v>
      </c>
      <c r="J55" s="86"/>
      <c r="K55" s="45" t="n">
        <v>2</v>
      </c>
      <c r="L55" s="46" t="n">
        <v>0</v>
      </c>
      <c r="M55" s="86"/>
      <c r="N55" s="45" t="n">
        <v>2</v>
      </c>
      <c r="O55" s="46" t="n">
        <v>0</v>
      </c>
      <c r="P55" s="86"/>
      <c r="Q55" s="45" t="n">
        <v>3</v>
      </c>
      <c r="R55" s="46" t="n">
        <v>0</v>
      </c>
      <c r="S55" s="86"/>
      <c r="T55" s="45" t="n">
        <v>3</v>
      </c>
      <c r="U55" s="46" t="n">
        <v>0</v>
      </c>
      <c r="V55" s="86"/>
      <c r="W55" s="45" t="n">
        <v>1</v>
      </c>
      <c r="X55" s="46" t="n">
        <v>2</v>
      </c>
      <c r="Y55" s="87"/>
    </row>
    <row r="56" customFormat="false" ht="9.75" hidden="false" customHeight="true" outlineLevel="0" collapsed="false">
      <c r="B56" s="59" t="str">
        <f aca="false">Language!$E$127</f>
        <v>Penalty shoot-out:</v>
      </c>
      <c r="C56" s="59"/>
      <c r="E56" s="59" t="str">
        <f aca="false">Language!$E$127</f>
        <v>Penalty shoot-out:</v>
      </c>
      <c r="F56" s="59"/>
      <c r="H56" s="88"/>
      <c r="I56" s="88"/>
      <c r="K56" s="59" t="str">
        <f aca="false">Language!$E$127</f>
        <v>Penalty shoot-out:</v>
      </c>
      <c r="L56" s="59"/>
      <c r="N56" s="59" t="str">
        <f aca="false">Language!$E$127</f>
        <v>Penalty shoot-out:</v>
      </c>
      <c r="O56" s="59"/>
      <c r="Q56" s="59" t="str">
        <f aca="false">Language!$E$127</f>
        <v>Penalty shoot-out:</v>
      </c>
      <c r="R56" s="59"/>
      <c r="T56" s="59" t="str">
        <f aca="false">Language!$E$127</f>
        <v>Penalty shoot-out:</v>
      </c>
      <c r="U56" s="59"/>
      <c r="W56" s="59" t="str">
        <f aca="false">Language!$E$127</f>
        <v>Penalty shoot-out:</v>
      </c>
      <c r="X56" s="59"/>
    </row>
    <row r="57" customFormat="false" ht="14.25" hidden="false" customHeight="true" outlineLevel="0" collapsed="false">
      <c r="B57" s="61"/>
      <c r="C57" s="62"/>
      <c r="E57" s="61"/>
      <c r="F57" s="62"/>
      <c r="H57" s="61"/>
      <c r="I57" s="62"/>
      <c r="K57" s="61"/>
      <c r="L57" s="62"/>
      <c r="N57" s="61"/>
      <c r="O57" s="62"/>
      <c r="Q57" s="61"/>
      <c r="R57" s="62"/>
      <c r="T57" s="61"/>
      <c r="U57" s="62"/>
      <c r="W57" s="61"/>
      <c r="X57" s="62"/>
    </row>
    <row r="58" customFormat="false" ht="14.25" hidden="false" customHeight="true" outlineLevel="0" collapsed="false">
      <c r="A58" s="89"/>
      <c r="B58" s="90" t="str">
        <f aca="false">VLOOKUP(A52,Matches!$B$4:$K$58,2,0)</f>
        <v>1B</v>
      </c>
      <c r="C58" s="90" t="str">
        <f aca="false">VLOOKUP(A52,Matches!$B$4:$K$58,3,0)</f>
        <v>3A/D/E/F</v>
      </c>
      <c r="D58" s="89"/>
      <c r="E58" s="90" t="str">
        <f aca="false">VLOOKUP(D52,Matches!$B$4:$K$58,2,0)</f>
        <v>1A</v>
      </c>
      <c r="F58" s="90" t="str">
        <f aca="false">VLOOKUP(D52,Matches!$B$4:$K$58,3,0)</f>
        <v>2C</v>
      </c>
      <c r="G58" s="91"/>
      <c r="H58" s="90" t="str">
        <f aca="false">VLOOKUP(G52,Matches!$B$4:$K$58,2,0)</f>
        <v>1F</v>
      </c>
      <c r="I58" s="90" t="str">
        <f aca="false">VLOOKUP(G52,Matches!$B$4:$K$58,3,0)</f>
        <v>3A/B/C</v>
      </c>
      <c r="J58" s="90"/>
      <c r="K58" s="90" t="str">
        <f aca="false">VLOOKUP(J52,Matches!$B$4:$K$58,2,0)</f>
        <v>2D</v>
      </c>
      <c r="L58" s="90" t="str">
        <f aca="false">VLOOKUP(J52,Matches!$B$4:$K$58,3,0)</f>
        <v>2E</v>
      </c>
      <c r="M58" s="90"/>
      <c r="N58" s="90" t="str">
        <f aca="false">VLOOKUP(M52,Matches!$B$4:$K$58,2,0)</f>
        <v>1E</v>
      </c>
      <c r="O58" s="90" t="str">
        <f aca="false">VLOOKUP(M52,Matches!$B$4:$K$58,3,0)</f>
        <v>3A/B/C/D</v>
      </c>
      <c r="P58" s="90"/>
      <c r="Q58" s="90" t="str">
        <f aca="false">VLOOKUP(P52,Matches!$B$4:$K$58,2,0)</f>
        <v>1D</v>
      </c>
      <c r="R58" s="90" t="str">
        <f aca="false">VLOOKUP(P52,Matches!$B$4:$K$58,3,0)</f>
        <v>2F</v>
      </c>
      <c r="S58" s="90"/>
      <c r="T58" s="90" t="str">
        <f aca="false">VLOOKUP(S52,Matches!$B$4:$K$58,2,0)</f>
        <v>1C</v>
      </c>
      <c r="U58" s="90" t="str">
        <f aca="false">VLOOKUP(S52,Matches!$B$4:$K$58,3,0)</f>
        <v>3D/E/F</v>
      </c>
      <c r="V58" s="90"/>
      <c r="W58" s="90" t="str">
        <f aca="false">VLOOKUP(V52,Matches!$B$4:$K$58,2,0)</f>
        <v>2A</v>
      </c>
      <c r="X58" s="90" t="str">
        <f aca="false">VLOOKUP(V52,Matches!$B$4:$K$58,3,0)</f>
        <v>2B</v>
      </c>
      <c r="Y58" s="89"/>
    </row>
    <row r="59" customFormat="false" ht="14.25" hidden="false" customHeight="true" outlineLevel="0" collapsed="false">
      <c r="A59" s="89"/>
      <c r="B59" s="63" t="str">
        <f aca="false">IF(AND(B55&lt;&gt;"",C55&lt;&gt;"",B55=C55,B57&lt;&gt;"",C57&lt;&gt;"",B57=C57),Language!$E$141,"")</f>
        <v/>
      </c>
      <c r="C59" s="63"/>
      <c r="D59" s="91"/>
      <c r="E59" s="63" t="str">
        <f aca="false">IF(AND(E55&lt;&gt;"",F55&lt;&gt;"",E55=F55,E57&lt;&gt;"",F57&lt;&gt;"",E57=F57),Language!$E$141,"")</f>
        <v/>
      </c>
      <c r="F59" s="63"/>
      <c r="G59" s="90"/>
      <c r="H59" s="63" t="str">
        <f aca="false">IF(AND(H55&lt;&gt;"",I55&lt;&gt;"",H55=I55,H57&lt;&gt;"",I57&lt;&gt;"",H57=I57),Language!$E$141,"")</f>
        <v/>
      </c>
      <c r="I59" s="63"/>
      <c r="J59" s="90"/>
      <c r="K59" s="63" t="str">
        <f aca="false">IF(AND(K55&lt;&gt;"",L55&lt;&gt;"",K55=L55,K57&lt;&gt;"",L57&lt;&gt;"",K57=L57),Language!$E$141,"")</f>
        <v/>
      </c>
      <c r="L59" s="63"/>
      <c r="M59" s="90"/>
      <c r="N59" s="63" t="str">
        <f aca="false">IF(AND(N55&lt;&gt;"",O55&lt;&gt;"",N55=O55,N57&lt;&gt;"",O57&lt;&gt;"",N57=O57),Language!$E$141,"")</f>
        <v/>
      </c>
      <c r="O59" s="63"/>
      <c r="P59" s="90"/>
      <c r="Q59" s="63" t="str">
        <f aca="false">IF(AND(Q55&lt;&gt;"",R55&lt;&gt;"",Q55=R55,Q57&lt;&gt;"",R57&lt;&gt;"",Q57=R57),Language!$E$141,"")</f>
        <v/>
      </c>
      <c r="R59" s="63"/>
      <c r="S59" s="90"/>
      <c r="T59" s="63" t="str">
        <f aca="false">IF(AND(T55&lt;&gt;"",U55&lt;&gt;"",T55=U55,T57&lt;&gt;"",U57&lt;&gt;"",T57=U57),Language!$E$141,"")</f>
        <v/>
      </c>
      <c r="U59" s="63"/>
      <c r="V59" s="90"/>
      <c r="W59" s="63" t="str">
        <f aca="false">IF(AND(W55&lt;&gt;"",X55&lt;&gt;"",W55=X55,W57&lt;&gt;"",X57&lt;&gt;"",W57=X57),Language!$E$141,"")</f>
        <v/>
      </c>
      <c r="X59" s="63"/>
      <c r="Y59" s="89"/>
    </row>
    <row r="60" customFormat="false" ht="14.25" hidden="false" customHeight="true" outlineLevel="0" collapsed="false">
      <c r="C60" s="92"/>
      <c r="E60" s="92"/>
    </row>
    <row r="61" customFormat="false" ht="15.75" hidden="false" customHeight="true" outlineLevel="0" collapsed="false">
      <c r="C61" s="93" t="str">
        <f aca="false">VLOOKUP(VLOOKUP(B62,Matches!$B$50:$K$53,10,0),Language!$D$118:$E$121,2,0)</f>
        <v>Quarter final 1</v>
      </c>
      <c r="D61" s="93"/>
      <c r="E61" s="93"/>
      <c r="I61" s="93" t="str">
        <f aca="false">VLOOKUP(VLOOKUP(H62,Matches!$B$50:$K$53,10,0),Language!$D$118:$E$121,2,0)</f>
        <v>Quarter final 2</v>
      </c>
      <c r="J61" s="93"/>
      <c r="K61" s="93"/>
      <c r="O61" s="93" t="str">
        <f aca="false">VLOOKUP(VLOOKUP(N62,Matches!$B$50:$K$53,10,0),Language!$D$118:$E$121,2,0)</f>
        <v>Quarter final 4</v>
      </c>
      <c r="P61" s="93"/>
      <c r="Q61" s="93"/>
      <c r="U61" s="93" t="str">
        <f aca="false">VLOOKUP(VLOOKUP(T62,Matches!$B$50:$K$53,10,0),Language!$D$118:$E$121,2,0)</f>
        <v>Quarter final 3</v>
      </c>
      <c r="V61" s="93"/>
      <c r="W61" s="93"/>
    </row>
    <row r="62" customFormat="false" ht="15.75" hidden="false" customHeight="true" outlineLevel="0" collapsed="false">
      <c r="B62" s="36" t="n">
        <f aca="false">RIGHT($F$78,2)*1</f>
        <v>45</v>
      </c>
      <c r="C62" s="94" t="str">
        <f aca="false">VLOOKUP(B62,Matches!$B$4:$K$58,7,0)</f>
        <v>Stuttgart</v>
      </c>
      <c r="D62" s="94"/>
      <c r="E62" s="94"/>
      <c r="H62" s="36" t="n">
        <f aca="false">RIGHT($H$78,2)*1</f>
        <v>46</v>
      </c>
      <c r="I62" s="94" t="str">
        <f aca="false">VLOOKUP(H62,Matches!$B$4:$K$58,7,0)</f>
        <v>Hamburg</v>
      </c>
      <c r="J62" s="94"/>
      <c r="K62" s="94"/>
      <c r="N62" s="36" t="n">
        <f aca="false">RIGHT($R$78,2)*1</f>
        <v>47</v>
      </c>
      <c r="O62" s="94" t="str">
        <f aca="false">VLOOKUP(N62,Matches!$B$4:$K$58,7,0)</f>
        <v>Berlin</v>
      </c>
      <c r="P62" s="94"/>
      <c r="Q62" s="94"/>
      <c r="T62" s="36" t="n">
        <f aca="false">RIGHT($T$78,2)*1</f>
        <v>48</v>
      </c>
      <c r="U62" s="94" t="str">
        <f aca="false">VLOOKUP(T62,Matches!$B$4:$K$58,7,0)</f>
        <v>Dusseldorf</v>
      </c>
      <c r="V62" s="94"/>
      <c r="W62" s="94"/>
    </row>
    <row r="63" customFormat="false" ht="14.25" hidden="false" customHeight="true" outlineLevel="0" collapsed="false">
      <c r="C63" s="39" t="n">
        <f aca="false">VLOOKUP(B62,Matches!$B$4:$K$58,5,0)</f>
        <v>45478.75</v>
      </c>
      <c r="D63" s="39"/>
      <c r="E63" s="39"/>
      <c r="I63" s="39" t="n">
        <f aca="false">VLOOKUP(H62,Matches!$B$4:$K$58,5,0)</f>
        <v>45478.875</v>
      </c>
      <c r="J63" s="39"/>
      <c r="K63" s="39"/>
      <c r="O63" s="39" t="n">
        <f aca="false">VLOOKUP(N62,Matches!$B$4:$K$58,5,0)</f>
        <v>45479.875</v>
      </c>
      <c r="P63" s="39"/>
      <c r="Q63" s="39"/>
      <c r="U63" s="39" t="n">
        <f aca="false">VLOOKUP(T62,Matches!$B$4:$K$58,5,0)</f>
        <v>45479.75</v>
      </c>
      <c r="V63" s="39"/>
      <c r="W63" s="39"/>
    </row>
    <row r="64" customFormat="false" ht="14.25" hidden="false" customHeight="true" outlineLevel="0" collapsed="false">
      <c r="C64" s="95" t="str">
        <f aca="false">IF(AND(B55&lt;&gt;"",C55&lt;&gt;""),IF(B55&gt;C55,B54,IF(B55&lt;C55,C54,IF(AND(B57&lt;&gt;"",C57&lt;&gt;""),IF(B57&gt;C57,B54,IF(B57&lt;C57,C54,"")),""))),"")</f>
        <v>Spain</v>
      </c>
      <c r="E64" s="96" t="s">
        <v>25</v>
      </c>
      <c r="I64" s="95" t="str">
        <f aca="false">IF(AND(H55&lt;&gt;"",I55&lt;&gt;""),IF(H55&gt;I55,H54,IF(H55&lt;I55,I54,IF(AND(H57&lt;&gt;"",I57&lt;&gt;""),IF(H57&gt;I57,H54,IF(H57&lt;I57,I54,"")),""))),"")</f>
        <v>Portugal</v>
      </c>
      <c r="K64" s="96" t="str">
        <f aca="false">IF(AND(K55&lt;&gt;"",L55&lt;&gt;""),IF(K55&gt;L55,K54,IF(K55&lt;L55,L54,IF(AND(K57&lt;&gt;"",L57&lt;&gt;""),IF(K57&gt;L57,K54,IF(K57&lt;L57,L54,"")),""))),"")</f>
        <v>Netherlands</v>
      </c>
      <c r="O64" s="95" t="str">
        <f aca="false">IF(AND(N55&lt;&gt;"",O55&lt;&gt;""),IF(N55&gt;O55,N54,IF(N55&lt;O55,O54,IF(AND(N57&lt;&gt;"",O57&lt;&gt;""),IF(N57&gt;O57,N54,IF(N57&lt;O57,O54,"")),""))),"")</f>
        <v>Belgium</v>
      </c>
      <c r="Q64" s="96" t="str">
        <f aca="false">IF(AND(Q55&lt;&gt;"",R55&lt;&gt;""),IF(Q55&gt;R55,Q54,IF(Q55&lt;R55,R54,IF(AND(Q57&lt;&gt;"",R57&lt;&gt;""),IF(Q57&gt;R57,Q54,IF(Q57&lt;R57,R54,"")),""))),"")</f>
        <v>France</v>
      </c>
      <c r="U64" s="95" t="str">
        <f aca="false">IF(AND(T55&lt;&gt;"",U55&lt;&gt;""),IF(T55&gt;U55,T54,IF(T55&lt;U55,U54,IF(AND(T57&lt;&gt;"",U57&lt;&gt;""),IF(T57&gt;U57,T54,IF(T57&lt;U57,U54,"")),""))),"")</f>
        <v>England</v>
      </c>
      <c r="W64" s="96" t="str">
        <f aca="false">IF(AND(W55&lt;&gt;"",X55&lt;&gt;""),IF(W55&gt;X55,W54,IF(W55&lt;X55,X54,IF(AND(W57&lt;&gt;"",X57&lt;&gt;""),IF(W57&gt;X57,W54,IF(W57&lt;X57,X54,"")),""))),"")</f>
        <v>Croatia</v>
      </c>
    </row>
    <row r="65" customFormat="false" ht="14.25" hidden="false" customHeight="true" outlineLevel="0" collapsed="false">
      <c r="C65" s="45" t="n">
        <v>2</v>
      </c>
      <c r="D65" s="97"/>
      <c r="E65" s="98" t="n">
        <v>2</v>
      </c>
      <c r="F65" s="87"/>
      <c r="I65" s="45" t="n">
        <v>2</v>
      </c>
      <c r="J65" s="97"/>
      <c r="K65" s="98" t="n">
        <v>1</v>
      </c>
      <c r="L65" s="87"/>
      <c r="O65" s="45" t="n">
        <v>1</v>
      </c>
      <c r="P65" s="97"/>
      <c r="Q65" s="98" t="n">
        <v>3</v>
      </c>
      <c r="R65" s="87"/>
      <c r="U65" s="45" t="n">
        <v>2</v>
      </c>
      <c r="V65" s="97"/>
      <c r="W65" s="98" t="n">
        <v>2</v>
      </c>
      <c r="X65" s="87"/>
    </row>
    <row r="66" customFormat="false" ht="9.75" hidden="false" customHeight="true" outlineLevel="0" collapsed="false">
      <c r="C66" s="60" t="str">
        <f aca="false">Language!$E$127</f>
        <v>Penalty shoot-out:</v>
      </c>
      <c r="D66" s="60"/>
      <c r="E66" s="60"/>
      <c r="I66" s="60" t="str">
        <f aca="false">Language!$E$127</f>
        <v>Penalty shoot-out:</v>
      </c>
      <c r="J66" s="60"/>
      <c r="K66" s="60"/>
      <c r="O66" s="60" t="str">
        <f aca="false">Language!$E$127</f>
        <v>Penalty shoot-out:</v>
      </c>
      <c r="P66" s="60"/>
      <c r="Q66" s="60"/>
      <c r="U66" s="60" t="str">
        <f aca="false">Language!$E$127</f>
        <v>Penalty shoot-out:</v>
      </c>
      <c r="V66" s="60"/>
      <c r="W66" s="60"/>
    </row>
    <row r="67" customFormat="false" ht="14.25" hidden="false" customHeight="true" outlineLevel="0" collapsed="false">
      <c r="C67" s="99" t="n">
        <v>5</v>
      </c>
      <c r="D67" s="97"/>
      <c r="E67" s="100" t="n">
        <v>3</v>
      </c>
      <c r="I67" s="99"/>
      <c r="J67" s="97"/>
      <c r="K67" s="100"/>
      <c r="O67" s="99"/>
      <c r="P67" s="97"/>
      <c r="Q67" s="100"/>
      <c r="U67" s="99" t="n">
        <v>4</v>
      </c>
      <c r="V67" s="97"/>
      <c r="W67" s="100" t="n">
        <v>5</v>
      </c>
    </row>
    <row r="68" customFormat="false" ht="14.25" hidden="false" customHeight="true" outlineLevel="0" collapsed="false">
      <c r="A68" s="89"/>
      <c r="B68" s="89"/>
      <c r="C68" s="90" t="str">
        <f aca="false">VLOOKUP(B62,Matches!$B$50:$K$58,2,0)</f>
        <v>W39</v>
      </c>
      <c r="D68" s="101"/>
      <c r="E68" s="90" t="str">
        <f aca="false">VLOOKUP(B62,Matches!$B$50:$K$58,3,0)</f>
        <v>W37</v>
      </c>
      <c r="F68" s="102"/>
      <c r="G68" s="103"/>
      <c r="H68" s="103"/>
      <c r="I68" s="90" t="str">
        <f aca="false">VLOOKUP(H62,Matches!$B$50:$K$58,2,0)</f>
        <v>W41</v>
      </c>
      <c r="J68" s="101"/>
      <c r="K68" s="90" t="str">
        <f aca="false">VLOOKUP(H62,Matches!$B$50:$K$58,3,0)</f>
        <v>W42</v>
      </c>
      <c r="L68" s="103"/>
      <c r="M68" s="103"/>
      <c r="N68" s="103"/>
      <c r="O68" s="90" t="str">
        <f aca="false">VLOOKUP(N62,Matches!$B$50:$K$58,2,0)</f>
        <v>W43</v>
      </c>
      <c r="Q68" s="90" t="str">
        <f aca="false">VLOOKUP(N62,Matches!$B$50:$K$58,3,0)</f>
        <v>W44</v>
      </c>
      <c r="R68" s="103"/>
      <c r="S68" s="103"/>
      <c r="T68" s="103"/>
      <c r="U68" s="90" t="str">
        <f aca="false">VLOOKUP(T62,Matches!$B$50:$K$58,2,0)</f>
        <v>W40</v>
      </c>
      <c r="V68" s="101"/>
      <c r="W68" s="90" t="str">
        <f aca="false">VLOOKUP(T62,Matches!$B$50:$K$58,3,0)</f>
        <v>W38</v>
      </c>
      <c r="X68" s="89"/>
      <c r="Y68" s="89"/>
    </row>
    <row r="69" customFormat="false" ht="12" hidden="false" customHeight="true" outlineLevel="0" collapsed="false">
      <c r="C69" s="104" t="str">
        <f aca="false">IF(AND(C65&lt;&gt;"",E65&lt;&gt;"",C65=E65,C67&lt;&gt;"",E67&lt;&gt;"",C67=E67),Language!$E$141,"")</f>
        <v/>
      </c>
      <c r="D69" s="104"/>
      <c r="E69" s="104"/>
      <c r="F69" s="105"/>
      <c r="I69" s="104" t="str">
        <f aca="false">IF(AND(I65&lt;&gt;"",K65&lt;&gt;"",I65=K65,I67&lt;&gt;"",K67&lt;&gt;"",I67=K67),Language!$E$141,"")</f>
        <v/>
      </c>
      <c r="J69" s="104"/>
      <c r="K69" s="104"/>
      <c r="O69" s="104" t="str">
        <f aca="false">IF(AND(O65&lt;&gt;"",Q65&lt;&gt;"",O65=Q65,O67&lt;&gt;"",Q67&lt;&gt;"",O67=Q67),Language!$E$141,"")</f>
        <v/>
      </c>
      <c r="P69" s="104"/>
      <c r="Q69" s="104"/>
      <c r="U69" s="104" t="str">
        <f aca="false">IF(AND(U65&lt;&gt;"",W65&lt;&gt;"",U65=W65,U67&lt;&gt;"",W67&lt;&gt;"",U67=W67),Language!$E$141,"")</f>
        <v/>
      </c>
      <c r="V69" s="104"/>
      <c r="W69" s="104"/>
    </row>
    <row r="70" customFormat="false" ht="14.25" hidden="false" customHeight="true" outlineLevel="0" collapsed="false"/>
    <row r="71" customFormat="false" ht="14.25" hidden="false" customHeight="true" outlineLevel="0" collapsed="false">
      <c r="F71" s="93" t="str">
        <f aca="false">VLOOKUP(E72,Matches!$B$50:$K$58,10,0)</f>
        <v>Semi-Final 1</v>
      </c>
      <c r="G71" s="93"/>
      <c r="H71" s="93"/>
      <c r="R71" s="93" t="str">
        <f aca="false">VLOOKUP(Q72,Matches!$B$50:$K$58,10,0)</f>
        <v>Semi-Final 2</v>
      </c>
      <c r="S71" s="93"/>
      <c r="T71" s="93"/>
    </row>
    <row r="72" customFormat="false" ht="14.25" hidden="false" customHeight="true" outlineLevel="0" collapsed="false">
      <c r="E72" s="36" t="n">
        <f aca="false">RIGHT($L$88,2)*1</f>
        <v>49</v>
      </c>
      <c r="F72" s="94" t="str">
        <f aca="false">VLOOKUP(E72,Matches!$B$4:$K$58,7,0)</f>
        <v>Munich</v>
      </c>
      <c r="G72" s="94"/>
      <c r="H72" s="94"/>
      <c r="Q72" s="36" t="n">
        <f aca="false">RIGHT($N$88,2)*1</f>
        <v>50</v>
      </c>
      <c r="R72" s="94" t="str">
        <f aca="false">VLOOKUP(Q72,Matches!$B$4:$K$58,7,0)</f>
        <v>Dortmund</v>
      </c>
      <c r="S72" s="94"/>
      <c r="T72" s="94"/>
    </row>
    <row r="73" customFormat="false" ht="14.25" hidden="false" customHeight="true" outlineLevel="0" collapsed="false">
      <c r="F73" s="39" t="n">
        <f aca="false">VLOOKUP(E72,Matches!$B$4:$K$58,5,0)</f>
        <v>45482.875</v>
      </c>
      <c r="G73" s="39"/>
      <c r="H73" s="39"/>
      <c r="L73" s="106"/>
      <c r="M73" s="106"/>
      <c r="R73" s="39" t="n">
        <f aca="false">VLOOKUP(Q72,Matches!$B$4:$K$58,5,0)</f>
        <v>45483.875</v>
      </c>
      <c r="S73" s="39"/>
      <c r="T73" s="39"/>
    </row>
    <row r="74" customFormat="false" ht="14.25" hidden="false" customHeight="true" outlineLevel="0" collapsed="false">
      <c r="F74" s="95" t="str">
        <f aca="false">IF(AND(C65&lt;&gt;"",E65&lt;&gt;""),IF(C65&gt;E65,C64,IF(C65&lt;E65,E64,IF(AND(C67&lt;&gt;"",E67&lt;&gt;""),IF(C67&gt;E67,C64,IF(C67&lt;E67,E64,"")),""))),"")</f>
        <v>Spain</v>
      </c>
      <c r="H74" s="96" t="str">
        <f aca="false">IF(AND(I65&lt;&gt;"",K65&lt;&gt;""),IF(I65&gt;K65,I64,IF(I65&lt;K65,K64,IF(AND(I67&lt;&gt;"",K67&lt;&gt;""),IF(I67&gt;K67,I64,IF(I67&lt;K67,K64,"")),""))),"")</f>
        <v>Portugal</v>
      </c>
      <c r="L74" s="107"/>
      <c r="M74" s="107"/>
      <c r="R74" s="95" t="str">
        <f aca="false">IF(AND(O65&lt;&gt;"",Q65&lt;&gt;""),IF(O65&gt;Q65,O64,IF(O65&lt;Q65,Q64,IF(AND(O67&lt;&gt;"",Q67&lt;&gt;""),IF(O67&gt;Q67,O64,IF(O67&lt;Q67,Q64,"")),""))),"")</f>
        <v>France</v>
      </c>
      <c r="T74" s="96" t="str">
        <f aca="false">IF(AND(U65&lt;&gt;"",W65&lt;&gt;""),IF(U65&gt;W65,U64,IF(U65&lt;W65,W64,IF(AND(U67&lt;&gt;"",W67&lt;&gt;""),IF(U67&gt;W67,U64,IF(U67&lt;W67,W64,"")),""))),"")</f>
        <v>Croatia</v>
      </c>
    </row>
    <row r="75" customFormat="false" ht="14.25" hidden="false" customHeight="true" outlineLevel="0" collapsed="false">
      <c r="F75" s="45" t="n">
        <v>3</v>
      </c>
      <c r="G75" s="97"/>
      <c r="H75" s="98" t="n">
        <v>3</v>
      </c>
      <c r="I75" s="87"/>
      <c r="L75" s="108"/>
      <c r="R75" s="45" t="n">
        <v>3</v>
      </c>
      <c r="S75" s="97"/>
      <c r="T75" s="98" t="n">
        <v>1</v>
      </c>
      <c r="U75" s="87"/>
    </row>
    <row r="76" customFormat="false" ht="9.75" hidden="false" customHeight="true" outlineLevel="0" collapsed="false">
      <c r="F76" s="60" t="str">
        <f aca="false">Language!$E$127</f>
        <v>Penalty shoot-out:</v>
      </c>
      <c r="G76" s="60"/>
      <c r="H76" s="60"/>
      <c r="L76" s="108"/>
      <c r="R76" s="60" t="str">
        <f aca="false">Language!$E$127</f>
        <v>Penalty shoot-out:</v>
      </c>
      <c r="S76" s="60"/>
      <c r="T76" s="60"/>
    </row>
    <row r="77" customFormat="false" ht="14.25" hidden="false" customHeight="true" outlineLevel="0" collapsed="false">
      <c r="F77" s="99" t="n">
        <v>3</v>
      </c>
      <c r="G77" s="97"/>
      <c r="H77" s="100" t="n">
        <v>5</v>
      </c>
      <c r="L77" s="108"/>
      <c r="R77" s="99"/>
      <c r="S77" s="97"/>
      <c r="T77" s="100"/>
    </row>
    <row r="78" customFormat="false" ht="14.25" hidden="false" customHeight="true" outlineLevel="0" collapsed="false">
      <c r="F78" s="90" t="str">
        <f aca="false">VLOOKUP(E72,Matches!$B$50:$K$58,2,0)</f>
        <v>W45</v>
      </c>
      <c r="G78" s="101"/>
      <c r="H78" s="90" t="str">
        <f aca="false">VLOOKUP(E72,Matches!$B$50:$K$58,3,0)</f>
        <v>W46</v>
      </c>
      <c r="I78" s="105"/>
      <c r="L78" s="16"/>
      <c r="R78" s="90" t="str">
        <f aca="false">VLOOKUP(Q72,Matches!$B$50:$K$58,2,0)</f>
        <v>W47</v>
      </c>
      <c r="S78" s="101"/>
      <c r="T78" s="90" t="str">
        <f aca="false">VLOOKUP(Q72,Matches!$B$50:$K$58,3,0)</f>
        <v>W48</v>
      </c>
    </row>
    <row r="79" customFormat="false" ht="12" hidden="false" customHeight="true" outlineLevel="0" collapsed="false">
      <c r="F79" s="104" t="str">
        <f aca="false">IF(AND(F75&lt;&gt;"",H75&lt;&gt;"",F75=H75,F77&lt;&gt;"",H77&lt;&gt;"",F77=H77),Language!$E$141,"")</f>
        <v/>
      </c>
      <c r="G79" s="104"/>
      <c r="H79" s="104"/>
      <c r="L79" s="109"/>
      <c r="M79" s="109"/>
      <c r="N79" s="109"/>
      <c r="R79" s="104" t="str">
        <f aca="false">IF(AND(R75&lt;&gt;"",T75&lt;&gt;"",R75=T75,R77&lt;&gt;"",T77&lt;&gt;"",R77=T77),Language!$E$141,"")</f>
        <v/>
      </c>
      <c r="S79" s="104"/>
      <c r="T79" s="104"/>
    </row>
    <row r="80" customFormat="false" ht="14.25" hidden="false" customHeight="true" outlineLevel="0" collapsed="false"/>
    <row r="81" customFormat="false" ht="14.25" hidden="false" customHeight="true" outlineLevel="0" collapsed="false">
      <c r="L81" s="110" t="str">
        <f aca="false">VLOOKUP(K82,Matches!$B$50:$K$58,10,0)</f>
        <v>Final</v>
      </c>
      <c r="M81" s="110"/>
      <c r="N81" s="110"/>
    </row>
    <row r="82" customFormat="false" ht="15" hidden="false" customHeight="true" outlineLevel="0" collapsed="false">
      <c r="K82" s="36" t="n">
        <v>51</v>
      </c>
      <c r="L82" s="94" t="str">
        <f aca="false">VLOOKUP(K82,Matches!$B$4:$K$58,7,0)</f>
        <v>Berlin</v>
      </c>
      <c r="M82" s="94"/>
      <c r="N82" s="94"/>
      <c r="R82" s="111" t="str">
        <f aca="false">Language!$E$109</f>
        <v>European Champion 2024:</v>
      </c>
      <c r="S82" s="111"/>
      <c r="T82" s="111"/>
      <c r="U82" s="111"/>
      <c r="V82" s="111"/>
      <c r="W82" s="111"/>
    </row>
    <row r="83" customFormat="false" ht="15" hidden="false" customHeight="true" outlineLevel="0" collapsed="false">
      <c r="L83" s="39" t="n">
        <f aca="false">VLOOKUP(K82,Matches!$B$4:$K$58,5,0)</f>
        <v>45487.875</v>
      </c>
      <c r="M83" s="39"/>
      <c r="N83" s="39"/>
      <c r="R83" s="111"/>
      <c r="S83" s="111"/>
      <c r="T83" s="111"/>
      <c r="U83" s="111"/>
      <c r="V83" s="111"/>
      <c r="W83" s="111"/>
    </row>
    <row r="84" customFormat="false" ht="15" hidden="false" customHeight="true" outlineLevel="0" collapsed="false">
      <c r="L84" s="95" t="str">
        <f aca="false">IF(AND(F75&lt;&gt;"",H75&lt;&gt;""),IF(F75&gt;H75,F74,IF(F75&lt;H75,H74,IF(AND(F77&lt;&gt;"",H77&lt;&gt;""),IF(F77&gt;H77,F74,IF(F77&lt;H77,H74,"")),""))),"")</f>
        <v>Portugal</v>
      </c>
      <c r="N84" s="96" t="str">
        <f aca="false">IF(AND(R75&lt;&gt;"",T75&lt;&gt;""),IF(R75&gt;T75,R74,IF(R75&lt;T75,T74,IF(AND(R77&lt;&gt;"",T77&lt;&gt;""),IF(R77&gt;T77,R74,IF(R77&lt;T77,T74,"")),""))),"")</f>
        <v>France</v>
      </c>
      <c r="R84" s="112" t="str">
        <f aca="false">IF(AND(L85&lt;&gt;"",N85&lt;&gt;""),IF(L85&gt;N85,L84,IF(L85&lt;N85,N84,IF(AND(L87&lt;&gt;"",N87&lt;&gt;""),IF(L87&gt;N87,L84,IF(L87&lt;N87,N84,"")),""))),"")</f>
        <v>France</v>
      </c>
      <c r="S84" s="112"/>
      <c r="T84" s="112"/>
      <c r="U84" s="112"/>
      <c r="V84" s="112"/>
      <c r="W84" s="112"/>
    </row>
    <row r="85" customFormat="false" ht="15" hidden="false" customHeight="true" outlineLevel="0" collapsed="false">
      <c r="B85" s="113"/>
      <c r="L85" s="45" t="n">
        <v>3</v>
      </c>
      <c r="M85" s="92"/>
      <c r="N85" s="98" t="n">
        <v>3</v>
      </c>
      <c r="O85" s="87"/>
      <c r="R85" s="112"/>
      <c r="S85" s="112"/>
      <c r="T85" s="112"/>
      <c r="U85" s="112"/>
      <c r="V85" s="112"/>
      <c r="W85" s="112"/>
    </row>
    <row r="86" customFormat="false" ht="9.75" hidden="false" customHeight="true" outlineLevel="0" collapsed="false">
      <c r="B86" s="113"/>
      <c r="L86" s="60" t="str">
        <f aca="false">Language!$E$127</f>
        <v>Penalty shoot-out:</v>
      </c>
      <c r="M86" s="60"/>
      <c r="N86" s="60"/>
      <c r="R86" s="114"/>
      <c r="S86" s="114"/>
      <c r="T86" s="114"/>
      <c r="U86" s="114"/>
      <c r="V86" s="114"/>
      <c r="W86" s="114"/>
    </row>
    <row r="87" customFormat="false" ht="15" hidden="false" customHeight="true" outlineLevel="0" collapsed="false">
      <c r="B87" s="113"/>
      <c r="L87" s="99" t="n">
        <v>4</v>
      </c>
      <c r="M87" s="97"/>
      <c r="N87" s="100" t="n">
        <v>6</v>
      </c>
      <c r="R87" s="114"/>
      <c r="S87" s="114"/>
      <c r="T87" s="114"/>
      <c r="U87" s="114"/>
      <c r="V87" s="114"/>
      <c r="W87" s="114"/>
    </row>
    <row r="88" customFormat="false" ht="14.25" hidden="false" customHeight="true" outlineLevel="0" collapsed="false">
      <c r="L88" s="90" t="str">
        <f aca="false">VLOOKUP(K82,Matches!$B$50:$K$58,2,0)</f>
        <v>W49</v>
      </c>
      <c r="M88" s="101"/>
      <c r="N88" s="90" t="str">
        <f aca="false">VLOOKUP(K82,Matches!$B$50:$K$58,3,0)</f>
        <v>W50</v>
      </c>
      <c r="O88" s="105"/>
    </row>
    <row r="89" customFormat="false" ht="12" hidden="false" customHeight="true" outlineLevel="0" collapsed="false">
      <c r="L89" s="104" t="str">
        <f aca="false">IF(AND(L85&lt;&gt;"",N85&lt;&gt;"",L85=N85,L87&lt;&gt;"",N87&lt;&gt;"",L87=N87),Language!$E$141,"")</f>
        <v/>
      </c>
      <c r="M89" s="104"/>
      <c r="N89" s="104"/>
    </row>
    <row r="90" customFormat="false" ht="14.25" hidden="false" customHeight="true" outlineLevel="0" collapsed="false"/>
    <row r="91" customFormat="false" ht="14.25" hidden="false" customHeight="true" outlineLevel="0" collapsed="false">
      <c r="U91" s="115"/>
      <c r="V91" s="115"/>
      <c r="W91" s="115"/>
      <c r="X91" s="115"/>
    </row>
    <row r="92" customFormat="false" ht="14.25" hidden="false" customHeight="true" outlineLevel="0" collapsed="false">
      <c r="B92" s="116" t="s">
        <v>26</v>
      </c>
      <c r="C92" s="116"/>
      <c r="D92" s="116"/>
      <c r="T92" s="117" t="s">
        <v>27</v>
      </c>
      <c r="U92" s="117"/>
      <c r="V92" s="117"/>
      <c r="W92" s="117"/>
      <c r="X92" s="117"/>
    </row>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33">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T14:X15"/>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5:C45"/>
    <mergeCell ref="E45:F45"/>
    <mergeCell ref="H45:I45"/>
    <mergeCell ref="K45:L45"/>
    <mergeCell ref="N45:O45"/>
    <mergeCell ref="Q45:R45"/>
    <mergeCell ref="T45:U45"/>
    <mergeCell ref="W45:X45"/>
    <mergeCell ref="B46:C46"/>
    <mergeCell ref="E46:F46"/>
    <mergeCell ref="H46:I46"/>
    <mergeCell ref="K46:L46"/>
    <mergeCell ref="N46:O46"/>
    <mergeCell ref="Q46:R46"/>
    <mergeCell ref="W46:X46"/>
    <mergeCell ref="B47:C47"/>
    <mergeCell ref="E47:F47"/>
    <mergeCell ref="H47:I47"/>
    <mergeCell ref="K47:L47"/>
    <mergeCell ref="N47:O47"/>
    <mergeCell ref="Q47:R47"/>
    <mergeCell ref="W47:X47"/>
    <mergeCell ref="B48:C48"/>
    <mergeCell ref="E48:F48"/>
    <mergeCell ref="H48:I48"/>
    <mergeCell ref="K48:L48"/>
    <mergeCell ref="N48:O48"/>
    <mergeCell ref="Q48:R48"/>
    <mergeCell ref="B49:C49"/>
    <mergeCell ref="E49:F49"/>
    <mergeCell ref="H49:I49"/>
    <mergeCell ref="K49:L49"/>
    <mergeCell ref="N49:O49"/>
    <mergeCell ref="Q49:R49"/>
    <mergeCell ref="B51:C51"/>
    <mergeCell ref="E51:F51"/>
    <mergeCell ref="H51:I51"/>
    <mergeCell ref="K51:L51"/>
    <mergeCell ref="N51:O51"/>
    <mergeCell ref="Q51:R51"/>
    <mergeCell ref="T51:U51"/>
    <mergeCell ref="W51:X51"/>
    <mergeCell ref="B52:C52"/>
    <mergeCell ref="E52:F52"/>
    <mergeCell ref="H52:I52"/>
    <mergeCell ref="K52:L52"/>
    <mergeCell ref="N52:O52"/>
    <mergeCell ref="Q52:R52"/>
    <mergeCell ref="T52:U52"/>
    <mergeCell ref="W52:X52"/>
    <mergeCell ref="B53:C53"/>
    <mergeCell ref="E53:F53"/>
    <mergeCell ref="H53:I53"/>
    <mergeCell ref="K53:L53"/>
    <mergeCell ref="N53:O53"/>
    <mergeCell ref="Q53:R53"/>
    <mergeCell ref="T53:U53"/>
    <mergeCell ref="W53:X53"/>
    <mergeCell ref="B56:C56"/>
    <mergeCell ref="E56:F56"/>
    <mergeCell ref="H56:I56"/>
    <mergeCell ref="K56:L56"/>
    <mergeCell ref="N56:O56"/>
    <mergeCell ref="Q56:R56"/>
    <mergeCell ref="T56:U56"/>
    <mergeCell ref="W56:X56"/>
    <mergeCell ref="B59:C59"/>
    <mergeCell ref="E59:F59"/>
    <mergeCell ref="H59:I59"/>
    <mergeCell ref="K59:L59"/>
    <mergeCell ref="N59:O59"/>
    <mergeCell ref="Q59:R59"/>
    <mergeCell ref="T59:U59"/>
    <mergeCell ref="W59:X59"/>
    <mergeCell ref="C61:E61"/>
    <mergeCell ref="I61:K61"/>
    <mergeCell ref="O61:Q61"/>
    <mergeCell ref="U61:W61"/>
    <mergeCell ref="C62:E62"/>
    <mergeCell ref="I62:K62"/>
    <mergeCell ref="O62:Q62"/>
    <mergeCell ref="U62:W62"/>
    <mergeCell ref="C63:E63"/>
    <mergeCell ref="I63:K63"/>
    <mergeCell ref="O63:Q63"/>
    <mergeCell ref="U63:W63"/>
    <mergeCell ref="C66:E66"/>
    <mergeCell ref="I66:K66"/>
    <mergeCell ref="O66:Q66"/>
    <mergeCell ref="U66:W66"/>
    <mergeCell ref="C69:E69"/>
    <mergeCell ref="I69:K69"/>
    <mergeCell ref="O69:Q69"/>
    <mergeCell ref="U69:W69"/>
    <mergeCell ref="F71:H71"/>
    <mergeCell ref="R71:T71"/>
    <mergeCell ref="F72:H72"/>
    <mergeCell ref="R72:T72"/>
    <mergeCell ref="F73:H73"/>
    <mergeCell ref="R73:T73"/>
    <mergeCell ref="F76:H76"/>
    <mergeCell ref="R76:T76"/>
    <mergeCell ref="F79:H79"/>
    <mergeCell ref="R79:T79"/>
    <mergeCell ref="L81:N81"/>
    <mergeCell ref="L82:N82"/>
    <mergeCell ref="R82:W83"/>
    <mergeCell ref="L83:N83"/>
    <mergeCell ref="R84:W85"/>
    <mergeCell ref="L86:N86"/>
    <mergeCell ref="L89:N89"/>
    <mergeCell ref="U91:X91"/>
    <mergeCell ref="B92:D92"/>
    <mergeCell ref="T92:X92"/>
  </mergeCells>
  <conditionalFormatting sqref="B12">
    <cfRule type="expression" priority="2" aboveAverage="0" equalAverage="0" bottom="0" percent="0" rank="0" text="" dxfId="0">
      <formula>INT(B12)=TODAY()</formula>
    </cfRule>
  </conditionalFormatting>
  <conditionalFormatting sqref="B14 C65 F75 I65 L85 O65 R75 U65">
    <cfRule type="expression" priority="3" aboveAverage="0" equalAverage="0" bottom="0" percent="0" rank="0" text="" dxfId="1">
      <formula>AND(B12&lt;TODAY(),B14="")</formula>
    </cfRule>
  </conditionalFormatting>
  <conditionalFormatting sqref="B17 E17 H17 K17 N17 Q17">
    <cfRule type="expression" priority="4" aboveAverage="0" equalAverage="0" bottom="0" percent="0" rank="0" text="" dxfId="0">
      <formula>INT(B17)=TODAY()</formula>
    </cfRule>
  </conditionalFormatting>
  <conditionalFormatting sqref="B19">
    <cfRule type="expression" priority="5" aboveAverage="0" equalAverage="0" bottom="0" percent="0" rank="0" text="" dxfId="1">
      <formula>AND(B17&lt;TODAY(),B19="")</formula>
    </cfRule>
  </conditionalFormatting>
  <conditionalFormatting sqref="B22 B27 E22 E27 H22 H27 K22 K27 N22 N27 Q22 Q27">
    <cfRule type="expression" priority="6" aboveAverage="0" equalAverage="0" bottom="0" percent="0" rank="0" text="" dxfId="0">
      <formula>INT(B22)=TODAY()</formula>
    </cfRule>
  </conditionalFormatting>
  <conditionalFormatting sqref="B24">
    <cfRule type="expression" priority="7" aboveAverage="0" equalAverage="0" bottom="0" percent="0" rank="0" text="" dxfId="1">
      <formula>AND(B22&lt;TODAY(),B24="")</formula>
    </cfRule>
  </conditionalFormatting>
  <conditionalFormatting sqref="B29">
    <cfRule type="expression" priority="8" aboveAverage="0" equalAverage="0" bottom="0" percent="0" rank="0" text="" dxfId="1">
      <formula>AND(B27&lt;TODAY(),B29="")</formula>
    </cfRule>
  </conditionalFormatting>
  <conditionalFormatting sqref="B32 B39 E32 E39 H32 H39 K32 K39 N32 N39 Q32 Q39">
    <cfRule type="expression" priority="9" aboveAverage="0" equalAverage="0" bottom="0" percent="0" rank="0" text="" dxfId="0">
      <formula>INT(B32)=TODAY()</formula>
    </cfRule>
  </conditionalFormatting>
  <conditionalFormatting sqref="B34">
    <cfRule type="expression" priority="10" aboveAverage="0" equalAverage="0" bottom="0" percent="0" rank="0" text="" dxfId="1">
      <formula>AND(B32&lt;TODAY(),B34="")</formula>
    </cfRule>
  </conditionalFormatting>
  <conditionalFormatting sqref="B41">
    <cfRule type="expression" priority="11" aboveAverage="0" equalAverage="0" bottom="0" percent="0" rank="0" text="" dxfId="1">
      <formula>AND(B39&lt;TODAY(),B41="")</formula>
    </cfRule>
  </conditionalFormatting>
  <conditionalFormatting sqref="B53 E53 H53 K53 N53 Q53 T53 W53">
    <cfRule type="expression" priority="12" aboveAverage="0" equalAverage="0" bottom="0" percent="0" rank="0" text="" dxfId="0">
      <formula>INT(B53)=TODAY()</formula>
    </cfRule>
  </conditionalFormatting>
  <conditionalFormatting sqref="B55">
    <cfRule type="expression" priority="13" aboveAverage="0" equalAverage="0" bottom="0" percent="0" rank="0" text="" dxfId="1">
      <formula>AND(B53&lt;TODAY(),B55="")</formula>
    </cfRule>
  </conditionalFormatting>
  <conditionalFormatting sqref="B57">
    <cfRule type="expression" priority="14" aboveAverage="0" equalAverage="0" bottom="0" percent="0" rank="0" text="" dxfId="2">
      <formula>AND(B55=C55,B55&lt;&gt;"")</formula>
    </cfRule>
  </conditionalFormatting>
  <conditionalFormatting sqref="B5:C5">
    <cfRule type="expression" priority="15" aboveAverage="0" equalAverage="0" bottom="0" percent="0" rank="0" text="" dxfId="3">
      <formula>OR($V$46="a",$V$47="a",$V$48="a",$V$49="a")</formula>
    </cfRule>
  </conditionalFormatting>
  <conditionalFormatting sqref="B48:C48">
    <cfRule type="expression" priority="16" aboveAverage="0" equalAverage="0" bottom="0" percent="0" rank="0" text="" dxfId="3">
      <formula>OR($V$46="a",$V$47="a",$V$48="a",$V$49="a")</formula>
    </cfRule>
  </conditionalFormatting>
  <conditionalFormatting sqref="B56:C56">
    <cfRule type="expression" priority="17" aboveAverage="0" equalAverage="0" bottom="0" percent="0" rank="0" text="" dxfId="4">
      <formula>AND(B55=C55,B55&lt;&gt;"",C55&lt;&gt;"")</formula>
    </cfRule>
  </conditionalFormatting>
  <conditionalFormatting sqref="C14">
    <cfRule type="expression" priority="18" aboveAverage="0" equalAverage="0" bottom="0" percent="0" rank="0" text="" dxfId="1">
      <formula>AND(B12&lt;TODAY(),C14="")</formula>
    </cfRule>
  </conditionalFormatting>
  <conditionalFormatting sqref="C19">
    <cfRule type="expression" priority="19" aboveAverage="0" equalAverage="0" bottom="0" percent="0" rank="0" text="" dxfId="1">
      <formula>AND(B17&lt;TODAY(),C19="")</formula>
    </cfRule>
  </conditionalFormatting>
  <conditionalFormatting sqref="C24">
    <cfRule type="expression" priority="20" aboveAverage="0" equalAverage="0" bottom="0" percent="0" rank="0" text="" dxfId="1">
      <formula>AND(B22&lt;TODAY(),C24="")</formula>
    </cfRule>
  </conditionalFormatting>
  <conditionalFormatting sqref="C29">
    <cfRule type="expression" priority="21" aboveAverage="0" equalAverage="0" bottom="0" percent="0" rank="0" text="" dxfId="1">
      <formula>AND(B27&lt;TODAY(),C29="")</formula>
    </cfRule>
  </conditionalFormatting>
  <conditionalFormatting sqref="C34">
    <cfRule type="expression" priority="22" aboveAverage="0" equalAverage="0" bottom="0" percent="0" rank="0" text="" dxfId="1">
      <formula>AND(B32&lt;TODAY(),C34="")</formula>
    </cfRule>
  </conditionalFormatting>
  <conditionalFormatting sqref="C41">
    <cfRule type="expression" priority="23" aboveAverage="0" equalAverage="0" bottom="0" percent="0" rank="0" text="" dxfId="1">
      <formula>AND(B39&lt;TODAY(),C41="")</formula>
    </cfRule>
  </conditionalFormatting>
  <conditionalFormatting sqref="C55">
    <cfRule type="expression" priority="24" aboveAverage="0" equalAverage="0" bottom="0" percent="0" rank="0" text="" dxfId="1">
      <formula>AND(B53&lt;TODAY(),C55="")</formula>
    </cfRule>
  </conditionalFormatting>
  <conditionalFormatting sqref="C57">
    <cfRule type="expression" priority="25" aboveAverage="0" equalAverage="0" bottom="0" percent="0" rank="0" text="" dxfId="2">
      <formula>AND(B55=C55,B55&lt;&gt;"")</formula>
    </cfRule>
  </conditionalFormatting>
  <conditionalFormatting sqref="C63">
    <cfRule type="expression" priority="26" aboveAverage="0" equalAverage="0" bottom="0" percent="0" rank="0" text="" dxfId="0">
      <formula>INT(C63)=TODAY()</formula>
    </cfRule>
  </conditionalFormatting>
  <conditionalFormatting sqref="C67">
    <cfRule type="expression" priority="27" aboveAverage="0" equalAverage="0" bottom="0" percent="0" rank="0" text="" dxfId="2">
      <formula>AND(C65=E65,C65&lt;&gt;"")</formula>
    </cfRule>
  </conditionalFormatting>
  <conditionalFormatting sqref="C66:E66">
    <cfRule type="expression" priority="28" aboveAverage="0" equalAverage="0" bottom="0" percent="0" rank="0" text="" dxfId="4">
      <formula>AND(C65=E65,C65&lt;&gt;"",E65&lt;&gt;"")</formula>
    </cfRule>
  </conditionalFormatting>
  <conditionalFormatting sqref="E12">
    <cfRule type="expression" priority="29" aboveAverage="0" equalAverage="0" bottom="0" percent="0" rank="0" text="" dxfId="0">
      <formula>INT(E12)=TODAY()</formula>
    </cfRule>
  </conditionalFormatting>
  <conditionalFormatting sqref="E14">
    <cfRule type="expression" priority="30" aboveAverage="0" equalAverage="0" bottom="0" percent="0" rank="0" text="" dxfId="1">
      <formula>AND(E12&lt;TODAY(),E14="")</formula>
    </cfRule>
  </conditionalFormatting>
  <conditionalFormatting sqref="E19">
    <cfRule type="expression" priority="31" aboveAverage="0" equalAverage="0" bottom="0" percent="0" rank="0" text="" dxfId="1">
      <formula>AND(E17&lt;TODAY(),E19="")</formula>
    </cfRule>
  </conditionalFormatting>
  <conditionalFormatting sqref="E24">
    <cfRule type="expression" priority="32" aboveAverage="0" equalAverage="0" bottom="0" percent="0" rank="0" text="" dxfId="1">
      <formula>AND(E22&lt;TODAY(),E24="")</formula>
    </cfRule>
  </conditionalFormatting>
  <conditionalFormatting sqref="E29">
    <cfRule type="expression" priority="33" aboveAverage="0" equalAverage="0" bottom="0" percent="0" rank="0" text="" dxfId="1">
      <formula>AND(E27&lt;TODAY(),E29="")</formula>
    </cfRule>
  </conditionalFormatting>
  <conditionalFormatting sqref="E34">
    <cfRule type="expression" priority="34" aboveAverage="0" equalAverage="0" bottom="0" percent="0" rank="0" text="" dxfId="1">
      <formula>AND(E32&lt;TODAY(),E34="")</formula>
    </cfRule>
  </conditionalFormatting>
  <conditionalFormatting sqref="E41">
    <cfRule type="expression" priority="35" aboveAverage="0" equalAverage="0" bottom="0" percent="0" rank="0" text="" dxfId="1">
      <formula>AND(E39&lt;TODAY(),E41="")</formula>
    </cfRule>
  </conditionalFormatting>
  <conditionalFormatting sqref="E55">
    <cfRule type="expression" priority="36" aboveAverage="0" equalAverage="0" bottom="0" percent="0" rank="0" text="" dxfId="1">
      <formula>AND(E53&lt;TODAY(),E55="")</formula>
    </cfRule>
  </conditionalFormatting>
  <conditionalFormatting sqref="E57">
    <cfRule type="expression" priority="37" aboveAverage="0" equalAverage="0" bottom="0" percent="0" rank="0" text="" dxfId="2">
      <formula>AND(E55=F55,E55&lt;&gt;"")</formula>
    </cfRule>
  </conditionalFormatting>
  <conditionalFormatting sqref="E65 H75 K65 N85 Q65 T75 W65">
    <cfRule type="expression" priority="38" aboveAverage="0" equalAverage="0" bottom="0" percent="0" rank="0" text="" dxfId="1">
      <formula>AND(C63&lt;TODAY(),E65="")</formula>
    </cfRule>
  </conditionalFormatting>
  <conditionalFormatting sqref="E67">
    <cfRule type="expression" priority="39" aboveAverage="0" equalAverage="0" bottom="0" percent="0" rank="0" text="" dxfId="2">
      <formula>AND(C65=E65,C65&lt;&gt;"")</formula>
    </cfRule>
  </conditionalFormatting>
  <conditionalFormatting sqref="E5:F5">
    <cfRule type="expression" priority="40" aboveAverage="0" equalAverage="0" bottom="0" percent="0" rank="0" text="" dxfId="3">
      <formula>OR($V$46="b",$V$47="b",$V$48="b",$V$49="b")</formula>
    </cfRule>
  </conditionalFormatting>
  <conditionalFormatting sqref="E48:F48">
    <cfRule type="expression" priority="41" aboveAverage="0" equalAverage="0" bottom="0" percent="0" rank="0" text="" dxfId="3">
      <formula>OR($V$46="b",$V$47="b",$V$48="b",$V$49="b")</formula>
    </cfRule>
  </conditionalFormatting>
  <conditionalFormatting sqref="E56:F56">
    <cfRule type="expression" priority="42" aboveAverage="0" equalAverage="0" bottom="0" percent="0" rank="0" text="" dxfId="4">
      <formula>AND(E55=F55,E55&lt;&gt;"",F55&lt;&gt;"")</formula>
    </cfRule>
  </conditionalFormatting>
  <conditionalFormatting sqref="F14">
    <cfRule type="expression" priority="43" aboveAverage="0" equalAverage="0" bottom="0" percent="0" rank="0" text="" dxfId="1">
      <formula>AND(E12&lt;TODAY(),F14="")</formula>
    </cfRule>
  </conditionalFormatting>
  <conditionalFormatting sqref="F19">
    <cfRule type="expression" priority="44" aboveAverage="0" equalAverage="0" bottom="0" percent="0" rank="0" text="" dxfId="1">
      <formula>AND(E17&lt;TODAY(),F19="")</formula>
    </cfRule>
  </conditionalFormatting>
  <conditionalFormatting sqref="F24">
    <cfRule type="expression" priority="45" aboveAverage="0" equalAverage="0" bottom="0" percent="0" rank="0" text="" dxfId="1">
      <formula>AND(E22&lt;TODAY(),F24="")</formula>
    </cfRule>
  </conditionalFormatting>
  <conditionalFormatting sqref="F29">
    <cfRule type="expression" priority="46" aboveAverage="0" equalAverage="0" bottom="0" percent="0" rank="0" text="" dxfId="1">
      <formula>AND(E27&lt;TODAY(),F29="")</formula>
    </cfRule>
  </conditionalFormatting>
  <conditionalFormatting sqref="F34">
    <cfRule type="expression" priority="47" aboveAverage="0" equalAverage="0" bottom="0" percent="0" rank="0" text="" dxfId="1">
      <formula>AND(E32&lt;TODAY(),F34="")</formula>
    </cfRule>
  </conditionalFormatting>
  <conditionalFormatting sqref="F41">
    <cfRule type="expression" priority="48" aboveAverage="0" equalAverage="0" bottom="0" percent="0" rank="0" text="" dxfId="1">
      <formula>AND(E39&lt;TODAY(),F41="")</formula>
    </cfRule>
  </conditionalFormatting>
  <conditionalFormatting sqref="F55">
    <cfRule type="expression" priority="49" aboveAverage="0" equalAverage="0" bottom="0" percent="0" rank="0" text="" dxfId="1">
      <formula>AND(E53&lt;TODAY(),F55="")</formula>
    </cfRule>
  </conditionalFormatting>
  <conditionalFormatting sqref="F57">
    <cfRule type="expression" priority="50" aboveAverage="0" equalAverage="0" bottom="0" percent="0" rank="0" text="" dxfId="2">
      <formula>AND(E55=F55,E55&lt;&gt;"")</formula>
    </cfRule>
  </conditionalFormatting>
  <conditionalFormatting sqref="F73">
    <cfRule type="expression" priority="51" aboveAverage="0" equalAverage="0" bottom="0" percent="0" rank="0" text="" dxfId="0">
      <formula>INT(F73)=TODAY()</formula>
    </cfRule>
  </conditionalFormatting>
  <conditionalFormatting sqref="F77">
    <cfRule type="expression" priority="52" aboveAverage="0" equalAverage="0" bottom="0" percent="0" rank="0" text="" dxfId="2">
      <formula>AND(F75=H75,F75&lt;&gt;"")</formula>
    </cfRule>
  </conditionalFormatting>
  <conditionalFormatting sqref="F76:H76">
    <cfRule type="expression" priority="53" aboveAverage="0" equalAverage="0" bottom="0" percent="0" rank="0" text="" dxfId="4">
      <formula>AND(F75=H75,F75&lt;&gt;"",H75&lt;&gt;"")</formula>
    </cfRule>
  </conditionalFormatting>
  <conditionalFormatting sqref="H12 K12">
    <cfRule type="expression" priority="54" aboveAverage="0" equalAverage="0" bottom="0" percent="0" rank="0" text="" dxfId="0">
      <formula>INT(H12)=TODAY()</formula>
    </cfRule>
  </conditionalFormatting>
  <conditionalFormatting sqref="H14">
    <cfRule type="expression" priority="55" aboveAverage="0" equalAverage="0" bottom="0" percent="0" rank="0" text="" dxfId="1">
      <formula>AND(H12&lt;TODAY(),H14="")</formula>
    </cfRule>
  </conditionalFormatting>
  <conditionalFormatting sqref="H19">
    <cfRule type="expression" priority="56" aboveAverage="0" equalAverage="0" bottom="0" percent="0" rank="0" text="" dxfId="1">
      <formula>AND(H17&lt;TODAY(),H19="")</formula>
    </cfRule>
  </conditionalFormatting>
  <conditionalFormatting sqref="H24">
    <cfRule type="expression" priority="57" aboveAverage="0" equalAverage="0" bottom="0" percent="0" rank="0" text="" dxfId="1">
      <formula>AND(H22&lt;TODAY(),H24="")</formula>
    </cfRule>
  </conditionalFormatting>
  <conditionalFormatting sqref="H29">
    <cfRule type="expression" priority="58" aboveAverage="0" equalAverage="0" bottom="0" percent="0" rank="0" text="" dxfId="1">
      <formula>AND(H27&lt;TODAY(),H29="")</formula>
    </cfRule>
  </conditionalFormatting>
  <conditionalFormatting sqref="H34">
    <cfRule type="expression" priority="59" aboveAverage="0" equalAverage="0" bottom="0" percent="0" rank="0" text="" dxfId="1">
      <formula>AND(H32&lt;TODAY(),H34="")</formula>
    </cfRule>
  </conditionalFormatting>
  <conditionalFormatting sqref="H41">
    <cfRule type="expression" priority="60" aboveAverage="0" equalAverage="0" bottom="0" percent="0" rank="0" text="" dxfId="1">
      <formula>AND(H39&lt;TODAY(),H41="")</formula>
    </cfRule>
  </conditionalFormatting>
  <conditionalFormatting sqref="H55">
    <cfRule type="expression" priority="61" aboveAverage="0" equalAverage="0" bottom="0" percent="0" rank="0" text="" dxfId="1">
      <formula>AND(H53&lt;TODAY(),H55="")</formula>
    </cfRule>
  </conditionalFormatting>
  <conditionalFormatting sqref="H57">
    <cfRule type="expression" priority="62" aboveAverage="0" equalAverage="0" bottom="0" percent="0" rank="0" text="" dxfId="2">
      <formula>AND(H55=I55,H55&lt;&gt;"")</formula>
    </cfRule>
  </conditionalFormatting>
  <conditionalFormatting sqref="H77">
    <cfRule type="expression" priority="63" aboveAverage="0" equalAverage="0" bottom="0" percent="0" rank="0" text="" dxfId="2">
      <formula>AND(F75=H75,F75&lt;&gt;"")</formula>
    </cfRule>
  </conditionalFormatting>
  <conditionalFormatting sqref="H5:I5">
    <cfRule type="expression" priority="64" aboveAverage="0" equalAverage="0" bottom="0" percent="0" rank="0" text="" dxfId="3">
      <formula>OR($V$46="c",$V$47="c",$V$48="c",$V$49="c")</formula>
    </cfRule>
  </conditionalFormatting>
  <conditionalFormatting sqref="H48:I48">
    <cfRule type="expression" priority="65" aboveAverage="0" equalAverage="0" bottom="0" percent="0" rank="0" text="" dxfId="3">
      <formula>OR($V$46="c",$V$47="c",$V$48="c",$V$49="c")</formula>
    </cfRule>
  </conditionalFormatting>
  <conditionalFormatting sqref="H56:I56">
    <cfRule type="expression" priority="66" aboveAverage="0" equalAverage="0" bottom="0" percent="0" rank="0" text="" dxfId="4">
      <formula>AND(H55=I55,H55&lt;&gt;"",I55&lt;&gt;"")</formula>
    </cfRule>
  </conditionalFormatting>
  <conditionalFormatting sqref="I14">
    <cfRule type="expression" priority="67" aboveAverage="0" equalAverage="0" bottom="0" percent="0" rank="0" text="" dxfId="1">
      <formula>AND(H12&lt;TODAY(),I14="")</formula>
    </cfRule>
  </conditionalFormatting>
  <conditionalFormatting sqref="I19">
    <cfRule type="expression" priority="68" aboveAverage="0" equalAverage="0" bottom="0" percent="0" rank="0" text="" dxfId="1">
      <formula>AND(H17&lt;TODAY(),I19="")</formula>
    </cfRule>
  </conditionalFormatting>
  <conditionalFormatting sqref="I24">
    <cfRule type="expression" priority="69" aboveAverage="0" equalAverage="0" bottom="0" percent="0" rank="0" text="" dxfId="1">
      <formula>AND(H22&lt;TODAY(),I24="")</formula>
    </cfRule>
  </conditionalFormatting>
  <conditionalFormatting sqref="I29">
    <cfRule type="expression" priority="70" aboveAverage="0" equalAverage="0" bottom="0" percent="0" rank="0" text="" dxfId="1">
      <formula>AND(H27&lt;TODAY(),I29="")</formula>
    </cfRule>
  </conditionalFormatting>
  <conditionalFormatting sqref="I34">
    <cfRule type="expression" priority="71" aboveAverage="0" equalAverage="0" bottom="0" percent="0" rank="0" text="" dxfId="1">
      <formula>AND(H32&lt;TODAY(),I34="")</formula>
    </cfRule>
  </conditionalFormatting>
  <conditionalFormatting sqref="I41">
    <cfRule type="expression" priority="72" aboveAverage="0" equalAverage="0" bottom="0" percent="0" rank="0" text="" dxfId="1">
      <formula>AND(H39&lt;TODAY(),I41="")</formula>
    </cfRule>
  </conditionalFormatting>
  <conditionalFormatting sqref="I55">
    <cfRule type="expression" priority="73" aboveAverage="0" equalAverage="0" bottom="0" percent="0" rank="0" text="" dxfId="1">
      <formula>AND(H53&lt;TODAY(),I55="")</formula>
    </cfRule>
  </conditionalFormatting>
  <conditionalFormatting sqref="I57">
    <cfRule type="expression" priority="74" aboveAverage="0" equalAverage="0" bottom="0" percent="0" rank="0" text="" dxfId="2">
      <formula>AND(H55=I55,H55&lt;&gt;"")</formula>
    </cfRule>
  </conditionalFormatting>
  <conditionalFormatting sqref="I63">
    <cfRule type="expression" priority="75" aboveAverage="0" equalAverage="0" bottom="0" percent="0" rank="0" text="" dxfId="0">
      <formula>INT(I63)=TODAY()</formula>
    </cfRule>
  </conditionalFormatting>
  <conditionalFormatting sqref="I67">
    <cfRule type="expression" priority="76" aboveAverage="0" equalAverage="0" bottom="0" percent="0" rank="0" text="" dxfId="2">
      <formula>AND(I65=K65,I65&lt;&gt;"")</formula>
    </cfRule>
  </conditionalFormatting>
  <conditionalFormatting sqref="I66:K66">
    <cfRule type="expression" priority="77" aboveAverage="0" equalAverage="0" bottom="0" percent="0" rank="0" text="" dxfId="4">
      <formula>AND(I65=K65,I65&lt;&gt;"",K65&lt;&gt;"")</formula>
    </cfRule>
  </conditionalFormatting>
  <conditionalFormatting sqref="K14">
    <cfRule type="expression" priority="78" aboveAverage="0" equalAverage="0" bottom="0" percent="0" rank="0" text="" dxfId="1">
      <formula>AND(K12&lt;TODAY(),K14="")</formula>
    </cfRule>
  </conditionalFormatting>
  <conditionalFormatting sqref="K19">
    <cfRule type="expression" priority="79" aboveAverage="0" equalAverage="0" bottom="0" percent="0" rank="0" text="" dxfId="1">
      <formula>AND(K17&lt;TODAY(),K19="")</formula>
    </cfRule>
  </conditionalFormatting>
  <conditionalFormatting sqref="K24">
    <cfRule type="expression" priority="80" aboveAverage="0" equalAverage="0" bottom="0" percent="0" rank="0" text="" dxfId="1">
      <formula>AND(K22&lt;TODAY(),K24="")</formula>
    </cfRule>
  </conditionalFormatting>
  <conditionalFormatting sqref="K29">
    <cfRule type="expression" priority="81" aboveAverage="0" equalAverage="0" bottom="0" percent="0" rank="0" text="" dxfId="1">
      <formula>AND(K27&lt;TODAY(),K29="")</formula>
    </cfRule>
  </conditionalFormatting>
  <conditionalFormatting sqref="K34">
    <cfRule type="expression" priority="82" aboveAverage="0" equalAverage="0" bottom="0" percent="0" rank="0" text="" dxfId="1">
      <formula>AND(K32&lt;TODAY(),K34="")</formula>
    </cfRule>
  </conditionalFormatting>
  <conditionalFormatting sqref="K41">
    <cfRule type="expression" priority="83" aboveAverage="0" equalAverage="0" bottom="0" percent="0" rank="0" text="" dxfId="1">
      <formula>AND(K39&lt;TODAY(),K41="")</formula>
    </cfRule>
  </conditionalFormatting>
  <conditionalFormatting sqref="K55">
    <cfRule type="expression" priority="84" aboveAverage="0" equalAverage="0" bottom="0" percent="0" rank="0" text="" dxfId="1">
      <formula>AND(K53&lt;TODAY(),K55="")</formula>
    </cfRule>
  </conditionalFormatting>
  <conditionalFormatting sqref="K57">
    <cfRule type="expression" priority="85" aboveAverage="0" equalAverage="0" bottom="0" percent="0" rank="0" text="" dxfId="2">
      <formula>AND(K55=L55,K55&lt;&gt;"")</formula>
    </cfRule>
  </conditionalFormatting>
  <conditionalFormatting sqref="K67">
    <cfRule type="expression" priority="86" aboveAverage="0" equalAverage="0" bottom="0" percent="0" rank="0" text="" dxfId="2">
      <formula>AND(I65=K65,I65&lt;&gt;"")</formula>
    </cfRule>
  </conditionalFormatting>
  <conditionalFormatting sqref="K5:L5">
    <cfRule type="expression" priority="87" aboveAverage="0" equalAverage="0" bottom="0" percent="0" rank="0" text="" dxfId="3">
      <formula>OR($V$46="D",$V$47="d",$V$48="d",$V$49="d")</formula>
    </cfRule>
  </conditionalFormatting>
  <conditionalFormatting sqref="K48:L48">
    <cfRule type="expression" priority="88" aboveAverage="0" equalAverage="0" bottom="0" percent="0" rank="0" text="" dxfId="3">
      <formula>OR($V$46="d",$V$47="d",$V$48="d",$V$49="d")</formula>
    </cfRule>
  </conditionalFormatting>
  <conditionalFormatting sqref="K56:L56">
    <cfRule type="expression" priority="89" aboveAverage="0" equalAverage="0" bottom="0" percent="0" rank="0" text="" dxfId="4">
      <formula>AND(K55=L55,K55&lt;&gt;"",L55&lt;&gt;"")</formula>
    </cfRule>
  </conditionalFormatting>
  <conditionalFormatting sqref="L14">
    <cfRule type="expression" priority="90" aboveAverage="0" equalAverage="0" bottom="0" percent="0" rank="0" text="" dxfId="1">
      <formula>AND(K12&lt;TODAY(),L14="")</formula>
    </cfRule>
  </conditionalFormatting>
  <conditionalFormatting sqref="L19">
    <cfRule type="expression" priority="91" aboveAverage="0" equalAverage="0" bottom="0" percent="0" rank="0" text="" dxfId="1">
      <formula>AND(K17&lt;TODAY(),L19="")</formula>
    </cfRule>
  </conditionalFormatting>
  <conditionalFormatting sqref="L24">
    <cfRule type="expression" priority="92" aboveAverage="0" equalAverage="0" bottom="0" percent="0" rank="0" text="" dxfId="1">
      <formula>AND(K22&lt;TODAY(),L24="")</formula>
    </cfRule>
  </conditionalFormatting>
  <conditionalFormatting sqref="L29">
    <cfRule type="expression" priority="93" aboveAverage="0" equalAverage="0" bottom="0" percent="0" rank="0" text="" dxfId="1">
      <formula>AND(K27&lt;TODAY(),L29="")</formula>
    </cfRule>
  </conditionalFormatting>
  <conditionalFormatting sqref="L34">
    <cfRule type="expression" priority="94" aboveAverage="0" equalAverage="0" bottom="0" percent="0" rank="0" text="" dxfId="1">
      <formula>AND(K32&lt;TODAY(),L34="")</formula>
    </cfRule>
  </conditionalFormatting>
  <conditionalFormatting sqref="L41">
    <cfRule type="expression" priority="95" aboveAverage="0" equalAverage="0" bottom="0" percent="0" rank="0" text="" dxfId="1">
      <formula>AND(K39&lt;TODAY(),L41="")</formula>
    </cfRule>
  </conditionalFormatting>
  <conditionalFormatting sqref="L55">
    <cfRule type="expression" priority="96" aboveAverage="0" equalAverage="0" bottom="0" percent="0" rank="0" text="" dxfId="1">
      <formula>AND(K53&lt;TODAY(),L55="")</formula>
    </cfRule>
  </conditionalFormatting>
  <conditionalFormatting sqref="L57">
    <cfRule type="expression" priority="97" aboveAverage="0" equalAverage="0" bottom="0" percent="0" rank="0" text="" dxfId="2">
      <formula>AND(K55=L55,K55&lt;&gt;"")</formula>
    </cfRule>
  </conditionalFormatting>
  <conditionalFormatting sqref="L75:L77">
    <cfRule type="expression" priority="98" aboveAverage="0" equalAverage="0" bottom="0" percent="0" rank="0" text="" dxfId="0">
      <formula>AND(L75=TODAY())</formula>
    </cfRule>
  </conditionalFormatting>
  <conditionalFormatting sqref="L83">
    <cfRule type="expression" priority="99" aboveAverage="0" equalAverage="0" bottom="0" percent="0" rank="0" text="" dxfId="0">
      <formula>INT(L83)=TODAY()</formula>
    </cfRule>
  </conditionalFormatting>
  <conditionalFormatting sqref="L87">
    <cfRule type="expression" priority="100" aboveAverage="0" equalAverage="0" bottom="0" percent="0" rank="0" text="" dxfId="2">
      <formula>AND(L85=N85,L85&lt;&gt;"")</formula>
    </cfRule>
  </conditionalFormatting>
  <conditionalFormatting sqref="L86:N86">
    <cfRule type="expression" priority="101" aboveAverage="0" equalAverage="0" bottom="0" percent="0" rank="0" text="" dxfId="4">
      <formula>AND(L85=N85,L85&lt;&gt;"",N85&lt;&gt;"")</formula>
    </cfRule>
  </conditionalFormatting>
  <conditionalFormatting sqref="N12 Q12">
    <cfRule type="expression" priority="102" aboveAverage="0" equalAverage="0" bottom="0" percent="0" rank="0" text="" dxfId="0">
      <formula>INT(N12)=TODAY()</formula>
    </cfRule>
  </conditionalFormatting>
  <conditionalFormatting sqref="N14">
    <cfRule type="expression" priority="103" aboveAverage="0" equalAverage="0" bottom="0" percent="0" rank="0" text="" dxfId="1">
      <formula>AND(N12&lt;TODAY(),N14="")</formula>
    </cfRule>
  </conditionalFormatting>
  <conditionalFormatting sqref="N19">
    <cfRule type="expression" priority="104" aboveAverage="0" equalAverage="0" bottom="0" percent="0" rank="0" text="" dxfId="1">
      <formula>AND(N17&lt;TODAY(),N19="")</formula>
    </cfRule>
  </conditionalFormatting>
  <conditionalFormatting sqref="N24">
    <cfRule type="expression" priority="105" aboveAverage="0" equalAverage="0" bottom="0" percent="0" rank="0" text="" dxfId="1">
      <formula>AND(N22&lt;TODAY(),N24="")</formula>
    </cfRule>
  </conditionalFormatting>
  <conditionalFormatting sqref="N29">
    <cfRule type="expression" priority="106" aboveAverage="0" equalAverage="0" bottom="0" percent="0" rank="0" text="" dxfId="1">
      <formula>AND(N27&lt;TODAY(),N29="")</formula>
    </cfRule>
  </conditionalFormatting>
  <conditionalFormatting sqref="N34">
    <cfRule type="expression" priority="107" aboveAverage="0" equalAverage="0" bottom="0" percent="0" rank="0" text="" dxfId="1">
      <formula>AND(N32&lt;TODAY(),N34="")</formula>
    </cfRule>
  </conditionalFormatting>
  <conditionalFormatting sqref="N41">
    <cfRule type="expression" priority="108" aboveAverage="0" equalAverage="0" bottom="0" percent="0" rank="0" text="" dxfId="1">
      <formula>AND(N39&lt;TODAY(),N41="")</formula>
    </cfRule>
  </conditionalFormatting>
  <conditionalFormatting sqref="N55">
    <cfRule type="expression" priority="109" aboveAverage="0" equalAverage="0" bottom="0" percent="0" rank="0" text="" dxfId="1">
      <formula>AND(N53&lt;TODAY(),N55="")</formula>
    </cfRule>
  </conditionalFormatting>
  <conditionalFormatting sqref="N57">
    <cfRule type="expression" priority="110" aboveAverage="0" equalAverage="0" bottom="0" percent="0" rank="0" text="" dxfId="2">
      <formula>AND(N55=O55,N55&lt;&gt;"")</formula>
    </cfRule>
  </conditionalFormatting>
  <conditionalFormatting sqref="N87">
    <cfRule type="expression" priority="111" aboveAverage="0" equalAverage="0" bottom="0" percent="0" rank="0" text="" dxfId="2">
      <formula>AND(L85=N85,L85&lt;&gt;"")</formula>
    </cfRule>
  </conditionalFormatting>
  <conditionalFormatting sqref="N5:O5">
    <cfRule type="expression" priority="112" aboveAverage="0" equalAverage="0" bottom="0" percent="0" rank="0" text="" dxfId="3">
      <formula>OR($V$46="E",$V$47="E",$V$48="E",$V$49="E")</formula>
    </cfRule>
  </conditionalFormatting>
  <conditionalFormatting sqref="N48:O48">
    <cfRule type="expression" priority="113" aboveAverage="0" equalAverage="0" bottom="0" percent="0" rank="0" text="" dxfId="3">
      <formula>OR($V$46="e",$V$47="e",$V$48="e",$V$49="e")</formula>
    </cfRule>
  </conditionalFormatting>
  <conditionalFormatting sqref="N56:O56">
    <cfRule type="expression" priority="114" aboveAverage="0" equalAverage="0" bottom="0" percent="0" rank="0" text="" dxfId="4">
      <formula>AND(N55=O55,N55&lt;&gt;"",O55&lt;&gt;"")</formula>
    </cfRule>
  </conditionalFormatting>
  <conditionalFormatting sqref="O14">
    <cfRule type="expression" priority="115" aboveAverage="0" equalAverage="0" bottom="0" percent="0" rank="0" text="" dxfId="1">
      <formula>AND(N12&lt;TODAY(),O14="")</formula>
    </cfRule>
  </conditionalFormatting>
  <conditionalFormatting sqref="O19">
    <cfRule type="expression" priority="116" aboveAverage="0" equalAverage="0" bottom="0" percent="0" rank="0" text="" dxfId="1">
      <formula>AND(N17&lt;TODAY(),O19="")</formula>
    </cfRule>
  </conditionalFormatting>
  <conditionalFormatting sqref="O24">
    <cfRule type="expression" priority="117" aboveAverage="0" equalAverage="0" bottom="0" percent="0" rank="0" text="" dxfId="1">
      <formula>AND(N22&lt;TODAY(),O24="")</formula>
    </cfRule>
  </conditionalFormatting>
  <conditionalFormatting sqref="O29">
    <cfRule type="expression" priority="118" aboveAverage="0" equalAverage="0" bottom="0" percent="0" rank="0" text="" dxfId="1">
      <formula>AND(N27&lt;TODAY(),O29="")</formula>
    </cfRule>
  </conditionalFormatting>
  <conditionalFormatting sqref="O34">
    <cfRule type="expression" priority="119" aboveAverage="0" equalAverage="0" bottom="0" percent="0" rank="0" text="" dxfId="1">
      <formula>AND(N32&lt;TODAY(),O34="")</formula>
    </cfRule>
  </conditionalFormatting>
  <conditionalFormatting sqref="O41">
    <cfRule type="expression" priority="120" aboveAverage="0" equalAverage="0" bottom="0" percent="0" rank="0" text="" dxfId="1">
      <formula>AND(N39&lt;TODAY(),O41="")</formula>
    </cfRule>
  </conditionalFormatting>
  <conditionalFormatting sqref="O55">
    <cfRule type="expression" priority="121" aboveAverage="0" equalAverage="0" bottom="0" percent="0" rank="0" text="" dxfId="1">
      <formula>AND(N53&lt;TODAY(),O55="")</formula>
    </cfRule>
  </conditionalFormatting>
  <conditionalFormatting sqref="O57">
    <cfRule type="expression" priority="122" aboveAverage="0" equalAverage="0" bottom="0" percent="0" rank="0" text="" dxfId="2">
      <formula>AND(N55=O55,N55&lt;&gt;"")</formula>
    </cfRule>
  </conditionalFormatting>
  <conditionalFormatting sqref="O63">
    <cfRule type="expression" priority="123" aboveAverage="0" equalAverage="0" bottom="0" percent="0" rank="0" text="" dxfId="0">
      <formula>INT(O63)=TODAY()</formula>
    </cfRule>
  </conditionalFormatting>
  <conditionalFormatting sqref="O67">
    <cfRule type="expression" priority="124" aboveAverage="0" equalAverage="0" bottom="0" percent="0" rank="0" text="" dxfId="2">
      <formula>AND(O65=Q65,O65&lt;&gt;"")</formula>
    </cfRule>
  </conditionalFormatting>
  <conditionalFormatting sqref="O66:Q66">
    <cfRule type="expression" priority="125" aboveAverage="0" equalAverage="0" bottom="0" percent="0" rank="0" text="" dxfId="4">
      <formula>AND(O65=Q65,O65&lt;&gt;"",Q65&lt;&gt;"")</formula>
    </cfRule>
  </conditionalFormatting>
  <conditionalFormatting sqref="Q14">
    <cfRule type="expression" priority="126" aboveAverage="0" equalAverage="0" bottom="0" percent="0" rank="0" text="" dxfId="1">
      <formula>AND(Q12&lt;TODAY(),Q14="")</formula>
    </cfRule>
  </conditionalFormatting>
  <conditionalFormatting sqref="Q19">
    <cfRule type="expression" priority="127" aboveAverage="0" equalAverage="0" bottom="0" percent="0" rank="0" text="" dxfId="1">
      <formula>AND(Q17&lt;TODAY(),Q19="")</formula>
    </cfRule>
  </conditionalFormatting>
  <conditionalFormatting sqref="Q24">
    <cfRule type="expression" priority="128" aboveAverage="0" equalAverage="0" bottom="0" percent="0" rank="0" text="" dxfId="1">
      <formula>AND(Q22&lt;TODAY(),Q24="")</formula>
    </cfRule>
  </conditionalFormatting>
  <conditionalFormatting sqref="Q29">
    <cfRule type="expression" priority="129" aboveAverage="0" equalAverage="0" bottom="0" percent="0" rank="0" text="" dxfId="1">
      <formula>AND(Q27&lt;TODAY(),Q29="")</formula>
    </cfRule>
  </conditionalFormatting>
  <conditionalFormatting sqref="Q34">
    <cfRule type="expression" priority="130" aboveAverage="0" equalAverage="0" bottom="0" percent="0" rank="0" text="" dxfId="1">
      <formula>AND(Q32&lt;TODAY(),Q34="")</formula>
    </cfRule>
  </conditionalFormatting>
  <conditionalFormatting sqref="Q41">
    <cfRule type="expression" priority="131" aboveAverage="0" equalAverage="0" bottom="0" percent="0" rank="0" text="" dxfId="1">
      <formula>AND(Q39&lt;TODAY(),Q41="")</formula>
    </cfRule>
  </conditionalFormatting>
  <conditionalFormatting sqref="Q55">
    <cfRule type="expression" priority="132" aboveAverage="0" equalAverage="0" bottom="0" percent="0" rank="0" text="" dxfId="1">
      <formula>AND(Q53&lt;TODAY(),Q55="")</formula>
    </cfRule>
  </conditionalFormatting>
  <conditionalFormatting sqref="Q57">
    <cfRule type="expression" priority="133" aboveAverage="0" equalAverage="0" bottom="0" percent="0" rank="0" text="" dxfId="2">
      <formula>AND(Q55=R55,Q55&lt;&gt;"")</formula>
    </cfRule>
  </conditionalFormatting>
  <conditionalFormatting sqref="Q67">
    <cfRule type="expression" priority="134" aboveAverage="0" equalAverage="0" bottom="0" percent="0" rank="0" text="" dxfId="2">
      <formula>AND(O65=Q65,O65&lt;&gt;"")</formula>
    </cfRule>
  </conditionalFormatting>
  <conditionalFormatting sqref="Q5:R5">
    <cfRule type="expression" priority="135" aboveAverage="0" equalAverage="0" bottom="0" percent="0" rank="0" text="" dxfId="3">
      <formula>OR($V$46="F",$V$47="F",$V$48="F",$V$49="F")</formula>
    </cfRule>
  </conditionalFormatting>
  <conditionalFormatting sqref="Q48:R48">
    <cfRule type="expression" priority="136" aboveAverage="0" equalAverage="0" bottom="0" percent="0" rank="0" text="" dxfId="3">
      <formula>OR($V$46="F",$V$47="F",$V$48="F",$V$49="F")</formula>
    </cfRule>
  </conditionalFormatting>
  <conditionalFormatting sqref="Q56:R56">
    <cfRule type="expression" priority="137" aboveAverage="0" equalAverage="0" bottom="0" percent="0" rank="0" text="" dxfId="4">
      <formula>AND(Q55=R55,Q55&lt;&gt;"",R55&lt;&gt;"")</formula>
    </cfRule>
  </conditionalFormatting>
  <conditionalFormatting sqref="R14">
    <cfRule type="expression" priority="138" aboveAverage="0" equalAverage="0" bottom="0" percent="0" rank="0" text="" dxfId="1">
      <formula>AND(Q12&lt;TODAY(),R14="")</formula>
    </cfRule>
  </conditionalFormatting>
  <conditionalFormatting sqref="R19">
    <cfRule type="expression" priority="139" aboveAverage="0" equalAverage="0" bottom="0" percent="0" rank="0" text="" dxfId="1">
      <formula>AND(Q17&lt;TODAY(),R19="")</formula>
    </cfRule>
  </conditionalFormatting>
  <conditionalFormatting sqref="R24">
    <cfRule type="expression" priority="140" aboveAverage="0" equalAverage="0" bottom="0" percent="0" rank="0" text="" dxfId="1">
      <formula>AND(Q22&lt;TODAY(),R24="")</formula>
    </cfRule>
  </conditionalFormatting>
  <conditionalFormatting sqref="R29">
    <cfRule type="expression" priority="141" aboveAverage="0" equalAverage="0" bottom="0" percent="0" rank="0" text="" dxfId="1">
      <formula>AND(Q27&lt;TODAY(),R29="")</formula>
    </cfRule>
  </conditionalFormatting>
  <conditionalFormatting sqref="R34">
    <cfRule type="expression" priority="142" aboveAverage="0" equalAverage="0" bottom="0" percent="0" rank="0" text="" dxfId="1">
      <formula>AND(Q32&lt;TODAY(),R34="")</formula>
    </cfRule>
  </conditionalFormatting>
  <conditionalFormatting sqref="R41">
    <cfRule type="expression" priority="143" aboveAverage="0" equalAverage="0" bottom="0" percent="0" rank="0" text="" dxfId="1">
      <formula>AND(Q39&lt;TODAY(),R41="")</formula>
    </cfRule>
  </conditionalFormatting>
  <conditionalFormatting sqref="R55">
    <cfRule type="expression" priority="144" aboveAverage="0" equalAverage="0" bottom="0" percent="0" rank="0" text="" dxfId="1">
      <formula>AND(Q53&lt;TODAY(),R55="")</formula>
    </cfRule>
  </conditionalFormatting>
  <conditionalFormatting sqref="R57">
    <cfRule type="expression" priority="145" aboveAverage="0" equalAverage="0" bottom="0" percent="0" rank="0" text="" dxfId="2">
      <formula>AND(Q55=R55,Q55&lt;&gt;"")</formula>
    </cfRule>
  </conditionalFormatting>
  <conditionalFormatting sqref="R73">
    <cfRule type="expression" priority="146" aboveAverage="0" equalAverage="0" bottom="0" percent="0" rank="0" text="" dxfId="0">
      <formula>INT(R73)=TODAY()</formula>
    </cfRule>
  </conditionalFormatting>
  <conditionalFormatting sqref="R77">
    <cfRule type="expression" priority="147" aboveAverage="0" equalAverage="0" bottom="0" percent="0" rank="0" text="" dxfId="2">
      <formula>AND(R75=T75,R75&lt;&gt;"")</formula>
    </cfRule>
  </conditionalFormatting>
  <conditionalFormatting sqref="R76:T76">
    <cfRule type="expression" priority="148" aboveAverage="0" equalAverage="0" bottom="0" percent="0" rank="0" text="" dxfId="4">
      <formula>AND(R75=T75,R75&lt;&gt;"",T75&lt;&gt;"")</formula>
    </cfRule>
  </conditionalFormatting>
  <conditionalFormatting sqref="T16">
    <cfRule type="expression" priority="149" aboveAverage="0" equalAverage="0" bottom="0" percent="0" rank="0" text="" dxfId="0">
      <formula>AND(T16=TODAY())</formula>
    </cfRule>
  </conditionalFormatting>
  <conditionalFormatting sqref="T55">
    <cfRule type="expression" priority="150" aboveAverage="0" equalAverage="0" bottom="0" percent="0" rank="0" text="" dxfId="1">
      <formula>AND(T53&lt;TODAY(),T55="")</formula>
    </cfRule>
  </conditionalFormatting>
  <conditionalFormatting sqref="T57">
    <cfRule type="expression" priority="151" aboveAverage="0" equalAverage="0" bottom="0" percent="0" rank="0" text="" dxfId="2">
      <formula>AND(T55=U55,T55&lt;&gt;"")</formula>
    </cfRule>
  </conditionalFormatting>
  <conditionalFormatting sqref="T77">
    <cfRule type="expression" priority="152" aboveAverage="0" equalAverage="0" bottom="0" percent="0" rank="0" text="" dxfId="2">
      <formula>AND(R75=T75,R75&lt;&gt;"")</formula>
    </cfRule>
  </conditionalFormatting>
  <conditionalFormatting sqref="T56:U56">
    <cfRule type="expression" priority="153" aboveAverage="0" equalAverage="0" bottom="0" percent="0" rank="0" text="" dxfId="4">
      <formula>AND(T55=U55,T55&lt;&gt;"",U55&lt;&gt;"")</formula>
    </cfRule>
  </conditionalFormatting>
  <conditionalFormatting sqref="U55">
    <cfRule type="expression" priority="154" aboveAverage="0" equalAverage="0" bottom="0" percent="0" rank="0" text="" dxfId="1">
      <formula>AND(T53&lt;TODAY(),U55="")</formula>
    </cfRule>
  </conditionalFormatting>
  <conditionalFormatting sqref="U57">
    <cfRule type="expression" priority="155" aboveAverage="0" equalAverage="0" bottom="0" percent="0" rank="0" text="" dxfId="2">
      <formula>AND(T55=U55,T55&lt;&gt;"")</formula>
    </cfRule>
  </conditionalFormatting>
  <conditionalFormatting sqref="U63">
    <cfRule type="expression" priority="156" aboveAverage="0" equalAverage="0" bottom="0" percent="0" rank="0" text="" dxfId="0">
      <formula>INT(U63)=TODAY()</formula>
    </cfRule>
  </conditionalFormatting>
  <conditionalFormatting sqref="U67">
    <cfRule type="expression" priority="157" aboveAverage="0" equalAverage="0" bottom="0" percent="0" rank="0" text="" dxfId="2">
      <formula>AND(U65=W65,U65&lt;&gt;"")</formula>
    </cfRule>
  </conditionalFormatting>
  <conditionalFormatting sqref="U66:W66">
    <cfRule type="expression" priority="158" aboveAverage="0" equalAverage="0" bottom="0" percent="0" rank="0" text="" dxfId="4">
      <formula>AND(U65=W65,U65&lt;&gt;"",W65&lt;&gt;"")</formula>
    </cfRule>
  </conditionalFormatting>
  <conditionalFormatting sqref="V53">
    <cfRule type="expression" priority="159" aboveAverage="0" equalAverage="0" bottom="0" percent="0" rank="0" text="" dxfId="0">
      <formula>AND(V53=TODAY())</formula>
    </cfRule>
  </conditionalFormatting>
  <conditionalFormatting sqref="W55">
    <cfRule type="expression" priority="160" aboveAverage="0" equalAverage="0" bottom="0" percent="0" rank="0" text="" dxfId="1">
      <formula>AND(W53&lt;TODAY(),W55="")</formula>
    </cfRule>
  </conditionalFormatting>
  <conditionalFormatting sqref="W57">
    <cfRule type="expression" priority="161" aboveAverage="0" equalAverage="0" bottom="0" percent="0" rank="0" text="" dxfId="2">
      <formula>AND(W55=X55,W55&lt;&gt;"")</formula>
    </cfRule>
  </conditionalFormatting>
  <conditionalFormatting sqref="W67">
    <cfRule type="expression" priority="162" aboveAverage="0" equalAverage="0" bottom="0" percent="0" rank="0" text="" dxfId="2">
      <formula>AND(U65=W65,U65&lt;&gt;"")</formula>
    </cfRule>
  </conditionalFormatting>
  <conditionalFormatting sqref="W56:X56">
    <cfRule type="expression" priority="163" aboveAverage="0" equalAverage="0" bottom="0" percent="0" rank="0" text="" dxfId="4">
      <formula>AND(W55=X55,W55&lt;&gt;"",X55&lt;&gt;"")</formula>
    </cfRule>
  </conditionalFormatting>
  <conditionalFormatting sqref="X55">
    <cfRule type="expression" priority="164" aboveAverage="0" equalAverage="0" bottom="0" percent="0" rank="0" text="" dxfId="1">
      <formula>AND(W53&lt;TODAY(),X55="")</formula>
    </cfRule>
  </conditionalFormatting>
  <conditionalFormatting sqref="X57">
    <cfRule type="expression" priority="165" aboveAverage="0" equalAverage="0" bottom="0" percent="0" rank="0" text="" dxfId="2">
      <formula>AND(W55=X55,W55&lt;&gt;"")</formula>
    </cfRule>
  </conditionalFormatting>
  <dataValidations count="2">
    <dataValidation allowBlank="true" errorStyle="stop" operator="between" showDropDown="false" showErrorMessage="true" showInputMessage="false"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type="decimal">
      <formula1>0</formula1>
      <formula2>99</formula2>
    </dataValidation>
    <dataValidation allowBlank="true" errorStyle="stop" operator="between" showDropDown="false" showErrorMessage="true" showInputMessage="false" sqref="V46:V49 Y48:Y49" type="custom">
      <formula1>lte(LEN(V46),(1))</formula1>
      <formula2>0</formula2>
    </dataValidation>
  </dataValidations>
  <hyperlinks>
    <hyperlink ref="T92" r:id="rId1" display="https://hermann-baum.de/excel/UEFA_EURO/en/"/>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78.38"/>
    <col collapsed="false" customWidth="true" hidden="false" outlineLevel="0" max="2" min="2" style="1" width="61.63"/>
    <col collapsed="false" customWidth="true" hidden="false" outlineLevel="0" max="6" min="3" style="1" width="8.74"/>
    <col collapsed="false" customWidth="true" hidden="false" outlineLevel="0" max="26" min="7" style="1" width="14.38"/>
  </cols>
  <sheetData>
    <row r="1" customFormat="false" ht="14.25" hidden="false" customHeight="true" outlineLevel="0" collapsed="false">
      <c r="A1" s="118" t="s">
        <v>28</v>
      </c>
      <c r="B1" s="119" t="s">
        <v>29</v>
      </c>
    </row>
    <row r="2" customFormat="false" ht="14.25" hidden="false" customHeight="true" outlineLevel="0" collapsed="false">
      <c r="A2" s="120" t="s">
        <v>30</v>
      </c>
      <c r="B2" s="121" t="s">
        <v>31</v>
      </c>
    </row>
    <row r="3" customFormat="false" ht="14.25" hidden="false" customHeight="true" outlineLevel="0" collapsed="false">
      <c r="A3" s="121" t="s">
        <v>32</v>
      </c>
      <c r="B3" s="120" t="s">
        <v>33</v>
      </c>
    </row>
    <row r="4" customFormat="false" ht="14.25" hidden="false" customHeight="true" outlineLevel="0" collapsed="false">
      <c r="A4" s="120" t="s">
        <v>34</v>
      </c>
      <c r="B4" s="121" t="s">
        <v>35</v>
      </c>
    </row>
    <row r="5" customFormat="false" ht="14.25" hidden="false" customHeight="true" outlineLevel="0" collapsed="false">
      <c r="A5" s="121" t="s">
        <v>36</v>
      </c>
      <c r="B5" s="120" t="s">
        <v>37</v>
      </c>
    </row>
    <row r="6" customFormat="false" ht="14.25" hidden="false" customHeight="true" outlineLevel="0" collapsed="false">
      <c r="A6" s="120" t="s">
        <v>38</v>
      </c>
      <c r="B6" s="121" t="s">
        <v>39</v>
      </c>
    </row>
    <row r="7" customFormat="false" ht="14.25" hidden="false" customHeight="true" outlineLevel="0" collapsed="false">
      <c r="A7" s="121" t="s">
        <v>40</v>
      </c>
      <c r="B7" s="120" t="s">
        <v>41</v>
      </c>
    </row>
    <row r="8" customFormat="false" ht="14.25" hidden="false" customHeight="true" outlineLevel="0" collapsed="false">
      <c r="A8" s="120" t="s">
        <v>42</v>
      </c>
      <c r="B8" s="121" t="s">
        <v>43</v>
      </c>
    </row>
    <row r="9" customFormat="false" ht="14.25" hidden="false" customHeight="true" outlineLevel="0" collapsed="false">
      <c r="A9" s="121" t="s">
        <v>44</v>
      </c>
      <c r="B9" s="120" t="s">
        <v>45</v>
      </c>
    </row>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5.13"/>
    <col collapsed="false" customWidth="true" hidden="false" outlineLevel="0" max="3" min="2" style="1" width="13.13"/>
    <col collapsed="false" customWidth="true" hidden="false" outlineLevel="0" max="4" min="4" style="1" width="5.75"/>
    <col collapsed="false" customWidth="true" hidden="false" outlineLevel="0" max="6" min="5" style="1" width="13.13"/>
    <col collapsed="false" customWidth="true" hidden="false" outlineLevel="0" max="7" min="7" style="1" width="5.75"/>
    <col collapsed="false" customWidth="true" hidden="false" outlineLevel="0" max="9" min="8" style="1" width="13.13"/>
    <col collapsed="false" customWidth="true" hidden="false" outlineLevel="0" max="10" min="10" style="1" width="5.75"/>
    <col collapsed="false" customWidth="true" hidden="false" outlineLevel="0" max="12" min="11" style="1" width="13.13"/>
    <col collapsed="false" customWidth="true" hidden="false" outlineLevel="0" max="13" min="13" style="1" width="5.75"/>
    <col collapsed="false" customWidth="true" hidden="false" outlineLevel="0" max="15" min="14" style="1" width="13.13"/>
    <col collapsed="false" customWidth="true" hidden="false" outlineLevel="0" max="16" min="16" style="1" width="5.75"/>
    <col collapsed="false" customWidth="true" hidden="false" outlineLevel="0" max="18" min="17" style="1" width="13.13"/>
    <col collapsed="false" customWidth="true" hidden="false" outlineLevel="0" max="19" min="19" style="1" width="5.75"/>
    <col collapsed="false" customWidth="true" hidden="false" outlineLevel="0" max="21" min="20" style="1" width="13.13"/>
    <col collapsed="false" customWidth="true" hidden="false" outlineLevel="0" max="22" min="22" style="1" width="5.75"/>
    <col collapsed="false" customWidth="true" hidden="false" outlineLevel="0" max="24" min="23" style="1" width="13.13"/>
    <col collapsed="false" customWidth="true" hidden="false" outlineLevel="0" max="25" min="25" style="1" width="5.75"/>
    <col collapsed="false" customWidth="true" hidden="false" outlineLevel="0" max="26" min="26" style="1" width="3"/>
  </cols>
  <sheetData>
    <row r="1" customFormat="false" ht="14.25" hidden="false" customHeight="true" outlineLevel="0" collapsed="false">
      <c r="B1" s="2"/>
      <c r="C1" s="2"/>
      <c r="D1" s="3"/>
      <c r="E1" s="4" t="str">
        <f aca="false">EURO!E1</f>
        <v>European Championship 2024</v>
      </c>
      <c r="F1" s="4"/>
      <c r="G1" s="4"/>
      <c r="H1" s="4"/>
      <c r="I1" s="4"/>
      <c r="J1" s="4"/>
      <c r="K1" s="4"/>
      <c r="L1" s="4"/>
      <c r="M1" s="4"/>
      <c r="N1" s="4"/>
      <c r="O1" s="4"/>
      <c r="P1" s="4"/>
      <c r="Q1" s="4"/>
      <c r="R1" s="4"/>
      <c r="S1" s="4"/>
      <c r="T1" s="4"/>
      <c r="U1" s="4"/>
      <c r="V1" s="3"/>
      <c r="W1" s="3"/>
      <c r="X1" s="5" t="str">
        <f aca="false">EURO!X1</f>
        <v>hb/vers. 1.8.4
2024-05-21</v>
      </c>
      <c r="Y1" s="6"/>
    </row>
    <row r="2" customFormat="false" ht="19.5" hidden="false" customHeight="true" outlineLevel="0" collapsed="false">
      <c r="B2" s="7" t="str">
        <f aca="false" t="array" ref="B2:R6">IF(EURO!B2:R6="","",EURO!B2:R6)</f>
        <v/>
      </c>
      <c r="C2" s="8" t="str">
        <v>Pts      Goals</v>
      </c>
      <c r="D2" s="9" t="str">
        <v/>
      </c>
      <c r="E2" s="7" t="str">
        <v/>
      </c>
      <c r="F2" s="8" t="str">
        <v>Pts      Goals</v>
      </c>
      <c r="G2" s="9" t="str">
        <v/>
      </c>
      <c r="H2" s="7" t="str">
        <v/>
      </c>
      <c r="I2" s="8" t="str">
        <v>Pts      Goals</v>
      </c>
      <c r="J2" s="9" t="str">
        <v/>
      </c>
      <c r="K2" s="10" t="str">
        <v/>
      </c>
      <c r="L2" s="8" t="str">
        <v>Pts      Goals</v>
      </c>
      <c r="M2" s="9" t="str">
        <v/>
      </c>
      <c r="N2" s="7" t="str">
        <v/>
      </c>
      <c r="O2" s="8" t="str">
        <v>Pts      Goals</v>
      </c>
      <c r="P2" s="9" t="str">
        <v/>
      </c>
      <c r="Q2" s="7" t="str">
        <v/>
      </c>
      <c r="R2" s="8" t="str">
        <v>Pts      Goals</v>
      </c>
      <c r="S2" s="9"/>
      <c r="T2" s="11"/>
      <c r="U2" s="12"/>
      <c r="V2" s="12"/>
      <c r="W2" s="12"/>
      <c r="X2" s="12"/>
    </row>
    <row r="3" customFormat="false" ht="14.25" hidden="false" customHeight="true" outlineLevel="0" collapsed="false">
      <c r="A3" s="13"/>
      <c r="B3" s="14" t="str">
        <v>Germany</v>
      </c>
      <c r="C3" s="15" t="str">
        <v>   9        8-1</v>
      </c>
      <c r="D3" s="16" t="str">
        <v/>
      </c>
      <c r="E3" s="14" t="str">
        <v>Spain</v>
      </c>
      <c r="F3" s="15" t="str">
        <v>   5        7-4</v>
      </c>
      <c r="G3" s="16" t="str">
        <v/>
      </c>
      <c r="H3" s="14" t="str">
        <v>England</v>
      </c>
      <c r="I3" s="15" t="str">
        <v>   9        7-3</v>
      </c>
      <c r="J3" s="13" t="str">
        <v/>
      </c>
      <c r="K3" s="14" t="str">
        <v>France</v>
      </c>
      <c r="L3" s="15" t="str">
        <v>   9        9-2</v>
      </c>
      <c r="M3" s="13" t="str">
        <v/>
      </c>
      <c r="N3" s="14" t="str">
        <v>Belgium</v>
      </c>
      <c r="O3" s="15" t="str">
        <v>   9        7-0</v>
      </c>
      <c r="P3" s="16" t="str">
        <v/>
      </c>
      <c r="Q3" s="14" t="str">
        <v>Portugal</v>
      </c>
      <c r="R3" s="15" t="str">
        <v>   9        8-1</v>
      </c>
      <c r="S3" s="13"/>
      <c r="T3" s="12"/>
      <c r="U3" s="12"/>
      <c r="V3" s="12"/>
      <c r="W3" s="12"/>
      <c r="X3" s="12"/>
      <c r="Y3" s="13"/>
    </row>
    <row r="4" customFormat="false" ht="14.25" hidden="false" customHeight="true" outlineLevel="0" collapsed="false">
      <c r="A4" s="13"/>
      <c r="B4" s="17" t="str">
        <v>Hungary</v>
      </c>
      <c r="C4" s="18" t="str">
        <v>   6        4-4</v>
      </c>
      <c r="D4" s="16" t="str">
        <v/>
      </c>
      <c r="E4" s="17" t="str">
        <v>Croatia</v>
      </c>
      <c r="F4" s="18" t="str">
        <v>   5        6-5</v>
      </c>
      <c r="G4" s="16" t="str">
        <v/>
      </c>
      <c r="H4" s="17" t="str">
        <v>Denmark</v>
      </c>
      <c r="I4" s="18" t="str">
        <v>   4        4-3</v>
      </c>
      <c r="J4" s="13" t="str">
        <v/>
      </c>
      <c r="K4" s="17" t="str">
        <v>Netherlands</v>
      </c>
      <c r="L4" s="18" t="str">
        <v>   6        5-4</v>
      </c>
      <c r="M4" s="13" t="str">
        <v/>
      </c>
      <c r="N4" s="17" t="str">
        <v>Ukraine</v>
      </c>
      <c r="O4" s="18" t="str">
        <v>   6        3-3</v>
      </c>
      <c r="P4" s="16" t="str">
        <v/>
      </c>
      <c r="Q4" s="17" t="str">
        <v>Czechia</v>
      </c>
      <c r="R4" s="18" t="str">
        <v>   6        4-3</v>
      </c>
      <c r="S4" s="13"/>
      <c r="T4" s="12"/>
      <c r="U4" s="12"/>
      <c r="V4" s="12"/>
      <c r="W4" s="12"/>
      <c r="X4" s="12"/>
      <c r="Y4" s="13"/>
    </row>
    <row r="5" customFormat="false" ht="14.25" hidden="false" customHeight="true" outlineLevel="0" collapsed="false">
      <c r="A5" s="13"/>
      <c r="B5" s="122" t="str">
        <v>Scotland</v>
      </c>
      <c r="C5" s="123" t="str">
        <v>   1        3-6</v>
      </c>
      <c r="D5" s="16" t="str">
        <v/>
      </c>
      <c r="E5" s="122" t="str">
        <v>Italy</v>
      </c>
      <c r="F5" s="123" t="str">
        <v>   5        5-4</v>
      </c>
      <c r="G5" s="16" t="str">
        <v/>
      </c>
      <c r="H5" s="122" t="str">
        <v>Serbia</v>
      </c>
      <c r="I5" s="123" t="str">
        <v>   4        2-3</v>
      </c>
      <c r="J5" s="13" t="str">
        <v/>
      </c>
      <c r="K5" s="122" t="str">
        <v>Austria</v>
      </c>
      <c r="L5" s="123" t="str">
        <v>   3        3-7</v>
      </c>
      <c r="M5" s="13" t="str">
        <v/>
      </c>
      <c r="N5" s="122" t="str">
        <v>Romania</v>
      </c>
      <c r="O5" s="123" t="str">
        <v>   3        1-4</v>
      </c>
      <c r="P5" s="16" t="str">
        <v/>
      </c>
      <c r="Q5" s="122" t="str">
        <v>Türkiye</v>
      </c>
      <c r="R5" s="123" t="str">
        <v>   3        1-3</v>
      </c>
      <c r="S5" s="13"/>
      <c r="T5" s="12"/>
      <c r="U5" s="12"/>
      <c r="V5" s="12"/>
      <c r="W5" s="12"/>
      <c r="X5" s="12"/>
      <c r="Y5" s="13"/>
    </row>
    <row r="6" customFormat="false" ht="14.25" hidden="false" customHeight="true" outlineLevel="0" collapsed="false">
      <c r="A6" s="21"/>
      <c r="B6" s="22" t="str">
        <v>Switzerland</v>
      </c>
      <c r="C6" s="23" t="str">
        <v>   1        4-8</v>
      </c>
      <c r="D6" s="24" t="str">
        <v/>
      </c>
      <c r="E6" s="22" t="str">
        <v>Albania</v>
      </c>
      <c r="F6" s="23" t="str">
        <v>   0        3-8</v>
      </c>
      <c r="G6" s="24" t="str">
        <v/>
      </c>
      <c r="H6" s="22" t="str">
        <v>Slovenia</v>
      </c>
      <c r="I6" s="23" t="str">
        <v>   0        2-6</v>
      </c>
      <c r="J6" s="21" t="str">
        <v/>
      </c>
      <c r="K6" s="22" t="str">
        <v>Poland</v>
      </c>
      <c r="L6" s="23" t="str">
        <v>   0        2-6</v>
      </c>
      <c r="M6" s="21" t="str">
        <v/>
      </c>
      <c r="N6" s="22" t="str">
        <v>Slovakia</v>
      </c>
      <c r="O6" s="23" t="str">
        <v>   0        1-5</v>
      </c>
      <c r="P6" s="24" t="str">
        <v/>
      </c>
      <c r="Q6" s="22" t="str">
        <v>Georgia</v>
      </c>
      <c r="R6" s="23" t="str">
        <v>   0        0-6</v>
      </c>
      <c r="S6" s="21"/>
      <c r="T6" s="12"/>
      <c r="U6" s="12"/>
      <c r="V6" s="12"/>
      <c r="W6" s="12"/>
      <c r="X6" s="12"/>
      <c r="Y6" s="21"/>
      <c r="Z6" s="124"/>
    </row>
    <row r="7" customFormat="false" ht="10.5" hidden="false" customHeight="true" outlineLevel="0" collapsed="false">
      <c r="A7" s="13"/>
      <c r="B7" s="25"/>
      <c r="C7" s="25"/>
      <c r="D7" s="25"/>
      <c r="E7" s="25"/>
      <c r="F7" s="25"/>
      <c r="G7" s="25"/>
      <c r="H7" s="25"/>
      <c r="I7" s="25"/>
      <c r="J7" s="25"/>
      <c r="K7" s="25"/>
      <c r="L7" s="25"/>
      <c r="M7" s="25"/>
      <c r="N7" s="25"/>
      <c r="O7" s="25"/>
      <c r="P7" s="25"/>
      <c r="Q7" s="25"/>
      <c r="R7" s="25"/>
      <c r="S7" s="26"/>
      <c r="T7" s="26"/>
      <c r="U7" s="26"/>
      <c r="V7" s="26"/>
      <c r="W7" s="26"/>
      <c r="X7" s="26"/>
      <c r="Y7" s="13"/>
    </row>
    <row r="8" customFormat="false" ht="12" hidden="false" customHeight="true" outlineLevel="0" collapsed="false">
      <c r="B8" s="27"/>
      <c r="C8" s="27"/>
      <c r="D8" s="28"/>
      <c r="E8" s="27"/>
      <c r="F8" s="27"/>
      <c r="G8" s="28"/>
      <c r="H8" s="27"/>
      <c r="I8" s="27"/>
      <c r="J8" s="28"/>
      <c r="K8" s="27"/>
      <c r="L8" s="27"/>
      <c r="M8" s="29"/>
      <c r="N8" s="27"/>
      <c r="O8" s="27"/>
      <c r="P8" s="28"/>
      <c r="Q8" s="27"/>
      <c r="R8" s="27"/>
      <c r="S8" s="30"/>
      <c r="T8" s="31"/>
      <c r="U8" s="31"/>
      <c r="V8" s="28"/>
      <c r="W8" s="31"/>
      <c r="X8" s="31"/>
    </row>
    <row r="9" customFormat="false" ht="14.25" hidden="false" customHeight="true" outlineLevel="0" collapsed="false">
      <c r="B9" s="32" t="str">
        <f aca="false">EURO!B9</f>
        <v>Group A</v>
      </c>
      <c r="C9" s="32"/>
      <c r="D9" s="33"/>
      <c r="E9" s="32" t="str">
        <f aca="false">EURO!E9</f>
        <v>Group B</v>
      </c>
      <c r="F9" s="32"/>
      <c r="H9" s="32" t="str">
        <f aca="false">EURO!H9</f>
        <v>Group C</v>
      </c>
      <c r="I9" s="32"/>
      <c r="K9" s="32" t="str">
        <f aca="false">EURO!K9</f>
        <v>Group D</v>
      </c>
      <c r="L9" s="32"/>
      <c r="N9" s="32" t="str">
        <f aca="false">EURO!N9</f>
        <v>Group E</v>
      </c>
      <c r="O9" s="32"/>
      <c r="Q9" s="32" t="str">
        <f aca="false">EURO!Q9</f>
        <v>Group F</v>
      </c>
      <c r="R9" s="32"/>
      <c r="T9" s="34"/>
      <c r="U9" s="34"/>
      <c r="V9" s="34"/>
      <c r="W9" s="34"/>
      <c r="X9" s="34"/>
    </row>
    <row r="10" customFormat="false" ht="15.7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4.25" hidden="false" customHeight="true" outlineLevel="0" collapsed="false">
      <c r="A11" s="36" t="n">
        <f aca="false">EURO!A11</f>
        <v>1</v>
      </c>
      <c r="B11" s="37" t="str">
        <f aca="false">EURO!B11</f>
        <v>Munich</v>
      </c>
      <c r="C11" s="37"/>
      <c r="D11" s="36" t="n">
        <f aca="false">EURO!D11</f>
        <v>3</v>
      </c>
      <c r="E11" s="37" t="str">
        <f aca="false">EURO!E11</f>
        <v>Berlin</v>
      </c>
      <c r="F11" s="37"/>
      <c r="G11" s="36" t="n">
        <f aca="false">EURO!G11</f>
        <v>6</v>
      </c>
      <c r="H11" s="37" t="str">
        <f aca="false">EURO!H11</f>
        <v>Stuttgart</v>
      </c>
      <c r="I11" s="37"/>
      <c r="J11" s="36" t="n">
        <f aca="false">EURO!J11</f>
        <v>7</v>
      </c>
      <c r="K11" s="37" t="str">
        <f aca="false">EURO!K11</f>
        <v>Hamburg</v>
      </c>
      <c r="L11" s="37"/>
      <c r="M11" s="36" t="n">
        <f aca="false">EURO!M11</f>
        <v>10</v>
      </c>
      <c r="N11" s="37" t="str">
        <f aca="false">EURO!N11</f>
        <v>Munich</v>
      </c>
      <c r="O11" s="37"/>
      <c r="P11" s="36" t="n">
        <f aca="false">EURO!P11</f>
        <v>11</v>
      </c>
      <c r="Q11" s="37" t="str">
        <f aca="false">EURO!Q11</f>
        <v>Dortmund</v>
      </c>
      <c r="R11" s="37"/>
      <c r="S11" s="36"/>
      <c r="T11" s="38" t="str">
        <f aca="false">EURO!T11</f>
        <v>Qualification for the Round of 16</v>
      </c>
      <c r="U11" s="38"/>
      <c r="V11" s="38"/>
      <c r="W11" s="38"/>
      <c r="X11" s="38"/>
    </row>
    <row r="12" customFormat="false" ht="14.25" hidden="false" customHeight="true" outlineLevel="0" collapsed="false">
      <c r="B12" s="39" t="n">
        <f aca="false">EURO!B12</f>
        <v>45457.875</v>
      </c>
      <c r="C12" s="39"/>
      <c r="E12" s="39" t="n">
        <f aca="false">EURO!E12</f>
        <v>45458.75</v>
      </c>
      <c r="F12" s="39"/>
      <c r="H12" s="39" t="n">
        <f aca="false">EURO!H12</f>
        <v>45459.75</v>
      </c>
      <c r="I12" s="39"/>
      <c r="K12" s="39" t="n">
        <f aca="false">EURO!K12</f>
        <v>45459.625</v>
      </c>
      <c r="L12" s="39"/>
      <c r="N12" s="39" t="n">
        <f aca="false">EURO!N12</f>
        <v>45460.625</v>
      </c>
      <c r="O12" s="39"/>
      <c r="Q12" s="39" t="n">
        <f aca="false">EURO!Q12</f>
        <v>45461.75</v>
      </c>
      <c r="R12" s="39"/>
      <c r="T12" s="38"/>
      <c r="U12" s="38"/>
      <c r="V12" s="38"/>
      <c r="W12" s="38"/>
      <c r="X12" s="38"/>
    </row>
    <row r="13" customFormat="false" ht="14.25" hidden="false" customHeight="true" outlineLevel="0" collapsed="false">
      <c r="B13" s="40" t="str">
        <f aca="false" t="array" ref="B13:R14">IF(EURO!B13:R14="","",EURO!B13:R14)</f>
        <v>Germany</v>
      </c>
      <c r="C13" s="41" t="str">
        <v>Scotland</v>
      </c>
      <c r="D13" s="125" t="str">
        <v/>
      </c>
      <c r="E13" s="40" t="str">
        <v>Spain</v>
      </c>
      <c r="F13" s="41" t="str">
        <v>Croatia</v>
      </c>
      <c r="G13" s="125" t="str">
        <v/>
      </c>
      <c r="H13" s="40" t="str">
        <v>Slovenia</v>
      </c>
      <c r="I13" s="41" t="str">
        <v>Denmark</v>
      </c>
      <c r="J13" s="125" t="str">
        <v/>
      </c>
      <c r="K13" s="40" t="str">
        <v>Poland</v>
      </c>
      <c r="L13" s="41" t="str">
        <v>Netherlands</v>
      </c>
      <c r="M13" s="125" t="str">
        <v/>
      </c>
      <c r="N13" s="40" t="str">
        <v>Romania</v>
      </c>
      <c r="O13" s="41" t="str">
        <v>Ukraine</v>
      </c>
      <c r="P13" s="125" t="str">
        <v/>
      </c>
      <c r="Q13" s="40" t="str">
        <v>Türkiye</v>
      </c>
      <c r="R13" s="41" t="str">
        <v>Georgia</v>
      </c>
      <c r="T13" s="42"/>
      <c r="U13" s="43"/>
      <c r="V13" s="43"/>
      <c r="W13" s="43"/>
      <c r="X13" s="44"/>
    </row>
    <row r="14" customFormat="false" ht="14.25" hidden="false" customHeight="true" outlineLevel="0" collapsed="false">
      <c r="B14" s="126" t="n">
        <v>2</v>
      </c>
      <c r="C14" s="127" t="n">
        <v>0</v>
      </c>
      <c r="D14" s="125" t="str">
        <v/>
      </c>
      <c r="E14" s="126" t="n">
        <v>2</v>
      </c>
      <c r="F14" s="127" t="n">
        <v>2</v>
      </c>
      <c r="G14" s="125" t="str">
        <v/>
      </c>
      <c r="H14" s="126" t="n">
        <v>0</v>
      </c>
      <c r="I14" s="127" t="n">
        <v>2</v>
      </c>
      <c r="J14" s="125" t="str">
        <v/>
      </c>
      <c r="K14" s="126" t="n">
        <v>1</v>
      </c>
      <c r="L14" s="127" t="n">
        <v>2</v>
      </c>
      <c r="M14" s="125" t="str">
        <v/>
      </c>
      <c r="N14" s="126" t="n">
        <v>0</v>
      </c>
      <c r="O14" s="127" t="n">
        <v>1</v>
      </c>
      <c r="P14" s="125" t="str">
        <v/>
      </c>
      <c r="Q14" s="126" t="n">
        <v>1</v>
      </c>
      <c r="R14" s="127" t="n">
        <v>0</v>
      </c>
      <c r="T14" s="42"/>
      <c r="U14" s="128"/>
      <c r="V14" s="128"/>
      <c r="W14" s="128"/>
      <c r="X14" s="129"/>
    </row>
    <row r="15" customFormat="false" ht="27.75" hidden="false" customHeight="true" outlineLevel="0" collapsed="false">
      <c r="B15" s="48"/>
      <c r="C15" s="48"/>
      <c r="E15" s="48"/>
      <c r="F15" s="48"/>
      <c r="H15" s="48"/>
      <c r="I15" s="48"/>
      <c r="K15" s="48"/>
      <c r="L15" s="48"/>
      <c r="N15" s="48"/>
      <c r="O15" s="48"/>
      <c r="Q15" s="48"/>
      <c r="R15" s="48"/>
      <c r="T15" s="130" t="str">
        <f aca="false">EURO!T14</f>
        <v>Criteria for placement within the groups:</v>
      </c>
      <c r="U15" s="128"/>
      <c r="V15" s="128"/>
      <c r="W15" s="128"/>
      <c r="X15" s="129"/>
    </row>
    <row r="16" customFormat="false" ht="14.25" hidden="false" customHeight="true" outlineLevel="0" collapsed="false">
      <c r="A16" s="36" t="n">
        <f aca="false">EURO!A16</f>
        <v>2</v>
      </c>
      <c r="B16" s="37" t="str">
        <f aca="false">EURO!B16</f>
        <v>Cologne</v>
      </c>
      <c r="C16" s="37"/>
      <c r="D16" s="36" t="n">
        <f aca="false">EURO!D16</f>
        <v>4</v>
      </c>
      <c r="E16" s="37" t="str">
        <f aca="false">EURO!E16</f>
        <v>Dortmund</v>
      </c>
      <c r="F16" s="37"/>
      <c r="G16" s="36" t="n">
        <f aca="false">EURO!G16</f>
        <v>5</v>
      </c>
      <c r="H16" s="37" t="str">
        <f aca="false">EURO!H16</f>
        <v>Gelsenkirchen</v>
      </c>
      <c r="I16" s="37"/>
      <c r="J16" s="36" t="n">
        <f aca="false">EURO!J16</f>
        <v>8</v>
      </c>
      <c r="K16" s="37" t="str">
        <f aca="false">EURO!K16</f>
        <v>Dusseldorf</v>
      </c>
      <c r="L16" s="37"/>
      <c r="M16" s="36" t="n">
        <f aca="false">EURO!M16</f>
        <v>9</v>
      </c>
      <c r="N16" s="37" t="str">
        <f aca="false">EURO!N16</f>
        <v>Frankfurt</v>
      </c>
      <c r="O16" s="37"/>
      <c r="P16" s="36" t="n">
        <f aca="false">EURO!P16</f>
        <v>12</v>
      </c>
      <c r="Q16" s="37" t="str">
        <f aca="false">EURO!Q16</f>
        <v>Leipzig</v>
      </c>
      <c r="R16" s="37"/>
      <c r="S16" s="36"/>
      <c r="T16" s="49" t="str">
        <f aca="false">EURO!T16</f>
        <v>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25" hidden="false" customHeight="true" outlineLevel="0" collapsed="false">
      <c r="B17" s="39" t="n">
        <f aca="false">EURO!B17</f>
        <v>45458.625</v>
      </c>
      <c r="C17" s="39"/>
      <c r="E17" s="39" t="n">
        <f aca="false">EURO!E17</f>
        <v>45458.875</v>
      </c>
      <c r="F17" s="39"/>
      <c r="H17" s="39" t="n">
        <f aca="false">EURO!H17</f>
        <v>45459.875</v>
      </c>
      <c r="I17" s="39"/>
      <c r="K17" s="39" t="n">
        <f aca="false">EURO!K17</f>
        <v>45460.875</v>
      </c>
      <c r="L17" s="39"/>
      <c r="N17" s="39" t="n">
        <f aca="false">EURO!N17</f>
        <v>45460.75</v>
      </c>
      <c r="O17" s="39"/>
      <c r="Q17" s="39" t="n">
        <f aca="false">EURO!Q17</f>
        <v>45461.875</v>
      </c>
      <c r="R17" s="39"/>
      <c r="T17" s="49"/>
      <c r="U17" s="49"/>
      <c r="V17" s="49"/>
      <c r="W17" s="49"/>
      <c r="X17" s="49"/>
    </row>
    <row r="18" customFormat="false" ht="14.25" hidden="false" customHeight="true" outlineLevel="0" collapsed="false">
      <c r="B18" s="40" t="str">
        <f aca="false" t="array" ref="B18:R19">IF(EURO!B18:R19="","",EURO!B18:R19)</f>
        <v>Hungary</v>
      </c>
      <c r="C18" s="41" t="str">
        <v>Switzerland</v>
      </c>
      <c r="D18" s="125" t="str">
        <v/>
      </c>
      <c r="E18" s="40" t="str">
        <v>Italy</v>
      </c>
      <c r="F18" s="41" t="str">
        <v>Albania</v>
      </c>
      <c r="G18" s="125" t="str">
        <v/>
      </c>
      <c r="H18" s="40" t="str">
        <v>Serbia</v>
      </c>
      <c r="I18" s="41" t="str">
        <v>England</v>
      </c>
      <c r="J18" s="125" t="str">
        <v/>
      </c>
      <c r="K18" s="40" t="str">
        <v>Austria</v>
      </c>
      <c r="L18" s="41" t="str">
        <v>France</v>
      </c>
      <c r="M18" s="125" t="str">
        <v/>
      </c>
      <c r="N18" s="40" t="str">
        <v>Belgium</v>
      </c>
      <c r="O18" s="41" t="str">
        <v>Slovakia</v>
      </c>
      <c r="P18" s="125" t="str">
        <v/>
      </c>
      <c r="Q18" s="40" t="str">
        <v>Portugal</v>
      </c>
      <c r="R18" s="41" t="str">
        <v>Czechia</v>
      </c>
      <c r="T18" s="49"/>
      <c r="U18" s="49"/>
      <c r="V18" s="49"/>
      <c r="W18" s="49"/>
      <c r="X18" s="49"/>
    </row>
    <row r="19" customFormat="false" ht="14.25" hidden="false" customHeight="true" outlineLevel="0" collapsed="false">
      <c r="B19" s="126" t="n">
        <v>2</v>
      </c>
      <c r="C19" s="127" t="n">
        <v>1</v>
      </c>
      <c r="D19" s="125" t="str">
        <v/>
      </c>
      <c r="E19" s="126" t="n">
        <v>2</v>
      </c>
      <c r="F19" s="127" t="n">
        <v>1</v>
      </c>
      <c r="G19" s="125" t="str">
        <v/>
      </c>
      <c r="H19" s="126" t="n">
        <v>0</v>
      </c>
      <c r="I19" s="127" t="n">
        <v>2</v>
      </c>
      <c r="J19" s="125" t="str">
        <v/>
      </c>
      <c r="K19" s="126" t="n">
        <v>1</v>
      </c>
      <c r="L19" s="127" t="n">
        <v>4</v>
      </c>
      <c r="M19" s="125" t="str">
        <v/>
      </c>
      <c r="N19" s="126" t="n">
        <v>2</v>
      </c>
      <c r="O19" s="127" t="n">
        <v>0</v>
      </c>
      <c r="P19" s="125" t="str">
        <v/>
      </c>
      <c r="Q19" s="126" t="n">
        <v>3</v>
      </c>
      <c r="R19" s="127" t="n">
        <v>1</v>
      </c>
      <c r="T19" s="49"/>
      <c r="U19" s="49"/>
      <c r="V19" s="49"/>
      <c r="W19" s="49"/>
      <c r="X19" s="49"/>
    </row>
    <row r="20" customFormat="false" ht="27.75"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25" hidden="false" customHeight="true" outlineLevel="0" collapsed="false">
      <c r="A21" s="36" t="n">
        <f aca="false">EURO!A21</f>
        <v>14</v>
      </c>
      <c r="B21" s="37" t="str">
        <f aca="false">EURO!B21</f>
        <v>Stuttgart</v>
      </c>
      <c r="C21" s="37"/>
      <c r="D21" s="36" t="n">
        <f aca="false">EURO!D21</f>
        <v>15</v>
      </c>
      <c r="E21" s="37" t="str">
        <f aca="false">EURO!E21</f>
        <v>Hamburg</v>
      </c>
      <c r="F21" s="37"/>
      <c r="G21" s="36" t="n">
        <f aca="false">EURO!G21</f>
        <v>18</v>
      </c>
      <c r="H21" s="37" t="str">
        <f aca="false">EURO!H21</f>
        <v>Munich</v>
      </c>
      <c r="I21" s="37"/>
      <c r="J21" s="36" t="n">
        <f aca="false">EURO!J21</f>
        <v>19</v>
      </c>
      <c r="K21" s="37" t="str">
        <f aca="false">EURO!K21</f>
        <v>Berlin</v>
      </c>
      <c r="L21" s="37"/>
      <c r="M21" s="36" t="n">
        <f aca="false">EURO!M21</f>
        <v>21</v>
      </c>
      <c r="N21" s="37" t="str">
        <f aca="false">EURO!N21</f>
        <v>Dusseldorf</v>
      </c>
      <c r="O21" s="37"/>
      <c r="P21" s="36" t="n">
        <f aca="false">EURO!P21</f>
        <v>24</v>
      </c>
      <c r="Q21" s="37" t="str">
        <f aca="false">EURO!Q21</f>
        <v>Hamburg</v>
      </c>
      <c r="R21" s="37"/>
      <c r="S21" s="36"/>
      <c r="T21" s="49"/>
      <c r="U21" s="49"/>
      <c r="V21" s="49"/>
      <c r="W21" s="49"/>
      <c r="X21" s="49"/>
    </row>
    <row r="22" customFormat="false" ht="14.25" hidden="false" customHeight="true" outlineLevel="0" collapsed="false">
      <c r="B22" s="39" t="n">
        <f aca="false">EURO!B22</f>
        <v>45462.75</v>
      </c>
      <c r="C22" s="39"/>
      <c r="E22" s="39" t="n">
        <f aca="false">EURO!E22</f>
        <v>45462.625</v>
      </c>
      <c r="F22" s="39"/>
      <c r="H22" s="39" t="n">
        <f aca="false">EURO!H22</f>
        <v>45463.625</v>
      </c>
      <c r="I22" s="39"/>
      <c r="K22" s="39" t="n">
        <f aca="false">EURO!K22</f>
        <v>45464.75</v>
      </c>
      <c r="L22" s="39"/>
      <c r="N22" s="39" t="n">
        <f aca="false">EURO!N22</f>
        <v>45464.625</v>
      </c>
      <c r="O22" s="39"/>
      <c r="Q22" s="39" t="n">
        <f aca="false">EURO!Q22</f>
        <v>45465.625</v>
      </c>
      <c r="R22" s="39"/>
      <c r="T22" s="49"/>
      <c r="U22" s="49"/>
      <c r="V22" s="49"/>
      <c r="W22" s="49"/>
      <c r="X22" s="49"/>
    </row>
    <row r="23" customFormat="false" ht="14.25" hidden="false" customHeight="true" outlineLevel="0" collapsed="false">
      <c r="B23" s="40" t="str">
        <f aca="false" t="array" ref="B23:R24">IF(EURO!B23:R24="","",EURO!B23:R24)</f>
        <v>Germany</v>
      </c>
      <c r="C23" s="41" t="str">
        <v>Hungary</v>
      </c>
      <c r="D23" s="125" t="str">
        <v/>
      </c>
      <c r="E23" s="40" t="str">
        <v>Croatia</v>
      </c>
      <c r="F23" s="41" t="str">
        <v>Albania</v>
      </c>
      <c r="G23" s="125" t="str">
        <v/>
      </c>
      <c r="H23" s="40" t="str">
        <v>Slovenia</v>
      </c>
      <c r="I23" s="41" t="str">
        <v>Serbia</v>
      </c>
      <c r="J23" s="125" t="str">
        <v/>
      </c>
      <c r="K23" s="40" t="str">
        <v>Poland</v>
      </c>
      <c r="L23" s="41" t="str">
        <v>Austria</v>
      </c>
      <c r="M23" s="125" t="str">
        <v/>
      </c>
      <c r="N23" s="40" t="str">
        <v>Slovakia</v>
      </c>
      <c r="O23" s="41" t="str">
        <v>Ukraine</v>
      </c>
      <c r="P23" s="125" t="str">
        <v/>
      </c>
      <c r="Q23" s="40" t="str">
        <v>Georgia</v>
      </c>
      <c r="R23" s="41" t="str">
        <v>Czechia</v>
      </c>
      <c r="T23" s="49"/>
      <c r="U23" s="49"/>
      <c r="V23" s="49"/>
      <c r="W23" s="49"/>
      <c r="X23" s="49"/>
    </row>
    <row r="24" customFormat="false" ht="14.25" hidden="false" customHeight="true" outlineLevel="0" collapsed="false">
      <c r="B24" s="126" t="n">
        <v>2</v>
      </c>
      <c r="C24" s="127" t="n">
        <v>0</v>
      </c>
      <c r="D24" s="125" t="str">
        <v/>
      </c>
      <c r="E24" s="126" t="n">
        <v>3</v>
      </c>
      <c r="F24" s="127" t="n">
        <v>2</v>
      </c>
      <c r="G24" s="125" t="str">
        <v/>
      </c>
      <c r="H24" s="126" t="n">
        <v>1</v>
      </c>
      <c r="I24" s="127" t="n">
        <v>2</v>
      </c>
      <c r="J24" s="125" t="str">
        <v/>
      </c>
      <c r="K24" s="126" t="n">
        <v>1</v>
      </c>
      <c r="L24" s="127" t="n">
        <v>2</v>
      </c>
      <c r="M24" s="125" t="str">
        <v/>
      </c>
      <c r="N24" s="126" t="n">
        <v>1</v>
      </c>
      <c r="O24" s="127" t="n">
        <v>2</v>
      </c>
      <c r="P24" s="125" t="str">
        <v/>
      </c>
      <c r="Q24" s="126" t="n">
        <v>0</v>
      </c>
      <c r="R24" s="127" t="n">
        <v>2</v>
      </c>
      <c r="T24" s="49"/>
      <c r="U24" s="49"/>
      <c r="V24" s="49"/>
      <c r="W24" s="49"/>
      <c r="X24" s="49"/>
    </row>
    <row r="25" customFormat="false" ht="27.75"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25" hidden="false" customHeight="true" outlineLevel="0" collapsed="false">
      <c r="A26" s="36" t="n">
        <f aca="false">EURO!A26</f>
        <v>13</v>
      </c>
      <c r="B26" s="37" t="str">
        <f aca="false">EURO!B26</f>
        <v>Cologne</v>
      </c>
      <c r="C26" s="37"/>
      <c r="D26" s="36" t="n">
        <f aca="false">EURO!D26</f>
        <v>16</v>
      </c>
      <c r="E26" s="37" t="str">
        <f aca="false">EURO!E26</f>
        <v>Gelsenkirchen</v>
      </c>
      <c r="F26" s="37"/>
      <c r="G26" s="36" t="n">
        <f aca="false">EURO!G26</f>
        <v>17</v>
      </c>
      <c r="H26" s="37" t="str">
        <f aca="false">EURO!H26</f>
        <v>Frankfurt</v>
      </c>
      <c r="I26" s="37"/>
      <c r="J26" s="36" t="n">
        <f aca="false">EURO!J26</f>
        <v>20</v>
      </c>
      <c r="K26" s="37" t="str">
        <f aca="false">EURO!K26</f>
        <v>Leipzig</v>
      </c>
      <c r="L26" s="37"/>
      <c r="M26" s="36" t="n">
        <f aca="false">EURO!M26</f>
        <v>22</v>
      </c>
      <c r="N26" s="37" t="str">
        <f aca="false">EURO!N26</f>
        <v>Cologne</v>
      </c>
      <c r="O26" s="37"/>
      <c r="P26" s="36" t="n">
        <f aca="false">EURO!P26</f>
        <v>23</v>
      </c>
      <c r="Q26" s="37" t="str">
        <f aca="false">EURO!Q26</f>
        <v>Dortmund</v>
      </c>
      <c r="R26" s="37"/>
      <c r="S26" s="36"/>
      <c r="T26" s="49"/>
      <c r="U26" s="49"/>
      <c r="V26" s="49"/>
      <c r="W26" s="49"/>
      <c r="X26" s="49"/>
    </row>
    <row r="27" customFormat="false" ht="14.25" hidden="false" customHeight="true" outlineLevel="0" collapsed="false">
      <c r="B27" s="39" t="n">
        <f aca="false">EURO!B27</f>
        <v>45462.875</v>
      </c>
      <c r="C27" s="39"/>
      <c r="E27" s="39" t="n">
        <f aca="false">EURO!E27</f>
        <v>45463.875</v>
      </c>
      <c r="F27" s="39"/>
      <c r="H27" s="39" t="n">
        <f aca="false">EURO!H27</f>
        <v>45463.75</v>
      </c>
      <c r="I27" s="39"/>
      <c r="K27" s="39" t="n">
        <f aca="false">EURO!K27</f>
        <v>45464.875</v>
      </c>
      <c r="L27" s="39"/>
      <c r="N27" s="39" t="n">
        <f aca="false">EURO!N27</f>
        <v>45465.875</v>
      </c>
      <c r="O27" s="39"/>
      <c r="Q27" s="39" t="n">
        <f aca="false">EURO!Q27</f>
        <v>45465.75</v>
      </c>
      <c r="R27" s="39"/>
      <c r="T27" s="49"/>
      <c r="U27" s="49"/>
      <c r="V27" s="49"/>
      <c r="W27" s="49"/>
      <c r="X27" s="49"/>
    </row>
    <row r="28" customFormat="false" ht="14.25" hidden="false" customHeight="true" outlineLevel="0" collapsed="false">
      <c r="B28" s="40" t="str">
        <f aca="false" t="array" ref="B28:R29">IF(EURO!B28:R29="","",EURO!B28:R29)</f>
        <v>Scotland</v>
      </c>
      <c r="C28" s="41" t="str">
        <v>Switzerland</v>
      </c>
      <c r="D28" s="125" t="str">
        <v/>
      </c>
      <c r="E28" s="40" t="str">
        <v>Spain</v>
      </c>
      <c r="F28" s="41" t="str">
        <v>Italy</v>
      </c>
      <c r="G28" s="125" t="str">
        <v/>
      </c>
      <c r="H28" s="40" t="str">
        <v>Denmark</v>
      </c>
      <c r="I28" s="41" t="str">
        <v>England</v>
      </c>
      <c r="J28" s="125" t="str">
        <v/>
      </c>
      <c r="K28" s="40" t="str">
        <v>Netherlands</v>
      </c>
      <c r="L28" s="41" t="str">
        <v>France</v>
      </c>
      <c r="M28" s="125" t="str">
        <v/>
      </c>
      <c r="N28" s="40" t="str">
        <v>Belgium</v>
      </c>
      <c r="O28" s="41" t="str">
        <v>Romania</v>
      </c>
      <c r="P28" s="125" t="str">
        <v/>
      </c>
      <c r="Q28" s="40" t="str">
        <v>Türkiye</v>
      </c>
      <c r="R28" s="41" t="str">
        <v>Portugal</v>
      </c>
      <c r="T28" s="50"/>
      <c r="U28" s="51"/>
      <c r="V28" s="51"/>
      <c r="W28" s="51"/>
      <c r="X28" s="52"/>
    </row>
    <row r="29" customFormat="false" ht="14.25" hidden="false" customHeight="true" outlineLevel="0" collapsed="false">
      <c r="B29" s="126" t="n">
        <v>2</v>
      </c>
      <c r="C29" s="127" t="n">
        <v>2</v>
      </c>
      <c r="D29" s="125" t="str">
        <v/>
      </c>
      <c r="E29" s="126" t="n">
        <v>2</v>
      </c>
      <c r="F29" s="127" t="n">
        <v>2</v>
      </c>
      <c r="G29" s="125" t="str">
        <v/>
      </c>
      <c r="H29" s="126" t="n">
        <v>2</v>
      </c>
      <c r="I29" s="127" t="n">
        <v>3</v>
      </c>
      <c r="J29" s="125" t="str">
        <v/>
      </c>
      <c r="K29" s="126" t="n">
        <v>1</v>
      </c>
      <c r="L29" s="127" t="n">
        <v>3</v>
      </c>
      <c r="M29" s="125" t="str">
        <v/>
      </c>
      <c r="N29" s="126" t="n">
        <v>3</v>
      </c>
      <c r="O29" s="127" t="n">
        <v>0</v>
      </c>
      <c r="P29" s="125" t="str">
        <v/>
      </c>
      <c r="Q29" s="126" t="n">
        <v>0</v>
      </c>
      <c r="R29" s="127" t="n">
        <v>2</v>
      </c>
      <c r="T29" s="53"/>
      <c r="U29" s="54"/>
      <c r="V29" s="54"/>
      <c r="W29" s="54"/>
      <c r="X29" s="55"/>
    </row>
    <row r="30" customFormat="false" ht="27.75" hidden="false" customHeight="true" outlineLevel="0" collapsed="false">
      <c r="B30" s="48"/>
      <c r="C30" s="48"/>
      <c r="E30" s="48"/>
      <c r="F30" s="48"/>
      <c r="H30" s="48"/>
      <c r="I30" s="48"/>
      <c r="K30" s="48"/>
      <c r="L30" s="48"/>
      <c r="N30" s="48"/>
      <c r="O30" s="48"/>
      <c r="Q30" s="48"/>
      <c r="R30" s="48"/>
      <c r="T30" s="56"/>
      <c r="U30" s="56"/>
      <c r="V30" s="56"/>
      <c r="W30" s="56"/>
      <c r="X30" s="56"/>
    </row>
    <row r="31" customFormat="false" ht="14.25" hidden="false" customHeight="true" outlineLevel="0" collapsed="false">
      <c r="A31" s="36" t="n">
        <f aca="false">EURO!A31</f>
        <v>25</v>
      </c>
      <c r="B31" s="37" t="str">
        <f aca="false">EURO!B31</f>
        <v>Frankfurt</v>
      </c>
      <c r="C31" s="37"/>
      <c r="D31" s="36" t="n">
        <f aca="false">EURO!D31</f>
        <v>27</v>
      </c>
      <c r="E31" s="37" t="str">
        <f aca="false">EURO!E31</f>
        <v>Dusseldorf</v>
      </c>
      <c r="F31" s="37"/>
      <c r="G31" s="36" t="n">
        <f aca="false">EURO!G31</f>
        <v>29</v>
      </c>
      <c r="H31" s="37" t="str">
        <f aca="false">EURO!H31</f>
        <v>Cologne</v>
      </c>
      <c r="I31" s="37"/>
      <c r="J31" s="36" t="n">
        <f aca="false">EURO!J31</f>
        <v>31</v>
      </c>
      <c r="K31" s="37" t="str">
        <f aca="false">EURO!K31</f>
        <v>Berlin</v>
      </c>
      <c r="L31" s="37"/>
      <c r="M31" s="36" t="n">
        <f aca="false">EURO!M31</f>
        <v>33</v>
      </c>
      <c r="N31" s="37" t="str">
        <f aca="false">EURO!N31</f>
        <v>Frankfurt</v>
      </c>
      <c r="O31" s="37"/>
      <c r="P31" s="36" t="n">
        <f aca="false">EURO!P31</f>
        <v>35</v>
      </c>
      <c r="Q31" s="37" t="str">
        <f aca="false">EURO!Q31</f>
        <v>Gelsenkirchen</v>
      </c>
      <c r="R31" s="37"/>
      <c r="S31" s="36"/>
      <c r="T31" s="57" t="str">
        <f aca="false">EURO!T31</f>
        <v>The red dot   •</v>
      </c>
      <c r="U31" s="57"/>
      <c r="V31" s="57"/>
      <c r="W31" s="57"/>
      <c r="X31" s="57"/>
    </row>
    <row r="32" customFormat="false" ht="14.25" hidden="false" customHeight="true" outlineLevel="0" collapsed="false">
      <c r="B32" s="39" t="n">
        <f aca="false">EURO!B32</f>
        <v>45466.875</v>
      </c>
      <c r="C32" s="39"/>
      <c r="E32" s="39" t="n">
        <f aca="false">EURO!E32</f>
        <v>45467.875</v>
      </c>
      <c r="F32" s="39"/>
      <c r="H32" s="39" t="n">
        <f aca="false">EURO!H32</f>
        <v>45468.875</v>
      </c>
      <c r="I32" s="39"/>
      <c r="K32" s="39" t="n">
        <f aca="false">EURO!K32</f>
        <v>45468.75</v>
      </c>
      <c r="L32" s="39"/>
      <c r="N32" s="39" t="n">
        <f aca="false">EURO!N32</f>
        <v>45469.75</v>
      </c>
      <c r="O32" s="39"/>
      <c r="Q32" s="39" t="n">
        <f aca="false">EURO!Q32</f>
        <v>45469.875</v>
      </c>
      <c r="R32" s="39"/>
      <c r="T32" s="57"/>
      <c r="U32" s="57"/>
      <c r="V32" s="57"/>
      <c r="W32" s="57"/>
      <c r="X32" s="57"/>
    </row>
    <row r="33" customFormat="false" ht="14.25" hidden="false" customHeight="true" outlineLevel="0" collapsed="false">
      <c r="B33" s="40" t="str">
        <f aca="false" t="array" ref="B33:R34">IF(EURO!B33:R34="","",EURO!B33:R34)</f>
        <v>Switzerland</v>
      </c>
      <c r="C33" s="41" t="str">
        <v>Germany</v>
      </c>
      <c r="D33" s="125" t="str">
        <v/>
      </c>
      <c r="E33" s="40" t="str">
        <v>Albania</v>
      </c>
      <c r="F33" s="41" t="str">
        <v>Spain</v>
      </c>
      <c r="G33" s="125" t="str">
        <v/>
      </c>
      <c r="H33" s="40" t="str">
        <v>England</v>
      </c>
      <c r="I33" s="41" t="str">
        <v>Slovenia</v>
      </c>
      <c r="J33" s="125" t="str">
        <v/>
      </c>
      <c r="K33" s="40" t="str">
        <v>Netherlands</v>
      </c>
      <c r="L33" s="41" t="str">
        <v>Austria</v>
      </c>
      <c r="M33" s="125" t="str">
        <v/>
      </c>
      <c r="N33" s="40" t="str">
        <v>Slovakia</v>
      </c>
      <c r="O33" s="41" t="str">
        <v>Romania</v>
      </c>
      <c r="P33" s="125" t="str">
        <v/>
      </c>
      <c r="Q33" s="40" t="str">
        <v>Georgia</v>
      </c>
      <c r="R33" s="41" t="str">
        <v>Portugal</v>
      </c>
      <c r="T33" s="58" t="str">
        <f aca="false">EURO!T33</f>
        <v>If a red dot appears above the group name, the ranking order within the group is not clear. Fair play or the overall European Qualifiers Rankings will then decide. In this case, enter Fair Play!</v>
      </c>
      <c r="U33" s="58"/>
      <c r="V33" s="58"/>
      <c r="W33" s="58"/>
      <c r="X33" s="58"/>
    </row>
    <row r="34" customFormat="false" ht="14.25" hidden="false" customHeight="true" outlineLevel="0" collapsed="false">
      <c r="B34" s="126" t="n">
        <v>1</v>
      </c>
      <c r="C34" s="127" t="n">
        <v>4</v>
      </c>
      <c r="D34" s="125" t="str">
        <v/>
      </c>
      <c r="E34" s="126" t="n">
        <v>0</v>
      </c>
      <c r="F34" s="127" t="n">
        <v>3</v>
      </c>
      <c r="G34" s="125" t="str">
        <v/>
      </c>
      <c r="H34" s="126" t="n">
        <v>2</v>
      </c>
      <c r="I34" s="127" t="n">
        <v>1</v>
      </c>
      <c r="J34" s="125" t="str">
        <v/>
      </c>
      <c r="K34" s="126" t="n">
        <v>2</v>
      </c>
      <c r="L34" s="127" t="n">
        <v>0</v>
      </c>
      <c r="M34" s="125" t="str">
        <v/>
      </c>
      <c r="N34" s="126" t="n">
        <v>0</v>
      </c>
      <c r="O34" s="127" t="n">
        <v>1</v>
      </c>
      <c r="P34" s="125" t="str">
        <v/>
      </c>
      <c r="Q34" s="126" t="n">
        <v>0</v>
      </c>
      <c r="R34" s="127" t="n">
        <v>3</v>
      </c>
      <c r="T34" s="58"/>
      <c r="U34" s="58"/>
      <c r="V34" s="58"/>
      <c r="W34" s="58"/>
      <c r="X34" s="58"/>
    </row>
    <row r="35" customFormat="false" ht="9.75" hidden="false" customHeight="true" outlineLevel="0" collapsed="false">
      <c r="B35" s="59" t="str">
        <f aca="false">EURO!B35</f>
        <v>Penalty shoot-out:</v>
      </c>
      <c r="C35" s="59"/>
      <c r="E35" s="59" t="str">
        <f aca="false">EURO!E35</f>
        <v>Penalty shoot-out:</v>
      </c>
      <c r="F35" s="59"/>
      <c r="H35" s="59" t="str">
        <f aca="false">EURO!H35</f>
        <v>Penalty shoot-out:</v>
      </c>
      <c r="I35" s="59"/>
      <c r="K35" s="59" t="str">
        <f aca="false">EURO!K35</f>
        <v>Penalty shoot-out:</v>
      </c>
      <c r="L35" s="59"/>
      <c r="N35" s="59" t="str">
        <f aca="false">EURO!N35</f>
        <v>Penalty shoot-out:</v>
      </c>
      <c r="O35" s="59"/>
      <c r="Q35" s="59" t="str">
        <f aca="false">EURO!Q35</f>
        <v>Penalty shoot-out:</v>
      </c>
      <c r="R35" s="59"/>
      <c r="T35" s="58"/>
      <c r="U35" s="58"/>
      <c r="V35" s="58"/>
      <c r="W35" s="58"/>
      <c r="X35" s="58"/>
    </row>
    <row r="36" customFormat="false" ht="14.25" hidden="false" customHeight="true" outlineLevel="0" collapsed="false">
      <c r="B36" s="131" t="str">
        <f aca="false" t="array" ref="B36:R36">IF(EURO!B36:R36="","",EURO!B36:R36)</f>
        <v/>
      </c>
      <c r="C36" s="132" t="str">
        <v/>
      </c>
      <c r="D36" s="125" t="str">
        <v/>
      </c>
      <c r="E36" s="131" t="str">
        <v/>
      </c>
      <c r="F36" s="132" t="str">
        <v/>
      </c>
      <c r="G36" s="125" t="str">
        <v/>
      </c>
      <c r="H36" s="131" t="str">
        <v/>
      </c>
      <c r="I36" s="132" t="str">
        <v/>
      </c>
      <c r="J36" s="125" t="str">
        <v/>
      </c>
      <c r="K36" s="131" t="str">
        <v/>
      </c>
      <c r="L36" s="132" t="str">
        <v/>
      </c>
      <c r="M36" s="125" t="str">
        <v/>
      </c>
      <c r="N36" s="131" t="str">
        <v/>
      </c>
      <c r="O36" s="132" t="str">
        <v/>
      </c>
      <c r="P36" s="125" t="str">
        <v/>
      </c>
      <c r="Q36" s="131" t="str">
        <v/>
      </c>
      <c r="R36" s="132" t="str">
        <v/>
      </c>
      <c r="T36" s="58"/>
      <c r="U36" s="58"/>
      <c r="V36" s="58"/>
      <c r="W36" s="58"/>
      <c r="X36" s="58"/>
    </row>
    <row r="37" customFormat="false" ht="27.75" hidden="false" customHeight="true" outlineLevel="0" collapsed="false">
      <c r="B37" s="63"/>
      <c r="C37" s="63"/>
      <c r="E37" s="63"/>
      <c r="F37" s="63"/>
      <c r="H37" s="63"/>
      <c r="I37" s="63"/>
      <c r="K37" s="63"/>
      <c r="L37" s="63"/>
      <c r="N37" s="63"/>
      <c r="O37" s="63"/>
      <c r="Q37" s="63"/>
      <c r="R37" s="63"/>
      <c r="T37" s="64"/>
      <c r="U37" s="65"/>
      <c r="V37" s="65"/>
      <c r="W37" s="65"/>
      <c r="X37" s="65"/>
    </row>
    <row r="38" customFormat="false" ht="14.25" hidden="false" customHeight="true" outlineLevel="0" collapsed="false">
      <c r="A38" s="36" t="n">
        <f aca="false">EURO!A38</f>
        <v>26</v>
      </c>
      <c r="B38" s="37" t="str">
        <f aca="false">EURO!B38</f>
        <v>Stuttgart</v>
      </c>
      <c r="C38" s="37"/>
      <c r="D38" s="36" t="n">
        <f aca="false">EURO!D38</f>
        <v>28</v>
      </c>
      <c r="E38" s="37" t="str">
        <f aca="false">EURO!E38</f>
        <v>Leipzig</v>
      </c>
      <c r="F38" s="37"/>
      <c r="G38" s="36" t="n">
        <f aca="false">EURO!G38</f>
        <v>30</v>
      </c>
      <c r="H38" s="37" t="str">
        <f aca="false">EURO!H38</f>
        <v>Munich</v>
      </c>
      <c r="I38" s="37"/>
      <c r="J38" s="36" t="n">
        <f aca="false">EURO!J38</f>
        <v>32</v>
      </c>
      <c r="K38" s="37" t="str">
        <f aca="false">EURO!K38</f>
        <v>Dortmund</v>
      </c>
      <c r="L38" s="37"/>
      <c r="M38" s="36" t="n">
        <f aca="false">EURO!M38</f>
        <v>34</v>
      </c>
      <c r="N38" s="37" t="str">
        <f aca="false">EURO!N38</f>
        <v>Stuttgart</v>
      </c>
      <c r="O38" s="37"/>
      <c r="P38" s="36" t="n">
        <f aca="false">EURO!P38</f>
        <v>36</v>
      </c>
      <c r="Q38" s="37" t="str">
        <f aca="false">EURO!Q38</f>
        <v>Hamburg</v>
      </c>
      <c r="R38" s="37"/>
      <c r="S38" s="36"/>
      <c r="T38" s="65"/>
      <c r="U38" s="65"/>
      <c r="V38" s="65"/>
      <c r="W38" s="65"/>
      <c r="X38" s="65"/>
    </row>
    <row r="39" customFormat="false" ht="14.25" hidden="false" customHeight="true" outlineLevel="0" collapsed="false">
      <c r="B39" s="39" t="n">
        <f aca="false">EURO!B39</f>
        <v>45466.875</v>
      </c>
      <c r="C39" s="39"/>
      <c r="E39" s="39" t="n">
        <f aca="false">EURO!E39</f>
        <v>45467.875</v>
      </c>
      <c r="F39" s="39"/>
      <c r="H39" s="39" t="n">
        <f aca="false">EURO!H39</f>
        <v>45468.875</v>
      </c>
      <c r="I39" s="39"/>
      <c r="K39" s="39" t="n">
        <f aca="false">EURO!K39</f>
        <v>45468.75</v>
      </c>
      <c r="L39" s="39"/>
      <c r="N39" s="39" t="n">
        <f aca="false">EURO!N39</f>
        <v>45469.75</v>
      </c>
      <c r="O39" s="39"/>
      <c r="Q39" s="39" t="n">
        <f aca="false">EURO!Q39</f>
        <v>45469.875</v>
      </c>
      <c r="R39" s="39"/>
      <c r="T39" s="65"/>
      <c r="U39" s="65"/>
      <c r="V39" s="65"/>
      <c r="W39" s="65"/>
      <c r="X39" s="65"/>
    </row>
    <row r="40" customFormat="false" ht="14.25" hidden="false" customHeight="true" outlineLevel="0" collapsed="false">
      <c r="B40" s="40" t="str">
        <f aca="false" t="array" ref="B40:R41">IF(EURO!B40:R41="","",EURO!B40:R41)</f>
        <v>Scotland</v>
      </c>
      <c r="C40" s="41" t="str">
        <v>Hungary</v>
      </c>
      <c r="D40" s="125" t="str">
        <v/>
      </c>
      <c r="E40" s="40" t="str">
        <v>Croatia</v>
      </c>
      <c r="F40" s="41" t="str">
        <v>Italy</v>
      </c>
      <c r="G40" s="125" t="str">
        <v/>
      </c>
      <c r="H40" s="40" t="str">
        <v>Denmark</v>
      </c>
      <c r="I40" s="41" t="str">
        <v>Serbia</v>
      </c>
      <c r="J40" s="125" t="str">
        <v/>
      </c>
      <c r="K40" s="40" t="str">
        <v>France</v>
      </c>
      <c r="L40" s="41" t="str">
        <v>Poland</v>
      </c>
      <c r="M40" s="125" t="str">
        <v/>
      </c>
      <c r="N40" s="40" t="str">
        <v>Ukraine</v>
      </c>
      <c r="O40" s="41" t="str">
        <v>Belgium</v>
      </c>
      <c r="P40" s="125" t="str">
        <v/>
      </c>
      <c r="Q40" s="40" t="str">
        <v>Czechia</v>
      </c>
      <c r="R40" s="41" t="str">
        <v>Türkiye</v>
      </c>
      <c r="T40" s="65"/>
      <c r="U40" s="65"/>
      <c r="V40" s="65"/>
      <c r="W40" s="65"/>
      <c r="X40" s="65"/>
    </row>
    <row r="41" customFormat="false" ht="14.25" hidden="false" customHeight="true" outlineLevel="0" collapsed="false">
      <c r="B41" s="126" t="n">
        <v>1</v>
      </c>
      <c r="C41" s="127" t="n">
        <v>2</v>
      </c>
      <c r="D41" s="125" t="str">
        <v/>
      </c>
      <c r="E41" s="126" t="n">
        <v>1</v>
      </c>
      <c r="F41" s="127" t="n">
        <v>1</v>
      </c>
      <c r="G41" s="125" t="str">
        <v/>
      </c>
      <c r="H41" s="126" t="n">
        <v>0</v>
      </c>
      <c r="I41" s="127" t="n">
        <v>0</v>
      </c>
      <c r="J41" s="125" t="str">
        <v/>
      </c>
      <c r="K41" s="126" t="n">
        <v>2</v>
      </c>
      <c r="L41" s="127" t="n">
        <v>0</v>
      </c>
      <c r="M41" s="125" t="str">
        <v/>
      </c>
      <c r="N41" s="126" t="n">
        <v>0</v>
      </c>
      <c r="O41" s="127" t="n">
        <v>2</v>
      </c>
      <c r="P41" s="125" t="str">
        <v/>
      </c>
      <c r="Q41" s="126" t="n">
        <v>1</v>
      </c>
      <c r="R41" s="127" t="n">
        <v>0</v>
      </c>
      <c r="T41" s="65"/>
      <c r="U41" s="65"/>
      <c r="V41" s="65"/>
      <c r="W41" s="65"/>
      <c r="X41" s="65"/>
    </row>
    <row r="42" customFormat="false" ht="9.75" hidden="false" customHeight="true" outlineLevel="0" collapsed="false">
      <c r="B42" s="59" t="str">
        <f aca="false">EURO!B42</f>
        <v>Penalty shoot-out:</v>
      </c>
      <c r="C42" s="59"/>
      <c r="E42" s="59" t="str">
        <f aca="false">EURO!E42</f>
        <v>Penalty shoot-out:</v>
      </c>
      <c r="F42" s="59"/>
      <c r="H42" s="59" t="str">
        <f aca="false">EURO!H42</f>
        <v>Penalty shoot-out:</v>
      </c>
      <c r="I42" s="59"/>
      <c r="K42" s="59" t="str">
        <f aca="false">EURO!K42</f>
        <v>Penalty shoot-out:</v>
      </c>
      <c r="L42" s="59"/>
      <c r="N42" s="59" t="str">
        <f aca="false">EURO!N42</f>
        <v>Penalty shoot-out:</v>
      </c>
      <c r="O42" s="59"/>
      <c r="Q42" s="59" t="str">
        <f aca="false">EURO!Q42</f>
        <v>Penalty shoot-out:</v>
      </c>
      <c r="R42" s="59"/>
      <c r="T42" s="48"/>
      <c r="U42" s="48"/>
      <c r="W42" s="48"/>
      <c r="X42" s="48"/>
    </row>
    <row r="43" customFormat="false" ht="14.25" hidden="false" customHeight="true" outlineLevel="0" collapsed="false">
      <c r="B43" s="131" t="str">
        <f aca="false" t="array" ref="B43:R43">IF(EURO!B43:R43="","",EURO!B43:R43)</f>
        <v/>
      </c>
      <c r="C43" s="132" t="str">
        <v/>
      </c>
      <c r="D43" s="125" t="str">
        <v/>
      </c>
      <c r="E43" s="131" t="str">
        <v/>
      </c>
      <c r="F43" s="132" t="str">
        <v/>
      </c>
      <c r="G43" s="125" t="str">
        <v/>
      </c>
      <c r="H43" s="131" t="str">
        <v/>
      </c>
      <c r="I43" s="132" t="str">
        <v/>
      </c>
      <c r="J43" s="125" t="str">
        <v/>
      </c>
      <c r="K43" s="131" t="str">
        <v/>
      </c>
      <c r="L43" s="132" t="str">
        <v/>
      </c>
      <c r="M43" s="125" t="str">
        <v/>
      </c>
      <c r="N43" s="131" t="str">
        <v/>
      </c>
      <c r="O43" s="132" t="str">
        <v/>
      </c>
      <c r="P43" s="125" t="str">
        <v/>
      </c>
      <c r="Q43" s="131" t="str">
        <v/>
      </c>
      <c r="R43" s="132" t="str">
        <v/>
      </c>
      <c r="T43" s="48"/>
      <c r="U43" s="48"/>
      <c r="W43" s="48"/>
      <c r="X43" s="48"/>
    </row>
    <row r="44" customFormat="false" ht="14.25" hidden="false" customHeight="true" outlineLevel="0" collapsed="false">
      <c r="B44" s="63"/>
      <c r="C44" s="63"/>
      <c r="E44" s="63"/>
      <c r="F44" s="63"/>
      <c r="H44" s="63"/>
      <c r="I44" s="63"/>
      <c r="K44" s="63"/>
      <c r="L44" s="63"/>
      <c r="N44" s="63"/>
      <c r="O44" s="63"/>
      <c r="Q44" s="63"/>
      <c r="R44" s="63"/>
      <c r="T44" s="133"/>
      <c r="U44" s="133"/>
    </row>
    <row r="45" customFormat="false" ht="26.25" hidden="false" customHeight="true" outlineLevel="0" collapsed="false">
      <c r="B45" s="134"/>
      <c r="C45" s="134"/>
      <c r="E45" s="134"/>
      <c r="F45" s="134"/>
      <c r="H45" s="134"/>
      <c r="I45" s="134"/>
      <c r="K45" s="134"/>
      <c r="L45" s="134"/>
      <c r="N45" s="134"/>
      <c r="O45" s="134"/>
      <c r="Q45" s="134"/>
      <c r="R45" s="134"/>
      <c r="T45" s="135"/>
      <c r="U45" s="135"/>
    </row>
    <row r="46" customFormat="false" ht="14.25" hidden="false" customHeight="true" outlineLevel="0" collapsed="false">
      <c r="A46" s="125" t="str">
        <f aca="false">IF(EURO!A45="","",EURO!A45)</f>
        <v/>
      </c>
      <c r="B46" s="67" t="str">
        <f aca="false">IF(EURO!B45="","",EURO!B45)</f>
        <v>Final table</v>
      </c>
      <c r="C46" s="67"/>
      <c r="D46" s="125" t="str">
        <f aca="false">IF(EURO!D45="","",EURO!D45)</f>
        <v/>
      </c>
      <c r="E46" s="67" t="str">
        <f aca="false">IF(EURO!E45="","",EURO!E45)</f>
        <v>Final table</v>
      </c>
      <c r="F46" s="67"/>
      <c r="G46" s="125" t="str">
        <f aca="false">IF(EURO!G45="","",EURO!G45)</f>
        <v/>
      </c>
      <c r="H46" s="67" t="str">
        <f aca="false">IF(EURO!H45="","",EURO!H45)</f>
        <v>Final table</v>
      </c>
      <c r="I46" s="67"/>
      <c r="J46" s="125" t="str">
        <f aca="false">IF(EURO!J45="","",EURO!J45)</f>
        <v/>
      </c>
      <c r="K46" s="67" t="str">
        <f aca="false">IF(EURO!K45="","",EURO!K45)</f>
        <v>Final table</v>
      </c>
      <c r="L46" s="67"/>
      <c r="M46" s="125" t="str">
        <f aca="false">IF(EURO!M45="","",EURO!M45)</f>
        <v/>
      </c>
      <c r="N46" s="67" t="str">
        <f aca="false">IF(EURO!N45="","",EURO!N45)</f>
        <v>Final table</v>
      </c>
      <c r="O46" s="67"/>
      <c r="P46" s="125" t="str">
        <f aca="false">IF(EURO!P45="","",EURO!P45)</f>
        <v/>
      </c>
      <c r="Q46" s="67" t="str">
        <f aca="false">IF(EURO!Q45="","",EURO!Q45)</f>
        <v>Final table</v>
      </c>
      <c r="R46" s="67"/>
      <c r="S46" s="125" t="str">
        <f aca="false">IF(EURO!S45="","",EURO!S45)</f>
        <v/>
      </c>
      <c r="T46" s="67" t="str">
        <f aca="false">IF(EURO!T45="","",EURO!T45)</f>
        <v>Third in the group</v>
      </c>
      <c r="U46" s="67"/>
      <c r="V46" s="68" t="str">
        <f aca="false">IF(EURO!V45="","",EURO!V45)</f>
        <v>Grp</v>
      </c>
      <c r="W46" s="69" t="str">
        <f aca="false">IF(EURO!W45="","",EURO!W45)</f>
        <v>Group combination:</v>
      </c>
      <c r="X46" s="69"/>
      <c r="Y46" s="70"/>
    </row>
    <row r="47" customFormat="false" ht="14.25" hidden="false" customHeight="true" outlineLevel="0" collapsed="false">
      <c r="A47" s="71" t="str">
        <f aca="false">IF(EURO!A46="","",EURO!A46)</f>
        <v>1A</v>
      </c>
      <c r="B47" s="72" t="str">
        <f aca="false">IF(EURO!B46="","",EURO!B46)</f>
        <v>Germany</v>
      </c>
      <c r="C47" s="72"/>
      <c r="D47" s="71" t="str">
        <f aca="false">IF(EURO!D46="","",EURO!D46)</f>
        <v>1B</v>
      </c>
      <c r="E47" s="72" t="str">
        <f aca="false">IF(EURO!E46="","",EURO!E46)</f>
        <v>Spain</v>
      </c>
      <c r="F47" s="72"/>
      <c r="G47" s="71" t="str">
        <f aca="false">IF(EURO!G46="","",EURO!G46)</f>
        <v>1C</v>
      </c>
      <c r="H47" s="72" t="str">
        <f aca="false">IF(EURO!H46="","",EURO!H46)</f>
        <v>England</v>
      </c>
      <c r="I47" s="72"/>
      <c r="J47" s="71" t="str">
        <f aca="false">IF(EURO!J46="","",EURO!J46)</f>
        <v>1D</v>
      </c>
      <c r="K47" s="72" t="str">
        <f aca="false">IF(EURO!K46="","",EURO!K46)</f>
        <v>France</v>
      </c>
      <c r="L47" s="72"/>
      <c r="M47" s="71" t="str">
        <f aca="false">IF(EURO!M46="","",EURO!M46)</f>
        <v>1E</v>
      </c>
      <c r="N47" s="72" t="str">
        <f aca="false">IF(EURO!N46="","",EURO!N46)</f>
        <v>Belgium</v>
      </c>
      <c r="O47" s="72"/>
      <c r="P47" s="71" t="str">
        <f aca="false">IF(EURO!P46="","",EURO!P46)</f>
        <v>1F</v>
      </c>
      <c r="Q47" s="72" t="str">
        <f aca="false">IF(EURO!Q46="","",EURO!Q46)</f>
        <v>Portugal</v>
      </c>
      <c r="R47" s="72"/>
      <c r="S47" s="71" t="str">
        <f aca="false">IF(EURO!S46="","",EURO!S46)</f>
        <v/>
      </c>
      <c r="T47" s="72" t="str">
        <f aca="false">IF(EURO!T46="","",EURO!T46)</f>
        <v>Italy</v>
      </c>
      <c r="U47" s="72"/>
      <c r="V47" s="68" t="str">
        <f aca="false">IF(EURO!V46="","",EURO!V46)</f>
        <v>B</v>
      </c>
      <c r="W47" s="76" t="str">
        <f aca="false">IF(EURO!W46="","",EURO!W46)</f>
        <v>B C E F</v>
      </c>
      <c r="X47" s="76"/>
    </row>
    <row r="48" customFormat="false" ht="14.25" hidden="false" customHeight="true" outlineLevel="0" collapsed="false">
      <c r="A48" s="71" t="str">
        <f aca="false">IF(EURO!A47="","",EURO!A47)</f>
        <v>2A</v>
      </c>
      <c r="B48" s="72" t="str">
        <f aca="false">IF(EURO!B47="","",EURO!B47)</f>
        <v>Hungary</v>
      </c>
      <c r="C48" s="72"/>
      <c r="D48" s="71" t="str">
        <f aca="false">IF(EURO!D47="","",EURO!D47)</f>
        <v>2B</v>
      </c>
      <c r="E48" s="72" t="str">
        <f aca="false">IF(EURO!E47="","",EURO!E47)</f>
        <v>Croatia</v>
      </c>
      <c r="F48" s="72"/>
      <c r="G48" s="71" t="str">
        <f aca="false">IF(EURO!G47="","",EURO!G47)</f>
        <v>2C</v>
      </c>
      <c r="H48" s="72" t="str">
        <f aca="false">IF(EURO!H47="","",EURO!H47)</f>
        <v>Denmark</v>
      </c>
      <c r="I48" s="72"/>
      <c r="J48" s="71" t="str">
        <f aca="false">IF(EURO!J47="","",EURO!J47)</f>
        <v>2D</v>
      </c>
      <c r="K48" s="72" t="str">
        <f aca="false">IF(EURO!K47="","",EURO!K47)</f>
        <v>Netherlands</v>
      </c>
      <c r="L48" s="72"/>
      <c r="M48" s="71" t="str">
        <f aca="false">IF(EURO!M47="","",EURO!M47)</f>
        <v>2E</v>
      </c>
      <c r="N48" s="72" t="str">
        <f aca="false">IF(EURO!N47="","",EURO!N47)</f>
        <v>Ukraine</v>
      </c>
      <c r="O48" s="72"/>
      <c r="P48" s="71" t="str">
        <f aca="false">IF(EURO!P47="","",EURO!P47)</f>
        <v>2F</v>
      </c>
      <c r="Q48" s="72" t="str">
        <f aca="false">IF(EURO!Q47="","",EURO!Q47)</f>
        <v>Czechia</v>
      </c>
      <c r="R48" s="72"/>
      <c r="S48" s="71" t="str">
        <f aca="false">IF(EURO!S47="","",EURO!S47)</f>
        <v/>
      </c>
      <c r="T48" s="72" t="str">
        <f aca="false">IF(EURO!T47="","",EURO!T47)</f>
        <v>Serbia</v>
      </c>
      <c r="U48" s="72"/>
      <c r="V48" s="68" t="str">
        <f aca="false">IF(EURO!V47="","",EURO!V47)</f>
        <v>C</v>
      </c>
      <c r="W48" s="77" t="str">
        <f aca="false">IF(EURO!W47="","",EURO!W47)</f>
        <v>Not qualified:</v>
      </c>
      <c r="X48" s="77"/>
      <c r="Y48" s="78" t="str">
        <f aca="false">IF(EURO!Y47="","",EURO!Y47)</f>
        <v>Grp</v>
      </c>
    </row>
    <row r="49" customFormat="false" ht="14.25" hidden="false" customHeight="true" outlineLevel="0" collapsed="false">
      <c r="A49" s="79" t="str">
        <f aca="false">IF(EURO!A48="","",EURO!A48)</f>
        <v>3A</v>
      </c>
      <c r="B49" s="80" t="str">
        <f aca="false">IF(EURO!B48="","",EURO!B48)</f>
        <v>Scotland</v>
      </c>
      <c r="C49" s="80"/>
      <c r="D49" s="79" t="str">
        <f aca="false">IF(EURO!D48="","",EURO!D48)</f>
        <v>3B</v>
      </c>
      <c r="E49" s="80" t="str">
        <f aca="false">IF(EURO!E48="","",EURO!E48)</f>
        <v>Italy</v>
      </c>
      <c r="F49" s="80"/>
      <c r="G49" s="79" t="str">
        <f aca="false">IF(EURO!G48="","",EURO!G48)</f>
        <v>3C</v>
      </c>
      <c r="H49" s="80" t="str">
        <f aca="false">IF(EURO!H48="","",EURO!H48)</f>
        <v>Serbia</v>
      </c>
      <c r="I49" s="80"/>
      <c r="J49" s="79" t="str">
        <f aca="false">IF(EURO!J48="","",EURO!J48)</f>
        <v>3D</v>
      </c>
      <c r="K49" s="80" t="str">
        <f aca="false">IF(EURO!K48="","",EURO!K48)</f>
        <v>Austria</v>
      </c>
      <c r="L49" s="80"/>
      <c r="M49" s="79" t="str">
        <f aca="false">IF(EURO!M48="","",EURO!M48)</f>
        <v>3E</v>
      </c>
      <c r="N49" s="80" t="str">
        <f aca="false">IF(EURO!N48="","",EURO!N48)</f>
        <v>Romania</v>
      </c>
      <c r="O49" s="80"/>
      <c r="P49" s="79" t="str">
        <f aca="false">IF(EURO!P48="","",EURO!P48)</f>
        <v>3F</v>
      </c>
      <c r="Q49" s="80" t="str">
        <f aca="false">IF(EURO!Q48="","",EURO!Q48)</f>
        <v>Türkiye</v>
      </c>
      <c r="R49" s="80"/>
      <c r="S49" s="79" t="str">
        <f aca="false">IF(EURO!S48="","",EURO!S48)</f>
        <v/>
      </c>
      <c r="T49" s="72" t="str">
        <f aca="false">IF(EURO!T48="","",EURO!T48)</f>
        <v>Türkiye</v>
      </c>
      <c r="U49" s="72"/>
      <c r="V49" s="68" t="str">
        <f aca="false">IF(EURO!V48="","",EURO!V48)</f>
        <v>F</v>
      </c>
      <c r="W49" s="81" t="str">
        <f aca="false">IF(EURO!W48="","",EURO!W48)</f>
        <v>Austria</v>
      </c>
      <c r="X49" s="82" t="str">
        <f aca="false">IF(EURO!X48="","",EURO!X48)</f>
        <v>   3        3-7</v>
      </c>
      <c r="Y49" s="83" t="str">
        <f aca="false">IF(EURO!Y48="","",EURO!Y48)</f>
        <v>D</v>
      </c>
    </row>
    <row r="50" customFormat="false" ht="14.25" hidden="false" customHeight="true" outlineLevel="0" collapsed="false">
      <c r="A50" s="79" t="str">
        <f aca="false">IF(EURO!A49="","",EURO!A49)</f>
        <v>4A</v>
      </c>
      <c r="B50" s="80" t="str">
        <f aca="false">IF(EURO!B49="","",EURO!B49)</f>
        <v>Switzerland</v>
      </c>
      <c r="C50" s="80"/>
      <c r="D50" s="79" t="str">
        <f aca="false">IF(EURO!D49="","",EURO!D49)</f>
        <v>4B</v>
      </c>
      <c r="E50" s="80" t="str">
        <f aca="false">IF(EURO!E49="","",EURO!E49)</f>
        <v>Albania</v>
      </c>
      <c r="F50" s="80"/>
      <c r="G50" s="79" t="str">
        <f aca="false">IF(EURO!G49="","",EURO!G49)</f>
        <v>4C</v>
      </c>
      <c r="H50" s="80" t="str">
        <f aca="false">IF(EURO!H49="","",EURO!H49)</f>
        <v>Slovenia</v>
      </c>
      <c r="I50" s="80"/>
      <c r="J50" s="79" t="str">
        <f aca="false">IF(EURO!J49="","",EURO!J49)</f>
        <v>4D</v>
      </c>
      <c r="K50" s="80" t="str">
        <f aca="false">IF(EURO!K49="","",EURO!K49)</f>
        <v>Poland</v>
      </c>
      <c r="L50" s="80"/>
      <c r="M50" s="79" t="str">
        <f aca="false">IF(EURO!M49="","",EURO!M49)</f>
        <v>4E</v>
      </c>
      <c r="N50" s="80" t="str">
        <f aca="false">IF(EURO!N49="","",EURO!N49)</f>
        <v>Slovakia</v>
      </c>
      <c r="O50" s="80"/>
      <c r="P50" s="79" t="str">
        <f aca="false">IF(EURO!P49="","",EURO!P49)</f>
        <v>4F</v>
      </c>
      <c r="Q50" s="80" t="str">
        <f aca="false">IF(EURO!Q49="","",EURO!Q49)</f>
        <v>Georgia</v>
      </c>
      <c r="R50" s="80"/>
      <c r="S50" s="79" t="str">
        <f aca="false">IF(EURO!S49="","",EURO!S49)</f>
        <v/>
      </c>
      <c r="T50" s="72" t="str">
        <f aca="false">IF(EURO!T49="","",EURO!T49)</f>
        <v>Romania</v>
      </c>
      <c r="U50" s="72"/>
      <c r="V50" s="68" t="str">
        <f aca="false">IF(EURO!V49="","",EURO!V49)</f>
        <v>E</v>
      </c>
      <c r="W50" s="81" t="str">
        <f aca="false">IF(EURO!W49="","",EURO!W49)</f>
        <v>Scotland</v>
      </c>
      <c r="X50" s="82" t="str">
        <f aca="false">IF(EURO!X49="","",EURO!X49)</f>
        <v>   1        3-6</v>
      </c>
      <c r="Y50" s="83" t="str">
        <f aca="false">IF(EURO!Y49="","",EURO!Y49)</f>
        <v>A</v>
      </c>
    </row>
    <row r="51" customFormat="false" ht="15.75" hidden="false" customHeight="true" outlineLevel="0" collapsed="false">
      <c r="B51" s="134"/>
      <c r="C51" s="134"/>
      <c r="E51" s="134"/>
      <c r="F51" s="134"/>
      <c r="H51" s="134"/>
      <c r="I51" s="134"/>
      <c r="K51" s="134"/>
      <c r="L51" s="134"/>
      <c r="N51" s="134"/>
      <c r="O51" s="134"/>
      <c r="Q51" s="134"/>
      <c r="R51" s="134"/>
      <c r="T51" s="135"/>
      <c r="U51" s="135"/>
    </row>
    <row r="52" customFormat="false" ht="42" hidden="false" customHeight="true" outlineLevel="0" collapsed="false">
      <c r="B52" s="134"/>
      <c r="C52" s="134"/>
      <c r="E52" s="134"/>
      <c r="F52" s="134"/>
      <c r="H52" s="134"/>
      <c r="I52" s="134"/>
      <c r="K52" s="134"/>
      <c r="L52" s="134"/>
      <c r="N52" s="134"/>
      <c r="O52" s="134"/>
      <c r="Q52" s="134"/>
      <c r="R52" s="134"/>
      <c r="T52" s="135"/>
      <c r="U52" s="135"/>
    </row>
    <row r="53" customFormat="false" ht="41.25" hidden="false" customHeight="true" outlineLevel="0" collapsed="false">
      <c r="B53" s="134"/>
      <c r="C53" s="134"/>
      <c r="E53" s="134"/>
      <c r="F53" s="134"/>
      <c r="H53" s="134"/>
      <c r="I53" s="134"/>
      <c r="K53" s="134"/>
      <c r="L53" s="134"/>
      <c r="N53" s="134"/>
      <c r="O53" s="134"/>
      <c r="Q53" s="134"/>
      <c r="R53" s="134"/>
      <c r="T53" s="135"/>
      <c r="U53" s="135"/>
    </row>
    <row r="54" customFormat="false" ht="14.25" hidden="false" customHeight="true" outlineLevel="0" collapsed="false">
      <c r="A54" s="125" t="str">
        <f aca="false">IF(EURO!A45="","",EURO!A45)</f>
        <v/>
      </c>
      <c r="B54" s="67" t="str">
        <f aca="false">EURO!B9</f>
        <v>Group A</v>
      </c>
      <c r="C54" s="67"/>
      <c r="D54" s="125" t="str">
        <f aca="false">IF(EURO!D45="","",EURO!D45)</f>
        <v/>
      </c>
      <c r="E54" s="67" t="str">
        <f aca="false">EURO!E9</f>
        <v>Group B</v>
      </c>
      <c r="F54" s="67"/>
      <c r="G54" s="125" t="str">
        <f aca="false">IF(EURO!G45="","",EURO!G45)</f>
        <v/>
      </c>
      <c r="H54" s="67" t="str">
        <f aca="false">EURO!H9</f>
        <v>Group C</v>
      </c>
      <c r="I54" s="67"/>
      <c r="J54" s="125" t="str">
        <f aca="false">IF(EURO!J45="","",EURO!J45)</f>
        <v/>
      </c>
      <c r="K54" s="67" t="str">
        <f aca="false">EURO!K9</f>
        <v>Group D</v>
      </c>
      <c r="L54" s="67"/>
      <c r="M54" s="125" t="str">
        <f aca="false">IF(EURO!M45="","",EURO!M45)</f>
        <v/>
      </c>
      <c r="N54" s="67" t="str">
        <f aca="false">EURO!N9</f>
        <v>Group E</v>
      </c>
      <c r="O54" s="67"/>
      <c r="P54" s="125" t="str">
        <f aca="false">IF(EURO!P45="","",EURO!P45)</f>
        <v/>
      </c>
      <c r="Q54" s="67" t="str">
        <f aca="false">EURO!Q9</f>
        <v>Group F</v>
      </c>
      <c r="R54" s="67"/>
      <c r="S54" s="125" t="str">
        <f aca="false">IF(EURO!S45="","",EURO!S45)</f>
        <v/>
      </c>
      <c r="T54" s="136" t="str">
        <f aca="false">IF(EURO!T45="","",EURO!T45)</f>
        <v>Third in the group</v>
      </c>
      <c r="U54" s="136"/>
      <c r="V54" s="68" t="str">
        <f aca="false">IF(EURO!V45="","",EURO!V45)</f>
        <v>Grp</v>
      </c>
      <c r="W54" s="137"/>
      <c r="X54" s="113"/>
      <c r="Y54" s="119"/>
    </row>
    <row r="55" customFormat="false" ht="14.25" hidden="false" customHeight="true" outlineLevel="0" collapsed="false">
      <c r="A55" s="71" t="str">
        <f aca="false">IF(EURO!A46="","",EURO!A46)</f>
        <v>1A</v>
      </c>
      <c r="B55" s="72" t="str">
        <f aca="false">IF(EURO!B46="","",EURO!B46)</f>
        <v>Germany</v>
      </c>
      <c r="C55" s="72"/>
      <c r="D55" s="71" t="str">
        <f aca="false">IF(EURO!D46="","",EURO!D46)</f>
        <v>1B</v>
      </c>
      <c r="E55" s="72" t="str">
        <f aca="false">IF(EURO!E46="","",EURO!E46)</f>
        <v>Spain</v>
      </c>
      <c r="F55" s="72"/>
      <c r="G55" s="71" t="str">
        <f aca="false">IF(EURO!G46="","",EURO!G46)</f>
        <v>1C</v>
      </c>
      <c r="H55" s="72" t="str">
        <f aca="false">IF(EURO!H46="","",EURO!H46)</f>
        <v>England</v>
      </c>
      <c r="I55" s="72"/>
      <c r="J55" s="71" t="str">
        <f aca="false">IF(EURO!J46="","",EURO!J46)</f>
        <v>1D</v>
      </c>
      <c r="K55" s="72" t="str">
        <f aca="false">IF(EURO!K46="","",EURO!K46)</f>
        <v>France</v>
      </c>
      <c r="L55" s="72"/>
      <c r="M55" s="71" t="str">
        <f aca="false">IF(EURO!M46="","",EURO!M46)</f>
        <v>1E</v>
      </c>
      <c r="N55" s="72" t="str">
        <f aca="false">IF(EURO!N46="","",EURO!N46)</f>
        <v>Belgium</v>
      </c>
      <c r="O55" s="72"/>
      <c r="P55" s="71" t="str">
        <f aca="false">IF(EURO!P46="","",EURO!P46)</f>
        <v>1F</v>
      </c>
      <c r="Q55" s="72" t="str">
        <f aca="false">IF(EURO!Q46="","",EURO!Q46)</f>
        <v>Portugal</v>
      </c>
      <c r="R55" s="72"/>
      <c r="S55" s="71" t="str">
        <f aca="false">IF(EURO!S46="","",EURO!S46)</f>
        <v/>
      </c>
      <c r="T55" s="72" t="str">
        <f aca="false">IF(EURO!T46="","",EURO!T46)</f>
        <v>Italy</v>
      </c>
      <c r="U55" s="72"/>
      <c r="V55" s="68" t="str">
        <f aca="false">IF(EURO!V46="","",EURO!V46)</f>
        <v>B</v>
      </c>
      <c r="W55" s="138"/>
      <c r="X55" s="139"/>
    </row>
    <row r="56" customFormat="false" ht="14.25" hidden="false" customHeight="true" outlineLevel="0" collapsed="false">
      <c r="A56" s="71" t="str">
        <f aca="false">IF(EURO!A47="","",EURO!A47)</f>
        <v>2A</v>
      </c>
      <c r="B56" s="72" t="str">
        <f aca="false">IF(EURO!B47="","",EURO!B47)</f>
        <v>Hungary</v>
      </c>
      <c r="C56" s="72"/>
      <c r="D56" s="71" t="str">
        <f aca="false">IF(EURO!D47="","",EURO!D47)</f>
        <v>2B</v>
      </c>
      <c r="E56" s="72" t="str">
        <f aca="false">IF(EURO!E47="","",EURO!E47)</f>
        <v>Croatia</v>
      </c>
      <c r="F56" s="72"/>
      <c r="G56" s="71" t="str">
        <f aca="false">IF(EURO!G47="","",EURO!G47)</f>
        <v>2C</v>
      </c>
      <c r="H56" s="72" t="str">
        <f aca="false">IF(EURO!H47="","",EURO!H47)</f>
        <v>Denmark</v>
      </c>
      <c r="I56" s="72"/>
      <c r="J56" s="71" t="str">
        <f aca="false">IF(EURO!J47="","",EURO!J47)</f>
        <v>2D</v>
      </c>
      <c r="K56" s="72" t="str">
        <f aca="false">IF(EURO!K47="","",EURO!K47)</f>
        <v>Netherlands</v>
      </c>
      <c r="L56" s="72"/>
      <c r="M56" s="71" t="str">
        <f aca="false">IF(EURO!M47="","",EURO!M47)</f>
        <v>2E</v>
      </c>
      <c r="N56" s="72" t="str">
        <f aca="false">IF(EURO!N47="","",EURO!N47)</f>
        <v>Ukraine</v>
      </c>
      <c r="O56" s="72"/>
      <c r="P56" s="71" t="str">
        <f aca="false">IF(EURO!P47="","",EURO!P47)</f>
        <v>2F</v>
      </c>
      <c r="Q56" s="72" t="str">
        <f aca="false">IF(EURO!Q47="","",EURO!Q47)</f>
        <v>Czechia</v>
      </c>
      <c r="R56" s="72"/>
      <c r="S56" s="71" t="str">
        <f aca="false">IF(EURO!S47="","",EURO!S47)</f>
        <v/>
      </c>
      <c r="T56" s="72" t="str">
        <f aca="false">IF(EURO!T47="","",EURO!T47)</f>
        <v>Serbia</v>
      </c>
      <c r="U56" s="72"/>
      <c r="V56" s="68" t="str">
        <f aca="false">IF(EURO!V47="","",EURO!V47)</f>
        <v>C</v>
      </c>
      <c r="W56" s="140"/>
      <c r="X56" s="141"/>
      <c r="Y56" s="119"/>
    </row>
    <row r="57" customFormat="false" ht="14.25" hidden="false" customHeight="true" outlineLevel="0" collapsed="false">
      <c r="A57" s="79" t="str">
        <f aca="false">IF(EURO!A48="","",EURO!A48)</f>
        <v>3A</v>
      </c>
      <c r="B57" s="80" t="str">
        <f aca="false">IF(EURO!B48="","",EURO!B48)</f>
        <v>Scotland</v>
      </c>
      <c r="C57" s="80"/>
      <c r="D57" s="79" t="str">
        <f aca="false">IF(EURO!D48="","",EURO!D48)</f>
        <v>3B</v>
      </c>
      <c r="E57" s="80" t="str">
        <f aca="false">IF(EURO!E48="","",EURO!E48)</f>
        <v>Italy</v>
      </c>
      <c r="F57" s="80"/>
      <c r="G57" s="79" t="str">
        <f aca="false">IF(EURO!G48="","",EURO!G48)</f>
        <v>3C</v>
      </c>
      <c r="H57" s="80" t="str">
        <f aca="false">IF(EURO!H48="","",EURO!H48)</f>
        <v>Serbia</v>
      </c>
      <c r="I57" s="80"/>
      <c r="J57" s="79" t="str">
        <f aca="false">IF(EURO!J48="","",EURO!J48)</f>
        <v>3D</v>
      </c>
      <c r="K57" s="80" t="str">
        <f aca="false">IF(EURO!K48="","",EURO!K48)</f>
        <v>Austria</v>
      </c>
      <c r="L57" s="80"/>
      <c r="M57" s="79" t="str">
        <f aca="false">IF(EURO!M48="","",EURO!M48)</f>
        <v>3E</v>
      </c>
      <c r="N57" s="80" t="str">
        <f aca="false">IF(EURO!N48="","",EURO!N48)</f>
        <v>Romania</v>
      </c>
      <c r="O57" s="80"/>
      <c r="P57" s="79" t="str">
        <f aca="false">IF(EURO!P48="","",EURO!P48)</f>
        <v>3F</v>
      </c>
      <c r="Q57" s="80" t="str">
        <f aca="false">IF(EURO!Q48="","",EURO!Q48)</f>
        <v>Türkiye</v>
      </c>
      <c r="R57" s="80"/>
      <c r="S57" s="79" t="str">
        <f aca="false">IF(EURO!S48="","",EURO!S48)</f>
        <v/>
      </c>
      <c r="T57" s="72" t="str">
        <f aca="false">IF(EURO!T48="","",EURO!T48)</f>
        <v>Türkiye</v>
      </c>
      <c r="U57" s="72"/>
      <c r="V57" s="68" t="str">
        <f aca="false">IF(EURO!V48="","",EURO!V48)</f>
        <v>F</v>
      </c>
      <c r="W57" s="142"/>
      <c r="X57" s="143"/>
      <c r="Y57" s="144"/>
    </row>
    <row r="58" customFormat="false" ht="14.25" hidden="false" customHeight="true" outlineLevel="0" collapsed="false">
      <c r="A58" s="79" t="str">
        <f aca="false">IF(EURO!A49="","",EURO!A49)</f>
        <v>4A</v>
      </c>
      <c r="B58" s="80" t="str">
        <f aca="false">IF(EURO!B49="","",EURO!B49)</f>
        <v>Switzerland</v>
      </c>
      <c r="C58" s="80"/>
      <c r="D58" s="79" t="str">
        <f aca="false">IF(EURO!D49="","",EURO!D49)</f>
        <v>4B</v>
      </c>
      <c r="E58" s="80" t="str">
        <f aca="false">IF(EURO!E49="","",EURO!E49)</f>
        <v>Albania</v>
      </c>
      <c r="F58" s="80"/>
      <c r="G58" s="79" t="str">
        <f aca="false">IF(EURO!G49="","",EURO!G49)</f>
        <v>4C</v>
      </c>
      <c r="H58" s="80" t="str">
        <f aca="false">IF(EURO!H49="","",EURO!H49)</f>
        <v>Slovenia</v>
      </c>
      <c r="I58" s="80"/>
      <c r="J58" s="79" t="str">
        <f aca="false">IF(EURO!J49="","",EURO!J49)</f>
        <v>4D</v>
      </c>
      <c r="K58" s="80" t="str">
        <f aca="false">IF(EURO!K49="","",EURO!K49)</f>
        <v>Poland</v>
      </c>
      <c r="L58" s="80"/>
      <c r="M58" s="79" t="str">
        <f aca="false">IF(EURO!M49="","",EURO!M49)</f>
        <v>4E</v>
      </c>
      <c r="N58" s="80" t="str">
        <f aca="false">IF(EURO!N49="","",EURO!N49)</f>
        <v>Slovakia</v>
      </c>
      <c r="O58" s="80"/>
      <c r="P58" s="79" t="str">
        <f aca="false">IF(EURO!P49="","",EURO!P49)</f>
        <v>4F</v>
      </c>
      <c r="Q58" s="80" t="str">
        <f aca="false">IF(EURO!Q49="","",EURO!Q49)</f>
        <v>Georgia</v>
      </c>
      <c r="R58" s="80"/>
      <c r="S58" s="79" t="str">
        <f aca="false">IF(EURO!S49="","",EURO!S49)</f>
        <v/>
      </c>
      <c r="T58" s="72" t="str">
        <f aca="false">IF(EURO!T49="","",EURO!T49)</f>
        <v>Romania</v>
      </c>
      <c r="U58" s="72"/>
      <c r="V58" s="68" t="str">
        <f aca="false">IF(EURO!V49="","",EURO!V49)</f>
        <v>E</v>
      </c>
      <c r="W58" s="142"/>
      <c r="X58" s="143"/>
      <c r="Y58" s="144"/>
    </row>
    <row r="59" customFormat="false" ht="102.75" hidden="false" customHeight="true" outlineLevel="0" collapsed="false"/>
    <row r="60" customFormat="false" ht="14.25" hidden="false" customHeight="true" outlineLevel="0" collapsed="false">
      <c r="B60" s="84" t="str">
        <f aca="false">EURO!B51</f>
        <v>Round of 16 - 4</v>
      </c>
      <c r="C60" s="84"/>
      <c r="E60" s="84" t="str">
        <f aca="false">EURO!E51</f>
        <v>Round of 16 - 2</v>
      </c>
      <c r="F60" s="84"/>
      <c r="H60" s="84" t="str">
        <f aca="false">EURO!H51</f>
        <v>Round of 16 - 6</v>
      </c>
      <c r="I60" s="84"/>
      <c r="K60" s="84" t="str">
        <f aca="false">EURO!K51</f>
        <v>Round of 16 - 5</v>
      </c>
      <c r="L60" s="84"/>
      <c r="N60" s="84" t="str">
        <f aca="false">EURO!N51</f>
        <v>Round of 16 - 7</v>
      </c>
      <c r="O60" s="84"/>
      <c r="Q60" s="84" t="str">
        <f aca="false">EURO!Q51</f>
        <v>Round of 16 - 8</v>
      </c>
      <c r="R60" s="84"/>
      <c r="T60" s="84" t="str">
        <f aca="false">EURO!T51</f>
        <v>Round of 16 - 3</v>
      </c>
      <c r="U60" s="84"/>
      <c r="W60" s="84" t="str">
        <f aca="false">EURO!W51</f>
        <v>Round of 16 - 1</v>
      </c>
      <c r="X60" s="84"/>
    </row>
    <row r="61" customFormat="false" ht="14.25" hidden="false" customHeight="true" outlineLevel="0" collapsed="false">
      <c r="A61" s="36" t="n">
        <f aca="false">EURO!A52</f>
        <v>39</v>
      </c>
      <c r="B61" s="37" t="str">
        <f aca="false">EURO!B52</f>
        <v>Cologne</v>
      </c>
      <c r="C61" s="37"/>
      <c r="D61" s="36" t="n">
        <f aca="false">EURO!D52</f>
        <v>37</v>
      </c>
      <c r="E61" s="37" t="str">
        <f aca="false">EURO!E52</f>
        <v>Dortmund</v>
      </c>
      <c r="F61" s="37"/>
      <c r="G61" s="36" t="n">
        <f aca="false">EURO!G52</f>
        <v>41</v>
      </c>
      <c r="H61" s="37" t="str">
        <f aca="false">EURO!H52</f>
        <v>Frankfurt</v>
      </c>
      <c r="I61" s="37"/>
      <c r="J61" s="36" t="n">
        <f aca="false">EURO!J52</f>
        <v>42</v>
      </c>
      <c r="K61" s="37" t="str">
        <f aca="false">EURO!K52</f>
        <v>Dusseldorf</v>
      </c>
      <c r="L61" s="37"/>
      <c r="M61" s="36" t="n">
        <f aca="false">EURO!M52</f>
        <v>43</v>
      </c>
      <c r="N61" s="37" t="str">
        <f aca="false">EURO!N52</f>
        <v>Munich</v>
      </c>
      <c r="O61" s="37"/>
      <c r="P61" s="36" t="n">
        <f aca="false">EURO!P52</f>
        <v>44</v>
      </c>
      <c r="Q61" s="37" t="str">
        <f aca="false">EURO!Q52</f>
        <v>Leipzig</v>
      </c>
      <c r="R61" s="37"/>
      <c r="S61" s="36" t="n">
        <f aca="false">EURO!S52</f>
        <v>40</v>
      </c>
      <c r="T61" s="37" t="str">
        <f aca="false">EURO!T52</f>
        <v>Gelsenkirchen</v>
      </c>
      <c r="U61" s="37"/>
      <c r="V61" s="36" t="n">
        <f aca="false">EURO!V52</f>
        <v>38</v>
      </c>
      <c r="W61" s="37" t="str">
        <f aca="false">EURO!W52</f>
        <v>Berlin</v>
      </c>
      <c r="X61" s="37"/>
    </row>
    <row r="62" customFormat="false" ht="14.25" hidden="false" customHeight="true" outlineLevel="0" collapsed="false">
      <c r="B62" s="39" t="n">
        <f aca="false">EURO!B53</f>
        <v>45473.875</v>
      </c>
      <c r="C62" s="39"/>
      <c r="E62" s="39" t="n">
        <f aca="false">EURO!E53</f>
        <v>45472.875</v>
      </c>
      <c r="F62" s="39"/>
      <c r="H62" s="39" t="n">
        <f aca="false">EURO!H53</f>
        <v>45474.875</v>
      </c>
      <c r="I62" s="39"/>
      <c r="K62" s="39" t="n">
        <f aca="false">EURO!K53</f>
        <v>45474.75</v>
      </c>
      <c r="L62" s="39"/>
      <c r="N62" s="39" t="n">
        <f aca="false">EURO!N53</f>
        <v>45475.75</v>
      </c>
      <c r="O62" s="39"/>
      <c r="Q62" s="39" t="n">
        <f aca="false">EURO!Q53</f>
        <v>45475.875</v>
      </c>
      <c r="R62" s="39"/>
      <c r="T62" s="39" t="n">
        <f aca="false">EURO!T53</f>
        <v>45473.75</v>
      </c>
      <c r="U62" s="39"/>
      <c r="V62" s="85"/>
      <c r="W62" s="39" t="n">
        <f aca="false">EURO!W53</f>
        <v>45472.75</v>
      </c>
      <c r="X62" s="39"/>
    </row>
    <row r="63" customFormat="false" ht="14.25" hidden="false" customHeight="true" outlineLevel="0" collapsed="false">
      <c r="B63" s="40" t="str">
        <f aca="false">EURO!B54</f>
        <v>Spain</v>
      </c>
      <c r="C63" s="41" t="str">
        <f aca="false">EURO!C54</f>
        <v>Türkiye</v>
      </c>
      <c r="E63" s="40" t="str">
        <f aca="false">EURO!E54</f>
        <v>Germany</v>
      </c>
      <c r="F63" s="41" t="str">
        <f aca="false">EURO!F54</f>
        <v>Denmark</v>
      </c>
      <c r="H63" s="40" t="str">
        <f aca="false">EURO!H54</f>
        <v>Portugal</v>
      </c>
      <c r="I63" s="41" t="str">
        <f aca="false">EURO!I54</f>
        <v>Italy</v>
      </c>
      <c r="K63" s="40" t="str">
        <f aca="false">EURO!K54</f>
        <v>Netherlands</v>
      </c>
      <c r="L63" s="41" t="str">
        <f aca="false">EURO!L54</f>
        <v>Ukraine</v>
      </c>
      <c r="N63" s="40" t="str">
        <f aca="false">EURO!N54</f>
        <v>Belgium</v>
      </c>
      <c r="O63" s="41" t="str">
        <f aca="false">EURO!O54</f>
        <v>Serbia</v>
      </c>
      <c r="Q63" s="40" t="str">
        <f aca="false">EURO!Q54</f>
        <v>France</v>
      </c>
      <c r="R63" s="41" t="str">
        <f aca="false">EURO!R54</f>
        <v>Czechia</v>
      </c>
      <c r="T63" s="40" t="str">
        <f aca="false">EURO!T54</f>
        <v>England</v>
      </c>
      <c r="U63" s="41" t="str">
        <f aca="false">EURO!U54</f>
        <v>Romania</v>
      </c>
      <c r="W63" s="40" t="str">
        <f aca="false">EURO!W54</f>
        <v>Hungary</v>
      </c>
      <c r="X63" s="41" t="str">
        <f aca="false">EURO!X54</f>
        <v>Croatia</v>
      </c>
    </row>
    <row r="64" customFormat="false" ht="14.25" hidden="false" customHeight="true" outlineLevel="0" collapsed="false">
      <c r="B64" s="126" t="n">
        <f aca="false">IF(EURO!B55="","",EURO!B55)</f>
        <v>2</v>
      </c>
      <c r="C64" s="127" t="n">
        <f aca="false">IF(EURO!C55="","",EURO!C55)</f>
        <v>0</v>
      </c>
      <c r="D64" s="86" t="str">
        <f aca="false">IF(EURO!D55="","",EURO!D55)</f>
        <v/>
      </c>
      <c r="E64" s="126" t="n">
        <f aca="false">IF(EURO!E55="","",EURO!E55)</f>
        <v>1</v>
      </c>
      <c r="F64" s="127" t="n">
        <f aca="false">IF(EURO!F55="","",EURO!F55)</f>
        <v>0</v>
      </c>
      <c r="G64" s="86" t="str">
        <f aca="false">IF(EURO!G55="","",EURO!G55)</f>
        <v/>
      </c>
      <c r="H64" s="126" t="n">
        <f aca="false">IF(EURO!H55="","",EURO!H55)</f>
        <v>2</v>
      </c>
      <c r="I64" s="127" t="n">
        <f aca="false">IF(EURO!I55="","",EURO!I55)</f>
        <v>1</v>
      </c>
      <c r="J64" s="86" t="str">
        <f aca="false">IF(EURO!J55="","",EURO!J55)</f>
        <v/>
      </c>
      <c r="K64" s="126" t="n">
        <f aca="false">IF(EURO!K55="","",EURO!K55)</f>
        <v>2</v>
      </c>
      <c r="L64" s="127" t="n">
        <f aca="false">IF(EURO!L55="","",EURO!L55)</f>
        <v>0</v>
      </c>
      <c r="M64" s="86" t="str">
        <f aca="false">IF(EURO!M55="","",EURO!M55)</f>
        <v/>
      </c>
      <c r="N64" s="126" t="n">
        <f aca="false">IF(EURO!N55="","",EURO!N55)</f>
        <v>2</v>
      </c>
      <c r="O64" s="127" t="n">
        <f aca="false">IF(EURO!O55="","",EURO!O55)</f>
        <v>0</v>
      </c>
      <c r="P64" s="86" t="str">
        <f aca="false">IF(EURO!P55="","",EURO!P55)</f>
        <v/>
      </c>
      <c r="Q64" s="126" t="n">
        <f aca="false">IF(EURO!Q55="","",EURO!Q55)</f>
        <v>3</v>
      </c>
      <c r="R64" s="127" t="n">
        <f aca="false">IF(EURO!R55="","",EURO!R55)</f>
        <v>0</v>
      </c>
      <c r="S64" s="86" t="str">
        <f aca="false">IF(EURO!S55="","",EURO!S55)</f>
        <v/>
      </c>
      <c r="T64" s="126" t="n">
        <f aca="false">IF(EURO!T55="","",EURO!T55)</f>
        <v>3</v>
      </c>
      <c r="U64" s="127" t="n">
        <f aca="false">IF(EURO!U55="","",EURO!U55)</f>
        <v>0</v>
      </c>
      <c r="V64" s="86" t="str">
        <f aca="false">IF(EURO!V55="","",EURO!V55)</f>
        <v/>
      </c>
      <c r="W64" s="126" t="n">
        <f aca="false">IF(EURO!W55="","",EURO!W55)</f>
        <v>1</v>
      </c>
      <c r="X64" s="127" t="n">
        <f aca="false">IF(EURO!X55="","",EURO!X55)</f>
        <v>2</v>
      </c>
      <c r="Y64" s="87" t="str">
        <f aca="false">IF(EURO!Y55="","",EURO!Y55)</f>
        <v/>
      </c>
    </row>
    <row r="65" customFormat="false" ht="9.75" hidden="false" customHeight="true" outlineLevel="0" collapsed="false">
      <c r="B65" s="59" t="str">
        <f aca="false">EURO!B56</f>
        <v>Penalty shoot-out:</v>
      </c>
      <c r="C65" s="59"/>
      <c r="E65" s="59" t="str">
        <f aca="false">EURO!E56</f>
        <v>Penalty shoot-out:</v>
      </c>
      <c r="F65" s="59"/>
      <c r="H65" s="59" t="n">
        <f aca="false">EURO!H56</f>
        <v>0</v>
      </c>
      <c r="I65" s="59"/>
      <c r="K65" s="59" t="str">
        <f aca="false">EURO!K56</f>
        <v>Penalty shoot-out:</v>
      </c>
      <c r="L65" s="59"/>
      <c r="N65" s="59" t="str">
        <f aca="false">EURO!N56</f>
        <v>Penalty shoot-out:</v>
      </c>
      <c r="O65" s="59"/>
      <c r="Q65" s="59" t="str">
        <f aca="false">EURO!Q56</f>
        <v>Penalty shoot-out:</v>
      </c>
      <c r="R65" s="59"/>
      <c r="T65" s="59" t="str">
        <f aca="false">EURO!T56</f>
        <v>Penalty shoot-out:</v>
      </c>
      <c r="U65" s="59"/>
      <c r="W65" s="59" t="str">
        <f aca="false">EURO!W56</f>
        <v>Penalty shoot-out:</v>
      </c>
      <c r="X65" s="59"/>
    </row>
    <row r="66" customFormat="false" ht="14.25" hidden="false" customHeight="true" outlineLevel="0" collapsed="false">
      <c r="B66" s="145" t="str">
        <f aca="false">IF(EURO!B57="","",EURO!B57)</f>
        <v/>
      </c>
      <c r="C66" s="146" t="str">
        <f aca="false">IF(EURO!C57="","",EURO!C57)</f>
        <v/>
      </c>
      <c r="E66" s="145" t="str">
        <f aca="false">IF(EURO!E57="","",EURO!E57)</f>
        <v/>
      </c>
      <c r="F66" s="146" t="str">
        <f aca="false">IF(EURO!F57="","",EURO!F57)</f>
        <v/>
      </c>
      <c r="H66" s="145" t="str">
        <f aca="false">IF(EURO!H57="","",EURO!H57)</f>
        <v/>
      </c>
      <c r="I66" s="146" t="str">
        <f aca="false">IF(EURO!I57="","",EURO!I57)</f>
        <v/>
      </c>
      <c r="K66" s="145" t="str">
        <f aca="false">IF(EURO!K57="","",EURO!K57)</f>
        <v/>
      </c>
      <c r="L66" s="146" t="str">
        <f aca="false">IF(EURO!L57="","",EURO!L57)</f>
        <v/>
      </c>
      <c r="N66" s="145" t="str">
        <f aca="false">IF(EURO!N57="","",EURO!N57)</f>
        <v/>
      </c>
      <c r="O66" s="146" t="str">
        <f aca="false">IF(EURO!O57="","",EURO!O57)</f>
        <v/>
      </c>
      <c r="Q66" s="145" t="str">
        <f aca="false">IF(EURO!Q57="","",EURO!Q57)</f>
        <v/>
      </c>
      <c r="R66" s="146" t="str">
        <f aca="false">IF(EURO!R57="","",EURO!R57)</f>
        <v/>
      </c>
      <c r="T66" s="145" t="str">
        <f aca="false">IF(EURO!T57="","",EURO!T57)</f>
        <v/>
      </c>
      <c r="U66" s="146" t="str">
        <f aca="false">IF(EURO!U57="","",EURO!U57)</f>
        <v/>
      </c>
      <c r="W66" s="145" t="str">
        <f aca="false">IF(EURO!W57="","",EURO!W57)</f>
        <v/>
      </c>
      <c r="X66" s="146" t="str">
        <f aca="false">IF(EURO!X57="","",EURO!X57)</f>
        <v/>
      </c>
    </row>
    <row r="67" customFormat="false" ht="14.25" hidden="false" customHeight="true" outlineLevel="0" collapsed="false">
      <c r="A67" s="89"/>
      <c r="B67" s="90" t="str">
        <f aca="false">EURO!B58</f>
        <v>1B</v>
      </c>
      <c r="C67" s="90" t="str">
        <f aca="false">EURO!C58</f>
        <v>3A/D/E/F</v>
      </c>
      <c r="D67" s="89"/>
      <c r="E67" s="90" t="str">
        <f aca="false">EURO!E58</f>
        <v>1A</v>
      </c>
      <c r="F67" s="90" t="str">
        <f aca="false">EURO!F58</f>
        <v>2C</v>
      </c>
      <c r="G67" s="91"/>
      <c r="H67" s="90" t="str">
        <f aca="false">EURO!H58</f>
        <v>1F</v>
      </c>
      <c r="I67" s="90" t="str">
        <f aca="false">EURO!I58</f>
        <v>3A/B/C</v>
      </c>
      <c r="J67" s="90"/>
      <c r="K67" s="90" t="str">
        <f aca="false">EURO!K58</f>
        <v>2D</v>
      </c>
      <c r="L67" s="90" t="str">
        <f aca="false">EURO!L58</f>
        <v>2E</v>
      </c>
      <c r="M67" s="90"/>
      <c r="N67" s="90" t="str">
        <f aca="false">EURO!N58</f>
        <v>1E</v>
      </c>
      <c r="O67" s="90" t="str">
        <f aca="false">EURO!O58</f>
        <v>3A/B/C/D</v>
      </c>
      <c r="P67" s="90"/>
      <c r="Q67" s="90" t="str">
        <f aca="false">EURO!Q58</f>
        <v>1D</v>
      </c>
      <c r="R67" s="90" t="str">
        <f aca="false">EURO!R58</f>
        <v>2F</v>
      </c>
      <c r="S67" s="90"/>
      <c r="T67" s="90" t="str">
        <f aca="false">EURO!T58</f>
        <v>1C</v>
      </c>
      <c r="U67" s="90" t="str">
        <f aca="false">EURO!U58</f>
        <v>3D/E/F</v>
      </c>
      <c r="V67" s="90"/>
      <c r="W67" s="90" t="str">
        <f aca="false">EURO!W58</f>
        <v>2A</v>
      </c>
      <c r="X67" s="90" t="str">
        <f aca="false">EURO!X58</f>
        <v>2B</v>
      </c>
      <c r="Y67" s="89"/>
      <c r="Z67" s="89"/>
    </row>
    <row r="68" customFormat="false" ht="14.25" hidden="false" customHeight="true" outlineLevel="0" collapsed="false">
      <c r="A68" s="89"/>
      <c r="B68" s="63"/>
      <c r="C68" s="63"/>
      <c r="D68" s="91"/>
      <c r="E68" s="63"/>
      <c r="F68" s="63"/>
      <c r="G68" s="90"/>
      <c r="H68" s="63"/>
      <c r="I68" s="63"/>
      <c r="J68" s="90"/>
      <c r="K68" s="63"/>
      <c r="L68" s="63"/>
      <c r="M68" s="90"/>
      <c r="N68" s="63"/>
      <c r="O68" s="63"/>
      <c r="P68" s="90"/>
      <c r="Q68" s="63"/>
      <c r="R68" s="63"/>
      <c r="S68" s="90"/>
      <c r="T68" s="63"/>
      <c r="U68" s="63"/>
      <c r="V68" s="90"/>
      <c r="W68" s="63"/>
      <c r="X68" s="63"/>
      <c r="Y68" s="89"/>
      <c r="Z68" s="89"/>
    </row>
    <row r="69" customFormat="false" ht="33.75" hidden="false" customHeight="true" outlineLevel="0" collapsed="false">
      <c r="C69" s="92"/>
      <c r="E69" s="92"/>
    </row>
    <row r="70" customFormat="false" ht="15.75" hidden="false" customHeight="true" outlineLevel="0" collapsed="false">
      <c r="C70" s="93" t="str">
        <f aca="false">EURO!C61</f>
        <v>Quarter final 1</v>
      </c>
      <c r="D70" s="93"/>
      <c r="E70" s="93"/>
      <c r="I70" s="93" t="str">
        <f aca="false">EURO!I61</f>
        <v>Quarter final 2</v>
      </c>
      <c r="J70" s="93"/>
      <c r="K70" s="93"/>
      <c r="O70" s="93" t="str">
        <f aca="false">EURO!O61</f>
        <v>Quarter final 4</v>
      </c>
      <c r="P70" s="93"/>
      <c r="Q70" s="93"/>
      <c r="U70" s="93" t="str">
        <f aca="false">EURO!U61</f>
        <v>Quarter final 3</v>
      </c>
      <c r="V70" s="93"/>
      <c r="W70" s="93"/>
    </row>
    <row r="71" customFormat="false" ht="15.75" hidden="false" customHeight="true" outlineLevel="0" collapsed="false">
      <c r="B71" s="36" t="n">
        <f aca="false">EURO!B62</f>
        <v>45</v>
      </c>
      <c r="C71" s="94" t="str">
        <f aca="false">EURO!C62</f>
        <v>Stuttgart</v>
      </c>
      <c r="D71" s="94"/>
      <c r="E71" s="94"/>
      <c r="H71" s="36" t="n">
        <f aca="false">EURO!H62</f>
        <v>46</v>
      </c>
      <c r="I71" s="94" t="str">
        <f aca="false">EURO!I62</f>
        <v>Hamburg</v>
      </c>
      <c r="J71" s="94"/>
      <c r="K71" s="94"/>
      <c r="N71" s="36" t="n">
        <f aca="false">EURO!N62</f>
        <v>47</v>
      </c>
      <c r="O71" s="94" t="str">
        <f aca="false">EURO!O62</f>
        <v>Berlin</v>
      </c>
      <c r="P71" s="94"/>
      <c r="Q71" s="94"/>
      <c r="T71" s="36" t="n">
        <f aca="false">EURO!T62</f>
        <v>48</v>
      </c>
      <c r="U71" s="94" t="str">
        <f aca="false">EURO!U62</f>
        <v>Dusseldorf</v>
      </c>
      <c r="V71" s="94"/>
      <c r="W71" s="94"/>
    </row>
    <row r="72" customFormat="false" ht="14.25" hidden="false" customHeight="true" outlineLevel="0" collapsed="false">
      <c r="C72" s="39" t="n">
        <f aca="false">EURO!C63</f>
        <v>45478.75</v>
      </c>
      <c r="D72" s="39"/>
      <c r="E72" s="39"/>
      <c r="I72" s="39" t="n">
        <f aca="false">EURO!I63</f>
        <v>45478.875</v>
      </c>
      <c r="J72" s="39"/>
      <c r="K72" s="39"/>
      <c r="O72" s="39" t="n">
        <f aca="false">EURO!O63</f>
        <v>45479.875</v>
      </c>
      <c r="P72" s="39"/>
      <c r="Q72" s="39"/>
      <c r="U72" s="39" t="n">
        <f aca="false">EURO!U63</f>
        <v>45479.75</v>
      </c>
      <c r="V72" s="39"/>
      <c r="W72" s="39"/>
    </row>
    <row r="73" customFormat="false" ht="14.25" hidden="false" customHeight="true" outlineLevel="0" collapsed="false">
      <c r="C73" s="95" t="str">
        <f aca="false">EURO!C64</f>
        <v>Spain</v>
      </c>
      <c r="E73" s="96" t="str">
        <f aca="false">EURO!E64</f>
        <v>Germany</v>
      </c>
      <c r="I73" s="95" t="str">
        <f aca="false">EURO!I64</f>
        <v>Portugal</v>
      </c>
      <c r="K73" s="96" t="str">
        <f aca="false">EURO!K64</f>
        <v>Netherlands</v>
      </c>
      <c r="O73" s="95" t="str">
        <f aca="false">EURO!O64</f>
        <v>Belgium</v>
      </c>
      <c r="Q73" s="96" t="str">
        <f aca="false">EURO!Q64</f>
        <v>France</v>
      </c>
      <c r="U73" s="95" t="str">
        <f aca="false">EURO!U64</f>
        <v>England</v>
      </c>
      <c r="W73" s="96" t="str">
        <f aca="false">EURO!W64</f>
        <v>Croatia</v>
      </c>
    </row>
    <row r="74" customFormat="false" ht="14.25" hidden="false" customHeight="true" outlineLevel="0" collapsed="false">
      <c r="C74" s="126" t="n">
        <f aca="false">IF(EURO!C65="","",EURO!C65)</f>
        <v>2</v>
      </c>
      <c r="D74" s="97"/>
      <c r="E74" s="147" t="n">
        <f aca="false">IF(EURO!E65="","",EURO!E65)</f>
        <v>2</v>
      </c>
      <c r="F74" s="87" t="str">
        <f aca="false">IF(EURO!F65="","",EURO!F65)</f>
        <v/>
      </c>
      <c r="I74" s="126" t="n">
        <f aca="false">IF(EURO!I65="","",EURO!I65)</f>
        <v>2</v>
      </c>
      <c r="J74" s="97"/>
      <c r="K74" s="147" t="n">
        <f aca="false">IF(EURO!K65="","",EURO!K65)</f>
        <v>1</v>
      </c>
      <c r="L74" s="87" t="str">
        <f aca="false">IF(EURO!L65="","",EURO!L65)</f>
        <v/>
      </c>
      <c r="O74" s="126" t="n">
        <f aca="false">IF(EURO!O65="","",EURO!O65)</f>
        <v>1</v>
      </c>
      <c r="P74" s="97"/>
      <c r="Q74" s="147" t="n">
        <f aca="false">IF(EURO!Q65="","",EURO!Q65)</f>
        <v>3</v>
      </c>
      <c r="R74" s="87" t="str">
        <f aca="false">IF(EURO!R65="","",EURO!R65)</f>
        <v/>
      </c>
      <c r="U74" s="126" t="n">
        <f aca="false">IF(EURO!U65="","",EURO!U65)</f>
        <v>2</v>
      </c>
      <c r="V74" s="97"/>
      <c r="W74" s="147" t="n">
        <f aca="false">IF(EURO!W65="","",EURO!W65)</f>
        <v>2</v>
      </c>
      <c r="X74" s="87" t="str">
        <f aca="false">IF(EURO!X65="","",EURO!X65)</f>
        <v/>
      </c>
    </row>
    <row r="75" customFormat="false" ht="9.75" hidden="false" customHeight="true" outlineLevel="0" collapsed="false">
      <c r="C75" s="60" t="str">
        <f aca="false">EURO!C66</f>
        <v>Penalty shoot-out:</v>
      </c>
      <c r="D75" s="60"/>
      <c r="E75" s="60"/>
      <c r="I75" s="60" t="str">
        <f aca="false">EURO!I66</f>
        <v>Penalty shoot-out:</v>
      </c>
      <c r="J75" s="60"/>
      <c r="K75" s="60"/>
      <c r="O75" s="60" t="str">
        <f aca="false">EURO!O66</f>
        <v>Penalty shoot-out:</v>
      </c>
      <c r="P75" s="60"/>
      <c r="Q75" s="60"/>
      <c r="U75" s="60" t="str">
        <f aca="false">EURO!U66</f>
        <v>Penalty shoot-out:</v>
      </c>
      <c r="V75" s="60"/>
      <c r="W75" s="60"/>
    </row>
    <row r="76" customFormat="false" ht="14.25" hidden="false" customHeight="true" outlineLevel="0" collapsed="false">
      <c r="C76" s="148" t="n">
        <f aca="false">IF(EURO!C67="","",EURO!C67)</f>
        <v>5</v>
      </c>
      <c r="D76" s="97"/>
      <c r="E76" s="149" t="n">
        <f aca="false">IF(EURO!E67="","",EURO!E67)</f>
        <v>3</v>
      </c>
      <c r="I76" s="150" t="str">
        <f aca="false">IF(EURO!I67="","",EURO!I67)</f>
        <v/>
      </c>
      <c r="J76" s="97"/>
      <c r="K76" s="151" t="str">
        <f aca="false">IF(EURO!K67="","",EURO!K67)</f>
        <v/>
      </c>
      <c r="O76" s="150" t="str">
        <f aca="false">IF(EURO!O67="","",EURO!O67)</f>
        <v/>
      </c>
      <c r="P76" s="97"/>
      <c r="Q76" s="151" t="str">
        <f aca="false">IF(EURO!Q67="","",EURO!Q67)</f>
        <v/>
      </c>
      <c r="U76" s="148" t="n">
        <f aca="false">IF(EURO!U67="","",EURO!U67)</f>
        <v>4</v>
      </c>
      <c r="V76" s="97"/>
      <c r="W76" s="149" t="n">
        <f aca="false">IF(EURO!W67="","",EURO!W67)</f>
        <v>5</v>
      </c>
    </row>
    <row r="77" customFormat="false" ht="14.25" hidden="false" customHeight="true" outlineLevel="0" collapsed="false">
      <c r="A77" s="89"/>
      <c r="B77" s="89"/>
      <c r="C77" s="90" t="str">
        <f aca="false">EURO!C68</f>
        <v>W39</v>
      </c>
      <c r="D77" s="101"/>
      <c r="E77" s="90" t="str">
        <f aca="false">EURO!E68</f>
        <v>W37</v>
      </c>
      <c r="F77" s="102"/>
      <c r="G77" s="103"/>
      <c r="H77" s="103"/>
      <c r="I77" s="90" t="str">
        <f aca="false">EURO!I68</f>
        <v>W41</v>
      </c>
      <c r="J77" s="101"/>
      <c r="K77" s="90" t="str">
        <f aca="false">EURO!K68</f>
        <v>W42</v>
      </c>
      <c r="L77" s="103"/>
      <c r="M77" s="103"/>
      <c r="N77" s="103"/>
      <c r="O77" s="90" t="str">
        <f aca="false">EURO!O68</f>
        <v>W43</v>
      </c>
      <c r="Q77" s="90" t="str">
        <f aca="false">EURO!Q68</f>
        <v>W44</v>
      </c>
      <c r="R77" s="103"/>
      <c r="S77" s="103"/>
      <c r="T77" s="103"/>
      <c r="U77" s="90" t="str">
        <f aca="false">EURO!U68</f>
        <v>W40</v>
      </c>
      <c r="V77" s="101"/>
      <c r="W77" s="90" t="str">
        <f aca="false">EURO!W68</f>
        <v>W38</v>
      </c>
      <c r="X77" s="89"/>
      <c r="Y77" s="89"/>
      <c r="Z77" s="89"/>
    </row>
    <row r="78" customFormat="false" ht="12" hidden="false" customHeight="true" outlineLevel="0" collapsed="false">
      <c r="C78" s="104"/>
      <c r="D78" s="104"/>
      <c r="E78" s="104"/>
      <c r="F78" s="105"/>
      <c r="I78" s="104"/>
      <c r="J78" s="104"/>
      <c r="K78" s="104"/>
      <c r="O78" s="104"/>
      <c r="P78" s="104"/>
      <c r="Q78" s="104"/>
      <c r="U78" s="104"/>
      <c r="V78" s="104"/>
      <c r="W78" s="104"/>
    </row>
    <row r="79" customFormat="false" ht="35.25" hidden="false" customHeight="true" outlineLevel="0" collapsed="false"/>
    <row r="80" customFormat="false" ht="14.25" hidden="false" customHeight="true" outlineLevel="0" collapsed="false">
      <c r="F80" s="93" t="str">
        <f aca="false">EURO!F71</f>
        <v>Semi-Final 1</v>
      </c>
      <c r="G80" s="93"/>
      <c r="H80" s="93"/>
      <c r="R80" s="93" t="str">
        <f aca="false">EURO!R71</f>
        <v>Semi-Final 2</v>
      </c>
      <c r="S80" s="93"/>
      <c r="T80" s="93"/>
    </row>
    <row r="81" customFormat="false" ht="14.25" hidden="false" customHeight="true" outlineLevel="0" collapsed="false">
      <c r="E81" s="36" t="n">
        <f aca="false">EURO!E72</f>
        <v>49</v>
      </c>
      <c r="F81" s="94" t="str">
        <f aca="false">EURO!F72</f>
        <v>Munich</v>
      </c>
      <c r="G81" s="94"/>
      <c r="H81" s="94"/>
      <c r="Q81" s="36" t="n">
        <f aca="false">EURO!Q72</f>
        <v>50</v>
      </c>
      <c r="R81" s="94" t="str">
        <f aca="false">EURO!R72</f>
        <v>Dortmund</v>
      </c>
      <c r="S81" s="94"/>
      <c r="T81" s="94"/>
    </row>
    <row r="82" customFormat="false" ht="14.25" hidden="false" customHeight="true" outlineLevel="0" collapsed="false">
      <c r="F82" s="39" t="n">
        <f aca="false">EURO!F73</f>
        <v>45482.875</v>
      </c>
      <c r="G82" s="39"/>
      <c r="H82" s="39"/>
      <c r="L82" s="106"/>
      <c r="M82" s="106"/>
      <c r="R82" s="39" t="n">
        <f aca="false">EURO!R73</f>
        <v>45483.875</v>
      </c>
      <c r="S82" s="39"/>
      <c r="T82" s="39"/>
    </row>
    <row r="83" customFormat="false" ht="14.25" hidden="false" customHeight="true" outlineLevel="0" collapsed="false">
      <c r="F83" s="95" t="str">
        <f aca="false">EURO!F74</f>
        <v>Spain</v>
      </c>
      <c r="H83" s="96" t="str">
        <f aca="false">EURO!H74</f>
        <v>Portugal</v>
      </c>
      <c r="L83" s="107"/>
      <c r="M83" s="107"/>
      <c r="R83" s="95" t="str">
        <f aca="false">EURO!R74</f>
        <v>France</v>
      </c>
      <c r="T83" s="96" t="str">
        <f aca="false">EURO!T74</f>
        <v>Croatia</v>
      </c>
    </row>
    <row r="84" customFormat="false" ht="14.25" hidden="false" customHeight="true" outlineLevel="0" collapsed="false">
      <c r="F84" s="126" t="n">
        <f aca="false">IF(EURO!F75="","",EURO!F75)</f>
        <v>3</v>
      </c>
      <c r="G84" s="97"/>
      <c r="H84" s="147" t="n">
        <f aca="false">IF(EURO!H75="","",EURO!H75)</f>
        <v>3</v>
      </c>
      <c r="I84" s="87" t="str">
        <f aca="false">IF(EURO!I75="","",EURO!I75)</f>
        <v/>
      </c>
      <c r="L84" s="108"/>
      <c r="R84" s="126" t="n">
        <f aca="false">IF(EURO!R75="","",EURO!R75)</f>
        <v>3</v>
      </c>
      <c r="S84" s="97"/>
      <c r="T84" s="147" t="n">
        <f aca="false">IF(EURO!T75="","",EURO!T75)</f>
        <v>1</v>
      </c>
      <c r="U84" s="87" t="str">
        <f aca="false">IF(EURO!U75="","",EURO!U75)</f>
        <v/>
      </c>
    </row>
    <row r="85" customFormat="false" ht="9.75" hidden="false" customHeight="true" outlineLevel="0" collapsed="false">
      <c r="F85" s="60" t="str">
        <f aca="false">EURO!F76</f>
        <v>Penalty shoot-out:</v>
      </c>
      <c r="G85" s="60"/>
      <c r="H85" s="60"/>
      <c r="L85" s="108"/>
      <c r="R85" s="60" t="str">
        <f aca="false">EURO!R76</f>
        <v>Penalty shoot-out:</v>
      </c>
      <c r="S85" s="60"/>
      <c r="T85" s="60"/>
    </row>
    <row r="86" customFormat="false" ht="14.25" hidden="false" customHeight="true" outlineLevel="0" collapsed="false">
      <c r="F86" s="148" t="n">
        <f aca="false">IF(EURO!F77="","",EURO!F77)</f>
        <v>3</v>
      </c>
      <c r="G86" s="97"/>
      <c r="H86" s="149" t="n">
        <f aca="false">IF(EURO!H77="","",EURO!H77)</f>
        <v>5</v>
      </c>
      <c r="L86" s="108"/>
      <c r="R86" s="150" t="str">
        <f aca="false">IF(EURO!R77="","",EURO!R77)</f>
        <v/>
      </c>
      <c r="S86" s="97"/>
      <c r="T86" s="151" t="str">
        <f aca="false">IF(EURO!T77="","",EURO!T77)</f>
        <v/>
      </c>
    </row>
    <row r="87" customFormat="false" ht="14.25" hidden="false" customHeight="true" outlineLevel="0" collapsed="false">
      <c r="F87" s="90" t="str">
        <f aca="false">EURO!F78</f>
        <v>W45</v>
      </c>
      <c r="G87" s="101"/>
      <c r="H87" s="90" t="str">
        <f aca="false">EURO!H78</f>
        <v>W46</v>
      </c>
      <c r="I87" s="105"/>
      <c r="L87" s="16"/>
      <c r="R87" s="90" t="str">
        <f aca="false">EURO!R78</f>
        <v>W47</v>
      </c>
      <c r="S87" s="101"/>
      <c r="T87" s="90" t="str">
        <f aca="false">EURO!T78</f>
        <v>W48</v>
      </c>
    </row>
    <row r="88" customFormat="false" ht="12" hidden="false" customHeight="true" outlineLevel="0" collapsed="false">
      <c r="F88" s="104"/>
      <c r="G88" s="104"/>
      <c r="H88" s="104"/>
      <c r="L88" s="109"/>
      <c r="M88" s="109"/>
      <c r="N88" s="109"/>
      <c r="R88" s="104"/>
      <c r="S88" s="104"/>
      <c r="T88" s="104"/>
    </row>
    <row r="89" customFormat="false" ht="14.25" hidden="false" customHeight="true" outlineLevel="0" collapsed="false"/>
    <row r="90" customFormat="false" ht="14.25" hidden="false" customHeight="true" outlineLevel="0" collapsed="false">
      <c r="L90" s="110" t="str">
        <f aca="false">EURO!L81</f>
        <v>Final</v>
      </c>
      <c r="M90" s="110"/>
      <c r="N90" s="110"/>
    </row>
    <row r="91" customFormat="false" ht="15" hidden="false" customHeight="true" outlineLevel="0" collapsed="false">
      <c r="K91" s="36" t="n">
        <f aca="false">EURO!K82</f>
        <v>51</v>
      </c>
      <c r="L91" s="94" t="str">
        <f aca="false">EURO!L82</f>
        <v>Berlin</v>
      </c>
      <c r="M91" s="94"/>
      <c r="N91" s="94"/>
    </row>
    <row r="92" customFormat="false" ht="15" hidden="false" customHeight="true" outlineLevel="0" collapsed="false">
      <c r="L92" s="39" t="n">
        <f aca="false">EURO!L83</f>
        <v>45487.875</v>
      </c>
      <c r="M92" s="39"/>
      <c r="N92" s="39"/>
    </row>
    <row r="93" customFormat="false" ht="15" hidden="false" customHeight="true" outlineLevel="0" collapsed="false">
      <c r="L93" s="95" t="str">
        <f aca="false">EURO!L84</f>
        <v>Portugal</v>
      </c>
      <c r="N93" s="96" t="str">
        <f aca="false">EURO!N84</f>
        <v>France</v>
      </c>
    </row>
    <row r="94" customFormat="false" ht="15" hidden="false" customHeight="true" outlineLevel="0" collapsed="false">
      <c r="B94" s="113"/>
      <c r="L94" s="126" t="n">
        <f aca="false">IF(EURO!L85="","",EURO!L85)</f>
        <v>3</v>
      </c>
      <c r="M94" s="92"/>
      <c r="N94" s="147" t="n">
        <f aca="false">IF(EURO!N85="","",EURO!N85)</f>
        <v>3</v>
      </c>
      <c r="O94" s="87" t="str">
        <f aca="false">IF(EURO!O85="","",EURO!O85)</f>
        <v/>
      </c>
    </row>
    <row r="95" customFormat="false" ht="9.75" hidden="false" customHeight="true" outlineLevel="0" collapsed="false">
      <c r="B95" s="113"/>
      <c r="L95" s="60" t="str">
        <f aca="false">EURO!L86</f>
        <v>Penalty shoot-out:</v>
      </c>
      <c r="M95" s="60"/>
      <c r="N95" s="60"/>
      <c r="R95" s="114"/>
      <c r="S95" s="114"/>
      <c r="T95" s="114"/>
      <c r="U95" s="114"/>
      <c r="V95" s="114"/>
      <c r="W95" s="114"/>
    </row>
    <row r="96" customFormat="false" ht="15" hidden="false" customHeight="true" outlineLevel="0" collapsed="false">
      <c r="B96" s="113"/>
      <c r="L96" s="148" t="n">
        <f aca="false">IF(EURO!L87="","",EURO!L87)</f>
        <v>4</v>
      </c>
      <c r="M96" s="97"/>
      <c r="N96" s="149" t="n">
        <f aca="false">IF(EURO!N87="","",EURO!N87)</f>
        <v>6</v>
      </c>
      <c r="R96" s="114"/>
      <c r="S96" s="114"/>
      <c r="T96" s="114"/>
      <c r="U96" s="114"/>
      <c r="V96" s="114"/>
      <c r="W96" s="114"/>
    </row>
    <row r="97" customFormat="false" ht="14.25" hidden="false" customHeight="true" outlineLevel="0" collapsed="false">
      <c r="L97" s="90" t="str">
        <f aca="false">EURO!L88</f>
        <v>W49</v>
      </c>
      <c r="M97" s="101"/>
      <c r="N97" s="90" t="str">
        <f aca="false">EURO!N88</f>
        <v>W50</v>
      </c>
      <c r="O97" s="105"/>
    </row>
    <row r="98" customFormat="false" ht="14.25" hidden="false" customHeight="true" outlineLevel="0" collapsed="false">
      <c r="L98" s="104"/>
      <c r="M98" s="104"/>
      <c r="N98" s="104"/>
    </row>
    <row r="100" customFormat="false" ht="14.25" hidden="false" customHeight="true" outlineLevel="0" collapsed="false">
      <c r="U100" s="113"/>
      <c r="V100" s="113"/>
      <c r="W100" s="113"/>
      <c r="X100" s="113"/>
    </row>
    <row r="101" customFormat="false" ht="14.25" hidden="false" customHeight="true" outlineLevel="0" collapsed="false">
      <c r="B101" s="116"/>
      <c r="C101" s="116"/>
      <c r="D101" s="116"/>
    </row>
    <row r="102" customFormat="false" ht="15" hidden="false" customHeight="true" outlineLevel="0" collapsed="false">
      <c r="J102" s="111" t="str">
        <f aca="false">EURO!R82</f>
        <v>European Champion 2024:</v>
      </c>
      <c r="K102" s="111"/>
      <c r="L102" s="111"/>
      <c r="M102" s="111"/>
      <c r="N102" s="111"/>
      <c r="O102" s="111"/>
      <c r="P102" s="111"/>
    </row>
    <row r="103" customFormat="false" ht="15" hidden="false" customHeight="true" outlineLevel="0" collapsed="false">
      <c r="J103" s="111"/>
      <c r="K103" s="111"/>
      <c r="L103" s="111"/>
      <c r="M103" s="111"/>
      <c r="N103" s="111"/>
      <c r="O103" s="111"/>
      <c r="P103" s="111"/>
    </row>
    <row r="104" customFormat="false" ht="15" hidden="false" customHeight="true" outlineLevel="0" collapsed="false">
      <c r="J104" s="112" t="str">
        <f aca="false">EURO!R84</f>
        <v>France</v>
      </c>
      <c r="K104" s="112"/>
      <c r="L104" s="112"/>
      <c r="M104" s="112"/>
      <c r="N104" s="112"/>
      <c r="O104" s="112"/>
      <c r="P104" s="112"/>
    </row>
    <row r="105" customFormat="false" ht="15" hidden="false" customHeight="true" outlineLevel="0" collapsed="false">
      <c r="J105" s="112"/>
      <c r="K105" s="112"/>
      <c r="L105" s="112"/>
      <c r="M105" s="112"/>
      <c r="N105" s="112"/>
      <c r="O105" s="112"/>
      <c r="P105" s="112"/>
    </row>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c r="T109" s="152" t="str">
        <f aca="false">EURO!T92</f>
        <v>https://hermann-baum.de/excel/UEFA_EURO/en/</v>
      </c>
      <c r="U109" s="152"/>
      <c r="V109" s="152"/>
      <c r="W109" s="152"/>
      <c r="X109" s="152"/>
      <c r="Y109" s="152"/>
    </row>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70">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6:C46"/>
    <mergeCell ref="E46:F46"/>
    <mergeCell ref="H46:I46"/>
    <mergeCell ref="K46:L46"/>
    <mergeCell ref="N46:O46"/>
    <mergeCell ref="Q46:R46"/>
    <mergeCell ref="T46:U46"/>
    <mergeCell ref="W46:X46"/>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B50:C50"/>
    <mergeCell ref="E50:F50"/>
    <mergeCell ref="H50:I50"/>
    <mergeCell ref="K50:L50"/>
    <mergeCell ref="N50:O50"/>
    <mergeCell ref="Q50:R50"/>
    <mergeCell ref="T50:U50"/>
    <mergeCell ref="B54:C54"/>
    <mergeCell ref="E54:F54"/>
    <mergeCell ref="H54:I54"/>
    <mergeCell ref="K54:L54"/>
    <mergeCell ref="N54:O54"/>
    <mergeCell ref="Q54:R54"/>
    <mergeCell ref="T54:U54"/>
    <mergeCell ref="B55:C55"/>
    <mergeCell ref="E55:F55"/>
    <mergeCell ref="H55:I55"/>
    <mergeCell ref="K55:L55"/>
    <mergeCell ref="N55:O55"/>
    <mergeCell ref="Q55:R55"/>
    <mergeCell ref="T55:U55"/>
    <mergeCell ref="B56:C56"/>
    <mergeCell ref="E56:F56"/>
    <mergeCell ref="H56:I56"/>
    <mergeCell ref="K56:L56"/>
    <mergeCell ref="N56:O56"/>
    <mergeCell ref="Q56:R56"/>
    <mergeCell ref="T56:U56"/>
    <mergeCell ref="B57:C57"/>
    <mergeCell ref="E57:F57"/>
    <mergeCell ref="H57:I57"/>
    <mergeCell ref="K57:L57"/>
    <mergeCell ref="N57:O57"/>
    <mergeCell ref="Q57:R57"/>
    <mergeCell ref="T57:U57"/>
    <mergeCell ref="B58:C58"/>
    <mergeCell ref="E58:F58"/>
    <mergeCell ref="H58:I58"/>
    <mergeCell ref="K58:L58"/>
    <mergeCell ref="N58:O58"/>
    <mergeCell ref="Q58:R58"/>
    <mergeCell ref="T58:U58"/>
    <mergeCell ref="B60:C60"/>
    <mergeCell ref="E60:F60"/>
    <mergeCell ref="H60:I60"/>
    <mergeCell ref="K60:L60"/>
    <mergeCell ref="N60:O60"/>
    <mergeCell ref="Q60:R60"/>
    <mergeCell ref="T60:U60"/>
    <mergeCell ref="W60:X60"/>
    <mergeCell ref="B61:C61"/>
    <mergeCell ref="E61:F61"/>
    <mergeCell ref="H61:I61"/>
    <mergeCell ref="K61:L61"/>
    <mergeCell ref="N61:O61"/>
    <mergeCell ref="Q61:R61"/>
    <mergeCell ref="T61:U61"/>
    <mergeCell ref="W61:X61"/>
    <mergeCell ref="B62:C62"/>
    <mergeCell ref="E62:F62"/>
    <mergeCell ref="H62:I62"/>
    <mergeCell ref="K62:L62"/>
    <mergeCell ref="N62:O62"/>
    <mergeCell ref="Q62:R62"/>
    <mergeCell ref="T62:U62"/>
    <mergeCell ref="W62:X62"/>
    <mergeCell ref="B65:C65"/>
    <mergeCell ref="E65:F65"/>
    <mergeCell ref="H65:I65"/>
    <mergeCell ref="K65:L65"/>
    <mergeCell ref="N65:O65"/>
    <mergeCell ref="Q65:R65"/>
    <mergeCell ref="T65:U65"/>
    <mergeCell ref="W65:X65"/>
    <mergeCell ref="B68:C68"/>
    <mergeCell ref="E68:F68"/>
    <mergeCell ref="H68:I68"/>
    <mergeCell ref="K68:L68"/>
    <mergeCell ref="N68:O68"/>
    <mergeCell ref="Q68:R68"/>
    <mergeCell ref="T68:U68"/>
    <mergeCell ref="W68:X68"/>
    <mergeCell ref="C70:E70"/>
    <mergeCell ref="I70:K70"/>
    <mergeCell ref="O70:Q70"/>
    <mergeCell ref="U70:W70"/>
    <mergeCell ref="C71:E71"/>
    <mergeCell ref="I71:K71"/>
    <mergeCell ref="O71:Q71"/>
    <mergeCell ref="U71:W71"/>
    <mergeCell ref="C72:E72"/>
    <mergeCell ref="I72:K72"/>
    <mergeCell ref="O72:Q72"/>
    <mergeCell ref="U72:W72"/>
    <mergeCell ref="C75:E75"/>
    <mergeCell ref="I75:K75"/>
    <mergeCell ref="O75:Q75"/>
    <mergeCell ref="U75:W75"/>
    <mergeCell ref="C78:E78"/>
    <mergeCell ref="I78:K78"/>
    <mergeCell ref="O78:Q78"/>
    <mergeCell ref="U78:W78"/>
    <mergeCell ref="F80:H80"/>
    <mergeCell ref="R80:T80"/>
    <mergeCell ref="F81:H81"/>
    <mergeCell ref="R81:T81"/>
    <mergeCell ref="F82:H82"/>
    <mergeCell ref="R82:T82"/>
    <mergeCell ref="F85:H85"/>
    <mergeCell ref="R85:T85"/>
    <mergeCell ref="F88:H88"/>
    <mergeCell ref="R88:T88"/>
    <mergeCell ref="L90:N90"/>
    <mergeCell ref="L91:N91"/>
    <mergeCell ref="L92:N92"/>
    <mergeCell ref="L95:N95"/>
    <mergeCell ref="L98:N98"/>
    <mergeCell ref="B101:D101"/>
    <mergeCell ref="J102:P103"/>
    <mergeCell ref="J104:P105"/>
    <mergeCell ref="T109:Y109"/>
  </mergeCells>
  <conditionalFormatting sqref="B12">
    <cfRule type="expression" priority="2" aboveAverage="0" equalAverage="0" bottom="0" percent="0" rank="0" text="" dxfId="0">
      <formula>INT(B12)=TODAY()</formula>
    </cfRule>
  </conditionalFormatting>
  <conditionalFormatting sqref="B14">
    <cfRule type="expression" priority="3" aboveAverage="0" equalAverage="0" bottom="0" percent="0" rank="0" text="" dxfId="1">
      <formula>AND(B12&lt;TODAY(),B14="")</formula>
    </cfRule>
  </conditionalFormatting>
  <conditionalFormatting sqref="B19">
    <cfRule type="expression" priority="4" aboveAverage="0" equalAverage="0" bottom="0" percent="0" rank="0" text="" dxfId="1">
      <formula>AND(B17&lt;TODAY(),B19="")</formula>
    </cfRule>
  </conditionalFormatting>
  <conditionalFormatting sqref="B24">
    <cfRule type="expression" priority="5" aboveAverage="0" equalAverage="0" bottom="0" percent="0" rank="0" text="" dxfId="1">
      <formula>AND(B22&lt;TODAY(),B24="")</formula>
    </cfRule>
  </conditionalFormatting>
  <conditionalFormatting sqref="B29">
    <cfRule type="expression" priority="6" aboveAverage="0" equalAverage="0" bottom="0" percent="0" rank="0" text="" dxfId="1">
      <formula>AND(B27&lt;TODAY(),B29="")</formula>
    </cfRule>
  </conditionalFormatting>
  <conditionalFormatting sqref="B34">
    <cfRule type="expression" priority="7" aboveAverage="0" equalAverage="0" bottom="0" percent="0" rank="0" text="" dxfId="1">
      <formula>AND(B32&lt;TODAY(),B34="")</formula>
    </cfRule>
  </conditionalFormatting>
  <conditionalFormatting sqref="B41">
    <cfRule type="expression" priority="8" aboveAverage="0" equalAverage="0" bottom="0" percent="0" rank="0" text="" dxfId="1">
      <formula>AND(B39&lt;TODAY(),B41="")</formula>
    </cfRule>
  </conditionalFormatting>
  <conditionalFormatting sqref="B49 B57">
    <cfRule type="expression" priority="9" aboveAverage="0" equalAverage="0" bottom="0" percent="0" rank="0" text="" dxfId="3">
      <formula>OR($V$50="a",$V$47="a",$V$48="a",$V$49="a")</formula>
    </cfRule>
  </conditionalFormatting>
  <conditionalFormatting sqref="B62 E62 H62 K62 N62 Q62 T62 W62">
    <cfRule type="expression" priority="10" aboveAverage="0" equalAverage="0" bottom="0" percent="0" rank="0" text="" dxfId="0">
      <formula>INT(B62)=TODAY()</formula>
    </cfRule>
  </conditionalFormatting>
  <conditionalFormatting sqref="B64">
    <cfRule type="expression" priority="11" aboveAverage="0" equalAverage="0" bottom="0" percent="0" rank="0" text="" dxfId="1">
      <formula>AND(B62&lt;TODAY(),B64="")</formula>
    </cfRule>
  </conditionalFormatting>
  <conditionalFormatting sqref="B66">
    <cfRule type="expression" priority="12" aboveAverage="0" equalAverage="0" bottom="0" percent="0" rank="0" text="" dxfId="2">
      <formula>AND(B64=C64,B64&lt;&gt;"")</formula>
    </cfRule>
  </conditionalFormatting>
  <conditionalFormatting sqref="B5:C5">
    <cfRule type="expression" priority="13" aboveAverage="0" equalAverage="0" bottom="0" percent="0" rank="0" text="" dxfId="3">
      <formula>OR($V$55="a",$V$56="a",$V$57="a",$V$58="a")</formula>
    </cfRule>
  </conditionalFormatting>
  <conditionalFormatting sqref="B65:C65">
    <cfRule type="expression" priority="14" aboveAverage="0" equalAverage="0" bottom="0" percent="0" rank="0" text="" dxfId="4">
      <formula>AND(B64=C64,B64&lt;&gt;"",C64&lt;&gt;"")</formula>
    </cfRule>
  </conditionalFormatting>
  <conditionalFormatting sqref="C14">
    <cfRule type="expression" priority="15" aboveAverage="0" equalAverage="0" bottom="0" percent="0" rank="0" text="" dxfId="1">
      <formula>AND(B12&lt;TODAY(),C14="")</formula>
    </cfRule>
  </conditionalFormatting>
  <conditionalFormatting sqref="C19">
    <cfRule type="expression" priority="16" aboveAverage="0" equalAverage="0" bottom="0" percent="0" rank="0" text="" dxfId="1">
      <formula>AND(B17&lt;TODAY(),C19="")</formula>
    </cfRule>
  </conditionalFormatting>
  <conditionalFormatting sqref="C24">
    <cfRule type="expression" priority="17" aboveAverage="0" equalAverage="0" bottom="0" percent="0" rank="0" text="" dxfId="1">
      <formula>AND(B22&lt;TODAY(),C24="")</formula>
    </cfRule>
  </conditionalFormatting>
  <conditionalFormatting sqref="C29">
    <cfRule type="expression" priority="18" aboveAverage="0" equalAverage="0" bottom="0" percent="0" rank="0" text="" dxfId="1">
      <formula>AND(B27&lt;TODAY(),C29="")</formula>
    </cfRule>
  </conditionalFormatting>
  <conditionalFormatting sqref="C34">
    <cfRule type="expression" priority="19" aboveAverage="0" equalAverage="0" bottom="0" percent="0" rank="0" text="" dxfId="1">
      <formula>AND(B32&lt;TODAY(),C34="")</formula>
    </cfRule>
  </conditionalFormatting>
  <conditionalFormatting sqref="C41">
    <cfRule type="expression" priority="20" aboveAverage="0" equalAverage="0" bottom="0" percent="0" rank="0" text="" dxfId="1">
      <formula>AND(B39&lt;TODAY(),C41="")</formula>
    </cfRule>
  </conditionalFormatting>
  <conditionalFormatting sqref="C64">
    <cfRule type="expression" priority="21" aboveAverage="0" equalAverage="0" bottom="0" percent="0" rank="0" text="" dxfId="1">
      <formula>AND(B62&lt;TODAY(),C64="")</formula>
    </cfRule>
  </conditionalFormatting>
  <conditionalFormatting sqref="C66">
    <cfRule type="expression" priority="22" aboveAverage="0" equalAverage="0" bottom="0" percent="0" rank="0" text="" dxfId="2">
      <formula>AND(B64=C64,B64&lt;&gt;"")</formula>
    </cfRule>
  </conditionalFormatting>
  <conditionalFormatting sqref="C72">
    <cfRule type="expression" priority="23" aboveAverage="0" equalAverage="0" bottom="0" percent="0" rank="0" text="" dxfId="0">
      <formula>INT(C72)=TODAY()</formula>
    </cfRule>
  </conditionalFormatting>
  <conditionalFormatting sqref="C74 F84 I74 L94 O74 R84 U74">
    <cfRule type="expression" priority="24" aboveAverage="0" equalAverage="0" bottom="0" percent="0" rank="0" text="" dxfId="1">
      <formula>AND(C72&lt;TODAY(),C74="")</formula>
    </cfRule>
  </conditionalFormatting>
  <conditionalFormatting sqref="C76">
    <cfRule type="expression" priority="25" aboveAverage="0" equalAverage="0" bottom="0" percent="0" rank="0" text="" dxfId="2">
      <formula>AND(C74=E74,C74&lt;&gt;"")</formula>
    </cfRule>
  </conditionalFormatting>
  <conditionalFormatting sqref="C75:E75">
    <cfRule type="expression" priority="26" aboveAverage="0" equalAverage="0" bottom="0" percent="0" rank="0" text="" dxfId="4">
      <formula>AND(C74=E74,C74&lt;&gt;"",E74&lt;&gt;"")</formula>
    </cfRule>
  </conditionalFormatting>
  <conditionalFormatting sqref="B17 B22 B27 B32 B39 E12 E17 E22 E27 E32 E39 H12 H17 H22 H27 H32 H39 K12 K17 K22 K27 K32 K39 N12 N17 N22 N27 N32 N39 Q12 Q17 Q22 Q27 Q32 Q39">
    <cfRule type="expression" priority="27" aboveAverage="0" equalAverage="0" bottom="0" percent="0" rank="0" text="" dxfId="0">
      <formula>INT(B12)=TODAY()</formula>
    </cfRule>
  </conditionalFormatting>
  <conditionalFormatting sqref="E14">
    <cfRule type="expression" priority="28" aboveAverage="0" equalAverage="0" bottom="0" percent="0" rank="0" text="" dxfId="1">
      <formula>AND(E12&lt;TODAY(),E14="")</formula>
    </cfRule>
  </conditionalFormatting>
  <conditionalFormatting sqref="E19">
    <cfRule type="expression" priority="29" aboveAverage="0" equalAverage="0" bottom="0" percent="0" rank="0" text="" dxfId="1">
      <formula>AND(E17&lt;TODAY(),E19="")</formula>
    </cfRule>
  </conditionalFormatting>
  <conditionalFormatting sqref="E24">
    <cfRule type="expression" priority="30" aboveAverage="0" equalAverage="0" bottom="0" percent="0" rank="0" text="" dxfId="1">
      <formula>AND(E22&lt;TODAY(),E24="")</formula>
    </cfRule>
  </conditionalFormatting>
  <conditionalFormatting sqref="E29">
    <cfRule type="expression" priority="31" aboveAverage="0" equalAverage="0" bottom="0" percent="0" rank="0" text="" dxfId="1">
      <formula>AND(E27&lt;TODAY(),E29="")</formula>
    </cfRule>
  </conditionalFormatting>
  <conditionalFormatting sqref="E34">
    <cfRule type="expression" priority="32" aboveAverage="0" equalAverage="0" bottom="0" percent="0" rank="0" text="" dxfId="1">
      <formula>AND(E32&lt;TODAY(),E34="")</formula>
    </cfRule>
  </conditionalFormatting>
  <conditionalFormatting sqref="E41">
    <cfRule type="expression" priority="33" aboveAverage="0" equalAverage="0" bottom="0" percent="0" rank="0" text="" dxfId="1">
      <formula>AND(E39&lt;TODAY(),E41="")</formula>
    </cfRule>
  </conditionalFormatting>
  <conditionalFormatting sqref="E49 E57">
    <cfRule type="expression" priority="34" aboveAverage="0" equalAverage="0" bottom="0" percent="0" rank="0" text="" dxfId="3">
      <formula>OR($V$50="b",$V$47="b",$V$48="b",$V$49="b")</formula>
    </cfRule>
  </conditionalFormatting>
  <conditionalFormatting sqref="E64">
    <cfRule type="expression" priority="35" aboveAverage="0" equalAverage="0" bottom="0" percent="0" rank="0" text="" dxfId="1">
      <formula>AND(E62&lt;TODAY(),E64="")</formula>
    </cfRule>
  </conditionalFormatting>
  <conditionalFormatting sqref="E66">
    <cfRule type="expression" priority="36" aboveAverage="0" equalAverage="0" bottom="0" percent="0" rank="0" text="" dxfId="2">
      <formula>AND(E64=F64,E64&lt;&gt;"")</formula>
    </cfRule>
  </conditionalFormatting>
  <conditionalFormatting sqref="E74 H84 K74 N94 Q74 T84 W74">
    <cfRule type="expression" priority="37" aboveAverage="0" equalAverage="0" bottom="0" percent="0" rank="0" text="" dxfId="1">
      <formula>AND(C72&lt;TODAY(),E74="")</formula>
    </cfRule>
  </conditionalFormatting>
  <conditionalFormatting sqref="E76">
    <cfRule type="expression" priority="38" aboveAverage="0" equalAverage="0" bottom="0" percent="0" rank="0" text="" dxfId="2">
      <formula>AND(C74=E74,C74&lt;&gt;"")</formula>
    </cfRule>
  </conditionalFormatting>
  <conditionalFormatting sqref="E5:F5">
    <cfRule type="expression" priority="39" aboveAverage="0" equalAverage="0" bottom="0" percent="0" rank="0" text="" dxfId="3">
      <formula>OR($V$55="b",$V$56="b",$V$57="b",$V$58="b")</formula>
    </cfRule>
  </conditionalFormatting>
  <conditionalFormatting sqref="E65:F65">
    <cfRule type="expression" priority="40" aboveAverage="0" equalAverage="0" bottom="0" percent="0" rank="0" text="" dxfId="4">
      <formula>AND(E64=F64,E64&lt;&gt;"",F64&lt;&gt;"")</formula>
    </cfRule>
  </conditionalFormatting>
  <conditionalFormatting sqref="F14">
    <cfRule type="expression" priority="41" aboveAverage="0" equalAverage="0" bottom="0" percent="0" rank="0" text="" dxfId="1">
      <formula>AND(E12&lt;TODAY(),F14="")</formula>
    </cfRule>
  </conditionalFormatting>
  <conditionalFormatting sqref="F19">
    <cfRule type="expression" priority="42" aboveAverage="0" equalAverage="0" bottom="0" percent="0" rank="0" text="" dxfId="1">
      <formula>AND(E17&lt;TODAY(),F19="")</formula>
    </cfRule>
  </conditionalFormatting>
  <conditionalFormatting sqref="F24">
    <cfRule type="expression" priority="43" aboveAverage="0" equalAverage="0" bottom="0" percent="0" rank="0" text="" dxfId="1">
      <formula>AND(E22&lt;TODAY(),F24="")</formula>
    </cfRule>
  </conditionalFormatting>
  <conditionalFormatting sqref="F29">
    <cfRule type="expression" priority="44" aboveAverage="0" equalAverage="0" bottom="0" percent="0" rank="0" text="" dxfId="1">
      <formula>AND(E27&lt;TODAY(),F29="")</formula>
    </cfRule>
  </conditionalFormatting>
  <conditionalFormatting sqref="F34">
    <cfRule type="expression" priority="45" aboveAverage="0" equalAverage="0" bottom="0" percent="0" rank="0" text="" dxfId="1">
      <formula>AND(E32&lt;TODAY(),F34="")</formula>
    </cfRule>
  </conditionalFormatting>
  <conditionalFormatting sqref="F41">
    <cfRule type="expression" priority="46" aboveAverage="0" equalAverage="0" bottom="0" percent="0" rank="0" text="" dxfId="1">
      <formula>AND(E39&lt;TODAY(),F41="")</formula>
    </cfRule>
  </conditionalFormatting>
  <conditionalFormatting sqref="F64">
    <cfRule type="expression" priority="47" aboveAverage="0" equalAverage="0" bottom="0" percent="0" rank="0" text="" dxfId="1">
      <formula>AND(E62&lt;TODAY(),F64="")</formula>
    </cfRule>
  </conditionalFormatting>
  <conditionalFormatting sqref="F66">
    <cfRule type="expression" priority="48" aboveAverage="0" equalAverage="0" bottom="0" percent="0" rank="0" text="" dxfId="2">
      <formula>AND(E64=F64,E64&lt;&gt;"")</formula>
    </cfRule>
  </conditionalFormatting>
  <conditionalFormatting sqref="F82">
    <cfRule type="expression" priority="49" aboveAverage="0" equalAverage="0" bottom="0" percent="0" rank="0" text="" dxfId="0">
      <formula>INT(F82)=TODAY()</formula>
    </cfRule>
  </conditionalFormatting>
  <conditionalFormatting sqref="F86">
    <cfRule type="expression" priority="50" aboveAverage="0" equalAverage="0" bottom="0" percent="0" rank="0" text="" dxfId="2">
      <formula>AND(F84=H84,F84&lt;&gt;"")</formula>
    </cfRule>
  </conditionalFormatting>
  <conditionalFormatting sqref="F85:H85">
    <cfRule type="expression" priority="51" aboveAverage="0" equalAverage="0" bottom="0" percent="0" rank="0" text="" dxfId="4">
      <formula>AND(F84=H84,F84&lt;&gt;"",H84&lt;&gt;"")</formula>
    </cfRule>
  </conditionalFormatting>
  <conditionalFormatting sqref="H14">
    <cfRule type="expression" priority="52" aboveAverage="0" equalAverage="0" bottom="0" percent="0" rank="0" text="" dxfId="1">
      <formula>AND(H12&lt;TODAY(),H14="")</formula>
    </cfRule>
  </conditionalFormatting>
  <conditionalFormatting sqref="H19">
    <cfRule type="expression" priority="53" aboveAverage="0" equalAverage="0" bottom="0" percent="0" rank="0" text="" dxfId="1">
      <formula>AND(H17&lt;TODAY(),H19="")</formula>
    </cfRule>
  </conditionalFormatting>
  <conditionalFormatting sqref="H24">
    <cfRule type="expression" priority="54" aboveAverage="0" equalAverage="0" bottom="0" percent="0" rank="0" text="" dxfId="1">
      <formula>AND(H22&lt;TODAY(),H24="")</formula>
    </cfRule>
  </conditionalFormatting>
  <conditionalFormatting sqref="H29">
    <cfRule type="expression" priority="55" aboveAverage="0" equalAverage="0" bottom="0" percent="0" rank="0" text="" dxfId="1">
      <formula>AND(H27&lt;TODAY(),H29="")</formula>
    </cfRule>
  </conditionalFormatting>
  <conditionalFormatting sqref="H34">
    <cfRule type="expression" priority="56" aboveAverage="0" equalAverage="0" bottom="0" percent="0" rank="0" text="" dxfId="1">
      <formula>AND(H32&lt;TODAY(),H34="")</formula>
    </cfRule>
  </conditionalFormatting>
  <conditionalFormatting sqref="H41">
    <cfRule type="expression" priority="57" aboveAverage="0" equalAverage="0" bottom="0" percent="0" rank="0" text="" dxfId="1">
      <formula>AND(H39&lt;TODAY(),H41="")</formula>
    </cfRule>
  </conditionalFormatting>
  <conditionalFormatting sqref="H49 H57">
    <cfRule type="expression" priority="58" aboveAverage="0" equalAverage="0" bottom="0" percent="0" rank="0" text="" dxfId="3">
      <formula>OR($V$50="c",$V$47="c",$V$48="c",$V$49="c")</formula>
    </cfRule>
  </conditionalFormatting>
  <conditionalFormatting sqref="H64">
    <cfRule type="expression" priority="59" aboveAverage="0" equalAverage="0" bottom="0" percent="0" rank="0" text="" dxfId="1">
      <formula>AND(H62&lt;TODAY(),H64="")</formula>
    </cfRule>
  </conditionalFormatting>
  <conditionalFormatting sqref="H66">
    <cfRule type="expression" priority="60" aboveAverage="0" equalAverage="0" bottom="0" percent="0" rank="0" text="" dxfId="2">
      <formula>AND(H64=I64,H64&lt;&gt;"")</formula>
    </cfRule>
  </conditionalFormatting>
  <conditionalFormatting sqref="H86">
    <cfRule type="expression" priority="61" aboveAverage="0" equalAverage="0" bottom="0" percent="0" rank="0" text="" dxfId="2">
      <formula>AND(F84=H84,F84&lt;&gt;"")</formula>
    </cfRule>
  </conditionalFormatting>
  <conditionalFormatting sqref="H5:I5">
    <cfRule type="expression" priority="62" aboveAverage="0" equalAverage="0" bottom="0" percent="0" rank="0" text="" dxfId="3">
      <formula>OR($V$55="c",$V$56="c",$V$57="c",$V$58="c")</formula>
    </cfRule>
  </conditionalFormatting>
  <conditionalFormatting sqref="H65:I65">
    <cfRule type="expression" priority="63" aboveAverage="0" equalAverage="0" bottom="0" percent="0" rank="0" text="" dxfId="4">
      <formula>AND(H64=I64,H64&lt;&gt;"",I64&lt;&gt;"")</formula>
    </cfRule>
  </conditionalFormatting>
  <conditionalFormatting sqref="I14">
    <cfRule type="expression" priority="64" aboveAverage="0" equalAverage="0" bottom="0" percent="0" rank="0" text="" dxfId="1">
      <formula>AND(H12&lt;TODAY(),I14="")</formula>
    </cfRule>
  </conditionalFormatting>
  <conditionalFormatting sqref="I19">
    <cfRule type="expression" priority="65" aboveAverage="0" equalAverage="0" bottom="0" percent="0" rank="0" text="" dxfId="1">
      <formula>AND(H17&lt;TODAY(),I19="")</formula>
    </cfRule>
  </conditionalFormatting>
  <conditionalFormatting sqref="I24">
    <cfRule type="expression" priority="66" aboveAverage="0" equalAverage="0" bottom="0" percent="0" rank="0" text="" dxfId="1">
      <formula>AND(H22&lt;TODAY(),I24="")</formula>
    </cfRule>
  </conditionalFormatting>
  <conditionalFormatting sqref="I29">
    <cfRule type="expression" priority="67" aboveAverage="0" equalAverage="0" bottom="0" percent="0" rank="0" text="" dxfId="1">
      <formula>AND(H27&lt;TODAY(),I29="")</formula>
    </cfRule>
  </conditionalFormatting>
  <conditionalFormatting sqref="I34">
    <cfRule type="expression" priority="68" aboveAverage="0" equalAverage="0" bottom="0" percent="0" rank="0" text="" dxfId="1">
      <formula>AND(H32&lt;TODAY(),I34="")</formula>
    </cfRule>
  </conditionalFormatting>
  <conditionalFormatting sqref="I41">
    <cfRule type="expression" priority="69" aboveAverage="0" equalAverage="0" bottom="0" percent="0" rank="0" text="" dxfId="1">
      <formula>AND(H39&lt;TODAY(),I41="")</formula>
    </cfRule>
  </conditionalFormatting>
  <conditionalFormatting sqref="I64">
    <cfRule type="expression" priority="70" aboveAverage="0" equalAverage="0" bottom="0" percent="0" rank="0" text="" dxfId="1">
      <formula>AND(H62&lt;TODAY(),I64="")</formula>
    </cfRule>
  </conditionalFormatting>
  <conditionalFormatting sqref="I66">
    <cfRule type="expression" priority="71" aboveAverage="0" equalAverage="0" bottom="0" percent="0" rank="0" text="" dxfId="2">
      <formula>AND(H64=I64,H64&lt;&gt;"")</formula>
    </cfRule>
  </conditionalFormatting>
  <conditionalFormatting sqref="I72">
    <cfRule type="expression" priority="72" aboveAverage="0" equalAverage="0" bottom="0" percent="0" rank="0" text="" dxfId="0">
      <formula>INT(I72)=TODAY()</formula>
    </cfRule>
  </conditionalFormatting>
  <conditionalFormatting sqref="I76">
    <cfRule type="expression" priority="73" aboveAverage="0" equalAverage="0" bottom="0" percent="0" rank="0" text="" dxfId="2">
      <formula>AND(I74=K74,I74&lt;&gt;"")</formula>
    </cfRule>
  </conditionalFormatting>
  <conditionalFormatting sqref="I75:K75">
    <cfRule type="expression" priority="74" aboveAverage="0" equalAverage="0" bottom="0" percent="0" rank="0" text="" dxfId="4">
      <formula>AND(I74=K74,I74&lt;&gt;"",K74&lt;&gt;"")</formula>
    </cfRule>
  </conditionalFormatting>
  <conditionalFormatting sqref="K14">
    <cfRule type="expression" priority="75" aboveAverage="0" equalAverage="0" bottom="0" percent="0" rank="0" text="" dxfId="1">
      <formula>AND(K12&lt;TODAY(),K14="")</formula>
    </cfRule>
  </conditionalFormatting>
  <conditionalFormatting sqref="K19">
    <cfRule type="expression" priority="76" aboveAverage="0" equalAverage="0" bottom="0" percent="0" rank="0" text="" dxfId="1">
      <formula>AND(K17&lt;TODAY(),K19="")</formula>
    </cfRule>
  </conditionalFormatting>
  <conditionalFormatting sqref="K24">
    <cfRule type="expression" priority="77" aboveAverage="0" equalAverage="0" bottom="0" percent="0" rank="0" text="" dxfId="1">
      <formula>AND(K22&lt;TODAY(),K24="")</formula>
    </cfRule>
  </conditionalFormatting>
  <conditionalFormatting sqref="K29">
    <cfRule type="expression" priority="78" aboveAverage="0" equalAverage="0" bottom="0" percent="0" rank="0" text="" dxfId="1">
      <formula>AND(K27&lt;TODAY(),K29="")</formula>
    </cfRule>
  </conditionalFormatting>
  <conditionalFormatting sqref="K34">
    <cfRule type="expression" priority="79" aboveAverage="0" equalAverage="0" bottom="0" percent="0" rank="0" text="" dxfId="1">
      <formula>AND(K32&lt;TODAY(),K34="")</formula>
    </cfRule>
  </conditionalFormatting>
  <conditionalFormatting sqref="K41">
    <cfRule type="expression" priority="80" aboveAverage="0" equalAverage="0" bottom="0" percent="0" rank="0" text="" dxfId="1">
      <formula>AND(K39&lt;TODAY(),K41="")</formula>
    </cfRule>
  </conditionalFormatting>
  <conditionalFormatting sqref="K49 K57">
    <cfRule type="expression" priority="81" aboveAverage="0" equalAverage="0" bottom="0" percent="0" rank="0" text="" dxfId="3">
      <formula>OR($V$50="d",$V$47="d",$V$48="d",$V$49="d")</formula>
    </cfRule>
  </conditionalFormatting>
  <conditionalFormatting sqref="K64">
    <cfRule type="expression" priority="82" aboveAverage="0" equalAverage="0" bottom="0" percent="0" rank="0" text="" dxfId="1">
      <formula>AND(K62&lt;TODAY(),K64="")</formula>
    </cfRule>
  </conditionalFormatting>
  <conditionalFormatting sqref="K66">
    <cfRule type="expression" priority="83" aboveAverage="0" equalAverage="0" bottom="0" percent="0" rank="0" text="" dxfId="2">
      <formula>AND(K64=L64,K64&lt;&gt;"")</formula>
    </cfRule>
  </conditionalFormatting>
  <conditionalFormatting sqref="K76">
    <cfRule type="expression" priority="84" aboveAverage="0" equalAverage="0" bottom="0" percent="0" rank="0" text="" dxfId="2">
      <formula>AND(I74=K74,I74&lt;&gt;"")</formula>
    </cfRule>
  </conditionalFormatting>
  <conditionalFormatting sqref="K5:L5">
    <cfRule type="expression" priority="85" aboveAverage="0" equalAverage="0" bottom="0" percent="0" rank="0" text="" dxfId="3">
      <formula>OR($V$55="D",$V$56="d",$V$57="d",$V$58="d")</formula>
    </cfRule>
  </conditionalFormatting>
  <conditionalFormatting sqref="K65:L65">
    <cfRule type="expression" priority="86" aboveAverage="0" equalAverage="0" bottom="0" percent="0" rank="0" text="" dxfId="4">
      <formula>AND(K64=L64,K64&lt;&gt;"",L64&lt;&gt;"")</formula>
    </cfRule>
  </conditionalFormatting>
  <conditionalFormatting sqref="L14">
    <cfRule type="expression" priority="87" aboveAverage="0" equalAverage="0" bottom="0" percent="0" rank="0" text="" dxfId="1">
      <formula>AND(K12&lt;TODAY(),L14="")</formula>
    </cfRule>
  </conditionalFormatting>
  <conditionalFormatting sqref="L19">
    <cfRule type="expression" priority="88" aboveAverage="0" equalAverage="0" bottom="0" percent="0" rank="0" text="" dxfId="1">
      <formula>AND(K17&lt;TODAY(),L19="")</formula>
    </cfRule>
  </conditionalFormatting>
  <conditionalFormatting sqref="L24">
    <cfRule type="expression" priority="89" aboveAverage="0" equalAverage="0" bottom="0" percent="0" rank="0" text="" dxfId="1">
      <formula>AND(K22&lt;TODAY(),L24="")</formula>
    </cfRule>
  </conditionalFormatting>
  <conditionalFormatting sqref="L29">
    <cfRule type="expression" priority="90" aboveAverage="0" equalAverage="0" bottom="0" percent="0" rank="0" text="" dxfId="1">
      <formula>AND(K27&lt;TODAY(),L29="")</formula>
    </cfRule>
  </conditionalFormatting>
  <conditionalFormatting sqref="L34">
    <cfRule type="expression" priority="91" aboveAverage="0" equalAverage="0" bottom="0" percent="0" rank="0" text="" dxfId="1">
      <formula>AND(K32&lt;TODAY(),L34="")</formula>
    </cfRule>
  </conditionalFormatting>
  <conditionalFormatting sqref="L41">
    <cfRule type="expression" priority="92" aboveAverage="0" equalAverage="0" bottom="0" percent="0" rank="0" text="" dxfId="1">
      <formula>AND(K39&lt;TODAY(),L41="")</formula>
    </cfRule>
  </conditionalFormatting>
  <conditionalFormatting sqref="L64">
    <cfRule type="expression" priority="93" aboveAverage="0" equalAverage="0" bottom="0" percent="0" rank="0" text="" dxfId="1">
      <formula>AND(K62&lt;TODAY(),L64="")</formula>
    </cfRule>
  </conditionalFormatting>
  <conditionalFormatting sqref="L66">
    <cfRule type="expression" priority="94" aboveAverage="0" equalAverage="0" bottom="0" percent="0" rank="0" text="" dxfId="2">
      <formula>AND(K64=L64,K64&lt;&gt;"")</formula>
    </cfRule>
  </conditionalFormatting>
  <conditionalFormatting sqref="L84:L86">
    <cfRule type="expression" priority="95" aboveAverage="0" equalAverage="0" bottom="0" percent="0" rank="0" text="" dxfId="0">
      <formula>AND(L84=TODAY())</formula>
    </cfRule>
  </conditionalFormatting>
  <conditionalFormatting sqref="L92">
    <cfRule type="expression" priority="96" aboveAverage="0" equalAverage="0" bottom="0" percent="0" rank="0" text="" dxfId="0">
      <formula>INT(L92)=TODAY()</formula>
    </cfRule>
  </conditionalFormatting>
  <conditionalFormatting sqref="L96">
    <cfRule type="expression" priority="97" aboveAverage="0" equalAverage="0" bottom="0" percent="0" rank="0" text="" dxfId="2">
      <formula>AND(L94=N94,L94&lt;&gt;"")</formula>
    </cfRule>
  </conditionalFormatting>
  <conditionalFormatting sqref="L95:N95">
    <cfRule type="expression" priority="98" aboveAverage="0" equalAverage="0" bottom="0" percent="0" rank="0" text="" dxfId="4">
      <formula>AND(L94=N94,L94&lt;&gt;"",N94&lt;&gt;"")</formula>
    </cfRule>
  </conditionalFormatting>
  <conditionalFormatting sqref="N14">
    <cfRule type="expression" priority="99" aboveAverage="0" equalAverage="0" bottom="0" percent="0" rank="0" text="" dxfId="1">
      <formula>AND(N12&lt;TODAY(),N14="")</formula>
    </cfRule>
  </conditionalFormatting>
  <conditionalFormatting sqref="N19">
    <cfRule type="expression" priority="100" aboveAverage="0" equalAverage="0" bottom="0" percent="0" rank="0" text="" dxfId="1">
      <formula>AND(N17&lt;TODAY(),N19="")</formula>
    </cfRule>
  </conditionalFormatting>
  <conditionalFormatting sqref="N24">
    <cfRule type="expression" priority="101" aboveAverage="0" equalAverage="0" bottom="0" percent="0" rank="0" text="" dxfId="1">
      <formula>AND(N22&lt;TODAY(),N24="")</formula>
    </cfRule>
  </conditionalFormatting>
  <conditionalFormatting sqref="N29">
    <cfRule type="expression" priority="102" aboveAverage="0" equalAverage="0" bottom="0" percent="0" rank="0" text="" dxfId="1">
      <formula>AND(N27&lt;TODAY(),N29="")</formula>
    </cfRule>
  </conditionalFormatting>
  <conditionalFormatting sqref="N34">
    <cfRule type="expression" priority="103" aboveAverage="0" equalAverage="0" bottom="0" percent="0" rank="0" text="" dxfId="1">
      <formula>AND(N32&lt;TODAY(),N34="")</formula>
    </cfRule>
  </conditionalFormatting>
  <conditionalFormatting sqref="N41">
    <cfRule type="expression" priority="104" aboveAverage="0" equalAverage="0" bottom="0" percent="0" rank="0" text="" dxfId="1">
      <formula>AND(N39&lt;TODAY(),N41="")</formula>
    </cfRule>
  </conditionalFormatting>
  <conditionalFormatting sqref="N49 N57">
    <cfRule type="expression" priority="105" aboveAverage="0" equalAverage="0" bottom="0" percent="0" rank="0" text="" dxfId="3">
      <formula>OR($V$50="e",$V$47="e",$V$48="e",$V$49="e")</formula>
    </cfRule>
  </conditionalFormatting>
  <conditionalFormatting sqref="N64">
    <cfRule type="expression" priority="106" aboveAverage="0" equalAverage="0" bottom="0" percent="0" rank="0" text="" dxfId="1">
      <formula>AND(N62&lt;TODAY(),N64="")</formula>
    </cfRule>
  </conditionalFormatting>
  <conditionalFormatting sqref="N66">
    <cfRule type="expression" priority="107" aboveAverage="0" equalAverage="0" bottom="0" percent="0" rank="0" text="" dxfId="2">
      <formula>AND(N64=O64,N64&lt;&gt;"")</formula>
    </cfRule>
  </conditionalFormatting>
  <conditionalFormatting sqref="N96">
    <cfRule type="expression" priority="108" aboveAverage="0" equalAverage="0" bottom="0" percent="0" rank="0" text="" dxfId="2">
      <formula>AND(L94=N94,L94&lt;&gt;"")</formula>
    </cfRule>
  </conditionalFormatting>
  <conditionalFormatting sqref="N5:O5">
    <cfRule type="expression" priority="109" aboveAverage="0" equalAverage="0" bottom="0" percent="0" rank="0" text="" dxfId="3">
      <formula>OR($V$55="E",$V$56="E",$V$57="E",$V$58="E")</formula>
    </cfRule>
  </conditionalFormatting>
  <conditionalFormatting sqref="N65:O65">
    <cfRule type="expression" priority="110" aboveAverage="0" equalAverage="0" bottom="0" percent="0" rank="0" text="" dxfId="4">
      <formula>AND(N64=O64,N64&lt;&gt;"",O64&lt;&gt;"")</formula>
    </cfRule>
  </conditionalFormatting>
  <conditionalFormatting sqref="O14">
    <cfRule type="expression" priority="111" aboveAverage="0" equalAverage="0" bottom="0" percent="0" rank="0" text="" dxfId="1">
      <formula>AND(N12&lt;TODAY(),O14="")</formula>
    </cfRule>
  </conditionalFormatting>
  <conditionalFormatting sqref="O19">
    <cfRule type="expression" priority="112" aboveAverage="0" equalAverage="0" bottom="0" percent="0" rank="0" text="" dxfId="1">
      <formula>AND(N17&lt;TODAY(),O19="")</formula>
    </cfRule>
  </conditionalFormatting>
  <conditionalFormatting sqref="O24">
    <cfRule type="expression" priority="113" aboveAverage="0" equalAverage="0" bottom="0" percent="0" rank="0" text="" dxfId="1">
      <formula>AND(N22&lt;TODAY(),O24="")</formula>
    </cfRule>
  </conditionalFormatting>
  <conditionalFormatting sqref="O29">
    <cfRule type="expression" priority="114" aboveAverage="0" equalAverage="0" bottom="0" percent="0" rank="0" text="" dxfId="1">
      <formula>AND(N27&lt;TODAY(),O29="")</formula>
    </cfRule>
  </conditionalFormatting>
  <conditionalFormatting sqref="O34">
    <cfRule type="expression" priority="115" aboveAverage="0" equalAverage="0" bottom="0" percent="0" rank="0" text="" dxfId="1">
      <formula>AND(N32&lt;TODAY(),O34="")</formula>
    </cfRule>
  </conditionalFormatting>
  <conditionalFormatting sqref="O41">
    <cfRule type="expression" priority="116" aboveAverage="0" equalAverage="0" bottom="0" percent="0" rank="0" text="" dxfId="1">
      <formula>AND(N39&lt;TODAY(),O41="")</formula>
    </cfRule>
  </conditionalFormatting>
  <conditionalFormatting sqref="O64">
    <cfRule type="expression" priority="117" aboveAverage="0" equalAverage="0" bottom="0" percent="0" rank="0" text="" dxfId="1">
      <formula>AND(N62&lt;TODAY(),O64="")</formula>
    </cfRule>
  </conditionalFormatting>
  <conditionalFormatting sqref="O66">
    <cfRule type="expression" priority="118" aboveAverage="0" equalAverage="0" bottom="0" percent="0" rank="0" text="" dxfId="2">
      <formula>AND(N64=O64,N64&lt;&gt;"")</formula>
    </cfRule>
  </conditionalFormatting>
  <conditionalFormatting sqref="O72">
    <cfRule type="expression" priority="119" aboveAverage="0" equalAverage="0" bottom="0" percent="0" rank="0" text="" dxfId="0">
      <formula>INT(O72)=TODAY()</formula>
    </cfRule>
  </conditionalFormatting>
  <conditionalFormatting sqref="O76">
    <cfRule type="expression" priority="120" aboveAverage="0" equalAverage="0" bottom="0" percent="0" rank="0" text="" dxfId="2">
      <formula>AND(O74=Q74,O74&lt;&gt;"")</formula>
    </cfRule>
  </conditionalFormatting>
  <conditionalFormatting sqref="O75:Q75">
    <cfRule type="expression" priority="121" aboveAverage="0" equalAverage="0" bottom="0" percent="0" rank="0" text="" dxfId="4">
      <formula>AND(O74=Q74,O74&lt;&gt;"",Q74&lt;&gt;"")</formula>
    </cfRule>
  </conditionalFormatting>
  <conditionalFormatting sqref="Q14">
    <cfRule type="expression" priority="122" aboveAverage="0" equalAverage="0" bottom="0" percent="0" rank="0" text="" dxfId="1">
      <formula>AND(Q12&lt;TODAY(),Q14="")</formula>
    </cfRule>
  </conditionalFormatting>
  <conditionalFormatting sqref="Q19">
    <cfRule type="expression" priority="123" aboveAverage="0" equalAverage="0" bottom="0" percent="0" rank="0" text="" dxfId="1">
      <formula>AND(Q17&lt;TODAY(),Q19="")</formula>
    </cfRule>
  </conditionalFormatting>
  <conditionalFormatting sqref="Q24">
    <cfRule type="expression" priority="124" aboveAverage="0" equalAverage="0" bottom="0" percent="0" rank="0" text="" dxfId="1">
      <formula>AND(Q22&lt;TODAY(),Q24="")</formula>
    </cfRule>
  </conditionalFormatting>
  <conditionalFormatting sqref="Q29">
    <cfRule type="expression" priority="125" aboveAverage="0" equalAverage="0" bottom="0" percent="0" rank="0" text="" dxfId="1">
      <formula>AND(Q27&lt;TODAY(),Q29="")</formula>
    </cfRule>
  </conditionalFormatting>
  <conditionalFormatting sqref="Q34">
    <cfRule type="expression" priority="126" aboveAverage="0" equalAverage="0" bottom="0" percent="0" rank="0" text="" dxfId="1">
      <formula>AND(Q32&lt;TODAY(),Q34="")</formula>
    </cfRule>
  </conditionalFormatting>
  <conditionalFormatting sqref="Q41">
    <cfRule type="expression" priority="127" aboveAverage="0" equalAverage="0" bottom="0" percent="0" rank="0" text="" dxfId="1">
      <formula>AND(Q39&lt;TODAY(),Q41="")</formula>
    </cfRule>
  </conditionalFormatting>
  <conditionalFormatting sqref="Q49 Q57">
    <cfRule type="expression" priority="128" aboveAverage="0" equalAverage="0" bottom="0" percent="0" rank="0" text="" dxfId="3">
      <formula>OR($V$50="F",$V$47="F",$V$48="F",$V$49="F")</formula>
    </cfRule>
  </conditionalFormatting>
  <conditionalFormatting sqref="Q64">
    <cfRule type="expression" priority="129" aboveAverage="0" equalAverage="0" bottom="0" percent="0" rank="0" text="" dxfId="1">
      <formula>AND(Q62&lt;TODAY(),Q64="")</formula>
    </cfRule>
  </conditionalFormatting>
  <conditionalFormatting sqref="Q66">
    <cfRule type="expression" priority="130" aboveAverage="0" equalAverage="0" bottom="0" percent="0" rank="0" text="" dxfId="2">
      <formula>AND(Q64=R64,Q64&lt;&gt;"")</formula>
    </cfRule>
  </conditionalFormatting>
  <conditionalFormatting sqref="Q76">
    <cfRule type="expression" priority="131" aboveAverage="0" equalAverage="0" bottom="0" percent="0" rank="0" text="" dxfId="2">
      <formula>AND(O74=Q74,O74&lt;&gt;"")</formula>
    </cfRule>
  </conditionalFormatting>
  <conditionalFormatting sqref="Q5:R5">
    <cfRule type="expression" priority="132" aboveAverage="0" equalAverage="0" bottom="0" percent="0" rank="0" text="" dxfId="3">
      <formula>OR($V$55="F",$V$56="F",$V$57="F",$V$58="F")</formula>
    </cfRule>
  </conditionalFormatting>
  <conditionalFormatting sqref="Q65:R65">
    <cfRule type="expression" priority="133" aboveAverage="0" equalAverage="0" bottom="0" percent="0" rank="0" text="" dxfId="4">
      <formula>AND(Q64=R64,Q64&lt;&gt;"",R64&lt;&gt;"")</formula>
    </cfRule>
  </conditionalFormatting>
  <conditionalFormatting sqref="R14">
    <cfRule type="expression" priority="134" aboveAverage="0" equalAverage="0" bottom="0" percent="0" rank="0" text="" dxfId="1">
      <formula>AND(Q12&lt;TODAY(),R14="")</formula>
    </cfRule>
  </conditionalFormatting>
  <conditionalFormatting sqref="R19">
    <cfRule type="expression" priority="135" aboveAverage="0" equalAverage="0" bottom="0" percent="0" rank="0" text="" dxfId="1">
      <formula>AND(Q17&lt;TODAY(),R19="")</formula>
    </cfRule>
  </conditionalFormatting>
  <conditionalFormatting sqref="R24">
    <cfRule type="expression" priority="136" aboveAverage="0" equalAverage="0" bottom="0" percent="0" rank="0" text="" dxfId="1">
      <formula>AND(Q22&lt;TODAY(),R24="")</formula>
    </cfRule>
  </conditionalFormatting>
  <conditionalFormatting sqref="R29">
    <cfRule type="expression" priority="137" aboveAverage="0" equalAverage="0" bottom="0" percent="0" rank="0" text="" dxfId="1">
      <formula>AND(Q27&lt;TODAY(),R29="")</formula>
    </cfRule>
  </conditionalFormatting>
  <conditionalFormatting sqref="R34">
    <cfRule type="expression" priority="138" aboveAverage="0" equalAverage="0" bottom="0" percent="0" rank="0" text="" dxfId="1">
      <formula>AND(Q32&lt;TODAY(),R34="")</formula>
    </cfRule>
  </conditionalFormatting>
  <conditionalFormatting sqref="R41">
    <cfRule type="expression" priority="139" aboveAverage="0" equalAverage="0" bottom="0" percent="0" rank="0" text="" dxfId="1">
      <formula>AND(Q39&lt;TODAY(),R41="")</formula>
    </cfRule>
  </conditionalFormatting>
  <conditionalFormatting sqref="R64">
    <cfRule type="expression" priority="140" aboveAverage="0" equalAverage="0" bottom="0" percent="0" rank="0" text="" dxfId="1">
      <formula>AND(Q62&lt;TODAY(),R64="")</formula>
    </cfRule>
  </conditionalFormatting>
  <conditionalFormatting sqref="R66">
    <cfRule type="expression" priority="141" aboveAverage="0" equalAverage="0" bottom="0" percent="0" rank="0" text="" dxfId="2">
      <formula>AND(Q64=R64,Q64&lt;&gt;"")</formula>
    </cfRule>
  </conditionalFormatting>
  <conditionalFormatting sqref="R82">
    <cfRule type="expression" priority="142" aboveAverage="0" equalAverage="0" bottom="0" percent="0" rank="0" text="" dxfId="0">
      <formula>INT(R82)=TODAY()</formula>
    </cfRule>
  </conditionalFormatting>
  <conditionalFormatting sqref="R86">
    <cfRule type="expression" priority="143" aboveAverage="0" equalAverage="0" bottom="0" percent="0" rank="0" text="" dxfId="2">
      <formula>AND(R84=T84,R84&lt;&gt;"")</formula>
    </cfRule>
  </conditionalFormatting>
  <conditionalFormatting sqref="R85:T85">
    <cfRule type="expression" priority="144" aboveAverage="0" equalAverage="0" bottom="0" percent="0" rank="0" text="" dxfId="4">
      <formula>AND(R84=T84,R84&lt;&gt;"",T84&lt;&gt;"")</formula>
    </cfRule>
  </conditionalFormatting>
  <conditionalFormatting sqref="T16">
    <cfRule type="expression" priority="145" aboveAverage="0" equalAverage="0" bottom="0" percent="0" rank="0" text="" dxfId="0">
      <formula>AND(T16=TODAY())</formula>
    </cfRule>
  </conditionalFormatting>
  <conditionalFormatting sqref="T64">
    <cfRule type="expression" priority="146" aboveAverage="0" equalAverage="0" bottom="0" percent="0" rank="0" text="" dxfId="1">
      <formula>AND(T62&lt;TODAY(),T64="")</formula>
    </cfRule>
  </conditionalFormatting>
  <conditionalFormatting sqref="T66">
    <cfRule type="expression" priority="147" aboveAverage="0" equalAverage="0" bottom="0" percent="0" rank="0" text="" dxfId="2">
      <formula>AND(T64=U64,T64&lt;&gt;"")</formula>
    </cfRule>
  </conditionalFormatting>
  <conditionalFormatting sqref="T86">
    <cfRule type="expression" priority="148" aboveAverage="0" equalAverage="0" bottom="0" percent="0" rank="0" text="" dxfId="2">
      <formula>AND(R84=T84,R84&lt;&gt;"")</formula>
    </cfRule>
  </conditionalFormatting>
  <conditionalFormatting sqref="T65:U65">
    <cfRule type="expression" priority="149" aboveAverage="0" equalAverage="0" bottom="0" percent="0" rank="0" text="" dxfId="4">
      <formula>AND(T64=U64,T64&lt;&gt;"",U64&lt;&gt;"")</formula>
    </cfRule>
  </conditionalFormatting>
  <conditionalFormatting sqref="U64">
    <cfRule type="expression" priority="150" aboveAverage="0" equalAverage="0" bottom="0" percent="0" rank="0" text="" dxfId="1">
      <formula>AND(T62&lt;TODAY(),U64="")</formula>
    </cfRule>
  </conditionalFormatting>
  <conditionalFormatting sqref="U66">
    <cfRule type="expression" priority="151" aboveAverage="0" equalAverage="0" bottom="0" percent="0" rank="0" text="" dxfId="2">
      <formula>AND(T64=U64,T64&lt;&gt;"")</formula>
    </cfRule>
  </conditionalFormatting>
  <conditionalFormatting sqref="U72">
    <cfRule type="expression" priority="152" aboveAverage="0" equalAverage="0" bottom="0" percent="0" rank="0" text="" dxfId="0">
      <formula>INT(U72)=TODAY()</formula>
    </cfRule>
  </conditionalFormatting>
  <conditionalFormatting sqref="U76">
    <cfRule type="expression" priority="153" aboveAverage="0" equalAverage="0" bottom="0" percent="0" rank="0" text="" dxfId="2">
      <formula>AND(U74=W74,U74&lt;&gt;"")</formula>
    </cfRule>
  </conditionalFormatting>
  <conditionalFormatting sqref="U75:W75">
    <cfRule type="expression" priority="154" aboveAverage="0" equalAverage="0" bottom="0" percent="0" rank="0" text="" dxfId="4">
      <formula>AND(U74=W74,U74&lt;&gt;"",W74&lt;&gt;"")</formula>
    </cfRule>
  </conditionalFormatting>
  <conditionalFormatting sqref="V62">
    <cfRule type="expression" priority="155" aboveAverage="0" equalAverage="0" bottom="0" percent="0" rank="0" text="" dxfId="0">
      <formula>AND(V62=TODAY())</formula>
    </cfRule>
  </conditionalFormatting>
  <conditionalFormatting sqref="W64">
    <cfRule type="expression" priority="156" aboveAverage="0" equalAverage="0" bottom="0" percent="0" rank="0" text="" dxfId="1">
      <formula>AND(W62&lt;TODAY(),W64="")</formula>
    </cfRule>
  </conditionalFormatting>
  <conditionalFormatting sqref="W66">
    <cfRule type="expression" priority="157" aboveAverage="0" equalAverage="0" bottom="0" percent="0" rank="0" text="" dxfId="2">
      <formula>AND(W64=X64,W64&lt;&gt;"")</formula>
    </cfRule>
  </conditionalFormatting>
  <conditionalFormatting sqref="W76">
    <cfRule type="expression" priority="158" aboveAverage="0" equalAverage="0" bottom="0" percent="0" rank="0" text="" dxfId="2">
      <formula>AND(U74=W74,U74&lt;&gt;"")</formula>
    </cfRule>
  </conditionalFormatting>
  <conditionalFormatting sqref="W65:X65">
    <cfRule type="expression" priority="159" aboveAverage="0" equalAverage="0" bottom="0" percent="0" rank="0" text="" dxfId="4">
      <formula>AND(W64=X64,W64&lt;&gt;"",X64&lt;&gt;"")</formula>
    </cfRule>
  </conditionalFormatting>
  <conditionalFormatting sqref="X64">
    <cfRule type="expression" priority="160" aboveAverage="0" equalAverage="0" bottom="0" percent="0" rank="0" text="" dxfId="1">
      <formula>AND(W62&lt;TODAY(),X64="")</formula>
    </cfRule>
  </conditionalFormatting>
  <conditionalFormatting sqref="X66">
    <cfRule type="expression" priority="161" aboveAverage="0" equalAverage="0" bottom="0" percent="0" rank="0" text="" dxfId="2">
      <formula>AND(W64=X64,W64&lt;&gt;"")</formula>
    </cfRule>
  </conditionalFormatting>
  <printOptions headings="false" gridLines="false" gridLinesSet="true" horizontalCentered="true" verticalCentered="false"/>
  <pageMargins left="0.196527777777778" right="0.196527777777778"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0"/>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11.38"/>
    <col collapsed="false" customWidth="true" hidden="false" outlineLevel="0" max="2" min="2" style="1" width="21.63"/>
    <col collapsed="false" customWidth="true" hidden="false" outlineLevel="0" max="3" min="3" style="1" width="10.26"/>
    <col collapsed="false" customWidth="true" hidden="false" outlineLevel="0" max="4" min="4" style="1" width="18"/>
    <col collapsed="false" customWidth="true" hidden="false" outlineLevel="0" max="5" min="5" style="1" width="19"/>
    <col collapsed="false" customWidth="true" hidden="false" outlineLevel="0" max="6" min="6" style="1" width="9.26"/>
    <col collapsed="false" customWidth="true" hidden="false" outlineLevel="0" max="7" min="7" style="1" width="7.87"/>
    <col collapsed="false" customWidth="true" hidden="false" outlineLevel="0" max="8" min="8" style="1" width="9.75"/>
    <col collapsed="false" customWidth="true" hidden="false" outlineLevel="0" max="9" min="9" style="1" width="15.63"/>
    <col collapsed="false" customWidth="true" hidden="false" outlineLevel="0" max="10" min="10" style="1" width="11.38"/>
    <col collapsed="false" customWidth="true" hidden="false" outlineLevel="0" max="11" min="11" style="1" width="5.75"/>
    <col collapsed="false" customWidth="true" hidden="false" outlineLevel="0" max="12" min="12" style="1" width="19.26"/>
    <col collapsed="false" customWidth="true" hidden="false" outlineLevel="0" max="26" min="13" style="1" width="14.38"/>
  </cols>
  <sheetData>
    <row r="1" customFormat="false" ht="14.25" hidden="false" customHeight="true" outlineLevel="0" collapsed="false">
      <c r="A1" s="153"/>
      <c r="B1" s="154" t="str">
        <f aca="false">Language!$E$221</f>
        <v>Daily schedule</v>
      </c>
      <c r="C1" s="154"/>
      <c r="D1" s="154"/>
      <c r="E1" s="154"/>
      <c r="F1" s="154"/>
      <c r="G1" s="154"/>
      <c r="H1" s="154"/>
      <c r="I1" s="155"/>
    </row>
    <row r="2" customFormat="false" ht="14.25" hidden="false" customHeight="true" outlineLevel="0" collapsed="false">
      <c r="A2" s="156"/>
      <c r="B2" s="157"/>
      <c r="C2" s="157"/>
      <c r="D2" s="157"/>
      <c r="E2" s="157"/>
      <c r="F2" s="157"/>
      <c r="G2" s="157"/>
      <c r="H2" s="157"/>
      <c r="I2" s="157"/>
      <c r="K2" s="158" t="str">
        <f aca="false">Language!$E$231</f>
        <v>Color favorites</v>
      </c>
      <c r="L2" s="158"/>
    </row>
    <row r="3" customFormat="false" ht="16.5" hidden="false" customHeight="true" outlineLevel="0" collapsed="false">
      <c r="A3" s="156"/>
      <c r="B3" s="159" t="str">
        <f aca="false">Language!$E$230</f>
        <v>Date</v>
      </c>
      <c r="C3" s="160" t="str">
        <f aca="false">Language!$E$224</f>
        <v>Time</v>
      </c>
      <c r="D3" s="160" t="str">
        <f aca="false">Language!$E$225</f>
        <v>Team 1</v>
      </c>
      <c r="E3" s="160" t="str">
        <f aca="false">Language!$E$226</f>
        <v>Team 2</v>
      </c>
      <c r="F3" s="161" t="str">
        <f aca="false">Language!$E$222</f>
        <v>Match No.</v>
      </c>
      <c r="G3" s="161" t="str">
        <f aca="false">Language!$E$223</f>
        <v>Teams</v>
      </c>
      <c r="H3" s="161"/>
      <c r="I3" s="162" t="str">
        <f aca="false">Language!$E$136</f>
        <v>Venue</v>
      </c>
      <c r="K3" s="163" t="str">
        <f aca="false">Language!$E$232</f>
        <v>Enter the group code here</v>
      </c>
      <c r="L3" s="163"/>
    </row>
    <row r="4" customFormat="false" ht="14.25" hidden="false" customHeight="true" outlineLevel="0" collapsed="false">
      <c r="B4" s="164" t="n">
        <f aca="false" t="array" ref="B4:B4">INDEX(Matches!$B$4:$J$72,MATCH($F4,Matches!$B$4:$B$72,0),5)</f>
        <v>45457.875</v>
      </c>
      <c r="C4" s="165" t="n">
        <f aca="false" t="array" ref="C4:C4">INDEX(Matches!$B$4:$J$72,MATCH($F4,Matches!$B$4:$B$72,0),5)</f>
        <v>45457.875</v>
      </c>
      <c r="D4" s="166" t="str">
        <f aca="false" t="array" ref="D4:D4">INDEX(Matches!$B$4:$J$72,MATCH($F4,Matches!$B$4:$B$72,0),8)</f>
        <v>Germany</v>
      </c>
      <c r="E4" s="166" t="str">
        <f aca="false" t="array" ref="E4:E4">INDEX(Matches!$B$4:$J$72,MATCH($F4,Matches!$B$4:$B$72,0),9)</f>
        <v>Scotland</v>
      </c>
      <c r="F4" s="167" t="n">
        <v>1</v>
      </c>
      <c r="G4" s="168" t="str">
        <f aca="false" t="array" ref="G4:G4">INDEX(Matches!$B$4:$J$72,MATCH($F4,Matches!$B$4:$B$72,0),2)</f>
        <v>A1</v>
      </c>
      <c r="H4" s="168" t="str">
        <f aca="false" t="array" ref="H4:H4">INDEX(Matches!$B$4:$J$72,MATCH($F4,Matches!$B$4:$B$72,0),3)</f>
        <v>A2</v>
      </c>
      <c r="I4" s="169" t="str">
        <f aca="false">IFERROR(VLOOKUP($F4,Matches!$B$4:$H$58,7,0),"")</f>
        <v>Munich</v>
      </c>
      <c r="K4" s="163"/>
      <c r="L4" s="163"/>
    </row>
    <row r="5" customFormat="false" ht="14.25" hidden="false" customHeight="true" outlineLevel="0" collapsed="false">
      <c r="B5" s="170"/>
      <c r="C5" s="171"/>
      <c r="D5" s="172"/>
      <c r="E5" s="172"/>
      <c r="F5" s="173"/>
      <c r="G5" s="174"/>
      <c r="H5" s="174"/>
      <c r="I5" s="175"/>
      <c r="K5" s="163"/>
      <c r="L5" s="163"/>
    </row>
    <row r="6" customFormat="false" ht="14.25" hidden="false" customHeight="true" outlineLevel="0" collapsed="false">
      <c r="B6" s="164" t="n">
        <f aca="false" t="array" ref="B6:B6">INDEX(Matches!$B$4:$J$72,MATCH($F6,Matches!$B$4:$B$72,0),5)</f>
        <v>45458.625</v>
      </c>
      <c r="C6" s="165" t="n">
        <f aca="false" t="array" ref="C6:C6">INDEX(Matches!$B$4:$J$72,MATCH($F6,Matches!$B$4:$B$72,0),5)</f>
        <v>45458.625</v>
      </c>
      <c r="D6" s="166" t="str">
        <f aca="false" t="array" ref="D6:D6">INDEX(Matches!$B$4:$J$72,MATCH($F6,Matches!$B$4:$B$72,0),8)</f>
        <v>Hungary</v>
      </c>
      <c r="E6" s="166" t="str">
        <f aca="false" t="array" ref="E6:E6">INDEX(Matches!$B$4:$J$72,MATCH($F6,Matches!$B$4:$B$72,0),9)</f>
        <v>Switzerland</v>
      </c>
      <c r="F6" s="176" t="n">
        <v>2</v>
      </c>
      <c r="G6" s="168" t="str">
        <f aca="false" t="array" ref="G6:G6">INDEX(Matches!$B$4:$J$72,MATCH($F6,Matches!$B$4:$B$72,0),2)</f>
        <v>A3</v>
      </c>
      <c r="H6" s="168" t="str">
        <f aca="false" t="array" ref="H6:H6">INDEX(Matches!$B$4:$J$72,MATCH($F6,Matches!$B$4:$B$72,0),3)</f>
        <v>A4</v>
      </c>
      <c r="I6" s="169" t="str">
        <f aca="false">IFERROR(VLOOKUP($F6,Matches!$B$4:$H$58,7,0),"")</f>
        <v>Cologne</v>
      </c>
      <c r="K6" s="177" t="s">
        <v>46</v>
      </c>
    </row>
    <row r="7" customFormat="false" ht="14.25" hidden="false" customHeight="true" outlineLevel="0" collapsed="false">
      <c r="B7" s="164" t="n">
        <f aca="false" t="array" ref="B7:B7">INDEX(Matches!$B$4:$J$72,MATCH($F7,Matches!$B$4:$B$72,0),5)</f>
        <v>45458.75</v>
      </c>
      <c r="C7" s="165" t="n">
        <f aca="false" t="array" ref="C7:C7">INDEX(Matches!$B$4:$J$72,MATCH($F7,Matches!$B$4:$B$72,0),5)</f>
        <v>45458.75</v>
      </c>
      <c r="D7" s="166" t="str">
        <f aca="false" t="array" ref="D7:D7">INDEX(Matches!$B$4:$J$72,MATCH($F7,Matches!$B$4:$B$72,0),8)</f>
        <v>Spain</v>
      </c>
      <c r="E7" s="166" t="str">
        <f aca="false" t="array" ref="E7:E7">INDEX(Matches!$B$4:$J$72,MATCH($F7,Matches!$B$4:$B$72,0),9)</f>
        <v>Croatia</v>
      </c>
      <c r="F7" s="176" t="n">
        <v>3</v>
      </c>
      <c r="G7" s="168" t="str">
        <f aca="false" t="array" ref="G7:G7">INDEX(Matches!$B$4:$J$72,MATCH($F7,Matches!$B$4:$B$72,0),2)</f>
        <v>B1</v>
      </c>
      <c r="H7" s="168" t="str">
        <f aca="false" t="array" ref="H7:H7">INDEX(Matches!$B$4:$J$72,MATCH($F7,Matches!$B$4:$B$72,0),3)</f>
        <v>B2</v>
      </c>
      <c r="I7" s="169" t="str">
        <f aca="false">IFERROR(VLOOKUP($F7,Matches!$B$4:$H$58,7,0),"")</f>
        <v>Berlin</v>
      </c>
      <c r="K7" s="178" t="s">
        <v>47</v>
      </c>
      <c r="L7" s="179" t="str">
        <f aca="false">IFERROR(VLOOKUP(K7,Groups!$B$7:$D$35,3,0),"")</f>
        <v>England</v>
      </c>
    </row>
    <row r="8" customFormat="false" ht="14.25" hidden="false" customHeight="true" outlineLevel="0" collapsed="false">
      <c r="B8" s="164" t="n">
        <f aca="false" t="array" ref="B8:B8">INDEX(Matches!$B$4:$J$72,MATCH($F8,Matches!$B$4:$B$72,0),5)</f>
        <v>45458.875</v>
      </c>
      <c r="C8" s="165" t="n">
        <f aca="false" t="array" ref="C8:C8">INDEX(Matches!$B$4:$J$72,MATCH($F8,Matches!$B$4:$B$72,0),5)</f>
        <v>45458.875</v>
      </c>
      <c r="D8" s="166" t="str">
        <f aca="false" t="array" ref="D8:D8">INDEX(Matches!$B$4:$J$72,MATCH($F8,Matches!$B$4:$B$72,0),8)</f>
        <v>Italy</v>
      </c>
      <c r="E8" s="166" t="str">
        <f aca="false" t="array" ref="E8:E8">INDEX(Matches!$B$4:$J$72,MATCH($F8,Matches!$B$4:$B$72,0),9)</f>
        <v>Albania</v>
      </c>
      <c r="F8" s="176" t="n">
        <v>4</v>
      </c>
      <c r="G8" s="168" t="str">
        <f aca="false" t="array" ref="G8:G8">INDEX(Matches!$B$4:$J$72,MATCH($F8,Matches!$B$4:$B$72,0),2)</f>
        <v>B3</v>
      </c>
      <c r="H8" s="168" t="str">
        <f aca="false" t="array" ref="H8:H8">INDEX(Matches!$B$4:$J$72,MATCH($F8,Matches!$B$4:$B$72,0),3)</f>
        <v>B4</v>
      </c>
      <c r="I8" s="169" t="str">
        <f aca="false">IFERROR(VLOOKUP($F8,Matches!$B$4:$H$58,7,0),"")</f>
        <v>Dortmund</v>
      </c>
      <c r="K8" s="180" t="s">
        <v>48</v>
      </c>
      <c r="L8" s="181" t="str">
        <f aca="false">IFERROR(VLOOKUP(K8,Groups!$B$7:$D$35,3,0),"")</f>
        <v>Spain</v>
      </c>
    </row>
    <row r="9" customFormat="false" ht="14.25" hidden="false" customHeight="true" outlineLevel="0" collapsed="false">
      <c r="B9" s="170"/>
      <c r="C9" s="171"/>
      <c r="D9" s="172"/>
      <c r="E9" s="172"/>
      <c r="F9" s="173"/>
      <c r="G9" s="174"/>
      <c r="H9" s="174"/>
      <c r="I9" s="175"/>
      <c r="K9" s="180" t="s">
        <v>49</v>
      </c>
      <c r="L9" s="182" t="str">
        <f aca="false">IFERROR(VLOOKUP(K9,Groups!$B$7:$D$35,3,0),"")</f>
        <v>France</v>
      </c>
    </row>
    <row r="10" customFormat="false" ht="14.25" hidden="false" customHeight="true" outlineLevel="0" collapsed="false">
      <c r="B10" s="164" t="n">
        <f aca="false" t="array" ref="B10:B10">INDEX(Matches!$B$4:$J$72,MATCH($F10,Matches!$B$4:$B$72,0),5)</f>
        <v>45459.625</v>
      </c>
      <c r="C10" s="165" t="n">
        <f aca="false" t="array" ref="C10:C10">INDEX(Matches!$B$4:$J$72,MATCH($F10,Matches!$B$4:$B$72,0),5)</f>
        <v>45459.625</v>
      </c>
      <c r="D10" s="166" t="str">
        <f aca="false" t="array" ref="D10:D10">INDEX(Matches!$B$4:$J$72,MATCH($F10,Matches!$B$4:$B$72,0),8)</f>
        <v>Poland</v>
      </c>
      <c r="E10" s="166" t="str">
        <f aca="false" t="array" ref="E10:E10">INDEX(Matches!$B$4:$J$72,MATCH($F10,Matches!$B$4:$B$72,0),9)</f>
        <v>Netherlands</v>
      </c>
      <c r="F10" s="176" t="n">
        <v>7</v>
      </c>
      <c r="G10" s="168" t="str">
        <f aca="false" t="array" ref="G10:G10">INDEX(Matches!$B$4:$J$72,MATCH($F10,Matches!$B$4:$B$72,0),2)</f>
        <v>D1</v>
      </c>
      <c r="H10" s="168" t="str">
        <f aca="false" t="array" ref="H10:H10">INDEX(Matches!$B$4:$J$72,MATCH($F10,Matches!$B$4:$B$72,0),3)</f>
        <v>D2</v>
      </c>
      <c r="I10" s="169" t="str">
        <f aca="false">IFERROR(VLOOKUP($F10,Matches!$B$4:$H$58,7,0),"")</f>
        <v>Hamburg</v>
      </c>
      <c r="K10" s="183"/>
      <c r="L10" s="184" t="str">
        <f aca="false">IFERROR(VLOOKUP(K10,Groups!$B$7:$D$35,3,0),"")</f>
        <v/>
      </c>
    </row>
    <row r="11" customFormat="false" ht="14.25" hidden="false" customHeight="true" outlineLevel="0" collapsed="false">
      <c r="B11" s="164" t="n">
        <f aca="false" t="array" ref="B11:B11">INDEX(Matches!$B$4:$J$72,MATCH($F11,Matches!$B$4:$B$72,0),5)</f>
        <v>45459.75</v>
      </c>
      <c r="C11" s="165" t="n">
        <f aca="false" t="array" ref="C11:C11">INDEX(Matches!$B$4:$J$72,MATCH($F11,Matches!$B$4:$B$72,0),5)</f>
        <v>45459.75</v>
      </c>
      <c r="D11" s="166" t="str">
        <f aca="false" t="array" ref="D11:D11">INDEX(Matches!$B$4:$J$72,MATCH($F11,Matches!$B$4:$B$72,0),8)</f>
        <v>Slovenia</v>
      </c>
      <c r="E11" s="166" t="str">
        <f aca="false" t="array" ref="E11:E11">INDEX(Matches!$B$4:$J$72,MATCH($F11,Matches!$B$4:$B$72,0),9)</f>
        <v>Denmark</v>
      </c>
      <c r="F11" s="176" t="n">
        <v>6</v>
      </c>
      <c r="G11" s="168" t="str">
        <f aca="false" t="array" ref="G11:G11">INDEX(Matches!$B$4:$J$72,MATCH($F11,Matches!$B$4:$B$72,0),2)</f>
        <v>C1</v>
      </c>
      <c r="H11" s="168" t="str">
        <f aca="false" t="array" ref="H11:H11">INDEX(Matches!$B$4:$J$72,MATCH($F11,Matches!$B$4:$B$72,0),3)</f>
        <v>C2</v>
      </c>
      <c r="I11" s="169" t="str">
        <f aca="false">IFERROR(VLOOKUP($F11,Matches!$B$4:$H$58,7,0),"")</f>
        <v>Stuttgart</v>
      </c>
    </row>
    <row r="12" customFormat="false" ht="14.25" hidden="false" customHeight="true" outlineLevel="0" collapsed="false">
      <c r="B12" s="164" t="n">
        <f aca="false" t="array" ref="B12:B12">INDEX(Matches!$B$4:$J$72,MATCH($F12,Matches!$B$4:$B$72,0),5)</f>
        <v>45459.875</v>
      </c>
      <c r="C12" s="165" t="n">
        <f aca="false" t="array" ref="C12:C12">INDEX(Matches!$B$4:$J$72,MATCH($F12,Matches!$B$4:$B$72,0),5)</f>
        <v>45459.875</v>
      </c>
      <c r="D12" s="166" t="str">
        <f aca="false" t="array" ref="D12:D12">INDEX(Matches!$B$4:$J$72,MATCH($F12,Matches!$B$4:$B$72,0),8)</f>
        <v>Serbia</v>
      </c>
      <c r="E12" s="166" t="str">
        <f aca="false" t="array" ref="E12:E12">INDEX(Matches!$B$4:$J$72,MATCH($F12,Matches!$B$4:$B$72,0),9)</f>
        <v>England</v>
      </c>
      <c r="F12" s="176" t="n">
        <v>5</v>
      </c>
      <c r="G12" s="168" t="str">
        <f aca="false" t="array" ref="G12:G12">INDEX(Matches!$B$4:$J$72,MATCH($F12,Matches!$B$4:$B$72,0),2)</f>
        <v>C3</v>
      </c>
      <c r="H12" s="168" t="str">
        <f aca="false" t="array" ref="H12:H12">INDEX(Matches!$B$4:$J$72,MATCH($F12,Matches!$B$4:$B$72,0),3)</f>
        <v>C4</v>
      </c>
      <c r="I12" s="169" t="str">
        <f aca="false">IFERROR(VLOOKUP($F12,Matches!$B$4:$H$58,7,0),"")</f>
        <v>Gelsenkirchen</v>
      </c>
    </row>
    <row r="13" customFormat="false" ht="14.25" hidden="false" customHeight="true" outlineLevel="0" collapsed="false">
      <c r="B13" s="170"/>
      <c r="C13" s="171"/>
      <c r="D13" s="172"/>
      <c r="E13" s="172"/>
      <c r="F13" s="173"/>
      <c r="G13" s="174"/>
      <c r="H13" s="174"/>
      <c r="I13" s="175"/>
    </row>
    <row r="14" customFormat="false" ht="14.25" hidden="false" customHeight="true" outlineLevel="0" collapsed="false">
      <c r="B14" s="164" t="n">
        <f aca="false" t="array" ref="B14:B14">INDEX(Matches!$B$4:$J$72,MATCH($F14,Matches!$B$4:$B$72,0),5)</f>
        <v>45460.625</v>
      </c>
      <c r="C14" s="165" t="n">
        <f aca="false" t="array" ref="C14:C14">INDEX(Matches!$B$4:$J$72,MATCH($F14,Matches!$B$4:$B$72,0),5)</f>
        <v>45460.625</v>
      </c>
      <c r="D14" s="166" t="str">
        <f aca="false" t="array" ref="D14:D14">INDEX(Matches!$B$4:$J$72,MATCH($F14,Matches!$B$4:$B$72,0),8)</f>
        <v>Romania</v>
      </c>
      <c r="E14" s="166" t="str">
        <f aca="false" t="array" ref="E14:E14">INDEX(Matches!$B$4:$J$72,MATCH($F14,Matches!$B$4:$B$72,0),9)</f>
        <v>Ukraine</v>
      </c>
      <c r="F14" s="176" t="n">
        <v>10</v>
      </c>
      <c r="G14" s="168" t="str">
        <f aca="false" t="array" ref="G14:G14">INDEX(Matches!$B$4:$J$72,MATCH($F14,Matches!$B$4:$B$72,0),2)</f>
        <v>E3</v>
      </c>
      <c r="H14" s="168" t="str">
        <f aca="false" t="array" ref="H14:H14">INDEX(Matches!$B$4:$J$72,MATCH($F14,Matches!$B$4:$B$72,0),3)</f>
        <v>E4</v>
      </c>
      <c r="I14" s="169" t="str">
        <f aca="false">IFERROR(VLOOKUP($F14,Matches!$B$4:$H$58,7,0),"")</f>
        <v>Munich</v>
      </c>
    </row>
    <row r="15" customFormat="false" ht="14.25" hidden="false" customHeight="true" outlineLevel="0" collapsed="false">
      <c r="B15" s="164" t="n">
        <f aca="false" t="array" ref="B15:B15">INDEX(Matches!$B$4:$J$72,MATCH($F15,Matches!$B$4:$B$72,0),5)</f>
        <v>45460.75</v>
      </c>
      <c r="C15" s="165" t="n">
        <f aca="false" t="array" ref="C15:C15">INDEX(Matches!$B$4:$J$72,MATCH($F15,Matches!$B$4:$B$72,0),5)</f>
        <v>45460.75</v>
      </c>
      <c r="D15" s="166" t="str">
        <f aca="false" t="array" ref="D15:D15">INDEX(Matches!$B$4:$J$72,MATCH($F15,Matches!$B$4:$B$72,0),8)</f>
        <v>Belgium</v>
      </c>
      <c r="E15" s="166" t="str">
        <f aca="false" t="array" ref="E15:E15">INDEX(Matches!$B$4:$J$72,MATCH($F15,Matches!$B$4:$B$72,0),9)</f>
        <v>Slovakia</v>
      </c>
      <c r="F15" s="176" t="n">
        <v>9</v>
      </c>
      <c r="G15" s="168" t="str">
        <f aca="false" t="array" ref="G15:G15">INDEX(Matches!$B$4:$J$72,MATCH($F15,Matches!$B$4:$B$72,0),2)</f>
        <v>E1</v>
      </c>
      <c r="H15" s="168" t="str">
        <f aca="false" t="array" ref="H15:H15">INDEX(Matches!$B$4:$J$72,MATCH($F15,Matches!$B$4:$B$72,0),3)</f>
        <v>E2</v>
      </c>
      <c r="I15" s="169" t="str">
        <f aca="false">IFERROR(VLOOKUP($F15,Matches!$B$4:$H$58,7,0),"")</f>
        <v>Frankfurt</v>
      </c>
    </row>
    <row r="16" customFormat="false" ht="14.25" hidden="false" customHeight="true" outlineLevel="0" collapsed="false">
      <c r="B16" s="164" t="n">
        <f aca="false" t="array" ref="B16:B16">INDEX(Matches!$B$4:$J$72,MATCH($F16,Matches!$B$4:$B$72,0),5)</f>
        <v>45460.875</v>
      </c>
      <c r="C16" s="165" t="n">
        <f aca="false" t="array" ref="C16:C16">INDEX(Matches!$B$4:$J$72,MATCH($F16,Matches!$B$4:$B$72,0),5)</f>
        <v>45460.875</v>
      </c>
      <c r="D16" s="166" t="str">
        <f aca="false" t="array" ref="D16:D16">INDEX(Matches!$B$4:$J$72,MATCH($F16,Matches!$B$4:$B$72,0),8)</f>
        <v>Austria</v>
      </c>
      <c r="E16" s="166" t="str">
        <f aca="false" t="array" ref="E16:E16">INDEX(Matches!$B$4:$J$72,MATCH($F16,Matches!$B$4:$B$72,0),9)</f>
        <v>France</v>
      </c>
      <c r="F16" s="176" t="n">
        <v>8</v>
      </c>
      <c r="G16" s="168" t="str">
        <f aca="false" t="array" ref="G16:G16">INDEX(Matches!$B$4:$J$72,MATCH($F16,Matches!$B$4:$B$72,0),2)</f>
        <v>D3</v>
      </c>
      <c r="H16" s="168" t="str">
        <f aca="false" t="array" ref="H16:H16">INDEX(Matches!$B$4:$J$72,MATCH($F16,Matches!$B$4:$B$72,0),3)</f>
        <v>D4</v>
      </c>
      <c r="I16" s="169" t="str">
        <f aca="false">IFERROR(VLOOKUP($F16,Matches!$B$4:$H$58,7,0),"")</f>
        <v>Dusseldorf</v>
      </c>
    </row>
    <row r="17" customFormat="false" ht="14.25" hidden="false" customHeight="true" outlineLevel="0" collapsed="false">
      <c r="B17" s="170"/>
      <c r="C17" s="171"/>
      <c r="D17" s="172"/>
      <c r="E17" s="172"/>
      <c r="F17" s="173"/>
      <c r="G17" s="174"/>
      <c r="H17" s="174"/>
      <c r="I17" s="175"/>
    </row>
    <row r="18" customFormat="false" ht="14.25" hidden="false" customHeight="true" outlineLevel="0" collapsed="false">
      <c r="B18" s="164" t="n">
        <f aca="false" t="array" ref="B18:B18">INDEX(Matches!$B$4:$J$72,MATCH($F18,Matches!$B$4:$B$72,0),5)</f>
        <v>45461.75</v>
      </c>
      <c r="C18" s="165" t="n">
        <f aca="false" t="array" ref="C18:C18">INDEX(Matches!$B$4:$J$72,MATCH($F18,Matches!$B$4:$B$72,0),5)</f>
        <v>45461.75</v>
      </c>
      <c r="D18" s="166" t="str">
        <f aca="false" t="array" ref="D18:D18">INDEX(Matches!$B$4:$J$72,MATCH($F18,Matches!$B$4:$B$72,0),8)</f>
        <v>Türkiye</v>
      </c>
      <c r="E18" s="166" t="str">
        <f aca="false" t="array" ref="E18:E18">INDEX(Matches!$B$4:$J$72,MATCH($F18,Matches!$B$4:$B$72,0),9)</f>
        <v>Georgia</v>
      </c>
      <c r="F18" s="176" t="n">
        <v>11</v>
      </c>
      <c r="G18" s="168" t="str">
        <f aca="false" t="array" ref="G18:G18">INDEX(Matches!$B$4:$J$72,MATCH($F18,Matches!$B$4:$B$72,0),2)</f>
        <v>F1</v>
      </c>
      <c r="H18" s="168" t="str">
        <f aca="false" t="array" ref="H18:H18">INDEX(Matches!$B$4:$J$72,MATCH($F18,Matches!$B$4:$B$72,0),3)</f>
        <v>F2</v>
      </c>
      <c r="I18" s="169" t="str">
        <f aca="false">IFERROR(VLOOKUP($F18,Matches!$B$4:$H$58,7,0),"")</f>
        <v>Dortmund</v>
      </c>
    </row>
    <row r="19" customFormat="false" ht="14.25" hidden="false" customHeight="true" outlineLevel="0" collapsed="false">
      <c r="B19" s="164" t="n">
        <f aca="false" t="array" ref="B19:B19">INDEX(Matches!$B$4:$J$72,MATCH($F19,Matches!$B$4:$B$72,0),5)</f>
        <v>45461.875</v>
      </c>
      <c r="C19" s="165" t="n">
        <f aca="false" t="array" ref="C19:C19">INDEX(Matches!$B$4:$J$72,MATCH($F19,Matches!$B$4:$B$72,0),5)</f>
        <v>45461.875</v>
      </c>
      <c r="D19" s="166" t="str">
        <f aca="false" t="array" ref="D19:D19">INDEX(Matches!$B$4:$J$72,MATCH($F19,Matches!$B$4:$B$72,0),8)</f>
        <v>Portugal</v>
      </c>
      <c r="E19" s="166" t="str">
        <f aca="false" t="array" ref="E19:E19">INDEX(Matches!$B$4:$J$72,MATCH($F19,Matches!$B$4:$B$72,0),9)</f>
        <v>Czechia</v>
      </c>
      <c r="F19" s="176" t="n">
        <v>12</v>
      </c>
      <c r="G19" s="168" t="str">
        <f aca="false" t="array" ref="G19:G19">INDEX(Matches!$B$4:$J$72,MATCH($F19,Matches!$B$4:$B$72,0),2)</f>
        <v>F3</v>
      </c>
      <c r="H19" s="168" t="str">
        <f aca="false" t="array" ref="H19:H19">INDEX(Matches!$B$4:$J$72,MATCH($F19,Matches!$B$4:$B$72,0),3)</f>
        <v>F4</v>
      </c>
      <c r="I19" s="169" t="str">
        <f aca="false">IFERROR(VLOOKUP($F19,Matches!$B$4:$H$58,7,0),"")</f>
        <v>Leipzig</v>
      </c>
    </row>
    <row r="20" customFormat="false" ht="14.25" hidden="false" customHeight="true" outlineLevel="0" collapsed="false">
      <c r="B20" s="170"/>
      <c r="C20" s="171"/>
      <c r="D20" s="172"/>
      <c r="E20" s="172"/>
      <c r="F20" s="173"/>
      <c r="G20" s="174"/>
      <c r="H20" s="174"/>
      <c r="I20" s="175"/>
    </row>
    <row r="21" customFormat="false" ht="14.25" hidden="false" customHeight="true" outlineLevel="0" collapsed="false">
      <c r="B21" s="164" t="n">
        <f aca="false" t="array" ref="B21:B21">INDEX(Matches!$B$4:$J$72,MATCH($F21,Matches!$B$4:$B$72,0),5)</f>
        <v>45462.625</v>
      </c>
      <c r="C21" s="165" t="n">
        <f aca="false" t="array" ref="C21:C21">INDEX(Matches!$B$4:$J$72,MATCH($F21,Matches!$B$4:$B$72,0),5)</f>
        <v>45462.625</v>
      </c>
      <c r="D21" s="166" t="str">
        <f aca="false" t="array" ref="D21:D21">INDEX(Matches!$B$4:$J$72,MATCH($F21,Matches!$B$4:$B$72,0),8)</f>
        <v>Croatia</v>
      </c>
      <c r="E21" s="166" t="str">
        <f aca="false" t="array" ref="E21:E21">INDEX(Matches!$B$4:$J$72,MATCH($F21,Matches!$B$4:$B$72,0),9)</f>
        <v>Albania</v>
      </c>
      <c r="F21" s="176" t="n">
        <v>15</v>
      </c>
      <c r="G21" s="168" t="str">
        <f aca="false" t="array" ref="G21:G21">INDEX(Matches!$B$4:$J$72,MATCH($F21,Matches!$B$4:$B$72,0),2)</f>
        <v>B2</v>
      </c>
      <c r="H21" s="168" t="str">
        <f aca="false" t="array" ref="H21:H21">INDEX(Matches!$B$4:$J$72,MATCH($F21,Matches!$B$4:$B$72,0),3)</f>
        <v>B4</v>
      </c>
      <c r="I21" s="169" t="str">
        <f aca="false">IFERROR(VLOOKUP($F21,Matches!$B$4:$H$58,7,0),"")</f>
        <v>Hamburg</v>
      </c>
    </row>
    <row r="22" customFormat="false" ht="14.25" hidden="false" customHeight="true" outlineLevel="0" collapsed="false">
      <c r="B22" s="164" t="n">
        <f aca="false" t="array" ref="B22:B22">INDEX(Matches!$B$4:$J$72,MATCH($F22,Matches!$B$4:$B$72,0),5)</f>
        <v>45462.75</v>
      </c>
      <c r="C22" s="165" t="n">
        <f aca="false" t="array" ref="C22:C22">INDEX(Matches!$B$4:$J$72,MATCH($F22,Matches!$B$4:$B$72,0),5)</f>
        <v>45462.75</v>
      </c>
      <c r="D22" s="166" t="str">
        <f aca="false" t="array" ref="D22:D22">INDEX(Matches!$B$4:$J$72,MATCH($F22,Matches!$B$4:$B$72,0),8)</f>
        <v>Germany</v>
      </c>
      <c r="E22" s="166" t="str">
        <f aca="false" t="array" ref="E22:E22">INDEX(Matches!$B$4:$J$72,MATCH($F22,Matches!$B$4:$B$72,0),9)</f>
        <v>Hungary</v>
      </c>
      <c r="F22" s="176" t="n">
        <v>14</v>
      </c>
      <c r="G22" s="168" t="str">
        <f aca="false" t="array" ref="G22:G22">INDEX(Matches!$B$4:$J$72,MATCH($F22,Matches!$B$4:$B$72,0),2)</f>
        <v>A1</v>
      </c>
      <c r="H22" s="168" t="str">
        <f aca="false" t="array" ref="H22:H22">INDEX(Matches!$B$4:$J$72,MATCH($F22,Matches!$B$4:$B$72,0),3)</f>
        <v>A3</v>
      </c>
      <c r="I22" s="169" t="str">
        <f aca="false">IFERROR(VLOOKUP($F22,Matches!$B$4:$H$58,7,0),"")</f>
        <v>Stuttgart</v>
      </c>
    </row>
    <row r="23" customFormat="false" ht="14.25" hidden="false" customHeight="true" outlineLevel="0" collapsed="false">
      <c r="B23" s="164" t="n">
        <f aca="false" t="array" ref="B23:B23">INDEX(Matches!$B$4:$J$72,MATCH($F23,Matches!$B$4:$B$72,0),5)</f>
        <v>45462.875</v>
      </c>
      <c r="C23" s="165" t="n">
        <f aca="false" t="array" ref="C23:C23">INDEX(Matches!$B$4:$J$72,MATCH($F23,Matches!$B$4:$B$72,0),5)</f>
        <v>45462.875</v>
      </c>
      <c r="D23" s="166" t="str">
        <f aca="false" t="array" ref="D23:D23">INDEX(Matches!$B$4:$J$72,MATCH($F23,Matches!$B$4:$B$72,0),8)</f>
        <v>Scotland</v>
      </c>
      <c r="E23" s="166" t="str">
        <f aca="false" t="array" ref="E23:E23">INDEX(Matches!$B$4:$J$72,MATCH($F23,Matches!$B$4:$B$72,0),9)</f>
        <v>Switzerland</v>
      </c>
      <c r="F23" s="176" t="n">
        <v>13</v>
      </c>
      <c r="G23" s="168" t="str">
        <f aca="false" t="array" ref="G23:G23">INDEX(Matches!$B$4:$J$72,MATCH($F23,Matches!$B$4:$B$72,0),2)</f>
        <v>A2</v>
      </c>
      <c r="H23" s="168" t="str">
        <f aca="false" t="array" ref="H23:H23">INDEX(Matches!$B$4:$J$72,MATCH($F23,Matches!$B$4:$B$72,0),3)</f>
        <v>A4</v>
      </c>
      <c r="I23" s="169" t="str">
        <f aca="false">IFERROR(VLOOKUP($F23,Matches!$B$4:$H$58,7,0),"")</f>
        <v>Cologne</v>
      </c>
    </row>
    <row r="24" customFormat="false" ht="14.25" hidden="false" customHeight="true" outlineLevel="0" collapsed="false">
      <c r="B24" s="170"/>
      <c r="C24" s="171"/>
      <c r="D24" s="172"/>
      <c r="E24" s="172"/>
      <c r="F24" s="173"/>
      <c r="G24" s="174"/>
      <c r="H24" s="174"/>
      <c r="I24" s="175"/>
    </row>
    <row r="25" customFormat="false" ht="14.25" hidden="false" customHeight="true" outlineLevel="0" collapsed="false">
      <c r="B25" s="164" t="n">
        <f aca="false" t="array" ref="B25:B25">INDEX(Matches!$B$4:$J$72,MATCH($F25,Matches!$B$4:$B$72,0),5)</f>
        <v>45463.625</v>
      </c>
      <c r="C25" s="165" t="n">
        <f aca="false" t="array" ref="C25:C25">INDEX(Matches!$B$4:$J$72,MATCH($F25,Matches!$B$4:$B$72,0),5)</f>
        <v>45463.625</v>
      </c>
      <c r="D25" s="166" t="str">
        <f aca="false" t="array" ref="D25:D25">INDEX(Matches!$B$4:$J$72,MATCH($F25,Matches!$B$4:$B$72,0),8)</f>
        <v>Slovenia</v>
      </c>
      <c r="E25" s="166" t="str">
        <f aca="false" t="array" ref="E25:E25">INDEX(Matches!$B$4:$J$72,MATCH($F25,Matches!$B$4:$B$72,0),9)</f>
        <v>Serbia</v>
      </c>
      <c r="F25" s="176" t="n">
        <v>18</v>
      </c>
      <c r="G25" s="168" t="str">
        <f aca="false" t="array" ref="G25:G25">INDEX(Matches!$B$4:$J$72,MATCH($F25,Matches!$B$4:$B$72,0),2)</f>
        <v>C1</v>
      </c>
      <c r="H25" s="168" t="str">
        <f aca="false" t="array" ref="H25:H25">INDEX(Matches!$B$4:$J$72,MATCH($F25,Matches!$B$4:$B$72,0),3)</f>
        <v>C3</v>
      </c>
      <c r="I25" s="169" t="str">
        <f aca="false">IFERROR(VLOOKUP($F25,Matches!$B$4:$H$58,7,0),"")</f>
        <v>Munich</v>
      </c>
    </row>
    <row r="26" customFormat="false" ht="14.25" hidden="false" customHeight="true" outlineLevel="0" collapsed="false">
      <c r="B26" s="164" t="n">
        <f aca="false" t="array" ref="B26:B26">INDEX(Matches!$B$4:$J$72,MATCH($F26,Matches!$B$4:$B$72,0),5)</f>
        <v>45463.75</v>
      </c>
      <c r="C26" s="165" t="n">
        <f aca="false" t="array" ref="C26:C26">INDEX(Matches!$B$4:$J$72,MATCH($F26,Matches!$B$4:$B$72,0),5)</f>
        <v>45463.75</v>
      </c>
      <c r="D26" s="166" t="str">
        <f aca="false" t="array" ref="D26:D26">INDEX(Matches!$B$4:$J$72,MATCH($F26,Matches!$B$4:$B$72,0),8)</f>
        <v>Denmark</v>
      </c>
      <c r="E26" s="166" t="str">
        <f aca="false" t="array" ref="E26:E26">INDEX(Matches!$B$4:$J$72,MATCH($F26,Matches!$B$4:$B$72,0),9)</f>
        <v>England</v>
      </c>
      <c r="F26" s="176" t="n">
        <v>17</v>
      </c>
      <c r="G26" s="168" t="str">
        <f aca="false" t="array" ref="G26:G26">INDEX(Matches!$B$4:$J$72,MATCH($F26,Matches!$B$4:$B$72,0),2)</f>
        <v>C2</v>
      </c>
      <c r="H26" s="168" t="str">
        <f aca="false" t="array" ref="H26:H26">INDEX(Matches!$B$4:$J$72,MATCH($F26,Matches!$B$4:$B$72,0),3)</f>
        <v>C4</v>
      </c>
      <c r="I26" s="169" t="str">
        <f aca="false">IFERROR(VLOOKUP($F26,Matches!$B$4:$H$58,7,0),"")</f>
        <v>Frankfurt</v>
      </c>
    </row>
    <row r="27" customFormat="false" ht="14.25" hidden="false" customHeight="true" outlineLevel="0" collapsed="false">
      <c r="B27" s="164" t="n">
        <f aca="false" t="array" ref="B27:B27">INDEX(Matches!$B$4:$J$72,MATCH($F27,Matches!$B$4:$B$72,0),5)</f>
        <v>45463.875</v>
      </c>
      <c r="C27" s="165" t="n">
        <f aca="false" t="array" ref="C27:C27">INDEX(Matches!$B$4:$J$72,MATCH($F27,Matches!$B$4:$B$72,0),5)</f>
        <v>45463.875</v>
      </c>
      <c r="D27" s="166" t="str">
        <f aca="false" t="array" ref="D27:D27">INDEX(Matches!$B$4:$J$72,MATCH($F27,Matches!$B$4:$B$72,0),8)</f>
        <v>Spain</v>
      </c>
      <c r="E27" s="166" t="str">
        <f aca="false" t="array" ref="E27:E27">INDEX(Matches!$B$4:$J$72,MATCH($F27,Matches!$B$4:$B$72,0),9)</f>
        <v>Italy</v>
      </c>
      <c r="F27" s="176" t="n">
        <v>16</v>
      </c>
      <c r="G27" s="168" t="str">
        <f aca="false" t="array" ref="G27:G27">INDEX(Matches!$B$4:$J$72,MATCH($F27,Matches!$B$4:$B$72,0),2)</f>
        <v>B1</v>
      </c>
      <c r="H27" s="168" t="str">
        <f aca="false" t="array" ref="H27:H27">INDEX(Matches!$B$4:$J$72,MATCH($F27,Matches!$B$4:$B$72,0),3)</f>
        <v>B3</v>
      </c>
      <c r="I27" s="169" t="str">
        <f aca="false">IFERROR(VLOOKUP($F27,Matches!$B$4:$H$58,7,0),"")</f>
        <v>Gelsenkirchen</v>
      </c>
    </row>
    <row r="28" customFormat="false" ht="14.25" hidden="false" customHeight="true" outlineLevel="0" collapsed="false">
      <c r="B28" s="170"/>
      <c r="C28" s="171"/>
      <c r="D28" s="172"/>
      <c r="E28" s="172"/>
      <c r="F28" s="173"/>
      <c r="G28" s="174"/>
      <c r="H28" s="174"/>
      <c r="I28" s="175"/>
    </row>
    <row r="29" customFormat="false" ht="14.25" hidden="false" customHeight="true" outlineLevel="0" collapsed="false">
      <c r="B29" s="164" t="n">
        <f aca="false" t="array" ref="B29:B29">INDEX(Matches!$B$4:$J$72,MATCH($F29,Matches!$B$4:$B$72,0),5)</f>
        <v>45464.625</v>
      </c>
      <c r="C29" s="165" t="n">
        <f aca="false" t="array" ref="C29:C29">INDEX(Matches!$B$4:$J$72,MATCH($F29,Matches!$B$4:$B$72,0),5)</f>
        <v>45464.625</v>
      </c>
      <c r="D29" s="166" t="str">
        <f aca="false" t="array" ref="D29:D29">INDEX(Matches!$B$4:$J$72,MATCH($F29,Matches!$B$4:$B$72,0),8)</f>
        <v>Slovakia</v>
      </c>
      <c r="E29" s="166" t="str">
        <f aca="false" t="array" ref="E29:E29">INDEX(Matches!$B$4:$J$72,MATCH($F29,Matches!$B$4:$B$72,0),9)</f>
        <v>Ukraine</v>
      </c>
      <c r="F29" s="176" t="n">
        <v>21</v>
      </c>
      <c r="G29" s="168" t="str">
        <f aca="false" t="array" ref="G29:G29">INDEX(Matches!$B$4:$J$72,MATCH($F29,Matches!$B$4:$B$72,0),2)</f>
        <v>E2</v>
      </c>
      <c r="H29" s="168" t="str">
        <f aca="false" t="array" ref="H29:H29">INDEX(Matches!$B$4:$J$72,MATCH($F29,Matches!$B$4:$B$72,0),3)</f>
        <v>E4</v>
      </c>
      <c r="I29" s="169" t="str">
        <f aca="false">IFERROR(VLOOKUP($F29,Matches!$B$4:$H$58,7,0),"")</f>
        <v>Dusseldorf</v>
      </c>
    </row>
    <row r="30" customFormat="false" ht="14.25" hidden="false" customHeight="true" outlineLevel="0" collapsed="false">
      <c r="B30" s="164" t="n">
        <f aca="false" t="array" ref="B30:B30">INDEX(Matches!$B$4:$J$72,MATCH($F30,Matches!$B$4:$B$72,0),5)</f>
        <v>45464.75</v>
      </c>
      <c r="C30" s="165" t="n">
        <f aca="false" t="array" ref="C30:C30">INDEX(Matches!$B$4:$J$72,MATCH($F30,Matches!$B$4:$B$72,0),5)</f>
        <v>45464.75</v>
      </c>
      <c r="D30" s="166" t="str">
        <f aca="false" t="array" ref="D30:D30">INDEX(Matches!$B$4:$J$72,MATCH($F30,Matches!$B$4:$B$72,0),8)</f>
        <v>Poland</v>
      </c>
      <c r="E30" s="166" t="str">
        <f aca="false" t="array" ref="E30:E30">INDEX(Matches!$B$4:$J$72,MATCH($F30,Matches!$B$4:$B$72,0),9)</f>
        <v>Austria</v>
      </c>
      <c r="F30" s="176" t="n">
        <v>19</v>
      </c>
      <c r="G30" s="168" t="str">
        <f aca="false" t="array" ref="G30:G30">INDEX(Matches!$B$4:$J$72,MATCH($F30,Matches!$B$4:$B$72,0),2)</f>
        <v>D1</v>
      </c>
      <c r="H30" s="168" t="str">
        <f aca="false" t="array" ref="H30:H30">INDEX(Matches!$B$4:$J$72,MATCH($F30,Matches!$B$4:$B$72,0),3)</f>
        <v>D3</v>
      </c>
      <c r="I30" s="169" t="str">
        <f aca="false">IFERROR(VLOOKUP($F30,Matches!$B$4:$H$58,7,0),"")</f>
        <v>Berlin</v>
      </c>
    </row>
    <row r="31" customFormat="false" ht="14.25" hidden="false" customHeight="true" outlineLevel="0" collapsed="false">
      <c r="B31" s="164" t="n">
        <f aca="false" t="array" ref="B31:B31">INDEX(Matches!$B$4:$J$72,MATCH($F31,Matches!$B$4:$B$72,0),5)</f>
        <v>45464.875</v>
      </c>
      <c r="C31" s="165" t="n">
        <f aca="false" t="array" ref="C31:C31">INDEX(Matches!$B$4:$J$72,MATCH($F31,Matches!$B$4:$B$72,0),5)</f>
        <v>45464.875</v>
      </c>
      <c r="D31" s="166" t="str">
        <f aca="false" t="array" ref="D31:D31">INDEX(Matches!$B$4:$J$72,MATCH($F31,Matches!$B$4:$B$72,0),8)</f>
        <v>Netherlands</v>
      </c>
      <c r="E31" s="166" t="str">
        <f aca="false" t="array" ref="E31:E31">INDEX(Matches!$B$4:$J$72,MATCH($F31,Matches!$B$4:$B$72,0),9)</f>
        <v>France</v>
      </c>
      <c r="F31" s="176" t="n">
        <v>20</v>
      </c>
      <c r="G31" s="168" t="str">
        <f aca="false" t="array" ref="G31:G31">INDEX(Matches!$B$4:$J$72,MATCH($F31,Matches!$B$4:$B$72,0),2)</f>
        <v>D2</v>
      </c>
      <c r="H31" s="168" t="str">
        <f aca="false" t="array" ref="H31:H31">INDEX(Matches!$B$4:$J$72,MATCH($F31,Matches!$B$4:$B$72,0),3)</f>
        <v>D4</v>
      </c>
      <c r="I31" s="169" t="str">
        <f aca="false">IFERROR(VLOOKUP($F31,Matches!$B$4:$H$58,7,0),"")</f>
        <v>Leipzig</v>
      </c>
    </row>
    <row r="32" customFormat="false" ht="14.25" hidden="false" customHeight="true" outlineLevel="0" collapsed="false">
      <c r="B32" s="170"/>
      <c r="C32" s="171"/>
      <c r="D32" s="172"/>
      <c r="E32" s="172"/>
      <c r="F32" s="173"/>
      <c r="G32" s="174"/>
      <c r="H32" s="174"/>
      <c r="I32" s="175"/>
    </row>
    <row r="33" customFormat="false" ht="14.25" hidden="false" customHeight="true" outlineLevel="0" collapsed="false">
      <c r="B33" s="164" t="n">
        <f aca="false" t="array" ref="B33:B33">INDEX(Matches!$B$4:$J$72,MATCH($F33,Matches!$B$4:$B$72,0),5)</f>
        <v>45465.625</v>
      </c>
      <c r="C33" s="165" t="n">
        <f aca="false" t="array" ref="C33:C33">INDEX(Matches!$B$4:$J$72,MATCH($F33,Matches!$B$4:$B$72,0),5)</f>
        <v>45465.625</v>
      </c>
      <c r="D33" s="166" t="str">
        <f aca="false" t="array" ref="D33:D33">INDEX(Matches!$B$4:$J$72,MATCH($F33,Matches!$B$4:$B$72,0),8)</f>
        <v>Georgia</v>
      </c>
      <c r="E33" s="166" t="str">
        <f aca="false" t="array" ref="E33:E33">INDEX(Matches!$B$4:$J$72,MATCH($F33,Matches!$B$4:$B$72,0),9)</f>
        <v>Czechia</v>
      </c>
      <c r="F33" s="176" t="n">
        <v>24</v>
      </c>
      <c r="G33" s="168" t="str">
        <f aca="false" t="array" ref="G33:G33">INDEX(Matches!$B$4:$J$72,MATCH($F33,Matches!$B$4:$B$72,0),2)</f>
        <v>F2</v>
      </c>
      <c r="H33" s="168" t="str">
        <f aca="false" t="array" ref="H33:H33">INDEX(Matches!$B$4:$J$72,MATCH($F33,Matches!$B$4:$B$72,0),3)</f>
        <v>F4</v>
      </c>
      <c r="I33" s="169" t="str">
        <f aca="false">IFERROR(VLOOKUP($F33,Matches!$B$4:$H$58,7,0),"")</f>
        <v>Hamburg</v>
      </c>
    </row>
    <row r="34" customFormat="false" ht="14.25" hidden="false" customHeight="true" outlineLevel="0" collapsed="false">
      <c r="B34" s="164" t="n">
        <f aca="false" t="array" ref="B34:B34">INDEX(Matches!$B$4:$J$72,MATCH($F34,Matches!$B$4:$B$72,0),5)</f>
        <v>45465.75</v>
      </c>
      <c r="C34" s="165" t="n">
        <f aca="false" t="array" ref="C34:C34">INDEX(Matches!$B$4:$J$72,MATCH($F34,Matches!$B$4:$B$72,0),5)</f>
        <v>45465.75</v>
      </c>
      <c r="D34" s="166" t="str">
        <f aca="false" t="array" ref="D34:D34">INDEX(Matches!$B$4:$J$72,MATCH($F34,Matches!$B$4:$B$72,0),8)</f>
        <v>Türkiye</v>
      </c>
      <c r="E34" s="166" t="str">
        <f aca="false" t="array" ref="E34:E34">INDEX(Matches!$B$4:$J$72,MATCH($F34,Matches!$B$4:$B$72,0),9)</f>
        <v>Portugal</v>
      </c>
      <c r="F34" s="176" t="n">
        <v>23</v>
      </c>
      <c r="G34" s="168" t="str">
        <f aca="false" t="array" ref="G34:G34">INDEX(Matches!$B$4:$J$72,MATCH($F34,Matches!$B$4:$B$72,0),2)</f>
        <v>F1</v>
      </c>
      <c r="H34" s="168" t="str">
        <f aca="false" t="array" ref="H34:H34">INDEX(Matches!$B$4:$J$72,MATCH($F34,Matches!$B$4:$B$72,0),3)</f>
        <v>F3</v>
      </c>
      <c r="I34" s="169" t="str">
        <f aca="false">IFERROR(VLOOKUP($F34,Matches!$B$4:$H$58,7,0),"")</f>
        <v>Dortmund</v>
      </c>
    </row>
    <row r="35" customFormat="false" ht="14.25" hidden="false" customHeight="true" outlineLevel="0" collapsed="false">
      <c r="B35" s="164" t="n">
        <f aca="false" t="array" ref="B35:B35">INDEX(Matches!$B$4:$J$72,MATCH($F35,Matches!$B$4:$B$72,0),5)</f>
        <v>45465.875</v>
      </c>
      <c r="C35" s="165" t="n">
        <f aca="false" t="array" ref="C35:C35">INDEX(Matches!$B$4:$J$72,MATCH($F35,Matches!$B$4:$B$72,0),5)</f>
        <v>45465.875</v>
      </c>
      <c r="D35" s="166" t="str">
        <f aca="false" t="array" ref="D35:D35">INDEX(Matches!$B$4:$J$72,MATCH($F35,Matches!$B$4:$B$72,0),8)</f>
        <v>Belgium</v>
      </c>
      <c r="E35" s="166" t="str">
        <f aca="false" t="array" ref="E35:E35">INDEX(Matches!$B$4:$J$72,MATCH($F35,Matches!$B$4:$B$72,0),9)</f>
        <v>Romania</v>
      </c>
      <c r="F35" s="176" t="n">
        <v>22</v>
      </c>
      <c r="G35" s="168" t="str">
        <f aca="false" t="array" ref="G35:G35">INDEX(Matches!$B$4:$J$72,MATCH($F35,Matches!$B$4:$B$72,0),2)</f>
        <v>E1</v>
      </c>
      <c r="H35" s="168" t="str">
        <f aca="false" t="array" ref="H35:H35">INDEX(Matches!$B$4:$J$72,MATCH($F35,Matches!$B$4:$B$72,0),3)</f>
        <v>E3</v>
      </c>
      <c r="I35" s="169" t="str">
        <f aca="false">IFERROR(VLOOKUP($F35,Matches!$B$4:$H$58,7,0),"")</f>
        <v>Cologne</v>
      </c>
    </row>
    <row r="36" customFormat="false" ht="14.25" hidden="false" customHeight="true" outlineLevel="0" collapsed="false">
      <c r="B36" s="170"/>
      <c r="C36" s="171"/>
      <c r="D36" s="172"/>
      <c r="E36" s="172"/>
      <c r="F36" s="173"/>
      <c r="G36" s="174"/>
      <c r="H36" s="174"/>
      <c r="I36" s="175"/>
    </row>
    <row r="37" customFormat="false" ht="14.25" hidden="false" customHeight="true" outlineLevel="0" collapsed="false">
      <c r="B37" s="164" t="n">
        <f aca="false" t="array" ref="B37:B37">INDEX(Matches!$B$4:$J$72,MATCH($F37,Matches!$B$4:$B$72,0),5)</f>
        <v>45466.875</v>
      </c>
      <c r="C37" s="165" t="n">
        <f aca="false" t="array" ref="C37:C37">INDEX(Matches!$B$4:$J$72,MATCH($F37,Matches!$B$4:$B$72,0),5)</f>
        <v>45466.875</v>
      </c>
      <c r="D37" s="166" t="str">
        <f aca="false" t="array" ref="D37:D37">INDEX(Matches!$B$4:$J$72,MATCH($F37,Matches!$B$4:$B$72,0),8)</f>
        <v>Switzerland</v>
      </c>
      <c r="E37" s="166" t="str">
        <f aca="false" t="array" ref="E37:E37">INDEX(Matches!$B$4:$J$72,MATCH($F37,Matches!$B$4:$B$72,0),9)</f>
        <v>Germany</v>
      </c>
      <c r="F37" s="176" t="n">
        <v>25</v>
      </c>
      <c r="G37" s="168" t="str">
        <f aca="false" t="array" ref="G37:G37">INDEX(Matches!$B$4:$J$72,MATCH($F37,Matches!$B$4:$B$72,0),2)</f>
        <v>A4</v>
      </c>
      <c r="H37" s="168" t="str">
        <f aca="false" t="array" ref="H37:H37">INDEX(Matches!$B$4:$J$72,MATCH($F37,Matches!$B$4:$B$72,0),3)</f>
        <v>A1</v>
      </c>
      <c r="I37" s="169" t="str">
        <f aca="false">IFERROR(VLOOKUP($F37,Matches!$B$4:$H$58,7,0),"")</f>
        <v>Frankfurt</v>
      </c>
    </row>
    <row r="38" customFormat="false" ht="14.25" hidden="false" customHeight="true" outlineLevel="0" collapsed="false">
      <c r="B38" s="164" t="n">
        <f aca="false" t="array" ref="B38:B38">INDEX(Matches!$B$4:$J$72,MATCH($F38,Matches!$B$4:$B$72,0),5)</f>
        <v>45466.875</v>
      </c>
      <c r="C38" s="165" t="n">
        <f aca="false" t="array" ref="C38:C38">INDEX(Matches!$B$4:$J$72,MATCH($F38,Matches!$B$4:$B$72,0),5)</f>
        <v>45466.875</v>
      </c>
      <c r="D38" s="166" t="str">
        <f aca="false" t="array" ref="D38:D38">INDEX(Matches!$B$4:$J$72,MATCH($F38,Matches!$B$4:$B$72,0),8)</f>
        <v>Scotland</v>
      </c>
      <c r="E38" s="166" t="str">
        <f aca="false" t="array" ref="E38:E38">INDEX(Matches!$B$4:$J$72,MATCH($F38,Matches!$B$4:$B$72,0),9)</f>
        <v>Hungary</v>
      </c>
      <c r="F38" s="176" t="n">
        <v>26</v>
      </c>
      <c r="G38" s="168" t="str">
        <f aca="false" t="array" ref="G38:G38">INDEX(Matches!$B$4:$J$72,MATCH($F38,Matches!$B$4:$B$72,0),2)</f>
        <v>A2</v>
      </c>
      <c r="H38" s="168" t="str">
        <f aca="false" t="array" ref="H38:H38">INDEX(Matches!$B$4:$J$72,MATCH($F38,Matches!$B$4:$B$72,0),3)</f>
        <v>A3</v>
      </c>
      <c r="I38" s="169" t="str">
        <f aca="false">IFERROR(VLOOKUP($F38,Matches!$B$4:$H$58,7,0),"")</f>
        <v>Stuttgart</v>
      </c>
    </row>
    <row r="39" customFormat="false" ht="14.25" hidden="false" customHeight="true" outlineLevel="0" collapsed="false">
      <c r="B39" s="170"/>
      <c r="C39" s="171"/>
      <c r="D39" s="172"/>
      <c r="E39" s="172"/>
      <c r="F39" s="173"/>
      <c r="G39" s="174"/>
      <c r="H39" s="174"/>
      <c r="I39" s="175"/>
    </row>
    <row r="40" customFormat="false" ht="14.25" hidden="false" customHeight="true" outlineLevel="0" collapsed="false">
      <c r="B40" s="164" t="n">
        <f aca="false" t="array" ref="B40:B40">INDEX(Matches!$B$4:$J$72,MATCH($F40,Matches!$B$4:$B$72,0),5)</f>
        <v>45467.875</v>
      </c>
      <c r="C40" s="165" t="n">
        <f aca="false" t="array" ref="C40:C40">INDEX(Matches!$B$4:$J$72,MATCH($F40,Matches!$B$4:$B$72,0),5)</f>
        <v>45467.875</v>
      </c>
      <c r="D40" s="166" t="str">
        <f aca="false" t="array" ref="D40:D40">INDEX(Matches!$B$4:$J$72,MATCH($F40,Matches!$B$4:$B$72,0),8)</f>
        <v>Albania</v>
      </c>
      <c r="E40" s="166" t="str">
        <f aca="false" t="array" ref="E40:E40">INDEX(Matches!$B$4:$J$72,MATCH($F40,Matches!$B$4:$B$72,0),9)</f>
        <v>Spain</v>
      </c>
      <c r="F40" s="176" t="n">
        <v>27</v>
      </c>
      <c r="G40" s="168" t="str">
        <f aca="false" t="array" ref="G40:G40">INDEX(Matches!$B$4:$J$72,MATCH($F40,Matches!$B$4:$B$72,0),2)</f>
        <v>B4</v>
      </c>
      <c r="H40" s="168" t="str">
        <f aca="false" t="array" ref="H40:H40">INDEX(Matches!$B$4:$J$72,MATCH($F40,Matches!$B$4:$B$72,0),3)</f>
        <v>B1</v>
      </c>
      <c r="I40" s="169" t="str">
        <f aca="false">IFERROR(VLOOKUP($F40,Matches!$B$4:$H$58,7,0),"")</f>
        <v>Dusseldorf</v>
      </c>
    </row>
    <row r="41" customFormat="false" ht="14.25" hidden="false" customHeight="true" outlineLevel="0" collapsed="false">
      <c r="B41" s="164" t="n">
        <f aca="false" t="array" ref="B41:B41">INDEX(Matches!$B$4:$J$72,MATCH($F41,Matches!$B$4:$B$72,0),5)</f>
        <v>45467.875</v>
      </c>
      <c r="C41" s="165" t="n">
        <f aca="false" t="array" ref="C41:C41">INDEX(Matches!$B$4:$J$72,MATCH($F41,Matches!$B$4:$B$72,0),5)</f>
        <v>45467.875</v>
      </c>
      <c r="D41" s="166" t="str">
        <f aca="false" t="array" ref="D41:D41">INDEX(Matches!$B$4:$J$72,MATCH($F41,Matches!$B$4:$B$72,0),8)</f>
        <v>Croatia</v>
      </c>
      <c r="E41" s="166" t="str">
        <f aca="false" t="array" ref="E41:E41">INDEX(Matches!$B$4:$J$72,MATCH($F41,Matches!$B$4:$B$72,0),9)</f>
        <v>Italy</v>
      </c>
      <c r="F41" s="176" t="n">
        <v>28</v>
      </c>
      <c r="G41" s="168" t="str">
        <f aca="false" t="array" ref="G41:G41">INDEX(Matches!$B$4:$J$72,MATCH($F41,Matches!$B$4:$B$72,0),2)</f>
        <v>B2</v>
      </c>
      <c r="H41" s="168" t="str">
        <f aca="false" t="array" ref="H41:H41">INDEX(Matches!$B$4:$J$72,MATCH($F41,Matches!$B$4:$B$72,0),3)</f>
        <v>B3</v>
      </c>
      <c r="I41" s="169" t="str">
        <f aca="false">IFERROR(VLOOKUP($F41,Matches!$B$4:$H$58,7,0),"")</f>
        <v>Leipzig</v>
      </c>
    </row>
    <row r="42" customFormat="false" ht="14.25" hidden="false" customHeight="true" outlineLevel="0" collapsed="false">
      <c r="B42" s="170"/>
      <c r="C42" s="171"/>
      <c r="D42" s="172"/>
      <c r="E42" s="172"/>
      <c r="F42" s="173"/>
      <c r="G42" s="174"/>
      <c r="H42" s="174"/>
      <c r="I42" s="175"/>
    </row>
    <row r="43" customFormat="false" ht="14.25" hidden="false" customHeight="true" outlineLevel="0" collapsed="false">
      <c r="B43" s="164" t="n">
        <f aca="false" t="array" ref="B43:B43">INDEX(Matches!$B$4:$J$72,MATCH($F43,Matches!$B$4:$B$72,0),5)</f>
        <v>45468.75</v>
      </c>
      <c r="C43" s="165" t="n">
        <f aca="false" t="array" ref="C43:C43">INDEX(Matches!$B$4:$J$72,MATCH($F43,Matches!$B$4:$B$72,0),5)</f>
        <v>45468.75</v>
      </c>
      <c r="D43" s="166" t="str">
        <f aca="false" t="array" ref="D43:D43">INDEX(Matches!$B$4:$J$72,MATCH($F43,Matches!$B$4:$B$72,0),8)</f>
        <v>Netherlands</v>
      </c>
      <c r="E43" s="166" t="str">
        <f aca="false" t="array" ref="E43:E43">INDEX(Matches!$B$4:$J$72,MATCH($F43,Matches!$B$4:$B$72,0),9)</f>
        <v>Austria</v>
      </c>
      <c r="F43" s="176" t="n">
        <v>31</v>
      </c>
      <c r="G43" s="168" t="str">
        <f aca="false" t="array" ref="G43:G43">INDEX(Matches!$B$4:$J$72,MATCH($F43,Matches!$B$4:$B$72,0),2)</f>
        <v>D2</v>
      </c>
      <c r="H43" s="168" t="str">
        <f aca="false" t="array" ref="H43:H43">INDEX(Matches!$B$4:$J$72,MATCH($F43,Matches!$B$4:$B$72,0),3)</f>
        <v>D3</v>
      </c>
      <c r="I43" s="169" t="str">
        <f aca="false">IFERROR(VLOOKUP($F43,Matches!$B$4:$H$58,7,0),"")</f>
        <v>Berlin</v>
      </c>
    </row>
    <row r="44" customFormat="false" ht="14.25" hidden="false" customHeight="true" outlineLevel="0" collapsed="false">
      <c r="B44" s="164" t="n">
        <f aca="false" t="array" ref="B44:B44">INDEX(Matches!$B$4:$J$72,MATCH($F44,Matches!$B$4:$B$72,0),5)</f>
        <v>45468.75</v>
      </c>
      <c r="C44" s="165" t="n">
        <f aca="false" t="array" ref="C44:C44">INDEX(Matches!$B$4:$J$72,MATCH($F44,Matches!$B$4:$B$72,0),5)</f>
        <v>45468.75</v>
      </c>
      <c r="D44" s="166" t="str">
        <f aca="false" t="array" ref="D44:D44">INDEX(Matches!$B$4:$J$72,MATCH($F44,Matches!$B$4:$B$72,0),8)</f>
        <v>France</v>
      </c>
      <c r="E44" s="166" t="str">
        <f aca="false" t="array" ref="E44:E44">INDEX(Matches!$B$4:$J$72,MATCH($F44,Matches!$B$4:$B$72,0),9)</f>
        <v>Poland</v>
      </c>
      <c r="F44" s="176" t="n">
        <v>32</v>
      </c>
      <c r="G44" s="168" t="str">
        <f aca="false" t="array" ref="G44:G44">INDEX(Matches!$B$4:$J$72,MATCH($F44,Matches!$B$4:$B$72,0),2)</f>
        <v>D4</v>
      </c>
      <c r="H44" s="168" t="str">
        <f aca="false" t="array" ref="H44:H44">INDEX(Matches!$B$4:$J$72,MATCH($F44,Matches!$B$4:$B$72,0),3)</f>
        <v>D1</v>
      </c>
      <c r="I44" s="169" t="str">
        <f aca="false">IFERROR(VLOOKUP($F44,Matches!$B$4:$H$58,7,0),"")</f>
        <v>Dortmund</v>
      </c>
    </row>
    <row r="45" customFormat="false" ht="14.25" hidden="false" customHeight="true" outlineLevel="0" collapsed="false">
      <c r="B45" s="164" t="n">
        <f aca="false" t="array" ref="B45:B45">INDEX(Matches!$B$4:$J$72,MATCH($F45,Matches!$B$4:$B$72,0),5)</f>
        <v>45468.875</v>
      </c>
      <c r="C45" s="165" t="n">
        <f aca="false" t="array" ref="C45:C45">INDEX(Matches!$B$4:$J$72,MATCH($F45,Matches!$B$4:$B$72,0),5)</f>
        <v>45468.875</v>
      </c>
      <c r="D45" s="166" t="str">
        <f aca="false" t="array" ref="D45:D45">INDEX(Matches!$B$4:$J$72,MATCH($F45,Matches!$B$4:$B$72,0),8)</f>
        <v>England</v>
      </c>
      <c r="E45" s="166" t="str">
        <f aca="false" t="array" ref="E45:E45">INDEX(Matches!$B$4:$J$72,MATCH($F45,Matches!$B$4:$B$72,0),9)</f>
        <v>Slovenia</v>
      </c>
      <c r="F45" s="176" t="n">
        <v>29</v>
      </c>
      <c r="G45" s="168" t="str">
        <f aca="false" t="array" ref="G45:G45">INDEX(Matches!$B$4:$J$72,MATCH($F45,Matches!$B$4:$B$72,0),2)</f>
        <v>C4</v>
      </c>
      <c r="H45" s="168" t="str">
        <f aca="false" t="array" ref="H45:H45">INDEX(Matches!$B$4:$J$72,MATCH($F45,Matches!$B$4:$B$72,0),3)</f>
        <v>C1</v>
      </c>
      <c r="I45" s="169" t="str">
        <f aca="false">IFERROR(VLOOKUP($F45,Matches!$B$4:$H$58,7,0),"")</f>
        <v>Cologne</v>
      </c>
    </row>
    <row r="46" customFormat="false" ht="14.25" hidden="false" customHeight="true" outlineLevel="0" collapsed="false">
      <c r="B46" s="164" t="n">
        <f aca="false" t="array" ref="B46:B46">INDEX(Matches!$B$4:$J$72,MATCH($F46,Matches!$B$4:$B$72,0),5)</f>
        <v>45468.875</v>
      </c>
      <c r="C46" s="165" t="n">
        <f aca="false" t="array" ref="C46:C46">INDEX(Matches!$B$4:$J$72,MATCH($F46,Matches!$B$4:$B$72,0),5)</f>
        <v>45468.875</v>
      </c>
      <c r="D46" s="166" t="str">
        <f aca="false" t="array" ref="D46:D46">INDEX(Matches!$B$4:$J$72,MATCH($F46,Matches!$B$4:$B$72,0),8)</f>
        <v>Denmark</v>
      </c>
      <c r="E46" s="166" t="str">
        <f aca="false" t="array" ref="E46:E46">INDEX(Matches!$B$4:$J$72,MATCH($F46,Matches!$B$4:$B$72,0),9)</f>
        <v>Serbia</v>
      </c>
      <c r="F46" s="176" t="n">
        <v>30</v>
      </c>
      <c r="G46" s="168" t="str">
        <f aca="false" t="array" ref="G46:G46">INDEX(Matches!$B$4:$J$72,MATCH($F46,Matches!$B$4:$B$72,0),2)</f>
        <v>C2</v>
      </c>
      <c r="H46" s="168" t="str">
        <f aca="false" t="array" ref="H46:H46">INDEX(Matches!$B$4:$J$72,MATCH($F46,Matches!$B$4:$B$72,0),3)</f>
        <v>C3</v>
      </c>
      <c r="I46" s="169" t="str">
        <f aca="false">IFERROR(VLOOKUP($F46,Matches!$B$4:$H$58,7,0),"")</f>
        <v>Munich</v>
      </c>
    </row>
    <row r="47" customFormat="false" ht="14.25" hidden="false" customHeight="true" outlineLevel="0" collapsed="false">
      <c r="B47" s="170"/>
      <c r="C47" s="171"/>
      <c r="D47" s="172"/>
      <c r="E47" s="172"/>
      <c r="F47" s="173"/>
      <c r="G47" s="174"/>
      <c r="H47" s="174"/>
      <c r="I47" s="175"/>
    </row>
    <row r="48" customFormat="false" ht="14.25" hidden="false" customHeight="true" outlineLevel="0" collapsed="false">
      <c r="B48" s="164" t="n">
        <f aca="false" t="array" ref="B48:B48">INDEX(Matches!$B$4:$J$72,MATCH($F48,Matches!$B$4:$B$72,0),5)</f>
        <v>45469.75</v>
      </c>
      <c r="C48" s="165" t="n">
        <f aca="false" t="array" ref="C48:C48">INDEX(Matches!$B$4:$J$72,MATCH($F48,Matches!$B$4:$B$72,0),5)</f>
        <v>45469.75</v>
      </c>
      <c r="D48" s="166" t="str">
        <f aca="false" t="array" ref="D48:D48">INDEX(Matches!$B$4:$J$72,MATCH($F48,Matches!$B$4:$B$72,0),8)</f>
        <v>Slovakia</v>
      </c>
      <c r="E48" s="166" t="str">
        <f aca="false" t="array" ref="E48:E48">INDEX(Matches!$B$4:$J$72,MATCH($F48,Matches!$B$4:$B$72,0),9)</f>
        <v>Romania</v>
      </c>
      <c r="F48" s="176" t="n">
        <v>33</v>
      </c>
      <c r="G48" s="168" t="str">
        <f aca="false" t="array" ref="G48:G48">INDEX(Matches!$B$4:$J$72,MATCH($F48,Matches!$B$4:$B$72,0),2)</f>
        <v>E2</v>
      </c>
      <c r="H48" s="168" t="str">
        <f aca="false" t="array" ref="H48:H48">INDEX(Matches!$B$4:$J$72,MATCH($F48,Matches!$B$4:$B$72,0),3)</f>
        <v>E3</v>
      </c>
      <c r="I48" s="169" t="str">
        <f aca="false">IFERROR(VLOOKUP($F48,Matches!$B$4:$H$58,7,0),"")</f>
        <v>Frankfurt</v>
      </c>
    </row>
    <row r="49" customFormat="false" ht="14.25" hidden="false" customHeight="true" outlineLevel="0" collapsed="false">
      <c r="B49" s="164" t="n">
        <f aca="false" t="array" ref="B49:B49">INDEX(Matches!$B$4:$J$72,MATCH($F49,Matches!$B$4:$B$72,0),5)</f>
        <v>45469.75</v>
      </c>
      <c r="C49" s="165" t="n">
        <f aca="false" t="array" ref="C49:C49">INDEX(Matches!$B$4:$J$72,MATCH($F49,Matches!$B$4:$B$72,0),5)</f>
        <v>45469.75</v>
      </c>
      <c r="D49" s="166" t="str">
        <f aca="false" t="array" ref="D49:D49">INDEX(Matches!$B$4:$J$72,MATCH($F49,Matches!$B$4:$B$72,0),8)</f>
        <v>Ukraine</v>
      </c>
      <c r="E49" s="166" t="str">
        <f aca="false" t="array" ref="E49:E49">INDEX(Matches!$B$4:$J$72,MATCH($F49,Matches!$B$4:$B$72,0),9)</f>
        <v>Belgium</v>
      </c>
      <c r="F49" s="176" t="n">
        <v>34</v>
      </c>
      <c r="G49" s="168" t="str">
        <f aca="false" t="array" ref="G49:G49">INDEX(Matches!$B$4:$J$72,MATCH($F49,Matches!$B$4:$B$72,0),2)</f>
        <v>E4</v>
      </c>
      <c r="H49" s="168" t="str">
        <f aca="false" t="array" ref="H49:H49">INDEX(Matches!$B$4:$J$72,MATCH($F49,Matches!$B$4:$B$72,0),3)</f>
        <v>E1</v>
      </c>
      <c r="I49" s="169" t="str">
        <f aca="false">IFERROR(VLOOKUP($F49,Matches!$B$4:$H$58,7,0),"")</f>
        <v>Stuttgart</v>
      </c>
    </row>
    <row r="50" customFormat="false" ht="14.25" hidden="false" customHeight="true" outlineLevel="0" collapsed="false">
      <c r="B50" s="164" t="n">
        <f aca="false" t="array" ref="B50:B50">INDEX(Matches!$B$4:$J$72,MATCH($F50,Matches!$B$4:$B$72,0),5)</f>
        <v>45469.875</v>
      </c>
      <c r="C50" s="165" t="n">
        <f aca="false" t="array" ref="C50:C50">INDEX(Matches!$B$4:$J$72,MATCH($F50,Matches!$B$4:$B$72,0),5)</f>
        <v>45469.875</v>
      </c>
      <c r="D50" s="166" t="str">
        <f aca="false" t="array" ref="D50:D50">INDEX(Matches!$B$4:$J$72,MATCH($F50,Matches!$B$4:$B$72,0),8)</f>
        <v>Georgia</v>
      </c>
      <c r="E50" s="166" t="str">
        <f aca="false" t="array" ref="E50:E50">INDEX(Matches!$B$4:$J$72,MATCH($F50,Matches!$B$4:$B$72,0),9)</f>
        <v>Portugal</v>
      </c>
      <c r="F50" s="176" t="n">
        <v>35</v>
      </c>
      <c r="G50" s="168" t="str">
        <f aca="false" t="array" ref="G50:G50">INDEX(Matches!$B$4:$J$72,MATCH($F50,Matches!$B$4:$B$72,0),2)</f>
        <v>F2</v>
      </c>
      <c r="H50" s="168" t="str">
        <f aca="false" t="array" ref="H50:H50">INDEX(Matches!$B$4:$J$72,MATCH($F50,Matches!$B$4:$B$72,0),3)</f>
        <v>F3</v>
      </c>
      <c r="I50" s="169" t="str">
        <f aca="false">IFERROR(VLOOKUP($F50,Matches!$B$4:$H$58,7,0),"")</f>
        <v>Gelsenkirchen</v>
      </c>
    </row>
    <row r="51" customFormat="false" ht="14.25" hidden="false" customHeight="true" outlineLevel="0" collapsed="false">
      <c r="B51" s="164" t="n">
        <f aca="false" t="array" ref="B51:B51">INDEX(Matches!$B$4:$J$72,MATCH($F51,Matches!$B$4:$B$72,0),5)</f>
        <v>45469.875</v>
      </c>
      <c r="C51" s="165" t="n">
        <f aca="false" t="array" ref="C51:C51">INDEX(Matches!$B$4:$J$72,MATCH($F51,Matches!$B$4:$B$72,0),5)</f>
        <v>45469.875</v>
      </c>
      <c r="D51" s="166" t="str">
        <f aca="false" t="array" ref="D51:D51">INDEX(Matches!$B$4:$J$72,MATCH($F51,Matches!$B$4:$B$72,0),8)</f>
        <v>Czechia</v>
      </c>
      <c r="E51" s="166" t="str">
        <f aca="false" t="array" ref="E51:E51">INDEX(Matches!$B$4:$J$72,MATCH($F51,Matches!$B$4:$B$72,0),9)</f>
        <v>Türkiye</v>
      </c>
      <c r="F51" s="176" t="n">
        <v>36</v>
      </c>
      <c r="G51" s="168" t="str">
        <f aca="false" t="array" ref="G51:G51">INDEX(Matches!$B$4:$J$72,MATCH($F51,Matches!$B$4:$B$72,0),2)</f>
        <v>F4</v>
      </c>
      <c r="H51" s="168" t="str">
        <f aca="false" t="array" ref="H51:H51">INDEX(Matches!$B$4:$J$72,MATCH($F51,Matches!$B$4:$B$72,0),3)</f>
        <v>F1</v>
      </c>
      <c r="I51" s="169" t="str">
        <f aca="false">IFERROR(VLOOKUP($F51,Matches!$B$4:$H$58,7,0),"")</f>
        <v>Hamburg</v>
      </c>
    </row>
    <row r="52" customFormat="false" ht="14.25" hidden="false" customHeight="true" outlineLevel="0" collapsed="false">
      <c r="B52" s="170"/>
      <c r="C52" s="171"/>
      <c r="D52" s="172"/>
      <c r="E52" s="172"/>
      <c r="F52" s="173"/>
      <c r="G52" s="174"/>
      <c r="H52" s="174"/>
      <c r="I52" s="175"/>
    </row>
    <row r="53" customFormat="false" ht="14.25" hidden="false" customHeight="true" outlineLevel="0" collapsed="false">
      <c r="B53" s="185" t="str">
        <f aca="false">Language!$E$227</f>
        <v>Round of 16</v>
      </c>
      <c r="C53" s="186"/>
      <c r="D53" s="187"/>
      <c r="E53" s="187"/>
      <c r="F53" s="188"/>
      <c r="G53" s="189"/>
      <c r="H53" s="189"/>
      <c r="I53" s="190"/>
    </row>
    <row r="54" customFormat="false" ht="14.25" hidden="false" customHeight="true" outlineLevel="0" collapsed="false">
      <c r="B54" s="164" t="n">
        <f aca="false" t="array" ref="B54:B54">INDEX(Matches!$B$4:$J$72,MATCH($F54,Matches!$B$4:$B$72,0),5)</f>
        <v>45472.75</v>
      </c>
      <c r="C54" s="165" t="n">
        <f aca="false" t="array" ref="C54:C54">INDEX(Matches!$B$4:$J$72,MATCH($F54,Matches!$B$4:$B$72,0),5)</f>
        <v>45472.75</v>
      </c>
      <c r="D54" s="166" t="str">
        <f aca="false" t="array" ref="D54:D54">INDEX(Matches!$B$4:$J$72,MATCH($F54,Matches!$B$4:$B$72,0),8)</f>
        <v>Hungary</v>
      </c>
      <c r="E54" s="166" t="str">
        <f aca="false" t="array" ref="E54:E54">INDEX(Matches!$B$4:$J$72,MATCH($F54,Matches!$B$4:$B$72,0),9)</f>
        <v>Croatia</v>
      </c>
      <c r="F54" s="176" t="n">
        <v>38</v>
      </c>
      <c r="G54" s="168" t="str">
        <f aca="false" t="array" ref="G54:G54">INDEX(Matches!$B$4:$J$72,MATCH($F54,Matches!$B$4:$B$72,0),2)</f>
        <v>2A</v>
      </c>
      <c r="H54" s="168" t="str">
        <f aca="false" t="array" ref="H54:H54">INDEX(Matches!$B$4:$J$72,MATCH($F54,Matches!$B$4:$B$72,0),3)</f>
        <v>2B</v>
      </c>
      <c r="I54" s="169" t="str">
        <f aca="false">IFERROR(VLOOKUP($F54,Matches!$B$4:$H$58,7,0),"")</f>
        <v>Berlin</v>
      </c>
    </row>
    <row r="55" customFormat="false" ht="14.25" hidden="false" customHeight="true" outlineLevel="0" collapsed="false">
      <c r="B55" s="164" t="n">
        <f aca="false" t="array" ref="B55:B55">INDEX(Matches!$B$4:$J$72,MATCH($F55,Matches!$B$4:$B$72,0),5)</f>
        <v>45472.875</v>
      </c>
      <c r="C55" s="165" t="n">
        <f aca="false" t="array" ref="C55:C55">INDEX(Matches!$B$4:$J$72,MATCH($F55,Matches!$B$4:$B$72,0),5)</f>
        <v>45472.875</v>
      </c>
      <c r="D55" s="166" t="str">
        <f aca="false" t="array" ref="D55:D55">INDEX(Matches!$B$4:$J$72,MATCH($F55,Matches!$B$4:$B$72,0),8)</f>
        <v>Germany</v>
      </c>
      <c r="E55" s="166" t="str">
        <f aca="false" t="array" ref="E55:E55">INDEX(Matches!$B$4:$J$72,MATCH($F55,Matches!$B$4:$B$72,0),9)</f>
        <v>Denmark</v>
      </c>
      <c r="F55" s="176" t="n">
        <v>37</v>
      </c>
      <c r="G55" s="168" t="str">
        <f aca="false" t="array" ref="G55:G55">INDEX(Matches!$B$4:$J$72,MATCH($F55,Matches!$B$4:$B$72,0),2)</f>
        <v>1A</v>
      </c>
      <c r="H55" s="168" t="str">
        <f aca="false" t="array" ref="H55:H55">INDEX(Matches!$B$4:$J$72,MATCH($F55,Matches!$B$4:$B$72,0),3)</f>
        <v>2C</v>
      </c>
      <c r="I55" s="169" t="str">
        <f aca="false">IFERROR(VLOOKUP($F55,Matches!$B$4:$H$58,7,0),"")</f>
        <v>Dortmund</v>
      </c>
    </row>
    <row r="56" customFormat="false" ht="14.25" hidden="false" customHeight="true" outlineLevel="0" collapsed="false">
      <c r="B56" s="170"/>
      <c r="C56" s="171"/>
      <c r="D56" s="172"/>
      <c r="E56" s="172"/>
      <c r="F56" s="173"/>
      <c r="G56" s="174"/>
      <c r="H56" s="174"/>
      <c r="I56" s="175"/>
    </row>
    <row r="57" customFormat="false" ht="14.25" hidden="false" customHeight="true" outlineLevel="0" collapsed="false">
      <c r="B57" s="164" t="n">
        <f aca="false" t="array" ref="B57:B57">INDEX(Matches!$B$4:$J$72,MATCH($F57,Matches!$B$4:$B$72,0),5)</f>
        <v>45473.75</v>
      </c>
      <c r="C57" s="165" t="n">
        <f aca="false" t="array" ref="C57:C57">INDEX(Matches!$B$4:$J$72,MATCH($F57,Matches!$B$4:$B$72,0),5)</f>
        <v>45473.75</v>
      </c>
      <c r="D57" s="166" t="str">
        <f aca="false" t="array" ref="D57:D57">INDEX(Matches!$B$4:$J$72,MATCH($F57,Matches!$B$4:$B$72,0),8)</f>
        <v>England</v>
      </c>
      <c r="E57" s="166" t="str">
        <f aca="false" t="array" ref="E57:E57">INDEX(Matches!$B$4:$J$72,MATCH($F57,Matches!$B$4:$B$72,0),9)</f>
        <v>Romania</v>
      </c>
      <c r="F57" s="176" t="n">
        <v>40</v>
      </c>
      <c r="G57" s="168" t="str">
        <f aca="false" t="array" ref="G57:G57">INDEX(Matches!$B$4:$J$72,MATCH($F57,Matches!$B$4:$B$72,0),2)</f>
        <v>1C</v>
      </c>
      <c r="H57" s="168" t="str">
        <f aca="false" t="array" ref="H57:H57">INDEX(Matches!$B$4:$J$72,MATCH($F57,Matches!$B$4:$B$72,0),3)</f>
        <v>3D/E/F</v>
      </c>
      <c r="I57" s="169" t="str">
        <f aca="false">IFERROR(VLOOKUP($F57,Matches!$B$4:$H$58,7,0),"")</f>
        <v>Gelsenkirchen</v>
      </c>
    </row>
    <row r="58" customFormat="false" ht="14.25" hidden="false" customHeight="true" outlineLevel="0" collapsed="false">
      <c r="B58" s="164" t="n">
        <f aca="false" t="array" ref="B58:B58">INDEX(Matches!$B$4:$J$72,MATCH($F58,Matches!$B$4:$B$72,0),5)</f>
        <v>45473.875</v>
      </c>
      <c r="C58" s="165" t="n">
        <f aca="false" t="array" ref="C58:C58">INDEX(Matches!$B$4:$J$72,MATCH($F58,Matches!$B$4:$B$72,0),5)</f>
        <v>45473.875</v>
      </c>
      <c r="D58" s="166" t="str">
        <f aca="false" t="array" ref="D58:D58">INDEX(Matches!$B$4:$J$72,MATCH($F58,Matches!$B$4:$B$72,0),8)</f>
        <v>Spain</v>
      </c>
      <c r="E58" s="166" t="str">
        <f aca="false" t="array" ref="E58:E58">INDEX(Matches!$B$4:$J$72,MATCH($F58,Matches!$B$4:$B$72,0),9)</f>
        <v>Türkiye</v>
      </c>
      <c r="F58" s="176" t="n">
        <v>39</v>
      </c>
      <c r="G58" s="168" t="str">
        <f aca="false" t="array" ref="G58:G58">INDEX(Matches!$B$4:$J$72,MATCH($F58,Matches!$B$4:$B$72,0),2)</f>
        <v>1B</v>
      </c>
      <c r="H58" s="168" t="str">
        <f aca="false" t="array" ref="H58:H58">INDEX(Matches!$B$4:$J$72,MATCH($F58,Matches!$B$4:$B$72,0),3)</f>
        <v>3A/D/E/F</v>
      </c>
      <c r="I58" s="169" t="str">
        <f aca="false">IFERROR(VLOOKUP($F58,Matches!$B$4:$H$58,7,0),"")</f>
        <v>Cologne</v>
      </c>
    </row>
    <row r="59" customFormat="false" ht="14.25" hidden="false" customHeight="true" outlineLevel="0" collapsed="false">
      <c r="B59" s="170"/>
      <c r="C59" s="171"/>
      <c r="D59" s="172"/>
      <c r="E59" s="172"/>
      <c r="F59" s="173"/>
      <c r="G59" s="174"/>
      <c r="H59" s="174"/>
      <c r="I59" s="175"/>
    </row>
    <row r="60" customFormat="false" ht="14.25" hidden="false" customHeight="true" outlineLevel="0" collapsed="false">
      <c r="B60" s="164" t="n">
        <f aca="false" t="array" ref="B60:B60">INDEX(Matches!$B$4:$J$72,MATCH($F60,Matches!$B$4:$B$72,0),5)</f>
        <v>45474.75</v>
      </c>
      <c r="C60" s="165" t="n">
        <f aca="false" t="array" ref="C60:C60">INDEX(Matches!$B$4:$J$72,MATCH($F60,Matches!$B$4:$B$72,0),5)</f>
        <v>45474.75</v>
      </c>
      <c r="D60" s="166" t="str">
        <f aca="false" t="array" ref="D60:D60">INDEX(Matches!$B$4:$J$72,MATCH($F60,Matches!$B$4:$B$72,0),8)</f>
        <v>Netherlands</v>
      </c>
      <c r="E60" s="166" t="str">
        <f aca="false" t="array" ref="E60:E60">INDEX(Matches!$B$4:$J$72,MATCH($F60,Matches!$B$4:$B$72,0),9)</f>
        <v>Ukraine</v>
      </c>
      <c r="F60" s="176" t="n">
        <v>42</v>
      </c>
      <c r="G60" s="168" t="str">
        <f aca="false" t="array" ref="G60:G60">INDEX(Matches!$B$4:$J$72,MATCH($F60,Matches!$B$4:$B$72,0),2)</f>
        <v>2D</v>
      </c>
      <c r="H60" s="168" t="str">
        <f aca="false" t="array" ref="H60:H60">INDEX(Matches!$B$4:$J$72,MATCH($F60,Matches!$B$4:$B$72,0),3)</f>
        <v>2E</v>
      </c>
      <c r="I60" s="169" t="str">
        <f aca="false">IFERROR(VLOOKUP($F60,Matches!$B$4:$H$58,7,0),"")</f>
        <v>Dusseldorf</v>
      </c>
    </row>
    <row r="61" customFormat="false" ht="14.25" hidden="false" customHeight="true" outlineLevel="0" collapsed="false">
      <c r="B61" s="164" t="n">
        <f aca="false" t="array" ref="B61:B61">INDEX(Matches!$B$4:$J$72,MATCH($F61,Matches!$B$4:$B$72,0),5)</f>
        <v>45474.875</v>
      </c>
      <c r="C61" s="165" t="n">
        <f aca="false" t="array" ref="C61:C61">INDEX(Matches!$B$4:$J$72,MATCH($F61,Matches!$B$4:$B$72,0),5)</f>
        <v>45474.875</v>
      </c>
      <c r="D61" s="166" t="str">
        <f aca="false" t="array" ref="D61:D61">INDEX(Matches!$B$4:$J$72,MATCH($F61,Matches!$B$4:$B$72,0),8)</f>
        <v>Portugal</v>
      </c>
      <c r="E61" s="166" t="str">
        <f aca="false" t="array" ref="E61:E61">INDEX(Matches!$B$4:$J$72,MATCH($F61,Matches!$B$4:$B$72,0),9)</f>
        <v>Italy</v>
      </c>
      <c r="F61" s="176" t="n">
        <v>41</v>
      </c>
      <c r="G61" s="168" t="str">
        <f aca="false" t="array" ref="G61:G61">INDEX(Matches!$B$4:$J$72,MATCH($F61,Matches!$B$4:$B$72,0),2)</f>
        <v>1F</v>
      </c>
      <c r="H61" s="168" t="str">
        <f aca="false" t="array" ref="H61:H61">INDEX(Matches!$B$4:$J$72,MATCH($F61,Matches!$B$4:$B$72,0),3)</f>
        <v>3A/B/C</v>
      </c>
      <c r="I61" s="169" t="str">
        <f aca="false">IFERROR(VLOOKUP($F61,Matches!$B$4:$H$58,7,0),"")</f>
        <v>Frankfurt</v>
      </c>
    </row>
    <row r="62" customFormat="false" ht="14.25" hidden="false" customHeight="true" outlineLevel="0" collapsed="false">
      <c r="B62" s="170"/>
      <c r="C62" s="171"/>
      <c r="D62" s="172"/>
      <c r="E62" s="172"/>
      <c r="F62" s="173"/>
      <c r="G62" s="174"/>
      <c r="H62" s="174"/>
      <c r="I62" s="175"/>
    </row>
    <row r="63" customFormat="false" ht="14.25" hidden="false" customHeight="true" outlineLevel="0" collapsed="false">
      <c r="B63" s="164" t="n">
        <f aca="false" t="array" ref="B63:B63">INDEX(Matches!$B$4:$J$72,MATCH($F63,Matches!$B$4:$B$72,0),5)</f>
        <v>45475.75</v>
      </c>
      <c r="C63" s="165" t="n">
        <f aca="false" t="array" ref="C63:C63">INDEX(Matches!$B$4:$J$72,MATCH($F63,Matches!$B$4:$B$72,0),5)</f>
        <v>45475.75</v>
      </c>
      <c r="D63" s="166" t="str">
        <f aca="false" t="array" ref="D63:D63">INDEX(Matches!$B$4:$J$72,MATCH($F63,Matches!$B$4:$B$72,0),8)</f>
        <v>Belgium</v>
      </c>
      <c r="E63" s="166" t="str">
        <f aca="false" t="array" ref="E63:E63">INDEX(Matches!$B$4:$J$72,MATCH($F63,Matches!$B$4:$B$72,0),9)</f>
        <v>Serbia</v>
      </c>
      <c r="F63" s="176" t="n">
        <v>43</v>
      </c>
      <c r="G63" s="168" t="str">
        <f aca="false" t="array" ref="G63:G63">INDEX(Matches!$B$4:$J$72,MATCH($F63,Matches!$B$4:$B$72,0),2)</f>
        <v>1E</v>
      </c>
      <c r="H63" s="168" t="str">
        <f aca="false" t="array" ref="H63:H63">INDEX(Matches!$B$4:$J$72,MATCH($F63,Matches!$B$4:$B$72,0),3)</f>
        <v>3A/B/C/D</v>
      </c>
      <c r="I63" s="169" t="str">
        <f aca="false">IFERROR(VLOOKUP($F63,Matches!$B$4:$H$58,7,0),"")</f>
        <v>Munich</v>
      </c>
    </row>
    <row r="64" customFormat="false" ht="14.25" hidden="false" customHeight="true" outlineLevel="0" collapsed="false">
      <c r="B64" s="164" t="n">
        <f aca="false" t="array" ref="B64:B64">INDEX(Matches!$B$4:$J$72,MATCH($F64,Matches!$B$4:$B$72,0),5)</f>
        <v>45475.875</v>
      </c>
      <c r="C64" s="165" t="n">
        <f aca="false" t="array" ref="C64:C64">INDEX(Matches!$B$4:$J$72,MATCH($F64,Matches!$B$4:$B$72,0),5)</f>
        <v>45475.875</v>
      </c>
      <c r="D64" s="166" t="str">
        <f aca="false" t="array" ref="D64:D64">INDEX(Matches!$B$4:$J$72,MATCH($F64,Matches!$B$4:$B$72,0),8)</f>
        <v>France</v>
      </c>
      <c r="E64" s="166" t="str">
        <f aca="false" t="array" ref="E64:E64">INDEX(Matches!$B$4:$J$72,MATCH($F64,Matches!$B$4:$B$72,0),9)</f>
        <v>Czechia</v>
      </c>
      <c r="F64" s="176" t="n">
        <v>44</v>
      </c>
      <c r="G64" s="168" t="str">
        <f aca="false" t="array" ref="G64:G64">INDEX(Matches!$B$4:$J$72,MATCH($F64,Matches!$B$4:$B$72,0),2)</f>
        <v>1D</v>
      </c>
      <c r="H64" s="168" t="str">
        <f aca="false" t="array" ref="H64:H64">INDEX(Matches!$B$4:$J$72,MATCH($F64,Matches!$B$4:$B$72,0),3)</f>
        <v>2F</v>
      </c>
      <c r="I64" s="169" t="str">
        <f aca="false">IFERROR(VLOOKUP($F64,Matches!$B$4:$H$58,7,0),"")</f>
        <v>Leipzig</v>
      </c>
    </row>
    <row r="65" customFormat="false" ht="14.25" hidden="false" customHeight="true" outlineLevel="0" collapsed="false">
      <c r="B65" s="170"/>
      <c r="C65" s="171"/>
      <c r="D65" s="172"/>
      <c r="E65" s="172"/>
      <c r="F65" s="173"/>
      <c r="G65" s="174"/>
      <c r="H65" s="174"/>
      <c r="I65" s="175"/>
    </row>
    <row r="66" customFormat="false" ht="14.25" hidden="false" customHeight="true" outlineLevel="0" collapsed="false">
      <c r="B66" s="185" t="str">
        <f aca="false">Language!$E$228</f>
        <v>Quarter final</v>
      </c>
      <c r="C66" s="186"/>
      <c r="D66" s="187"/>
      <c r="E66" s="187"/>
      <c r="F66" s="188"/>
      <c r="G66" s="189"/>
      <c r="H66" s="189"/>
      <c r="I66" s="190"/>
    </row>
    <row r="67" customFormat="false" ht="14.25" hidden="false" customHeight="true" outlineLevel="0" collapsed="false">
      <c r="B67" s="164" t="n">
        <f aca="false" t="array" ref="B67:B67">INDEX(Matches!$B$4:$J$72,MATCH($F67,Matches!$B$4:$B$72,0),5)</f>
        <v>45478.75</v>
      </c>
      <c r="C67" s="165" t="n">
        <f aca="false" t="array" ref="C67:C67">INDEX(Matches!$B$4:$J$72,MATCH($F67,Matches!$B$4:$B$72,0),5)</f>
        <v>45478.75</v>
      </c>
      <c r="D67" s="166" t="str">
        <f aca="true">INDIRECT("'"&amp;References!$A$1&amp;"'!$C$64")</f>
        <v>Spain</v>
      </c>
      <c r="E67" s="166" t="str">
        <f aca="true">INDIRECT("'"&amp;References!$A$1&amp;"'!$E$64")</f>
        <v>Germany</v>
      </c>
      <c r="F67" s="176" t="n">
        <v>45</v>
      </c>
      <c r="G67" s="168" t="str">
        <f aca="false" t="array" ref="G67:G67">INDEX(Matches!$B$4:$J$72,MATCH($F67,Matches!$B$4:$B$72,0),2)</f>
        <v>W39</v>
      </c>
      <c r="H67" s="168" t="str">
        <f aca="false" t="array" ref="H67:H67">INDEX(Matches!$B$4:$J$72,MATCH($F67,Matches!$B$4:$B$72,0),3)</f>
        <v>W37</v>
      </c>
      <c r="I67" s="169" t="str">
        <f aca="false">IFERROR(VLOOKUP($F67,Matches!$B$4:$H$58,7,0),"")</f>
        <v>Stuttgart</v>
      </c>
    </row>
    <row r="68" customFormat="false" ht="14.25" hidden="false" customHeight="true" outlineLevel="0" collapsed="false">
      <c r="B68" s="164" t="n">
        <f aca="false" t="array" ref="B68:B68">INDEX(Matches!$B$4:$J$72,MATCH($F68,Matches!$B$4:$B$72,0),5)</f>
        <v>45478.875</v>
      </c>
      <c r="C68" s="165" t="n">
        <f aca="false" t="array" ref="C68:C68">INDEX(Matches!$B$4:$J$72,MATCH($F68,Matches!$B$4:$B$72,0),5)</f>
        <v>45478.875</v>
      </c>
      <c r="D68" s="166" t="str">
        <f aca="true">INDIRECT("'"&amp;References!$A$1&amp;"'!$I$64")</f>
        <v>Portugal</v>
      </c>
      <c r="E68" s="166" t="str">
        <f aca="true">INDIRECT("'"&amp;References!$A$1&amp;"'!$K$64")</f>
        <v>Netherlands</v>
      </c>
      <c r="F68" s="176" t="n">
        <v>46</v>
      </c>
      <c r="G68" s="168" t="str">
        <f aca="false" t="array" ref="G68:G68">INDEX(Matches!$B$4:$J$72,MATCH($F68,Matches!$B$4:$B$72,0),2)</f>
        <v>W41</v>
      </c>
      <c r="H68" s="168" t="str">
        <f aca="false" t="array" ref="H68:H68">INDEX(Matches!$B$4:$J$72,MATCH($F68,Matches!$B$4:$B$72,0),3)</f>
        <v>W42</v>
      </c>
      <c r="I68" s="169" t="str">
        <f aca="false">IFERROR(VLOOKUP($F68,Matches!$B$4:$H$58,7,0),"")</f>
        <v>Hamburg</v>
      </c>
    </row>
    <row r="69" customFormat="false" ht="14.25" hidden="false" customHeight="true" outlineLevel="0" collapsed="false">
      <c r="B69" s="170"/>
      <c r="C69" s="171"/>
      <c r="D69" s="172"/>
      <c r="E69" s="172"/>
      <c r="F69" s="173"/>
      <c r="G69" s="174"/>
      <c r="H69" s="174"/>
      <c r="I69" s="175"/>
    </row>
    <row r="70" customFormat="false" ht="14.25" hidden="false" customHeight="true" outlineLevel="0" collapsed="false">
      <c r="B70" s="164" t="n">
        <f aca="false" t="array" ref="B70:B70">INDEX(Matches!$B$4:$J$72,MATCH($F70,Matches!$B$4:$B$72,0),5)</f>
        <v>45479.75</v>
      </c>
      <c r="C70" s="165" t="n">
        <f aca="false" t="array" ref="C70:C70">INDEX(Matches!$B$4:$J$72,MATCH($F70,Matches!$B$4:$B$72,0),5)</f>
        <v>45479.75</v>
      </c>
      <c r="D70" s="166" t="str">
        <f aca="true">INDIRECT("'"&amp;References!$A$1&amp;"'!$O$64")</f>
        <v>Belgium</v>
      </c>
      <c r="E70" s="166" t="str">
        <f aca="true">INDIRECT("'"&amp;References!$A$1&amp;"'!$Q$64")</f>
        <v>France</v>
      </c>
      <c r="F70" s="176" t="n">
        <v>48</v>
      </c>
      <c r="G70" s="168" t="str">
        <f aca="false" t="array" ref="G70:G70">INDEX(Matches!$B$4:$J$72,MATCH($F70,Matches!$B$4:$B$72,0),2)</f>
        <v>W40</v>
      </c>
      <c r="H70" s="168" t="str">
        <f aca="false" t="array" ref="H70:H70">INDEX(Matches!$B$4:$J$72,MATCH($F70,Matches!$B$4:$B$72,0),3)</f>
        <v>W38</v>
      </c>
      <c r="I70" s="169" t="str">
        <f aca="false">IFERROR(VLOOKUP($F70,Matches!$B$4:$H$58,7,0),"")</f>
        <v>Dusseldorf</v>
      </c>
    </row>
    <row r="71" customFormat="false" ht="14.25" hidden="false" customHeight="true" outlineLevel="0" collapsed="false">
      <c r="B71" s="191" t="n">
        <f aca="false" t="array" ref="B71:B71">INDEX(Matches!$B$4:$J$72,MATCH($F71,Matches!$B$4:$B$72,0),5)</f>
        <v>45479.875</v>
      </c>
      <c r="C71" s="192" t="n">
        <f aca="false" t="array" ref="C71:C71">INDEX(Matches!$B$4:$J$72,MATCH($F71,Matches!$B$4:$B$72,0),5)</f>
        <v>45479.875</v>
      </c>
      <c r="D71" s="166" t="str">
        <f aca="true">INDIRECT("'"&amp;References!$A$1&amp;"'!$U$64")</f>
        <v>England</v>
      </c>
      <c r="E71" s="166" t="str">
        <f aca="true">INDIRECT("'"&amp;References!$A$1&amp;"'!$W$64")</f>
        <v>Croatia</v>
      </c>
      <c r="F71" s="176" t="n">
        <v>47</v>
      </c>
      <c r="G71" s="193" t="str">
        <f aca="false" t="array" ref="G71:G71">INDEX(Matches!$B$4:$J$72,MATCH($F71,Matches!$B$4:$B$72,0),2)</f>
        <v>W43</v>
      </c>
      <c r="H71" s="193" t="str">
        <f aca="false" t="array" ref="H71:H71">INDEX(Matches!$B$4:$J$72,MATCH($F71,Matches!$B$4:$B$72,0),3)</f>
        <v>W44</v>
      </c>
      <c r="I71" s="194" t="str">
        <f aca="false">IFERROR(VLOOKUP($F71,Matches!$B$4:$H$58,7,0),"")</f>
        <v>Berlin</v>
      </c>
    </row>
    <row r="72" customFormat="false" ht="14.25" hidden="false" customHeight="true" outlineLevel="0" collapsed="false">
      <c r="B72" s="170"/>
      <c r="C72" s="171"/>
      <c r="D72" s="172"/>
      <c r="E72" s="172"/>
      <c r="F72" s="173"/>
      <c r="G72" s="174"/>
      <c r="H72" s="174"/>
      <c r="I72" s="175"/>
    </row>
    <row r="73" customFormat="false" ht="14.25" hidden="false" customHeight="true" outlineLevel="0" collapsed="false">
      <c r="B73" s="185" t="str">
        <f aca="false">Language!$E$229</f>
        <v>Semi-Final</v>
      </c>
      <c r="C73" s="186"/>
      <c r="D73" s="187"/>
      <c r="E73" s="187"/>
      <c r="F73" s="188"/>
      <c r="G73" s="189"/>
      <c r="H73" s="189"/>
      <c r="I73" s="190"/>
    </row>
    <row r="74" customFormat="false" ht="14.25" hidden="false" customHeight="true" outlineLevel="0" collapsed="false">
      <c r="B74" s="191" t="n">
        <f aca="false" t="array" ref="B74:B74">INDEX(Matches!$B$4:$J$72,MATCH($F74,Matches!$B$4:$B$72,0),5)</f>
        <v>45482.875</v>
      </c>
      <c r="C74" s="192" t="n">
        <f aca="false" t="array" ref="C74:C74">INDEX(Matches!$B$4:$J$72,MATCH($F74,Matches!$B$4:$B$72,0),5)</f>
        <v>45482.875</v>
      </c>
      <c r="D74" s="195" t="str">
        <f aca="true">INDIRECT("'"&amp;References!$A$1&amp;"'!$F$74")</f>
        <v>Spain</v>
      </c>
      <c r="E74" s="195" t="str">
        <f aca="true">INDIRECT("'"&amp;References!$A$1&amp;"'!$H$74")</f>
        <v>Portugal</v>
      </c>
      <c r="F74" s="176" t="n">
        <v>49</v>
      </c>
      <c r="G74" s="193" t="str">
        <f aca="false" t="array" ref="G74:G74">INDEX(Matches!$B$4:$J$72,MATCH($F74,Matches!$B$4:$B$72,0),2)</f>
        <v>W45</v>
      </c>
      <c r="H74" s="193" t="str">
        <f aca="false" t="array" ref="H74:H74">INDEX(Matches!$B$4:$J$72,MATCH($F74,Matches!$B$4:$B$72,0),3)</f>
        <v>W46</v>
      </c>
      <c r="I74" s="194" t="str">
        <f aca="false">IFERROR(VLOOKUP($F74,Matches!$B$4:$H$58,7,0),"")</f>
        <v>Munich</v>
      </c>
    </row>
    <row r="75" customFormat="false" ht="14.25" hidden="false" customHeight="true" outlineLevel="0" collapsed="false">
      <c r="B75" s="164" t="n">
        <f aca="false" t="array" ref="B75:B75">INDEX(Matches!$B$4:$J$72,MATCH($F75,Matches!$B$4:$B$72,0),5)</f>
        <v>45483.875</v>
      </c>
      <c r="C75" s="165" t="n">
        <f aca="false" t="array" ref="C75:C75">INDEX(Matches!$B$4:$J$72,MATCH($F75,Matches!$B$4:$B$72,0),5)</f>
        <v>45483.875</v>
      </c>
      <c r="D75" s="166" t="str">
        <f aca="true">INDIRECT("'"&amp;References!$A$1&amp;"'!R$74")</f>
        <v>France</v>
      </c>
      <c r="E75" s="166" t="str">
        <f aca="true">INDIRECT("'"&amp;References!$A$1&amp;"'!$T$74")</f>
        <v>Croatia</v>
      </c>
      <c r="F75" s="176" t="n">
        <v>50</v>
      </c>
      <c r="G75" s="168" t="str">
        <f aca="false" t="array" ref="G75:G75">INDEX(Matches!$B$4:$J$72,MATCH($F75,Matches!$B$4:$B$72,0),2)</f>
        <v>W47</v>
      </c>
      <c r="H75" s="168" t="str">
        <f aca="false" t="array" ref="H75:H75">INDEX(Matches!$B$4:$J$72,MATCH($F75,Matches!$B$4:$B$72,0),3)</f>
        <v>W48</v>
      </c>
      <c r="I75" s="169" t="str">
        <f aca="false">IFERROR(VLOOKUP($F75,Matches!$B$4:$H$58,7,0),"")</f>
        <v>Dortmund</v>
      </c>
    </row>
    <row r="76" customFormat="false" ht="14.25" hidden="false" customHeight="true" outlineLevel="0" collapsed="false">
      <c r="B76" s="170"/>
      <c r="C76" s="171"/>
      <c r="D76" s="172"/>
      <c r="E76" s="172"/>
      <c r="F76" s="173"/>
      <c r="G76" s="174"/>
      <c r="H76" s="174"/>
      <c r="I76" s="175"/>
    </row>
    <row r="77" customFormat="false" ht="14.25" hidden="false" customHeight="true" outlineLevel="0" collapsed="false">
      <c r="B77" s="185" t="str">
        <f aca="false">Language!$E$125</f>
        <v>Final</v>
      </c>
      <c r="C77" s="186"/>
      <c r="D77" s="187"/>
      <c r="E77" s="187"/>
      <c r="F77" s="188"/>
      <c r="G77" s="189"/>
      <c r="H77" s="189"/>
      <c r="I77" s="190"/>
    </row>
    <row r="78" customFormat="false" ht="14.25" hidden="false" customHeight="true" outlineLevel="0" collapsed="false">
      <c r="B78" s="196" t="n">
        <f aca="false" t="array" ref="B78:B78">INDEX(Matches!$B$4:$J$72,MATCH($F78,Matches!$B$4:$B$72,0),5)</f>
        <v>45487.875</v>
      </c>
      <c r="C78" s="197" t="n">
        <f aca="false" t="array" ref="C78:C78">INDEX(Matches!$B$4:$J$72,MATCH($F78,Matches!$B$4:$B$72,0),5)</f>
        <v>45487.875</v>
      </c>
      <c r="D78" s="198" t="str">
        <f aca="true">INDIRECT("'"&amp;References!$A$1&amp;"'!L$84")</f>
        <v>Portugal</v>
      </c>
      <c r="E78" s="198" t="str">
        <f aca="true">INDIRECT("'"&amp;References!$A$1&amp;"'!$N$84")</f>
        <v>France</v>
      </c>
      <c r="F78" s="199" t="n">
        <v>51</v>
      </c>
      <c r="G78" s="200" t="str">
        <f aca="false" t="array" ref="G78:G78">INDEX(Matches!$B$4:$J$72,MATCH($F78,Matches!$B$4:$B$72,0),2)</f>
        <v>W49</v>
      </c>
      <c r="H78" s="200" t="str">
        <f aca="false" t="array" ref="H78:H78">INDEX(Matches!$B$4:$J$72,MATCH($F78,Matches!$B$4:$B$72,0),3)</f>
        <v>W50</v>
      </c>
      <c r="I78" s="201" t="str">
        <f aca="false">IFERROR(VLOOKUP($F78,Matches!$B$4:$H$58,7,0),"")</f>
        <v>Berlin</v>
      </c>
    </row>
    <row r="79" customFormat="false" ht="14.25" hidden="false" customHeight="true" outlineLevel="0" collapsed="false">
      <c r="B79" s="202"/>
      <c r="G79" s="107"/>
      <c r="H79" s="107"/>
      <c r="I79" s="107"/>
    </row>
    <row r="80" customFormat="false" ht="14.25" hidden="false" customHeight="true" outlineLevel="0" collapsed="false">
      <c r="B80" s="202"/>
      <c r="G80" s="107"/>
      <c r="H80" s="107"/>
      <c r="I80" s="107"/>
    </row>
    <row r="81" customFormat="false" ht="14.25" hidden="false" customHeight="true" outlineLevel="0" collapsed="false">
      <c r="B81" s="202"/>
      <c r="G81" s="107"/>
      <c r="H81" s="107"/>
      <c r="I81" s="107"/>
    </row>
    <row r="82" customFormat="false" ht="14.25" hidden="false" customHeight="true" outlineLevel="0" collapsed="false">
      <c r="B82" s="202"/>
      <c r="G82" s="107"/>
      <c r="H82" s="107"/>
      <c r="I82" s="107"/>
    </row>
    <row r="83" customFormat="false" ht="14.25" hidden="false" customHeight="true" outlineLevel="0" collapsed="false">
      <c r="B83" s="202"/>
      <c r="G83" s="107"/>
      <c r="H83" s="107"/>
      <c r="I83" s="107"/>
    </row>
    <row r="84" customFormat="false" ht="14.25" hidden="false" customHeight="true" outlineLevel="0" collapsed="false">
      <c r="B84" s="202"/>
      <c r="G84" s="107"/>
      <c r="H84" s="107"/>
      <c r="I84" s="107"/>
    </row>
    <row r="85" customFormat="false" ht="14.25" hidden="false" customHeight="true" outlineLevel="0" collapsed="false">
      <c r="B85" s="202"/>
      <c r="G85" s="107"/>
      <c r="H85" s="107"/>
      <c r="I85" s="107"/>
    </row>
    <row r="86" customFormat="false" ht="14.25" hidden="false" customHeight="true" outlineLevel="0" collapsed="false">
      <c r="B86" s="202"/>
      <c r="G86" s="107"/>
      <c r="H86" s="107"/>
      <c r="I86" s="107"/>
    </row>
    <row r="87" customFormat="false" ht="14.25" hidden="false" customHeight="true" outlineLevel="0" collapsed="false">
      <c r="B87" s="202"/>
      <c r="G87" s="107"/>
      <c r="H87" s="107"/>
      <c r="I87" s="107"/>
    </row>
    <row r="88" customFormat="false" ht="14.25" hidden="false" customHeight="true" outlineLevel="0" collapsed="false">
      <c r="B88" s="202"/>
      <c r="G88" s="107"/>
      <c r="H88" s="107"/>
      <c r="I88" s="107"/>
    </row>
    <row r="89" customFormat="false" ht="14.25" hidden="false" customHeight="true" outlineLevel="0" collapsed="false">
      <c r="B89" s="202"/>
      <c r="G89" s="107"/>
      <c r="H89" s="107"/>
      <c r="I89" s="107"/>
    </row>
    <row r="90" customFormat="false" ht="14.25" hidden="false" customHeight="true" outlineLevel="0" collapsed="false">
      <c r="B90" s="202"/>
      <c r="G90" s="107"/>
      <c r="H90" s="107"/>
      <c r="I90" s="107"/>
    </row>
    <row r="91" customFormat="false" ht="14.25" hidden="false" customHeight="true" outlineLevel="0" collapsed="false">
      <c r="B91" s="202"/>
      <c r="G91" s="107"/>
      <c r="H91" s="107"/>
      <c r="I91" s="107"/>
    </row>
    <row r="92" customFormat="false" ht="14.25" hidden="false" customHeight="true" outlineLevel="0" collapsed="false">
      <c r="B92" s="202"/>
      <c r="G92" s="107"/>
      <c r="H92" s="107"/>
      <c r="I92" s="107"/>
    </row>
    <row r="93" customFormat="false" ht="14.25" hidden="false" customHeight="true" outlineLevel="0" collapsed="false">
      <c r="B93" s="202"/>
      <c r="G93" s="107"/>
      <c r="H93" s="107"/>
      <c r="I93" s="107"/>
    </row>
    <row r="94" customFormat="false" ht="14.25" hidden="false" customHeight="true" outlineLevel="0" collapsed="false">
      <c r="B94" s="202"/>
      <c r="G94" s="107"/>
      <c r="H94" s="107"/>
      <c r="I94" s="107"/>
    </row>
    <row r="95" customFormat="false" ht="14.25" hidden="false" customHeight="true" outlineLevel="0" collapsed="false">
      <c r="B95" s="202"/>
      <c r="G95" s="107"/>
      <c r="H95" s="107"/>
      <c r="I95" s="107"/>
    </row>
    <row r="96" customFormat="false" ht="14.25" hidden="false" customHeight="true" outlineLevel="0" collapsed="false">
      <c r="B96" s="202"/>
      <c r="G96" s="107"/>
      <c r="H96" s="107"/>
      <c r="I96" s="107"/>
    </row>
    <row r="97" customFormat="false" ht="14.25" hidden="false" customHeight="true" outlineLevel="0" collapsed="false">
      <c r="B97" s="202"/>
      <c r="G97" s="107"/>
      <c r="H97" s="107"/>
      <c r="I97" s="107"/>
    </row>
    <row r="98" customFormat="false" ht="14.25" hidden="false" customHeight="true" outlineLevel="0" collapsed="false">
      <c r="B98" s="202"/>
      <c r="G98" s="107"/>
      <c r="H98" s="107"/>
      <c r="I98" s="107"/>
    </row>
    <row r="99" customFormat="false" ht="14.25" hidden="false" customHeight="true" outlineLevel="0" collapsed="false">
      <c r="B99" s="202"/>
      <c r="G99" s="107"/>
      <c r="H99" s="107"/>
      <c r="I99" s="107"/>
    </row>
    <row r="100" customFormat="false" ht="14.25" hidden="false" customHeight="true" outlineLevel="0" collapsed="false">
      <c r="B100" s="202"/>
      <c r="G100" s="107"/>
      <c r="H100" s="107"/>
      <c r="I100" s="107"/>
    </row>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
    <mergeCell ref="B1:H1"/>
    <mergeCell ref="K2:L2"/>
    <mergeCell ref="G3:H3"/>
    <mergeCell ref="K3:L5"/>
  </mergeCells>
  <conditionalFormatting sqref="B4:B78">
    <cfRule type="expression" priority="2" aboveAverage="0" equalAverage="0" bottom="0" percent="0" rank="0" text="" dxfId="5">
      <formula>INT(B4)=TODAY()</formula>
    </cfRule>
  </conditionalFormatting>
  <conditionalFormatting sqref="D4:E78">
    <cfRule type="expression" priority="3" aboveAverage="0" equalAverage="0" bottom="0" percent="0" rank="0" text="" dxfId="6">
      <formula>AND(D4=$L$10,D4&lt;&gt;"")</formula>
    </cfRule>
  </conditionalFormatting>
  <conditionalFormatting sqref="D4:E78">
    <cfRule type="expression" priority="4" aboveAverage="0" equalAverage="0" bottom="0" percent="0" rank="0" text="" dxfId="7">
      <formula>AND(D4=$L$9,D4&lt;&gt;"")</formula>
    </cfRule>
  </conditionalFormatting>
  <conditionalFormatting sqref="D4:E78">
    <cfRule type="expression" priority="5" aboveAverage="0" equalAverage="0" bottom="0" percent="0" rank="0" text="" dxfId="8">
      <formula>AND(D4=$L$8,D4&lt;&gt;"")</formula>
    </cfRule>
  </conditionalFormatting>
  <conditionalFormatting sqref="D4:E78">
    <cfRule type="expression" priority="6" aboveAverage="0" equalAverage="0" bottom="0" percent="0" rank="0" text="" dxfId="9">
      <formula>AND(D4=$L$7,D4&lt;&gt;"")</formula>
    </cfRule>
  </conditionalFormatting>
  <printOptions headings="false" gridLines="false" gridLinesSet="true" horizontalCentered="true" verticalCentered="false"/>
  <pageMargins left="0.315277777777778" right="0.315277777777778" top="0.39375" bottom="0.393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G97"/>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3.25"/>
    <col collapsed="false" customWidth="true" hidden="false" outlineLevel="0" max="2" min="2" style="1" width="4.75"/>
    <col collapsed="false" customWidth="true" hidden="false" outlineLevel="0" max="3" min="3" style="1" width="15.75"/>
    <col collapsed="false" customWidth="true" hidden="false" outlineLevel="0" max="4" min="4" style="1" width="4.75"/>
    <col collapsed="false" customWidth="true" hidden="false" outlineLevel="0" max="5" min="5" style="1" width="15.75"/>
    <col collapsed="false" customWidth="true" hidden="false" outlineLevel="0" max="7" min="6" style="1" width="4.75"/>
    <col collapsed="false" customWidth="true" hidden="false" outlineLevel="0" max="8" min="8" style="1" width="9.87"/>
    <col collapsed="false" customWidth="true" hidden="false" outlineLevel="0" max="9" min="9" style="1" width="4.75"/>
    <col collapsed="false" customWidth="true" hidden="false" outlineLevel="0" max="10" min="10" style="1" width="15.75"/>
    <col collapsed="false" customWidth="true" hidden="false" outlineLevel="0" max="11" min="11" style="1" width="4.75"/>
    <col collapsed="false" customWidth="true" hidden="false" outlineLevel="0" max="12" min="12" style="1" width="15.75"/>
    <col collapsed="false" customWidth="true" hidden="false" outlineLevel="0" max="14" min="13" style="1" width="4.75"/>
    <col collapsed="false" customWidth="true" hidden="false" outlineLevel="0" max="20" min="15" style="1" width="3.75"/>
    <col collapsed="false" customWidth="true" hidden="false" outlineLevel="0" max="21" min="21" style="1" width="10.88"/>
    <col collapsed="false" customWidth="true" hidden="false" outlineLevel="0" max="22" min="22" style="1" width="4.75"/>
    <col collapsed="false" customWidth="true" hidden="false" outlineLevel="0" max="23" min="23" style="1" width="15.75"/>
    <col collapsed="false" customWidth="true" hidden="false" outlineLevel="0" max="24" min="24" style="1" width="4.75"/>
    <col collapsed="false" customWidth="true" hidden="false" outlineLevel="0" max="25" min="25" style="1" width="15.75"/>
    <col collapsed="false" customWidth="true" hidden="false" outlineLevel="0" max="27" min="26" style="1" width="4.75"/>
    <col collapsed="false" customWidth="true" hidden="false" outlineLevel="0" max="33" min="28" style="1" width="3.75"/>
    <col collapsed="false" customWidth="true" hidden="false" outlineLevel="0" max="34" min="34" style="1" width="10.88"/>
    <col collapsed="false" customWidth="true" hidden="false" outlineLevel="0" max="35" min="35" style="1" width="4.75"/>
    <col collapsed="false" customWidth="true" hidden="false" outlineLevel="0" max="36" min="36" style="1" width="15.75"/>
    <col collapsed="false" customWidth="true" hidden="false" outlineLevel="0" max="37" min="37" style="1" width="4.75"/>
    <col collapsed="false" customWidth="true" hidden="false" outlineLevel="0" max="38" min="38" style="1" width="15.75"/>
    <col collapsed="false" customWidth="true" hidden="false" outlineLevel="0" max="40" min="39" style="1" width="4.75"/>
    <col collapsed="false" customWidth="true" hidden="false" outlineLevel="0" max="46" min="41" style="1" width="3.75"/>
    <col collapsed="false" customWidth="true" hidden="false" outlineLevel="0" max="47" min="47" style="1" width="10.88"/>
    <col collapsed="false" customWidth="true" hidden="false" outlineLevel="0" max="48" min="48" style="1" width="4.75"/>
    <col collapsed="false" customWidth="true" hidden="false" outlineLevel="0" max="49" min="49" style="1" width="15.75"/>
    <col collapsed="false" customWidth="true" hidden="false" outlineLevel="0" max="50" min="50" style="1" width="4.75"/>
    <col collapsed="false" customWidth="true" hidden="false" outlineLevel="0" max="51" min="51" style="1" width="15.75"/>
    <col collapsed="false" customWidth="true" hidden="false" outlineLevel="0" max="53" min="52" style="1" width="4.75"/>
    <col collapsed="false" customWidth="true" hidden="false" outlineLevel="0" max="59" min="54" style="1" width="3.75"/>
    <col collapsed="false" customWidth="true" hidden="false" outlineLevel="0" max="60" min="60" style="1" width="10.88"/>
    <col collapsed="false" customWidth="true" hidden="false" outlineLevel="0" max="61" min="61" style="1" width="4.75"/>
    <col collapsed="false" customWidth="true" hidden="false" outlineLevel="0" max="62" min="62" style="1" width="15.75"/>
    <col collapsed="false" customWidth="true" hidden="false" outlineLevel="0" max="63" min="63" style="1" width="4.75"/>
    <col collapsed="false" customWidth="true" hidden="false" outlineLevel="0" max="64" min="64" style="1" width="15.75"/>
    <col collapsed="false" customWidth="true" hidden="false" outlineLevel="0" max="66" min="65" style="1" width="4.75"/>
    <col collapsed="false" customWidth="true" hidden="false" outlineLevel="0" max="72" min="67" style="1" width="3.75"/>
    <col collapsed="false" customWidth="true" hidden="false" outlineLevel="0" max="73" min="73" style="1" width="10.88"/>
    <col collapsed="false" customWidth="true" hidden="false" outlineLevel="0" max="74" min="74" style="1" width="4.75"/>
    <col collapsed="false" customWidth="true" hidden="false" outlineLevel="0" max="75" min="75" style="1" width="15.75"/>
    <col collapsed="false" customWidth="true" hidden="false" outlineLevel="0" max="76" min="76" style="1" width="4.75"/>
    <col collapsed="false" customWidth="true" hidden="false" outlineLevel="0" max="77" min="77" style="1" width="15.75"/>
    <col collapsed="false" customWidth="true" hidden="false" outlineLevel="0" max="79" min="78" style="1" width="4.75"/>
    <col collapsed="false" customWidth="true" hidden="false" outlineLevel="0" max="85" min="80" style="1" width="3.75"/>
    <col collapsed="false" customWidth="true" hidden="false" outlineLevel="0" max="86" min="86" style="1" width="10.88"/>
    <col collapsed="false" customWidth="true" hidden="false" outlineLevel="0" max="87" min="87" style="1" width="4.75"/>
    <col collapsed="false" customWidth="true" hidden="false" outlineLevel="0" max="88" min="88" style="1" width="15.75"/>
    <col collapsed="false" customWidth="true" hidden="false" outlineLevel="0" max="89" min="89" style="1" width="4.75"/>
    <col collapsed="false" customWidth="true" hidden="false" outlineLevel="0" max="90" min="90" style="1" width="15.75"/>
    <col collapsed="false" customWidth="true" hidden="false" outlineLevel="0" max="92" min="91" style="1" width="4.75"/>
    <col collapsed="false" customWidth="true" hidden="false" outlineLevel="0" max="98" min="93" style="1" width="3.75"/>
    <col collapsed="false" customWidth="true" hidden="false" outlineLevel="0" max="99" min="99" style="1" width="10.88"/>
    <col collapsed="false" customWidth="true" hidden="false" outlineLevel="0" max="100" min="100" style="1" width="4.75"/>
    <col collapsed="false" customWidth="true" hidden="false" outlineLevel="0" max="101" min="101" style="1" width="15.75"/>
    <col collapsed="false" customWidth="true" hidden="false" outlineLevel="0" max="102" min="102" style="1" width="4.75"/>
    <col collapsed="false" customWidth="true" hidden="false" outlineLevel="0" max="103" min="103" style="1" width="15.75"/>
    <col collapsed="false" customWidth="true" hidden="false" outlineLevel="0" max="105" min="104" style="1" width="4.75"/>
    <col collapsed="false" customWidth="true" hidden="false" outlineLevel="0" max="111" min="106" style="1" width="3.75"/>
    <col collapsed="false" customWidth="true" hidden="false" outlineLevel="0" max="112" min="112" style="1" width="10.88"/>
    <col collapsed="false" customWidth="true" hidden="false" outlineLevel="0" max="113" min="113" style="1" width="4.75"/>
    <col collapsed="false" customWidth="true" hidden="false" outlineLevel="0" max="114" min="114" style="1" width="15.75"/>
    <col collapsed="false" customWidth="true" hidden="false" outlineLevel="0" max="115" min="115" style="1" width="4.75"/>
    <col collapsed="false" customWidth="true" hidden="false" outlineLevel="0" max="116" min="116" style="1" width="15.75"/>
    <col collapsed="false" customWidth="true" hidden="false" outlineLevel="0" max="118" min="117" style="1" width="4.75"/>
    <col collapsed="false" customWidth="true" hidden="false" outlineLevel="0" max="124" min="119" style="1" width="3.75"/>
    <col collapsed="false" customWidth="true" hidden="false" outlineLevel="0" max="125" min="125" style="1" width="10.88"/>
    <col collapsed="false" customWidth="true" hidden="false" outlineLevel="0" max="126" min="126" style="1" width="4.75"/>
    <col collapsed="false" customWidth="true" hidden="false" outlineLevel="0" max="127" min="127" style="1" width="15.75"/>
    <col collapsed="false" customWidth="true" hidden="false" outlineLevel="0" max="128" min="128" style="1" width="4.75"/>
    <col collapsed="false" customWidth="true" hidden="false" outlineLevel="0" max="129" min="129" style="1" width="15.75"/>
    <col collapsed="false" customWidth="true" hidden="false" outlineLevel="0" max="131" min="130" style="1" width="4.75"/>
    <col collapsed="false" customWidth="true" hidden="false" outlineLevel="0" max="137" min="132" style="1" width="3.75"/>
    <col collapsed="false" customWidth="true" hidden="false" outlineLevel="0" max="138" min="138" style="1" width="10.88"/>
    <col collapsed="false" customWidth="true" hidden="false" outlineLevel="0" max="139" min="139" style="1" width="4.75"/>
    <col collapsed="false" customWidth="true" hidden="false" outlineLevel="0" max="140" min="140" style="1" width="15.75"/>
    <col collapsed="false" customWidth="true" hidden="false" outlineLevel="0" max="141" min="141" style="1" width="4.75"/>
    <col collapsed="false" customWidth="true" hidden="false" outlineLevel="0" max="142" min="142" style="1" width="15.75"/>
    <col collapsed="false" customWidth="true" hidden="false" outlineLevel="0" max="144" min="143" style="1" width="4.75"/>
    <col collapsed="false" customWidth="true" hidden="false" outlineLevel="0" max="150" min="145" style="1" width="3.75"/>
    <col collapsed="false" customWidth="true" hidden="false" outlineLevel="0" max="151" min="151" style="1" width="10.88"/>
    <col collapsed="false" customWidth="true" hidden="false" outlineLevel="0" max="152" min="152" style="1" width="4.75"/>
    <col collapsed="false" customWidth="true" hidden="false" outlineLevel="0" max="153" min="153" style="1" width="15.75"/>
    <col collapsed="false" customWidth="true" hidden="false" outlineLevel="0" max="154" min="154" style="1" width="4.75"/>
    <col collapsed="false" customWidth="true" hidden="false" outlineLevel="0" max="155" min="155" style="1" width="15.75"/>
    <col collapsed="false" customWidth="true" hidden="false" outlineLevel="0" max="157" min="156" style="1" width="4.75"/>
    <col collapsed="false" customWidth="true" hidden="false" outlineLevel="0" max="163" min="158" style="1" width="3.75"/>
    <col collapsed="false" customWidth="true" hidden="false" outlineLevel="0" max="164" min="164" style="1" width="10.88"/>
    <col collapsed="false" customWidth="true" hidden="false" outlineLevel="0" max="165" min="165" style="1" width="4.75"/>
    <col collapsed="false" customWidth="true" hidden="false" outlineLevel="0" max="166" min="166" style="1" width="15.75"/>
    <col collapsed="false" customWidth="true" hidden="false" outlineLevel="0" max="167" min="167" style="1" width="4.75"/>
    <col collapsed="false" customWidth="true" hidden="false" outlineLevel="0" max="168" min="168" style="1" width="15.75"/>
    <col collapsed="false" customWidth="true" hidden="false" outlineLevel="0" max="170" min="169" style="1" width="4.75"/>
    <col collapsed="false" customWidth="true" hidden="false" outlineLevel="0" max="176" min="171" style="1" width="3.75"/>
    <col collapsed="false" customWidth="true" hidden="false" outlineLevel="0" max="177" min="177" style="1" width="10.88"/>
    <col collapsed="false" customWidth="true" hidden="false" outlineLevel="0" max="178" min="178" style="1" width="4.75"/>
    <col collapsed="false" customWidth="true" hidden="false" outlineLevel="0" max="179" min="179" style="1" width="15.75"/>
    <col collapsed="false" customWidth="true" hidden="false" outlineLevel="0" max="180" min="180" style="1" width="4.75"/>
    <col collapsed="false" customWidth="true" hidden="false" outlineLevel="0" max="181" min="181" style="1" width="15.75"/>
    <col collapsed="false" customWidth="true" hidden="false" outlineLevel="0" max="183" min="182" style="1" width="4.75"/>
    <col collapsed="false" customWidth="true" hidden="false" outlineLevel="0" max="189" min="184" style="1" width="3.75"/>
    <col collapsed="false" customWidth="true" hidden="false" outlineLevel="0" max="190" min="190" style="1" width="10.88"/>
    <col collapsed="false" customWidth="true" hidden="false" outlineLevel="0" max="191" min="191" style="1" width="4.75"/>
    <col collapsed="false" customWidth="true" hidden="false" outlineLevel="0" max="192" min="192" style="1" width="15.75"/>
    <col collapsed="false" customWidth="true" hidden="false" outlineLevel="0" max="193" min="193" style="1" width="4.75"/>
    <col collapsed="false" customWidth="true" hidden="false" outlineLevel="0" max="194" min="194" style="1" width="15.75"/>
    <col collapsed="false" customWidth="true" hidden="false" outlineLevel="0" max="196" min="195" style="1" width="4.75"/>
    <col collapsed="false" customWidth="true" hidden="false" outlineLevel="0" max="202" min="197" style="1" width="3.75"/>
    <col collapsed="false" customWidth="true" hidden="false" outlineLevel="0" max="203" min="203" style="1" width="10.88"/>
    <col collapsed="false" customWidth="true" hidden="false" outlineLevel="0" max="204" min="204" style="1" width="4.75"/>
    <col collapsed="false" customWidth="true" hidden="false" outlineLevel="0" max="205" min="205" style="1" width="15.75"/>
    <col collapsed="false" customWidth="true" hidden="false" outlineLevel="0" max="206" min="206" style="1" width="4.75"/>
    <col collapsed="false" customWidth="true" hidden="false" outlineLevel="0" max="207" min="207" style="1" width="15.75"/>
    <col collapsed="false" customWidth="true" hidden="false" outlineLevel="0" max="209" min="208" style="1" width="4.75"/>
    <col collapsed="false" customWidth="true" hidden="false" outlineLevel="0" max="215" min="210" style="1" width="3.75"/>
    <col collapsed="false" customWidth="true" hidden="false" outlineLevel="0" max="216" min="216" style="1" width="10.88"/>
    <col collapsed="false" customWidth="true" hidden="false" outlineLevel="0" max="217" min="217" style="1" width="4.75"/>
    <col collapsed="false" customWidth="true" hidden="false" outlineLevel="0" max="218" min="218" style="1" width="15.75"/>
    <col collapsed="false" customWidth="true" hidden="false" outlineLevel="0" max="219" min="219" style="1" width="4.75"/>
    <col collapsed="false" customWidth="true" hidden="false" outlineLevel="0" max="220" min="220" style="1" width="15.75"/>
    <col collapsed="false" customWidth="true" hidden="false" outlineLevel="0" max="222" min="221" style="1" width="4.75"/>
    <col collapsed="false" customWidth="true" hidden="false" outlineLevel="0" max="228" min="223" style="1" width="3.75"/>
    <col collapsed="false" customWidth="true" hidden="false" outlineLevel="0" max="229" min="229" style="1" width="10.88"/>
    <col collapsed="false" customWidth="true" hidden="false" outlineLevel="0" max="230" min="230" style="1" width="4.75"/>
    <col collapsed="false" customWidth="true" hidden="false" outlineLevel="0" max="231" min="231" style="1" width="15.75"/>
    <col collapsed="false" customWidth="true" hidden="false" outlineLevel="0" max="232" min="232" style="1" width="4.75"/>
    <col collapsed="false" customWidth="true" hidden="false" outlineLevel="0" max="233" min="233" style="1" width="15.75"/>
    <col collapsed="false" customWidth="true" hidden="false" outlineLevel="0" max="235" min="234" style="1" width="4.75"/>
    <col collapsed="false" customWidth="true" hidden="false" outlineLevel="0" max="241" min="236" style="1" width="3.75"/>
    <col collapsed="false" customWidth="true" hidden="false" outlineLevel="0" max="242" min="242" style="1" width="10.88"/>
    <col collapsed="false" customWidth="true" hidden="false" outlineLevel="0" max="243" min="243" style="1" width="4.75"/>
    <col collapsed="false" customWidth="true" hidden="false" outlineLevel="0" max="244" min="244" style="1" width="15.75"/>
    <col collapsed="false" customWidth="true" hidden="false" outlineLevel="0" max="245" min="245" style="1" width="4.75"/>
    <col collapsed="false" customWidth="true" hidden="false" outlineLevel="0" max="246" min="246" style="1" width="15.75"/>
    <col collapsed="false" customWidth="true" hidden="false" outlineLevel="0" max="248" min="247" style="1" width="4.75"/>
    <col collapsed="false" customWidth="true" hidden="false" outlineLevel="0" max="254" min="249" style="1" width="3.75"/>
    <col collapsed="false" customWidth="true" hidden="false" outlineLevel="0" max="255" min="255" style="1" width="10.88"/>
    <col collapsed="false" customWidth="true" hidden="false" outlineLevel="0" max="256" min="256" style="1" width="4.75"/>
    <col collapsed="false" customWidth="true" hidden="false" outlineLevel="0" max="257" min="257" style="1" width="15.75"/>
    <col collapsed="false" customWidth="true" hidden="false" outlineLevel="0" max="258" min="258" style="1" width="4.75"/>
    <col collapsed="false" customWidth="true" hidden="false" outlineLevel="0" max="259" min="259" style="1" width="15.75"/>
    <col collapsed="false" customWidth="true" hidden="false" outlineLevel="0" max="261" min="260" style="1" width="4.75"/>
    <col collapsed="false" customWidth="true" hidden="false" outlineLevel="0" max="267" min="262" style="1" width="3.75"/>
    <col collapsed="false" customWidth="true" hidden="false" outlineLevel="0" max="268" min="268" style="1" width="10.88"/>
    <col collapsed="false" customWidth="true" hidden="false" outlineLevel="0" max="269" min="269" style="1" width="4.75"/>
    <col collapsed="false" customWidth="true" hidden="false" outlineLevel="0" max="270" min="270" style="1" width="15.75"/>
    <col collapsed="false" customWidth="true" hidden="false" outlineLevel="0" max="271" min="271" style="1" width="4.75"/>
    <col collapsed="false" customWidth="true" hidden="false" outlineLevel="0" max="272" min="272" style="1" width="15.75"/>
    <col collapsed="false" customWidth="true" hidden="false" outlineLevel="0" max="274" min="273" style="1" width="4.75"/>
    <col collapsed="false" customWidth="true" hidden="false" outlineLevel="0" max="280" min="275" style="1" width="3.75"/>
    <col collapsed="false" customWidth="true" hidden="false" outlineLevel="0" max="281" min="281" style="1" width="10.88"/>
    <col collapsed="false" customWidth="true" hidden="false" outlineLevel="0" max="282" min="282" style="1" width="4.75"/>
    <col collapsed="false" customWidth="true" hidden="false" outlineLevel="0" max="283" min="283" style="1" width="15.75"/>
    <col collapsed="false" customWidth="true" hidden="false" outlineLevel="0" max="284" min="284" style="1" width="4.75"/>
    <col collapsed="false" customWidth="true" hidden="false" outlineLevel="0" max="285" min="285" style="1" width="15.75"/>
    <col collapsed="false" customWidth="true" hidden="false" outlineLevel="0" max="287" min="286" style="1" width="4.75"/>
    <col collapsed="false" customWidth="true" hidden="false" outlineLevel="0" max="293" min="288" style="1" width="3.75"/>
    <col collapsed="false" customWidth="true" hidden="false" outlineLevel="0" max="294" min="294" style="1" width="10.88"/>
    <col collapsed="false" customWidth="true" hidden="false" outlineLevel="0" max="295" min="295" style="1" width="4.75"/>
    <col collapsed="false" customWidth="true" hidden="false" outlineLevel="0" max="296" min="296" style="1" width="15.75"/>
    <col collapsed="false" customWidth="true" hidden="false" outlineLevel="0" max="297" min="297" style="1" width="4.75"/>
    <col collapsed="false" customWidth="true" hidden="false" outlineLevel="0" max="298" min="298" style="1" width="15.75"/>
    <col collapsed="false" customWidth="true" hidden="false" outlineLevel="0" max="300" min="299" style="1" width="4.75"/>
    <col collapsed="false" customWidth="true" hidden="false" outlineLevel="0" max="306" min="301" style="1" width="3.75"/>
    <col collapsed="false" customWidth="true" hidden="false" outlineLevel="0" max="307" min="307" style="1" width="10.88"/>
    <col collapsed="false" customWidth="true" hidden="false" outlineLevel="0" max="308" min="308" style="1" width="4.75"/>
    <col collapsed="false" customWidth="true" hidden="false" outlineLevel="0" max="309" min="309" style="1" width="15.75"/>
    <col collapsed="false" customWidth="true" hidden="false" outlineLevel="0" max="310" min="310" style="1" width="4.75"/>
    <col collapsed="false" customWidth="true" hidden="false" outlineLevel="0" max="311" min="311" style="1" width="15.75"/>
    <col collapsed="false" customWidth="true" hidden="false" outlineLevel="0" max="313" min="312" style="1" width="4.75"/>
    <col collapsed="false" customWidth="true" hidden="false" outlineLevel="0" max="319" min="314" style="1" width="3.75"/>
    <col collapsed="false" customWidth="true" hidden="false" outlineLevel="0" max="320" min="320" style="1" width="10.88"/>
    <col collapsed="false" customWidth="true" hidden="false" outlineLevel="0" max="321" min="321" style="1" width="4.75"/>
    <col collapsed="false" customWidth="true" hidden="false" outlineLevel="0" max="322" min="322" style="1" width="15.75"/>
    <col collapsed="false" customWidth="true" hidden="false" outlineLevel="0" max="323" min="323" style="1" width="4.75"/>
    <col collapsed="false" customWidth="true" hidden="false" outlineLevel="0" max="324" min="324" style="1" width="15.75"/>
    <col collapsed="false" customWidth="true" hidden="false" outlineLevel="0" max="326" min="325" style="1" width="4.75"/>
    <col collapsed="false" customWidth="true" hidden="false" outlineLevel="0" max="332" min="327" style="1" width="3.75"/>
    <col collapsed="false" customWidth="true" hidden="false" outlineLevel="0" max="333" min="333" style="1" width="10.88"/>
    <col collapsed="false" customWidth="true" hidden="false" outlineLevel="0" max="334" min="334" style="1" width="4.75"/>
    <col collapsed="false" customWidth="true" hidden="false" outlineLevel="0" max="335" min="335" style="1" width="15.75"/>
    <col collapsed="false" customWidth="true" hidden="false" outlineLevel="0" max="336" min="336" style="1" width="4.75"/>
    <col collapsed="false" customWidth="true" hidden="false" outlineLevel="0" max="337" min="337" style="1" width="15.75"/>
    <col collapsed="false" customWidth="true" hidden="false" outlineLevel="0" max="339" min="338" style="1" width="4.75"/>
    <col collapsed="false" customWidth="true" hidden="false" outlineLevel="0" max="345" min="340" style="1" width="3.75"/>
  </cols>
  <sheetData>
    <row r="1" customFormat="false" ht="15" hidden="false" customHeight="false" outlineLevel="0" collapsed="false">
      <c r="A1" s="153"/>
      <c r="B1" s="203" t="str">
        <f aca="false">Language!$E$172</f>
        <v>Predictions</v>
      </c>
      <c r="C1" s="203"/>
      <c r="D1" s="203"/>
      <c r="E1" s="203"/>
      <c r="F1" s="203"/>
      <c r="G1" s="203"/>
      <c r="H1" s="107"/>
      <c r="I1" s="107"/>
      <c r="J1" s="107"/>
      <c r="K1" s="107"/>
      <c r="L1" s="107"/>
      <c r="M1" s="107"/>
      <c r="N1" s="107"/>
      <c r="O1" s="107"/>
      <c r="P1" s="107"/>
      <c r="Q1" s="107"/>
      <c r="R1" s="107"/>
      <c r="S1" s="107"/>
      <c r="T1" s="107"/>
      <c r="V1" s="107"/>
      <c r="W1" s="107"/>
      <c r="X1" s="107"/>
      <c r="Y1" s="107"/>
      <c r="Z1" s="107"/>
      <c r="AA1" s="107"/>
      <c r="AB1" s="107"/>
      <c r="AC1" s="107"/>
      <c r="AD1" s="107"/>
      <c r="AE1" s="107"/>
      <c r="AF1" s="107"/>
      <c r="AG1" s="107"/>
      <c r="AI1" s="107"/>
      <c r="AJ1" s="107"/>
      <c r="AK1" s="107"/>
      <c r="AL1" s="107"/>
      <c r="AM1" s="107"/>
      <c r="AN1" s="107"/>
      <c r="AO1" s="107"/>
      <c r="AP1" s="107"/>
      <c r="AQ1" s="107"/>
      <c r="AR1" s="107"/>
      <c r="AS1" s="107"/>
      <c r="AT1" s="107"/>
      <c r="AV1" s="107"/>
      <c r="AW1" s="107"/>
      <c r="AX1" s="107"/>
      <c r="AY1" s="107"/>
      <c r="AZ1" s="107"/>
      <c r="BA1" s="107"/>
      <c r="BB1" s="107"/>
      <c r="BC1" s="107"/>
      <c r="BD1" s="107"/>
      <c r="BE1" s="107"/>
      <c r="BF1" s="107"/>
      <c r="BG1" s="107"/>
      <c r="BI1" s="107"/>
      <c r="BJ1" s="107"/>
      <c r="BK1" s="107"/>
      <c r="BL1" s="107"/>
      <c r="BM1" s="107"/>
      <c r="BN1" s="107"/>
      <c r="BO1" s="107"/>
      <c r="BP1" s="107"/>
      <c r="BQ1" s="107"/>
      <c r="BR1" s="107"/>
      <c r="BS1" s="107"/>
      <c r="BT1" s="107"/>
      <c r="BV1" s="107"/>
      <c r="BW1" s="107"/>
      <c r="BX1" s="107"/>
      <c r="BY1" s="107"/>
      <c r="BZ1" s="107"/>
      <c r="CA1" s="107"/>
      <c r="CB1" s="107"/>
      <c r="CC1" s="107"/>
      <c r="CD1" s="107"/>
      <c r="CE1" s="107"/>
      <c r="CF1" s="107"/>
      <c r="CG1" s="107"/>
      <c r="CI1" s="107"/>
      <c r="CJ1" s="107"/>
      <c r="CK1" s="107"/>
      <c r="CL1" s="107"/>
      <c r="CM1" s="107"/>
      <c r="CN1" s="107"/>
      <c r="CO1" s="107"/>
      <c r="CP1" s="107"/>
      <c r="CQ1" s="107"/>
      <c r="CR1" s="107"/>
      <c r="CS1" s="107"/>
      <c r="CT1" s="107"/>
      <c r="CV1" s="107"/>
      <c r="CW1" s="107"/>
      <c r="CX1" s="107"/>
      <c r="CY1" s="107"/>
      <c r="CZ1" s="107"/>
      <c r="DA1" s="107"/>
      <c r="DB1" s="107"/>
      <c r="DC1" s="107"/>
      <c r="DD1" s="107"/>
      <c r="DE1" s="107"/>
      <c r="DF1" s="107"/>
      <c r="DG1" s="107"/>
      <c r="DI1" s="107"/>
      <c r="DJ1" s="107"/>
      <c r="DK1" s="107"/>
      <c r="DL1" s="107"/>
      <c r="DM1" s="107"/>
      <c r="DN1" s="107"/>
      <c r="DO1" s="107"/>
      <c r="DP1" s="107"/>
      <c r="DQ1" s="107"/>
      <c r="DR1" s="107"/>
      <c r="DS1" s="107"/>
      <c r="DT1" s="107"/>
      <c r="DV1" s="107"/>
      <c r="DW1" s="107"/>
      <c r="DX1" s="107"/>
      <c r="DY1" s="107"/>
      <c r="DZ1" s="107"/>
      <c r="EA1" s="107"/>
      <c r="EB1" s="107"/>
      <c r="EC1" s="107"/>
      <c r="ED1" s="107"/>
      <c r="EE1" s="107"/>
      <c r="EF1" s="107"/>
      <c r="EG1" s="107"/>
      <c r="EI1" s="107"/>
      <c r="EJ1" s="107"/>
      <c r="EK1" s="107"/>
      <c r="EL1" s="107"/>
      <c r="EM1" s="107"/>
      <c r="EN1" s="107"/>
      <c r="EO1" s="107"/>
      <c r="EP1" s="107"/>
      <c r="EQ1" s="107"/>
      <c r="ER1" s="107"/>
      <c r="ES1" s="107"/>
      <c r="ET1" s="107"/>
      <c r="EV1" s="107"/>
      <c r="EW1" s="107"/>
      <c r="EX1" s="107"/>
      <c r="EY1" s="107"/>
      <c r="EZ1" s="107"/>
      <c r="FA1" s="107"/>
      <c r="FB1" s="107"/>
      <c r="FC1" s="107"/>
      <c r="FD1" s="107"/>
      <c r="FE1" s="107"/>
      <c r="FF1" s="107"/>
      <c r="FG1" s="107"/>
      <c r="FI1" s="107"/>
      <c r="FJ1" s="107"/>
      <c r="FK1" s="107"/>
      <c r="FL1" s="107"/>
      <c r="FM1" s="107"/>
      <c r="FN1" s="107"/>
      <c r="FO1" s="107"/>
      <c r="FP1" s="107"/>
      <c r="FQ1" s="107"/>
      <c r="FR1" s="107"/>
      <c r="FS1" s="107"/>
      <c r="FT1" s="107"/>
      <c r="FV1" s="107"/>
      <c r="FW1" s="107"/>
      <c r="FX1" s="107"/>
      <c r="FY1" s="107"/>
      <c r="FZ1" s="107"/>
      <c r="GA1" s="107"/>
      <c r="GB1" s="107"/>
      <c r="GC1" s="107"/>
      <c r="GD1" s="107"/>
      <c r="GE1" s="107"/>
      <c r="GF1" s="107"/>
      <c r="GG1" s="107"/>
      <c r="GI1" s="107"/>
      <c r="GJ1" s="107"/>
      <c r="GK1" s="107"/>
      <c r="GL1" s="107"/>
      <c r="GM1" s="107"/>
      <c r="GN1" s="107"/>
      <c r="GO1" s="107"/>
      <c r="GP1" s="107"/>
      <c r="GQ1" s="107"/>
      <c r="GR1" s="107"/>
      <c r="GS1" s="107"/>
      <c r="GT1" s="107"/>
      <c r="GV1" s="107"/>
      <c r="GW1" s="107"/>
      <c r="GX1" s="107"/>
      <c r="GY1" s="107"/>
      <c r="GZ1" s="107"/>
      <c r="HA1" s="107"/>
      <c r="HB1" s="107"/>
      <c r="HC1" s="107"/>
      <c r="HD1" s="107"/>
      <c r="HE1" s="107"/>
      <c r="HF1" s="107"/>
      <c r="HG1" s="107"/>
      <c r="HI1" s="107"/>
      <c r="HJ1" s="107"/>
      <c r="HK1" s="107"/>
      <c r="HL1" s="107"/>
      <c r="HM1" s="107"/>
      <c r="HN1" s="107"/>
      <c r="HO1" s="107"/>
      <c r="HP1" s="107"/>
      <c r="HQ1" s="107"/>
      <c r="HR1" s="107"/>
      <c r="HS1" s="107"/>
      <c r="HT1" s="107"/>
      <c r="HV1" s="107"/>
      <c r="HW1" s="107"/>
      <c r="HX1" s="107"/>
      <c r="HY1" s="107"/>
      <c r="HZ1" s="107"/>
      <c r="IA1" s="107"/>
      <c r="IB1" s="107"/>
      <c r="IC1" s="107"/>
      <c r="ID1" s="107"/>
      <c r="IE1" s="107"/>
      <c r="IF1" s="107"/>
      <c r="IG1" s="107"/>
      <c r="II1" s="107"/>
      <c r="IJ1" s="107"/>
      <c r="IK1" s="107"/>
      <c r="IL1" s="107"/>
      <c r="IM1" s="107"/>
      <c r="IN1" s="107"/>
      <c r="IO1" s="107"/>
      <c r="IP1" s="107"/>
      <c r="IQ1" s="107"/>
      <c r="IR1" s="107"/>
      <c r="IS1" s="107"/>
      <c r="IT1" s="107"/>
      <c r="IV1" s="107"/>
      <c r="IW1" s="107"/>
      <c r="IX1" s="107"/>
      <c r="IY1" s="107"/>
      <c r="IZ1" s="107"/>
      <c r="JA1" s="107"/>
      <c r="JB1" s="107"/>
      <c r="JC1" s="107"/>
      <c r="JD1" s="107"/>
      <c r="JE1" s="107"/>
      <c r="JF1" s="107"/>
      <c r="JG1" s="107"/>
      <c r="JI1" s="107"/>
      <c r="JJ1" s="107"/>
      <c r="JK1" s="107"/>
      <c r="JL1" s="107"/>
      <c r="JM1" s="107"/>
      <c r="JN1" s="107"/>
      <c r="JO1" s="107"/>
      <c r="JP1" s="107"/>
      <c r="JQ1" s="107"/>
      <c r="JR1" s="107"/>
      <c r="JS1" s="107"/>
      <c r="JT1" s="107"/>
      <c r="JV1" s="107"/>
      <c r="JW1" s="107"/>
      <c r="JX1" s="107"/>
      <c r="JY1" s="107"/>
      <c r="JZ1" s="107"/>
      <c r="KA1" s="107"/>
      <c r="KB1" s="107"/>
      <c r="KC1" s="107"/>
      <c r="KD1" s="107"/>
      <c r="KE1" s="107"/>
      <c r="KF1" s="107"/>
      <c r="KG1" s="107"/>
      <c r="KI1" s="107"/>
      <c r="KJ1" s="107"/>
      <c r="KK1" s="107"/>
      <c r="KL1" s="107"/>
      <c r="KM1" s="107"/>
      <c r="KN1" s="107"/>
      <c r="KO1" s="107"/>
      <c r="KP1" s="107"/>
      <c r="KQ1" s="107"/>
      <c r="KR1" s="107"/>
      <c r="KS1" s="107"/>
      <c r="KT1" s="107"/>
      <c r="KV1" s="107"/>
      <c r="KW1" s="107"/>
      <c r="KX1" s="107"/>
      <c r="KY1" s="107"/>
      <c r="KZ1" s="107"/>
      <c r="LA1" s="107"/>
      <c r="LB1" s="107"/>
      <c r="LC1" s="107"/>
      <c r="LD1" s="107"/>
      <c r="LE1" s="107"/>
      <c r="LF1" s="107"/>
      <c r="LG1" s="107"/>
      <c r="LI1" s="107"/>
      <c r="LJ1" s="107"/>
      <c r="LK1" s="107"/>
      <c r="LL1" s="107"/>
      <c r="LM1" s="107"/>
      <c r="LN1" s="107"/>
      <c r="LO1" s="107"/>
      <c r="LP1" s="107"/>
      <c r="LQ1" s="107"/>
      <c r="LR1" s="107"/>
      <c r="LS1" s="107"/>
      <c r="LT1" s="107"/>
      <c r="LV1" s="107"/>
      <c r="LW1" s="107"/>
      <c r="LX1" s="107"/>
      <c r="LY1" s="107"/>
      <c r="LZ1" s="107"/>
      <c r="MA1" s="107"/>
      <c r="MB1" s="107"/>
      <c r="MC1" s="107"/>
      <c r="MD1" s="107"/>
      <c r="ME1" s="107"/>
      <c r="MF1" s="107"/>
      <c r="MG1" s="107"/>
    </row>
    <row r="2" customFormat="false" ht="18.75" hidden="false" customHeight="true" outlineLevel="0" collapsed="false">
      <c r="A2" s="204"/>
      <c r="B2" s="204"/>
      <c r="C2" s="157"/>
      <c r="D2" s="157"/>
      <c r="E2" s="157"/>
      <c r="F2" s="48"/>
      <c r="G2" s="48"/>
      <c r="H2" s="107"/>
      <c r="I2" s="205" t="n">
        <f aca="false">O72</f>
        <v>0</v>
      </c>
      <c r="J2" s="205"/>
      <c r="K2" s="205"/>
      <c r="L2" s="205"/>
      <c r="M2" s="205"/>
      <c r="N2" s="205"/>
      <c r="O2" s="205"/>
      <c r="P2" s="205"/>
      <c r="Q2" s="205"/>
      <c r="R2" s="205"/>
      <c r="S2" s="205"/>
      <c r="T2" s="205"/>
      <c r="V2" s="205" t="n">
        <f aca="false">AB72</f>
        <v>0</v>
      </c>
      <c r="W2" s="205"/>
      <c r="X2" s="205"/>
      <c r="Y2" s="205"/>
      <c r="Z2" s="205"/>
      <c r="AA2" s="205"/>
      <c r="AB2" s="205"/>
      <c r="AC2" s="205"/>
      <c r="AD2" s="205"/>
      <c r="AE2" s="205"/>
      <c r="AF2" s="205"/>
      <c r="AG2" s="205"/>
      <c r="AI2" s="205" t="n">
        <f aca="false">AO72</f>
        <v>0</v>
      </c>
      <c r="AJ2" s="205"/>
      <c r="AK2" s="205"/>
      <c r="AL2" s="205"/>
      <c r="AM2" s="205"/>
      <c r="AN2" s="205"/>
      <c r="AO2" s="205"/>
      <c r="AP2" s="205"/>
      <c r="AQ2" s="205"/>
      <c r="AR2" s="205"/>
      <c r="AS2" s="205"/>
      <c r="AT2" s="205"/>
      <c r="AV2" s="205" t="n">
        <f aca="false">BB72</f>
        <v>0</v>
      </c>
      <c r="AW2" s="205"/>
      <c r="AX2" s="205"/>
      <c r="AY2" s="205"/>
      <c r="AZ2" s="205"/>
      <c r="BA2" s="205"/>
      <c r="BB2" s="205"/>
      <c r="BC2" s="205"/>
      <c r="BD2" s="205"/>
      <c r="BE2" s="205"/>
      <c r="BF2" s="205"/>
      <c r="BG2" s="205"/>
      <c r="BI2" s="205" t="n">
        <f aca="false">BO72</f>
        <v>0</v>
      </c>
      <c r="BJ2" s="205"/>
      <c r="BK2" s="205"/>
      <c r="BL2" s="205"/>
      <c r="BM2" s="205"/>
      <c r="BN2" s="205"/>
      <c r="BO2" s="205"/>
      <c r="BP2" s="205"/>
      <c r="BQ2" s="205"/>
      <c r="BR2" s="205"/>
      <c r="BS2" s="205"/>
      <c r="BT2" s="205"/>
      <c r="BV2" s="205" t="n">
        <f aca="false">CB72</f>
        <v>0</v>
      </c>
      <c r="BW2" s="205"/>
      <c r="BX2" s="205"/>
      <c r="BY2" s="205"/>
      <c r="BZ2" s="205"/>
      <c r="CA2" s="205"/>
      <c r="CB2" s="205"/>
      <c r="CC2" s="205"/>
      <c r="CD2" s="205"/>
      <c r="CE2" s="205"/>
      <c r="CF2" s="205"/>
      <c r="CG2" s="205"/>
      <c r="CI2" s="205" t="n">
        <f aca="false">CO72</f>
        <v>0</v>
      </c>
      <c r="CJ2" s="205"/>
      <c r="CK2" s="205"/>
      <c r="CL2" s="205"/>
      <c r="CM2" s="205"/>
      <c r="CN2" s="205"/>
      <c r="CO2" s="205"/>
      <c r="CP2" s="205"/>
      <c r="CQ2" s="205"/>
      <c r="CR2" s="205"/>
      <c r="CS2" s="205"/>
      <c r="CT2" s="205"/>
      <c r="CV2" s="205" t="n">
        <f aca="false">DB72</f>
        <v>0</v>
      </c>
      <c r="CW2" s="205"/>
      <c r="CX2" s="205"/>
      <c r="CY2" s="205"/>
      <c r="CZ2" s="205"/>
      <c r="DA2" s="205"/>
      <c r="DB2" s="205"/>
      <c r="DC2" s="205"/>
      <c r="DD2" s="205"/>
      <c r="DE2" s="205"/>
      <c r="DF2" s="205"/>
      <c r="DG2" s="205"/>
      <c r="DI2" s="205" t="n">
        <f aca="false">DO72</f>
        <v>0</v>
      </c>
      <c r="DJ2" s="205"/>
      <c r="DK2" s="205"/>
      <c r="DL2" s="205"/>
      <c r="DM2" s="205"/>
      <c r="DN2" s="205"/>
      <c r="DO2" s="205"/>
      <c r="DP2" s="205"/>
      <c r="DQ2" s="205"/>
      <c r="DR2" s="205"/>
      <c r="DS2" s="205"/>
      <c r="DT2" s="205"/>
      <c r="DV2" s="205" t="n">
        <f aca="false">EB72</f>
        <v>0</v>
      </c>
      <c r="DW2" s="205"/>
      <c r="DX2" s="205"/>
      <c r="DY2" s="205"/>
      <c r="DZ2" s="205"/>
      <c r="EA2" s="205"/>
      <c r="EB2" s="205"/>
      <c r="EC2" s="205"/>
      <c r="ED2" s="205"/>
      <c r="EE2" s="205"/>
      <c r="EF2" s="205"/>
      <c r="EG2" s="205"/>
      <c r="EI2" s="205" t="n">
        <f aca="false">EO72</f>
        <v>0</v>
      </c>
      <c r="EJ2" s="205"/>
      <c r="EK2" s="205"/>
      <c r="EL2" s="205"/>
      <c r="EM2" s="205"/>
      <c r="EN2" s="205"/>
      <c r="EO2" s="205"/>
      <c r="EP2" s="205"/>
      <c r="EQ2" s="205"/>
      <c r="ER2" s="205"/>
      <c r="ES2" s="205"/>
      <c r="ET2" s="205"/>
      <c r="EV2" s="205" t="n">
        <f aca="false">FB72</f>
        <v>0</v>
      </c>
      <c r="EW2" s="205"/>
      <c r="EX2" s="205"/>
      <c r="EY2" s="205"/>
      <c r="EZ2" s="205"/>
      <c r="FA2" s="205"/>
      <c r="FB2" s="205"/>
      <c r="FC2" s="205"/>
      <c r="FD2" s="205"/>
      <c r="FE2" s="205"/>
      <c r="FF2" s="205"/>
      <c r="FG2" s="205"/>
      <c r="FI2" s="205" t="n">
        <f aca="false">FO72</f>
        <v>0</v>
      </c>
      <c r="FJ2" s="205"/>
      <c r="FK2" s="205"/>
      <c r="FL2" s="205"/>
      <c r="FM2" s="205"/>
      <c r="FN2" s="205"/>
      <c r="FO2" s="205"/>
      <c r="FP2" s="205"/>
      <c r="FQ2" s="205"/>
      <c r="FR2" s="205"/>
      <c r="FS2" s="205"/>
      <c r="FT2" s="205"/>
      <c r="FV2" s="205" t="n">
        <f aca="false">GB72</f>
        <v>0</v>
      </c>
      <c r="FW2" s="205"/>
      <c r="FX2" s="205"/>
      <c r="FY2" s="205"/>
      <c r="FZ2" s="205"/>
      <c r="GA2" s="205"/>
      <c r="GB2" s="205"/>
      <c r="GC2" s="205"/>
      <c r="GD2" s="205"/>
      <c r="GE2" s="205"/>
      <c r="GF2" s="205"/>
      <c r="GG2" s="205"/>
      <c r="GI2" s="205" t="n">
        <f aca="false">GO72</f>
        <v>0</v>
      </c>
      <c r="GJ2" s="205"/>
      <c r="GK2" s="205"/>
      <c r="GL2" s="205"/>
      <c r="GM2" s="205"/>
      <c r="GN2" s="205"/>
      <c r="GO2" s="205"/>
      <c r="GP2" s="205"/>
      <c r="GQ2" s="205"/>
      <c r="GR2" s="205"/>
      <c r="GS2" s="205"/>
      <c r="GT2" s="205"/>
      <c r="GV2" s="205" t="n">
        <f aca="false">HB72</f>
        <v>0</v>
      </c>
      <c r="GW2" s="205"/>
      <c r="GX2" s="205"/>
      <c r="GY2" s="205"/>
      <c r="GZ2" s="205"/>
      <c r="HA2" s="205"/>
      <c r="HB2" s="205"/>
      <c r="HC2" s="205"/>
      <c r="HD2" s="205"/>
      <c r="HE2" s="205"/>
      <c r="HF2" s="205"/>
      <c r="HG2" s="205"/>
      <c r="HI2" s="205" t="n">
        <f aca="false">HO72</f>
        <v>0</v>
      </c>
      <c r="HJ2" s="205"/>
      <c r="HK2" s="205"/>
      <c r="HL2" s="205"/>
      <c r="HM2" s="205"/>
      <c r="HN2" s="205"/>
      <c r="HO2" s="205"/>
      <c r="HP2" s="205"/>
      <c r="HQ2" s="205"/>
      <c r="HR2" s="205"/>
      <c r="HS2" s="205"/>
      <c r="HT2" s="205"/>
      <c r="HV2" s="205" t="n">
        <f aca="false">IB72</f>
        <v>0</v>
      </c>
      <c r="HW2" s="205"/>
      <c r="HX2" s="205"/>
      <c r="HY2" s="205"/>
      <c r="HZ2" s="205"/>
      <c r="IA2" s="205"/>
      <c r="IB2" s="205"/>
      <c r="IC2" s="205"/>
      <c r="ID2" s="205"/>
      <c r="IE2" s="205"/>
      <c r="IF2" s="205"/>
      <c r="IG2" s="205"/>
      <c r="II2" s="205" t="n">
        <f aca="false">IO72</f>
        <v>0</v>
      </c>
      <c r="IJ2" s="205"/>
      <c r="IK2" s="205"/>
      <c r="IL2" s="205"/>
      <c r="IM2" s="205"/>
      <c r="IN2" s="205"/>
      <c r="IO2" s="205"/>
      <c r="IP2" s="205"/>
      <c r="IQ2" s="205"/>
      <c r="IR2" s="205"/>
      <c r="IS2" s="205"/>
      <c r="IT2" s="205"/>
      <c r="IV2" s="205" t="n">
        <f aca="false">JB72</f>
        <v>0</v>
      </c>
      <c r="IW2" s="205"/>
      <c r="IX2" s="205"/>
      <c r="IY2" s="205"/>
      <c r="IZ2" s="205"/>
      <c r="JA2" s="205"/>
      <c r="JB2" s="205"/>
      <c r="JC2" s="205"/>
      <c r="JD2" s="205"/>
      <c r="JE2" s="205"/>
      <c r="JF2" s="205"/>
      <c r="JG2" s="205"/>
      <c r="JI2" s="205" t="n">
        <f aca="false">JO72</f>
        <v>0</v>
      </c>
      <c r="JJ2" s="205"/>
      <c r="JK2" s="205"/>
      <c r="JL2" s="205"/>
      <c r="JM2" s="205"/>
      <c r="JN2" s="205"/>
      <c r="JO2" s="205"/>
      <c r="JP2" s="205"/>
      <c r="JQ2" s="205"/>
      <c r="JR2" s="205"/>
      <c r="JS2" s="205"/>
      <c r="JT2" s="205"/>
      <c r="JV2" s="205" t="n">
        <f aca="false">KB72</f>
        <v>0</v>
      </c>
      <c r="JW2" s="205"/>
      <c r="JX2" s="205"/>
      <c r="JY2" s="205"/>
      <c r="JZ2" s="205"/>
      <c r="KA2" s="205"/>
      <c r="KB2" s="205"/>
      <c r="KC2" s="205"/>
      <c r="KD2" s="205"/>
      <c r="KE2" s="205"/>
      <c r="KF2" s="205"/>
      <c r="KG2" s="205"/>
      <c r="KI2" s="205" t="n">
        <f aca="false">KO72</f>
        <v>0</v>
      </c>
      <c r="KJ2" s="205"/>
      <c r="KK2" s="205"/>
      <c r="KL2" s="205"/>
      <c r="KM2" s="205"/>
      <c r="KN2" s="205"/>
      <c r="KO2" s="205"/>
      <c r="KP2" s="205"/>
      <c r="KQ2" s="205"/>
      <c r="KR2" s="205"/>
      <c r="KS2" s="205"/>
      <c r="KT2" s="205"/>
      <c r="KV2" s="205" t="n">
        <f aca="false">LB72</f>
        <v>0</v>
      </c>
      <c r="KW2" s="205"/>
      <c r="KX2" s="205"/>
      <c r="KY2" s="205"/>
      <c r="KZ2" s="205"/>
      <c r="LA2" s="205"/>
      <c r="LB2" s="205"/>
      <c r="LC2" s="205"/>
      <c r="LD2" s="205"/>
      <c r="LE2" s="205"/>
      <c r="LF2" s="205"/>
      <c r="LG2" s="205"/>
      <c r="LI2" s="205" t="n">
        <f aca="false">LO72</f>
        <v>0</v>
      </c>
      <c r="LJ2" s="205"/>
      <c r="LK2" s="205"/>
      <c r="LL2" s="205"/>
      <c r="LM2" s="205"/>
      <c r="LN2" s="205"/>
      <c r="LO2" s="205"/>
      <c r="LP2" s="205"/>
      <c r="LQ2" s="205"/>
      <c r="LR2" s="205"/>
      <c r="LS2" s="205"/>
      <c r="LT2" s="205"/>
      <c r="LV2" s="205" t="n">
        <f aca="false">MB72</f>
        <v>0</v>
      </c>
      <c r="LW2" s="205"/>
      <c r="LX2" s="205"/>
      <c r="LY2" s="205"/>
      <c r="LZ2" s="205"/>
      <c r="MA2" s="205"/>
      <c r="MB2" s="205"/>
      <c r="MC2" s="205"/>
      <c r="MD2" s="205"/>
      <c r="ME2" s="205"/>
      <c r="MF2" s="205"/>
      <c r="MG2" s="205"/>
    </row>
    <row r="3" customFormat="false" ht="24.75" hidden="false" customHeight="true" outlineLevel="0" collapsed="false">
      <c r="A3" s="204"/>
      <c r="B3" s="206" t="str">
        <f aca="false">Language!$E$173</f>
        <v>Correct Results</v>
      </c>
      <c r="C3" s="206"/>
      <c r="D3" s="206"/>
      <c r="E3" s="206"/>
      <c r="F3" s="206"/>
      <c r="G3" s="206"/>
      <c r="H3" s="107"/>
      <c r="I3" s="207" t="s">
        <v>50</v>
      </c>
      <c r="J3" s="207"/>
      <c r="K3" s="207"/>
      <c r="L3" s="207"/>
      <c r="M3" s="207"/>
      <c r="N3" s="207"/>
      <c r="O3" s="207"/>
      <c r="P3" s="207"/>
      <c r="Q3" s="207"/>
      <c r="R3" s="207"/>
      <c r="S3" s="207"/>
      <c r="T3" s="207"/>
      <c r="V3" s="207" t="s">
        <v>51</v>
      </c>
      <c r="W3" s="207"/>
      <c r="X3" s="207"/>
      <c r="Y3" s="207"/>
      <c r="Z3" s="207"/>
      <c r="AA3" s="207"/>
      <c r="AB3" s="207"/>
      <c r="AC3" s="207"/>
      <c r="AD3" s="207"/>
      <c r="AE3" s="207"/>
      <c r="AF3" s="207"/>
      <c r="AG3" s="207"/>
      <c r="AI3" s="207"/>
      <c r="AJ3" s="207"/>
      <c r="AK3" s="207"/>
      <c r="AL3" s="207"/>
      <c r="AM3" s="207"/>
      <c r="AN3" s="207"/>
      <c r="AO3" s="207"/>
      <c r="AP3" s="207"/>
      <c r="AQ3" s="207"/>
      <c r="AR3" s="207"/>
      <c r="AS3" s="207"/>
      <c r="AT3" s="207"/>
      <c r="AV3" s="207"/>
      <c r="AW3" s="207"/>
      <c r="AX3" s="207"/>
      <c r="AY3" s="207"/>
      <c r="AZ3" s="207"/>
      <c r="BA3" s="207"/>
      <c r="BB3" s="207"/>
      <c r="BC3" s="207"/>
      <c r="BD3" s="207"/>
      <c r="BE3" s="207"/>
      <c r="BF3" s="207"/>
      <c r="BG3" s="207"/>
      <c r="BI3" s="207"/>
      <c r="BJ3" s="207"/>
      <c r="BK3" s="207"/>
      <c r="BL3" s="207"/>
      <c r="BM3" s="207"/>
      <c r="BN3" s="207"/>
      <c r="BO3" s="207"/>
      <c r="BP3" s="207"/>
      <c r="BQ3" s="207"/>
      <c r="BR3" s="207"/>
      <c r="BS3" s="207"/>
      <c r="BT3" s="207"/>
      <c r="BV3" s="207"/>
      <c r="BW3" s="207"/>
      <c r="BX3" s="207"/>
      <c r="BY3" s="207"/>
      <c r="BZ3" s="207"/>
      <c r="CA3" s="207"/>
      <c r="CB3" s="207"/>
      <c r="CC3" s="207"/>
      <c r="CD3" s="207"/>
      <c r="CE3" s="207"/>
      <c r="CF3" s="207"/>
      <c r="CG3" s="207"/>
      <c r="CI3" s="207"/>
      <c r="CJ3" s="207"/>
      <c r="CK3" s="207"/>
      <c r="CL3" s="207"/>
      <c r="CM3" s="207"/>
      <c r="CN3" s="207"/>
      <c r="CO3" s="207"/>
      <c r="CP3" s="207"/>
      <c r="CQ3" s="207"/>
      <c r="CR3" s="207"/>
      <c r="CS3" s="207"/>
      <c r="CT3" s="207"/>
      <c r="CV3" s="207"/>
      <c r="CW3" s="207"/>
      <c r="CX3" s="207"/>
      <c r="CY3" s="207"/>
      <c r="CZ3" s="207"/>
      <c r="DA3" s="207"/>
      <c r="DB3" s="207"/>
      <c r="DC3" s="207"/>
      <c r="DD3" s="207"/>
      <c r="DE3" s="207"/>
      <c r="DF3" s="207"/>
      <c r="DG3" s="207"/>
      <c r="DI3" s="207"/>
      <c r="DJ3" s="207"/>
      <c r="DK3" s="207"/>
      <c r="DL3" s="207"/>
      <c r="DM3" s="207"/>
      <c r="DN3" s="207"/>
      <c r="DO3" s="207"/>
      <c r="DP3" s="207"/>
      <c r="DQ3" s="207"/>
      <c r="DR3" s="207"/>
      <c r="DS3" s="207"/>
      <c r="DT3" s="207"/>
      <c r="DV3" s="207"/>
      <c r="DW3" s="207"/>
      <c r="DX3" s="207"/>
      <c r="DY3" s="207"/>
      <c r="DZ3" s="207"/>
      <c r="EA3" s="207"/>
      <c r="EB3" s="207"/>
      <c r="EC3" s="207"/>
      <c r="ED3" s="207"/>
      <c r="EE3" s="207"/>
      <c r="EF3" s="207"/>
      <c r="EG3" s="207"/>
      <c r="EI3" s="207"/>
      <c r="EJ3" s="207"/>
      <c r="EK3" s="207"/>
      <c r="EL3" s="207"/>
      <c r="EM3" s="207"/>
      <c r="EN3" s="207"/>
      <c r="EO3" s="207"/>
      <c r="EP3" s="207"/>
      <c r="EQ3" s="207"/>
      <c r="ER3" s="207"/>
      <c r="ES3" s="207"/>
      <c r="ET3" s="207"/>
      <c r="EV3" s="207"/>
      <c r="EW3" s="207"/>
      <c r="EX3" s="207"/>
      <c r="EY3" s="207"/>
      <c r="EZ3" s="207"/>
      <c r="FA3" s="207"/>
      <c r="FB3" s="207"/>
      <c r="FC3" s="207"/>
      <c r="FD3" s="207"/>
      <c r="FE3" s="207"/>
      <c r="FF3" s="207"/>
      <c r="FG3" s="207"/>
      <c r="FI3" s="207"/>
      <c r="FJ3" s="207"/>
      <c r="FK3" s="207"/>
      <c r="FL3" s="207"/>
      <c r="FM3" s="207"/>
      <c r="FN3" s="207"/>
      <c r="FO3" s="207"/>
      <c r="FP3" s="207"/>
      <c r="FQ3" s="207"/>
      <c r="FR3" s="207"/>
      <c r="FS3" s="207"/>
      <c r="FT3" s="207"/>
      <c r="FV3" s="207"/>
      <c r="FW3" s="207"/>
      <c r="FX3" s="207"/>
      <c r="FY3" s="207"/>
      <c r="FZ3" s="207"/>
      <c r="GA3" s="207"/>
      <c r="GB3" s="207"/>
      <c r="GC3" s="207"/>
      <c r="GD3" s="207"/>
      <c r="GE3" s="207"/>
      <c r="GF3" s="207"/>
      <c r="GG3" s="207"/>
      <c r="GI3" s="207"/>
      <c r="GJ3" s="207"/>
      <c r="GK3" s="207"/>
      <c r="GL3" s="207"/>
      <c r="GM3" s="207"/>
      <c r="GN3" s="207"/>
      <c r="GO3" s="207"/>
      <c r="GP3" s="207"/>
      <c r="GQ3" s="207"/>
      <c r="GR3" s="207"/>
      <c r="GS3" s="207"/>
      <c r="GT3" s="207"/>
      <c r="GV3" s="207"/>
      <c r="GW3" s="207"/>
      <c r="GX3" s="207"/>
      <c r="GY3" s="207"/>
      <c r="GZ3" s="207"/>
      <c r="HA3" s="207"/>
      <c r="HB3" s="207"/>
      <c r="HC3" s="207"/>
      <c r="HD3" s="207"/>
      <c r="HE3" s="207"/>
      <c r="HF3" s="207"/>
      <c r="HG3" s="207"/>
      <c r="HI3" s="207"/>
      <c r="HJ3" s="207"/>
      <c r="HK3" s="207"/>
      <c r="HL3" s="207"/>
      <c r="HM3" s="207"/>
      <c r="HN3" s="207"/>
      <c r="HO3" s="207"/>
      <c r="HP3" s="207"/>
      <c r="HQ3" s="207"/>
      <c r="HR3" s="207"/>
      <c r="HS3" s="207"/>
      <c r="HT3" s="207"/>
      <c r="HV3" s="207"/>
      <c r="HW3" s="207"/>
      <c r="HX3" s="207"/>
      <c r="HY3" s="207"/>
      <c r="HZ3" s="207"/>
      <c r="IA3" s="207"/>
      <c r="IB3" s="207"/>
      <c r="IC3" s="207"/>
      <c r="ID3" s="207"/>
      <c r="IE3" s="207"/>
      <c r="IF3" s="207"/>
      <c r="IG3" s="207"/>
      <c r="II3" s="207"/>
      <c r="IJ3" s="207"/>
      <c r="IK3" s="207"/>
      <c r="IL3" s="207"/>
      <c r="IM3" s="207"/>
      <c r="IN3" s="207"/>
      <c r="IO3" s="207"/>
      <c r="IP3" s="207"/>
      <c r="IQ3" s="207"/>
      <c r="IR3" s="207"/>
      <c r="IS3" s="207"/>
      <c r="IT3" s="207"/>
      <c r="IV3" s="207"/>
      <c r="IW3" s="207"/>
      <c r="IX3" s="207"/>
      <c r="IY3" s="207"/>
      <c r="IZ3" s="207"/>
      <c r="JA3" s="207"/>
      <c r="JB3" s="207"/>
      <c r="JC3" s="207"/>
      <c r="JD3" s="207"/>
      <c r="JE3" s="207"/>
      <c r="JF3" s="207"/>
      <c r="JG3" s="207"/>
      <c r="JI3" s="207"/>
      <c r="JJ3" s="207"/>
      <c r="JK3" s="207"/>
      <c r="JL3" s="207"/>
      <c r="JM3" s="207"/>
      <c r="JN3" s="207"/>
      <c r="JO3" s="207"/>
      <c r="JP3" s="207"/>
      <c r="JQ3" s="207"/>
      <c r="JR3" s="207"/>
      <c r="JS3" s="207"/>
      <c r="JT3" s="207"/>
      <c r="JV3" s="207"/>
      <c r="JW3" s="207"/>
      <c r="JX3" s="207"/>
      <c r="JY3" s="207"/>
      <c r="JZ3" s="207"/>
      <c r="KA3" s="207"/>
      <c r="KB3" s="207"/>
      <c r="KC3" s="207"/>
      <c r="KD3" s="207"/>
      <c r="KE3" s="207"/>
      <c r="KF3" s="207"/>
      <c r="KG3" s="207"/>
      <c r="KI3" s="207"/>
      <c r="KJ3" s="207"/>
      <c r="KK3" s="207"/>
      <c r="KL3" s="207"/>
      <c r="KM3" s="207"/>
      <c r="KN3" s="207"/>
      <c r="KO3" s="207"/>
      <c r="KP3" s="207"/>
      <c r="KQ3" s="207"/>
      <c r="KR3" s="207"/>
      <c r="KS3" s="207"/>
      <c r="KT3" s="207"/>
      <c r="KV3" s="207"/>
      <c r="KW3" s="207"/>
      <c r="KX3" s="207"/>
      <c r="KY3" s="207"/>
      <c r="KZ3" s="207"/>
      <c r="LA3" s="207"/>
      <c r="LB3" s="207"/>
      <c r="LC3" s="207"/>
      <c r="LD3" s="207"/>
      <c r="LE3" s="207"/>
      <c r="LF3" s="207"/>
      <c r="LG3" s="207"/>
      <c r="LI3" s="207"/>
      <c r="LJ3" s="207"/>
      <c r="LK3" s="207"/>
      <c r="LL3" s="207"/>
      <c r="LM3" s="207"/>
      <c r="LN3" s="207"/>
      <c r="LO3" s="207"/>
      <c r="LP3" s="207"/>
      <c r="LQ3" s="207"/>
      <c r="LR3" s="207"/>
      <c r="LS3" s="207"/>
      <c r="LT3" s="207"/>
      <c r="LV3" s="207"/>
      <c r="LW3" s="207"/>
      <c r="LX3" s="207"/>
      <c r="LY3" s="207"/>
      <c r="LZ3" s="207"/>
      <c r="MA3" s="207"/>
      <c r="MB3" s="207"/>
      <c r="MC3" s="207"/>
      <c r="MD3" s="207"/>
      <c r="ME3" s="207"/>
      <c r="MF3" s="207"/>
      <c r="MG3" s="207"/>
    </row>
    <row r="4" customFormat="false" ht="40.5" hidden="false" customHeight="true" outlineLevel="0" collapsed="false">
      <c r="A4" s="204"/>
      <c r="B4" s="208"/>
      <c r="C4" s="209"/>
      <c r="D4" s="209"/>
      <c r="E4" s="210"/>
      <c r="F4" s="211" t="str">
        <f aca="false">Language!$E$174</f>
        <v>Result</v>
      </c>
      <c r="G4" s="211"/>
      <c r="H4" s="107"/>
      <c r="I4" s="212"/>
      <c r="J4" s="209"/>
      <c r="K4" s="209"/>
      <c r="L4" s="210"/>
      <c r="M4" s="213" t="str">
        <f aca="false">Language!$E$177</f>
        <v>result</v>
      </c>
      <c r="N4" s="213"/>
      <c r="O4" s="214" t="str">
        <f aca="false">Language!$E$186</f>
        <v>Final</v>
      </c>
      <c r="P4" s="214" t="str">
        <f aca="false">Language!$E$178</f>
        <v>W/D/L</v>
      </c>
      <c r="Q4" s="214" t="str">
        <f aca="false">Language!$E$179</f>
        <v>GD</v>
      </c>
      <c r="R4" s="214" t="str">
        <f aca="false">Language!$E$180</f>
        <v>exact</v>
      </c>
      <c r="S4" s="214" t="str">
        <f aca="false">Language!$E$191</f>
        <v>many g.</v>
      </c>
      <c r="T4" s="215" t="str">
        <f aca="false">Language!$E$181</f>
        <v>teams</v>
      </c>
      <c r="V4" s="212"/>
      <c r="W4" s="209"/>
      <c r="X4" s="209"/>
      <c r="Y4" s="210"/>
      <c r="Z4" s="213" t="str">
        <f aca="false">Language!$E$177</f>
        <v>result</v>
      </c>
      <c r="AA4" s="213"/>
      <c r="AB4" s="214" t="str">
        <f aca="false">Language!$E$186</f>
        <v>Final</v>
      </c>
      <c r="AC4" s="214" t="str">
        <f aca="false">Language!$E$178</f>
        <v>W/D/L</v>
      </c>
      <c r="AD4" s="214" t="str">
        <f aca="false">Language!$E$179</f>
        <v>GD</v>
      </c>
      <c r="AE4" s="214" t="str">
        <f aca="false">Language!$E$180</f>
        <v>exact</v>
      </c>
      <c r="AF4" s="214" t="str">
        <f aca="false">Language!$E$191</f>
        <v>many g.</v>
      </c>
      <c r="AG4" s="215" t="str">
        <f aca="false">Language!$E$181</f>
        <v>teams</v>
      </c>
      <c r="AI4" s="212"/>
      <c r="AJ4" s="209"/>
      <c r="AK4" s="209"/>
      <c r="AL4" s="210"/>
      <c r="AM4" s="213" t="str">
        <f aca="false">Language!$E$177</f>
        <v>result</v>
      </c>
      <c r="AN4" s="213"/>
      <c r="AO4" s="214" t="str">
        <f aca="false">Language!$E$186</f>
        <v>Final</v>
      </c>
      <c r="AP4" s="214" t="str">
        <f aca="false">Language!$E$178</f>
        <v>W/D/L</v>
      </c>
      <c r="AQ4" s="214" t="str">
        <f aca="false">Language!$E$179</f>
        <v>GD</v>
      </c>
      <c r="AR4" s="214" t="str">
        <f aca="false">Language!$E$180</f>
        <v>exact</v>
      </c>
      <c r="AS4" s="214" t="str">
        <f aca="false">Language!$E$191</f>
        <v>many g.</v>
      </c>
      <c r="AT4" s="215" t="str">
        <f aca="false">Language!$E$181</f>
        <v>teams</v>
      </c>
      <c r="AV4" s="212"/>
      <c r="AW4" s="209"/>
      <c r="AX4" s="209"/>
      <c r="AY4" s="210"/>
      <c r="AZ4" s="213" t="str">
        <f aca="false">Language!$E$177</f>
        <v>result</v>
      </c>
      <c r="BA4" s="213"/>
      <c r="BB4" s="214" t="str">
        <f aca="false">Language!$E$186</f>
        <v>Final</v>
      </c>
      <c r="BC4" s="214" t="str">
        <f aca="false">Language!$E$178</f>
        <v>W/D/L</v>
      </c>
      <c r="BD4" s="214" t="str">
        <f aca="false">Language!$E$179</f>
        <v>GD</v>
      </c>
      <c r="BE4" s="214" t="str">
        <f aca="false">Language!$E$180</f>
        <v>exact</v>
      </c>
      <c r="BF4" s="214" t="str">
        <f aca="false">Language!$E$191</f>
        <v>many g.</v>
      </c>
      <c r="BG4" s="215" t="str">
        <f aca="false">Language!$E$181</f>
        <v>teams</v>
      </c>
      <c r="BI4" s="212"/>
      <c r="BJ4" s="209"/>
      <c r="BK4" s="209"/>
      <c r="BL4" s="210"/>
      <c r="BM4" s="213" t="str">
        <f aca="false">Language!$E$177</f>
        <v>result</v>
      </c>
      <c r="BN4" s="213"/>
      <c r="BO4" s="214" t="str">
        <f aca="false">Language!$E$186</f>
        <v>Final</v>
      </c>
      <c r="BP4" s="214" t="str">
        <f aca="false">Language!$E$178</f>
        <v>W/D/L</v>
      </c>
      <c r="BQ4" s="214" t="str">
        <f aca="false">Language!$E$179</f>
        <v>GD</v>
      </c>
      <c r="BR4" s="214" t="str">
        <f aca="false">Language!$E$180</f>
        <v>exact</v>
      </c>
      <c r="BS4" s="214" t="str">
        <f aca="false">Language!$E$191</f>
        <v>many g.</v>
      </c>
      <c r="BT4" s="215" t="str">
        <f aca="false">Language!$E$181</f>
        <v>teams</v>
      </c>
      <c r="BV4" s="212"/>
      <c r="BW4" s="209"/>
      <c r="BX4" s="209"/>
      <c r="BY4" s="210"/>
      <c r="BZ4" s="213" t="str">
        <f aca="false">Language!$E$177</f>
        <v>result</v>
      </c>
      <c r="CA4" s="213"/>
      <c r="CB4" s="214" t="str">
        <f aca="false">Language!$E$186</f>
        <v>Final</v>
      </c>
      <c r="CC4" s="214" t="str">
        <f aca="false">Language!$E$178</f>
        <v>W/D/L</v>
      </c>
      <c r="CD4" s="214" t="str">
        <f aca="false">Language!$E$179</f>
        <v>GD</v>
      </c>
      <c r="CE4" s="214" t="str">
        <f aca="false">Language!$E$180</f>
        <v>exact</v>
      </c>
      <c r="CF4" s="214" t="str">
        <f aca="false">Language!$E$191</f>
        <v>many g.</v>
      </c>
      <c r="CG4" s="215" t="str">
        <f aca="false">Language!$E$181</f>
        <v>teams</v>
      </c>
      <c r="CI4" s="212"/>
      <c r="CJ4" s="209"/>
      <c r="CK4" s="209"/>
      <c r="CL4" s="210"/>
      <c r="CM4" s="213" t="str">
        <f aca="false">Language!$E$177</f>
        <v>result</v>
      </c>
      <c r="CN4" s="213"/>
      <c r="CO4" s="214" t="str">
        <f aca="false">Language!$E$186</f>
        <v>Final</v>
      </c>
      <c r="CP4" s="214" t="str">
        <f aca="false">Language!$E$178</f>
        <v>W/D/L</v>
      </c>
      <c r="CQ4" s="214" t="str">
        <f aca="false">Language!$E$179</f>
        <v>GD</v>
      </c>
      <c r="CR4" s="214" t="str">
        <f aca="false">Language!$E$180</f>
        <v>exact</v>
      </c>
      <c r="CS4" s="214" t="str">
        <f aca="false">Language!$E$191</f>
        <v>many g.</v>
      </c>
      <c r="CT4" s="215" t="str">
        <f aca="false">Language!$E$181</f>
        <v>teams</v>
      </c>
      <c r="CV4" s="212"/>
      <c r="CW4" s="209"/>
      <c r="CX4" s="209"/>
      <c r="CY4" s="210"/>
      <c r="CZ4" s="213" t="str">
        <f aca="false">Language!$E$177</f>
        <v>result</v>
      </c>
      <c r="DA4" s="213"/>
      <c r="DB4" s="214" t="str">
        <f aca="false">Language!$E$186</f>
        <v>Final</v>
      </c>
      <c r="DC4" s="214" t="str">
        <f aca="false">Language!$E$178</f>
        <v>W/D/L</v>
      </c>
      <c r="DD4" s="214" t="str">
        <f aca="false">Language!$E$179</f>
        <v>GD</v>
      </c>
      <c r="DE4" s="214" t="str">
        <f aca="false">Language!$E$180</f>
        <v>exact</v>
      </c>
      <c r="DF4" s="214" t="str">
        <f aca="false">Language!$E$191</f>
        <v>many g.</v>
      </c>
      <c r="DG4" s="215" t="str">
        <f aca="false">Language!$E$181</f>
        <v>teams</v>
      </c>
      <c r="DI4" s="212"/>
      <c r="DJ4" s="209"/>
      <c r="DK4" s="209"/>
      <c r="DL4" s="210"/>
      <c r="DM4" s="213" t="str">
        <f aca="false">Language!$E$177</f>
        <v>result</v>
      </c>
      <c r="DN4" s="213"/>
      <c r="DO4" s="214" t="str">
        <f aca="false">Language!$E$186</f>
        <v>Final</v>
      </c>
      <c r="DP4" s="214" t="str">
        <f aca="false">Language!$E$178</f>
        <v>W/D/L</v>
      </c>
      <c r="DQ4" s="214" t="str">
        <f aca="false">Language!$E$179</f>
        <v>GD</v>
      </c>
      <c r="DR4" s="214" t="str">
        <f aca="false">Language!$E$180</f>
        <v>exact</v>
      </c>
      <c r="DS4" s="214" t="str">
        <f aca="false">Language!$E$191</f>
        <v>many g.</v>
      </c>
      <c r="DT4" s="215" t="str">
        <f aca="false">Language!$E$181</f>
        <v>teams</v>
      </c>
      <c r="DV4" s="212"/>
      <c r="DW4" s="209"/>
      <c r="DX4" s="209"/>
      <c r="DY4" s="210"/>
      <c r="DZ4" s="213" t="str">
        <f aca="false">Language!$E$177</f>
        <v>result</v>
      </c>
      <c r="EA4" s="213"/>
      <c r="EB4" s="214" t="str">
        <f aca="false">Language!$E$186</f>
        <v>Final</v>
      </c>
      <c r="EC4" s="214" t="str">
        <f aca="false">Language!$E$178</f>
        <v>W/D/L</v>
      </c>
      <c r="ED4" s="214" t="str">
        <f aca="false">Language!$E$179</f>
        <v>GD</v>
      </c>
      <c r="EE4" s="214" t="str">
        <f aca="false">Language!$E$180</f>
        <v>exact</v>
      </c>
      <c r="EF4" s="214" t="str">
        <f aca="false">Language!$E$191</f>
        <v>many g.</v>
      </c>
      <c r="EG4" s="215" t="str">
        <f aca="false">Language!$E$181</f>
        <v>teams</v>
      </c>
      <c r="EI4" s="212"/>
      <c r="EJ4" s="209"/>
      <c r="EK4" s="209"/>
      <c r="EL4" s="210"/>
      <c r="EM4" s="213" t="str">
        <f aca="false">Language!$E$177</f>
        <v>result</v>
      </c>
      <c r="EN4" s="213"/>
      <c r="EO4" s="214" t="str">
        <f aca="false">Language!$E$186</f>
        <v>Final</v>
      </c>
      <c r="EP4" s="214" t="str">
        <f aca="false">Language!$E$178</f>
        <v>W/D/L</v>
      </c>
      <c r="EQ4" s="214" t="str">
        <f aca="false">Language!$E$179</f>
        <v>GD</v>
      </c>
      <c r="ER4" s="214" t="str">
        <f aca="false">Language!$E$180</f>
        <v>exact</v>
      </c>
      <c r="ES4" s="214" t="str">
        <f aca="false">Language!$E$191</f>
        <v>many g.</v>
      </c>
      <c r="ET4" s="215" t="str">
        <f aca="false">Language!$E$181</f>
        <v>teams</v>
      </c>
      <c r="EV4" s="212"/>
      <c r="EW4" s="209"/>
      <c r="EX4" s="209"/>
      <c r="EY4" s="210"/>
      <c r="EZ4" s="213" t="str">
        <f aca="false">Language!$E$177</f>
        <v>result</v>
      </c>
      <c r="FA4" s="213"/>
      <c r="FB4" s="214" t="str">
        <f aca="false">Language!$E$186</f>
        <v>Final</v>
      </c>
      <c r="FC4" s="214" t="str">
        <f aca="false">Language!$E$178</f>
        <v>W/D/L</v>
      </c>
      <c r="FD4" s="214" t="str">
        <f aca="false">Language!$E$179</f>
        <v>GD</v>
      </c>
      <c r="FE4" s="214" t="str">
        <f aca="false">Language!$E$180</f>
        <v>exact</v>
      </c>
      <c r="FF4" s="214" t="str">
        <f aca="false">Language!$E$191</f>
        <v>many g.</v>
      </c>
      <c r="FG4" s="215" t="str">
        <f aca="false">Language!$E$181</f>
        <v>teams</v>
      </c>
      <c r="FI4" s="212"/>
      <c r="FJ4" s="209"/>
      <c r="FK4" s="209"/>
      <c r="FL4" s="210"/>
      <c r="FM4" s="213" t="str">
        <f aca="false">Language!$E$177</f>
        <v>result</v>
      </c>
      <c r="FN4" s="213"/>
      <c r="FO4" s="214" t="str">
        <f aca="false">Language!$E$186</f>
        <v>Final</v>
      </c>
      <c r="FP4" s="214" t="str">
        <f aca="false">Language!$E$178</f>
        <v>W/D/L</v>
      </c>
      <c r="FQ4" s="214" t="str">
        <f aca="false">Language!$E$179</f>
        <v>GD</v>
      </c>
      <c r="FR4" s="214" t="str">
        <f aca="false">Language!$E$180</f>
        <v>exact</v>
      </c>
      <c r="FS4" s="214" t="str">
        <f aca="false">Language!$E$191</f>
        <v>many g.</v>
      </c>
      <c r="FT4" s="215" t="str">
        <f aca="false">Language!$E$181</f>
        <v>teams</v>
      </c>
      <c r="FV4" s="212"/>
      <c r="FW4" s="209"/>
      <c r="FX4" s="209"/>
      <c r="FY4" s="210"/>
      <c r="FZ4" s="213" t="str">
        <f aca="false">Language!$E$177</f>
        <v>result</v>
      </c>
      <c r="GA4" s="213"/>
      <c r="GB4" s="214" t="str">
        <f aca="false">Language!$E$186</f>
        <v>Final</v>
      </c>
      <c r="GC4" s="214" t="str">
        <f aca="false">Language!$E$178</f>
        <v>W/D/L</v>
      </c>
      <c r="GD4" s="214" t="str">
        <f aca="false">Language!$E$179</f>
        <v>GD</v>
      </c>
      <c r="GE4" s="214" t="str">
        <f aca="false">Language!$E$180</f>
        <v>exact</v>
      </c>
      <c r="GF4" s="214" t="str">
        <f aca="false">Language!$E$191</f>
        <v>many g.</v>
      </c>
      <c r="GG4" s="215" t="str">
        <f aca="false">Language!$E$181</f>
        <v>teams</v>
      </c>
      <c r="GI4" s="212"/>
      <c r="GJ4" s="209"/>
      <c r="GK4" s="209"/>
      <c r="GL4" s="210"/>
      <c r="GM4" s="213" t="str">
        <f aca="false">Language!$E$177</f>
        <v>result</v>
      </c>
      <c r="GN4" s="213"/>
      <c r="GO4" s="214" t="str">
        <f aca="false">Language!$E$186</f>
        <v>Final</v>
      </c>
      <c r="GP4" s="214" t="str">
        <f aca="false">Language!$E$178</f>
        <v>W/D/L</v>
      </c>
      <c r="GQ4" s="214" t="str">
        <f aca="false">Language!$E$179</f>
        <v>GD</v>
      </c>
      <c r="GR4" s="214" t="str">
        <f aca="false">Language!$E$180</f>
        <v>exact</v>
      </c>
      <c r="GS4" s="214" t="str">
        <f aca="false">Language!$E$191</f>
        <v>many g.</v>
      </c>
      <c r="GT4" s="215" t="str">
        <f aca="false">Language!$E$181</f>
        <v>teams</v>
      </c>
      <c r="GV4" s="212"/>
      <c r="GW4" s="209"/>
      <c r="GX4" s="209"/>
      <c r="GY4" s="210"/>
      <c r="GZ4" s="213" t="str">
        <f aca="false">Language!$E$177</f>
        <v>result</v>
      </c>
      <c r="HA4" s="213"/>
      <c r="HB4" s="214" t="str">
        <f aca="false">Language!$E$186</f>
        <v>Final</v>
      </c>
      <c r="HC4" s="214" t="str">
        <f aca="false">Language!$E$178</f>
        <v>W/D/L</v>
      </c>
      <c r="HD4" s="214" t="str">
        <f aca="false">Language!$E$179</f>
        <v>GD</v>
      </c>
      <c r="HE4" s="214" t="str">
        <f aca="false">Language!$E$180</f>
        <v>exact</v>
      </c>
      <c r="HF4" s="214" t="str">
        <f aca="false">Language!$E$191</f>
        <v>many g.</v>
      </c>
      <c r="HG4" s="215" t="str">
        <f aca="false">Language!$E$181</f>
        <v>teams</v>
      </c>
      <c r="HI4" s="212"/>
      <c r="HJ4" s="209"/>
      <c r="HK4" s="209"/>
      <c r="HL4" s="210"/>
      <c r="HM4" s="213" t="str">
        <f aca="false">Language!$E$177</f>
        <v>result</v>
      </c>
      <c r="HN4" s="213"/>
      <c r="HO4" s="214" t="str">
        <f aca="false">Language!$E$186</f>
        <v>Final</v>
      </c>
      <c r="HP4" s="214" t="str">
        <f aca="false">Language!$E$178</f>
        <v>W/D/L</v>
      </c>
      <c r="HQ4" s="214" t="str">
        <f aca="false">Language!$E$179</f>
        <v>GD</v>
      </c>
      <c r="HR4" s="214" t="str">
        <f aca="false">Language!$E$180</f>
        <v>exact</v>
      </c>
      <c r="HS4" s="214" t="str">
        <f aca="false">Language!$E$191</f>
        <v>many g.</v>
      </c>
      <c r="HT4" s="215" t="str">
        <f aca="false">Language!$E$181</f>
        <v>teams</v>
      </c>
      <c r="HV4" s="212"/>
      <c r="HW4" s="209"/>
      <c r="HX4" s="209"/>
      <c r="HY4" s="210"/>
      <c r="HZ4" s="213" t="str">
        <f aca="false">Language!$E$177</f>
        <v>result</v>
      </c>
      <c r="IA4" s="213"/>
      <c r="IB4" s="214" t="str">
        <f aca="false">Language!$E$186</f>
        <v>Final</v>
      </c>
      <c r="IC4" s="214" t="str">
        <f aca="false">Language!$E$178</f>
        <v>W/D/L</v>
      </c>
      <c r="ID4" s="214" t="str">
        <f aca="false">Language!$E$179</f>
        <v>GD</v>
      </c>
      <c r="IE4" s="214" t="str">
        <f aca="false">Language!$E$180</f>
        <v>exact</v>
      </c>
      <c r="IF4" s="214" t="str">
        <f aca="false">Language!$E$191</f>
        <v>many g.</v>
      </c>
      <c r="IG4" s="215" t="str">
        <f aca="false">Language!$E$181</f>
        <v>teams</v>
      </c>
      <c r="II4" s="212"/>
      <c r="IJ4" s="209"/>
      <c r="IK4" s="209"/>
      <c r="IL4" s="210"/>
      <c r="IM4" s="213" t="str">
        <f aca="false">Language!$E$177</f>
        <v>result</v>
      </c>
      <c r="IN4" s="213"/>
      <c r="IO4" s="214" t="str">
        <f aca="false">Language!$E$186</f>
        <v>Final</v>
      </c>
      <c r="IP4" s="214" t="str">
        <f aca="false">Language!$E$178</f>
        <v>W/D/L</v>
      </c>
      <c r="IQ4" s="214" t="str">
        <f aca="false">Language!$E$179</f>
        <v>GD</v>
      </c>
      <c r="IR4" s="214" t="str">
        <f aca="false">Language!$E$180</f>
        <v>exact</v>
      </c>
      <c r="IS4" s="214" t="str">
        <f aca="false">Language!$E$191</f>
        <v>many g.</v>
      </c>
      <c r="IT4" s="215" t="str">
        <f aca="false">Language!$E$181</f>
        <v>teams</v>
      </c>
      <c r="IV4" s="212"/>
      <c r="IW4" s="209"/>
      <c r="IX4" s="209"/>
      <c r="IY4" s="210"/>
      <c r="IZ4" s="213" t="str">
        <f aca="false">Language!$E$177</f>
        <v>result</v>
      </c>
      <c r="JA4" s="213"/>
      <c r="JB4" s="214" t="str">
        <f aca="false">Language!$E$186</f>
        <v>Final</v>
      </c>
      <c r="JC4" s="214" t="str">
        <f aca="false">Language!$E$178</f>
        <v>W/D/L</v>
      </c>
      <c r="JD4" s="214" t="str">
        <f aca="false">Language!$E$179</f>
        <v>GD</v>
      </c>
      <c r="JE4" s="214" t="str">
        <f aca="false">Language!$E$180</f>
        <v>exact</v>
      </c>
      <c r="JF4" s="214" t="str">
        <f aca="false">Language!$E$191</f>
        <v>many g.</v>
      </c>
      <c r="JG4" s="215" t="str">
        <f aca="false">Language!$E$181</f>
        <v>teams</v>
      </c>
      <c r="JI4" s="212"/>
      <c r="JJ4" s="209"/>
      <c r="JK4" s="209"/>
      <c r="JL4" s="210"/>
      <c r="JM4" s="213" t="str">
        <f aca="false">Language!$E$177</f>
        <v>result</v>
      </c>
      <c r="JN4" s="213"/>
      <c r="JO4" s="214" t="str">
        <f aca="false">Language!$E$186</f>
        <v>Final</v>
      </c>
      <c r="JP4" s="214" t="str">
        <f aca="false">Language!$E$178</f>
        <v>W/D/L</v>
      </c>
      <c r="JQ4" s="214" t="str">
        <f aca="false">Language!$E$179</f>
        <v>GD</v>
      </c>
      <c r="JR4" s="214" t="str">
        <f aca="false">Language!$E$180</f>
        <v>exact</v>
      </c>
      <c r="JS4" s="214" t="str">
        <f aca="false">Language!$E$191</f>
        <v>many g.</v>
      </c>
      <c r="JT4" s="215" t="str">
        <f aca="false">Language!$E$181</f>
        <v>teams</v>
      </c>
      <c r="JV4" s="212"/>
      <c r="JW4" s="209"/>
      <c r="JX4" s="209"/>
      <c r="JY4" s="210"/>
      <c r="JZ4" s="213" t="str">
        <f aca="false">Language!$E$177</f>
        <v>result</v>
      </c>
      <c r="KA4" s="213"/>
      <c r="KB4" s="214" t="str">
        <f aca="false">Language!$E$186</f>
        <v>Final</v>
      </c>
      <c r="KC4" s="214" t="str">
        <f aca="false">Language!$E$178</f>
        <v>W/D/L</v>
      </c>
      <c r="KD4" s="214" t="str">
        <f aca="false">Language!$E$179</f>
        <v>GD</v>
      </c>
      <c r="KE4" s="214" t="str">
        <f aca="false">Language!$E$180</f>
        <v>exact</v>
      </c>
      <c r="KF4" s="214" t="str">
        <f aca="false">Language!$E$191</f>
        <v>many g.</v>
      </c>
      <c r="KG4" s="215" t="str">
        <f aca="false">Language!$E$181</f>
        <v>teams</v>
      </c>
      <c r="KI4" s="212"/>
      <c r="KJ4" s="209"/>
      <c r="KK4" s="209"/>
      <c r="KL4" s="210"/>
      <c r="KM4" s="213" t="str">
        <f aca="false">Language!$E$177</f>
        <v>result</v>
      </c>
      <c r="KN4" s="213"/>
      <c r="KO4" s="214" t="str">
        <f aca="false">Language!$E$186</f>
        <v>Final</v>
      </c>
      <c r="KP4" s="214" t="str">
        <f aca="false">Language!$E$178</f>
        <v>W/D/L</v>
      </c>
      <c r="KQ4" s="214" t="str">
        <f aca="false">Language!$E$179</f>
        <v>GD</v>
      </c>
      <c r="KR4" s="214" t="str">
        <f aca="false">Language!$E$180</f>
        <v>exact</v>
      </c>
      <c r="KS4" s="214" t="str">
        <f aca="false">Language!$E$191</f>
        <v>many g.</v>
      </c>
      <c r="KT4" s="215" t="str">
        <f aca="false">Language!$E$181</f>
        <v>teams</v>
      </c>
      <c r="KV4" s="212"/>
      <c r="KW4" s="209"/>
      <c r="KX4" s="209"/>
      <c r="KY4" s="210"/>
      <c r="KZ4" s="213" t="str">
        <f aca="false">Language!$E$177</f>
        <v>result</v>
      </c>
      <c r="LA4" s="213"/>
      <c r="LB4" s="214" t="str">
        <f aca="false">Language!$E$186</f>
        <v>Final</v>
      </c>
      <c r="LC4" s="214" t="str">
        <f aca="false">Language!$E$178</f>
        <v>W/D/L</v>
      </c>
      <c r="LD4" s="214" t="str">
        <f aca="false">Language!$E$179</f>
        <v>GD</v>
      </c>
      <c r="LE4" s="214" t="str">
        <f aca="false">Language!$E$180</f>
        <v>exact</v>
      </c>
      <c r="LF4" s="214" t="str">
        <f aca="false">Language!$E$191</f>
        <v>many g.</v>
      </c>
      <c r="LG4" s="215" t="str">
        <f aca="false">Language!$E$181</f>
        <v>teams</v>
      </c>
      <c r="LI4" s="212"/>
      <c r="LJ4" s="209"/>
      <c r="LK4" s="209"/>
      <c r="LL4" s="210"/>
      <c r="LM4" s="213" t="str">
        <f aca="false">Language!$E$177</f>
        <v>result</v>
      </c>
      <c r="LN4" s="213"/>
      <c r="LO4" s="214" t="str">
        <f aca="false">Language!$E$186</f>
        <v>Final</v>
      </c>
      <c r="LP4" s="214" t="str">
        <f aca="false">Language!$E$178</f>
        <v>W/D/L</v>
      </c>
      <c r="LQ4" s="214" t="str">
        <f aca="false">Language!$E$179</f>
        <v>GD</v>
      </c>
      <c r="LR4" s="214" t="str">
        <f aca="false">Language!$E$180</f>
        <v>exact</v>
      </c>
      <c r="LS4" s="214" t="str">
        <f aca="false">Language!$E$191</f>
        <v>many g.</v>
      </c>
      <c r="LT4" s="215" t="str">
        <f aca="false">Language!$E$181</f>
        <v>teams</v>
      </c>
      <c r="LV4" s="212"/>
      <c r="LW4" s="209"/>
      <c r="LX4" s="209"/>
      <c r="LY4" s="210"/>
      <c r="LZ4" s="213" t="str">
        <f aca="false">Language!$E$177</f>
        <v>result</v>
      </c>
      <c r="MA4" s="213"/>
      <c r="MB4" s="214" t="str">
        <f aca="false">Language!$E$186</f>
        <v>Final</v>
      </c>
      <c r="MC4" s="214" t="str">
        <f aca="false">Language!$E$178</f>
        <v>W/D/L</v>
      </c>
      <c r="MD4" s="214" t="str">
        <f aca="false">Language!$E$179</f>
        <v>GD</v>
      </c>
      <c r="ME4" s="214" t="str">
        <f aca="false">Language!$E$180</f>
        <v>exact</v>
      </c>
      <c r="MF4" s="214" t="str">
        <f aca="false">Language!$E$191</f>
        <v>many g.</v>
      </c>
      <c r="MG4" s="215" t="str">
        <f aca="false">Language!$E$181</f>
        <v>teams</v>
      </c>
    </row>
    <row r="5" customFormat="false" ht="24" hidden="false" customHeight="true" outlineLevel="0" collapsed="false">
      <c r="A5" s="216"/>
      <c r="B5" s="217" t="str">
        <f aca="false">Language!$E$95&amp;" A"</f>
        <v>Group A</v>
      </c>
      <c r="C5" s="218"/>
      <c r="D5" s="219"/>
      <c r="E5" s="220"/>
      <c r="F5" s="221"/>
      <c r="G5" s="222"/>
      <c r="H5" s="107"/>
      <c r="I5" s="217" t="str">
        <f aca="false">$B5</f>
        <v>Group A</v>
      </c>
      <c r="J5" s="219"/>
      <c r="K5" s="219"/>
      <c r="L5" s="220"/>
      <c r="M5" s="223"/>
      <c r="N5" s="224"/>
      <c r="O5" s="221"/>
      <c r="P5" s="225"/>
      <c r="Q5" s="225"/>
      <c r="R5" s="220"/>
      <c r="S5" s="220"/>
      <c r="T5" s="226"/>
      <c r="V5" s="217" t="str">
        <f aca="false">$B5</f>
        <v>Group A</v>
      </c>
      <c r="W5" s="219"/>
      <c r="X5" s="219"/>
      <c r="Y5" s="220"/>
      <c r="Z5" s="223"/>
      <c r="AA5" s="224"/>
      <c r="AB5" s="221"/>
      <c r="AC5" s="225"/>
      <c r="AD5" s="225"/>
      <c r="AE5" s="220"/>
      <c r="AF5" s="220"/>
      <c r="AG5" s="226"/>
      <c r="AI5" s="217" t="str">
        <f aca="false">$B5</f>
        <v>Group A</v>
      </c>
      <c r="AJ5" s="219"/>
      <c r="AK5" s="219"/>
      <c r="AL5" s="220"/>
      <c r="AM5" s="223"/>
      <c r="AN5" s="224"/>
      <c r="AO5" s="221"/>
      <c r="AP5" s="225"/>
      <c r="AQ5" s="225"/>
      <c r="AR5" s="220"/>
      <c r="AS5" s="220"/>
      <c r="AT5" s="226"/>
      <c r="AV5" s="217" t="str">
        <f aca="false">$B5</f>
        <v>Group A</v>
      </c>
      <c r="AW5" s="219"/>
      <c r="AX5" s="219"/>
      <c r="AY5" s="220"/>
      <c r="AZ5" s="223"/>
      <c r="BA5" s="224"/>
      <c r="BB5" s="221"/>
      <c r="BC5" s="225"/>
      <c r="BD5" s="225"/>
      <c r="BE5" s="220"/>
      <c r="BF5" s="220"/>
      <c r="BG5" s="226"/>
      <c r="BI5" s="217" t="str">
        <f aca="false">$B5</f>
        <v>Group A</v>
      </c>
      <c r="BJ5" s="219"/>
      <c r="BK5" s="219"/>
      <c r="BL5" s="220"/>
      <c r="BM5" s="223"/>
      <c r="BN5" s="224"/>
      <c r="BO5" s="221"/>
      <c r="BP5" s="225"/>
      <c r="BQ5" s="225"/>
      <c r="BR5" s="220"/>
      <c r="BS5" s="220"/>
      <c r="BT5" s="226"/>
      <c r="BV5" s="217" t="str">
        <f aca="false">$B5</f>
        <v>Group A</v>
      </c>
      <c r="BW5" s="219"/>
      <c r="BX5" s="219"/>
      <c r="BY5" s="220"/>
      <c r="BZ5" s="223"/>
      <c r="CA5" s="224"/>
      <c r="CB5" s="221"/>
      <c r="CC5" s="225"/>
      <c r="CD5" s="225"/>
      <c r="CE5" s="220"/>
      <c r="CF5" s="220"/>
      <c r="CG5" s="226"/>
      <c r="CI5" s="217" t="str">
        <f aca="false">$B5</f>
        <v>Group A</v>
      </c>
      <c r="CJ5" s="219"/>
      <c r="CK5" s="219"/>
      <c r="CL5" s="220"/>
      <c r="CM5" s="223"/>
      <c r="CN5" s="224"/>
      <c r="CO5" s="221"/>
      <c r="CP5" s="225"/>
      <c r="CQ5" s="225"/>
      <c r="CR5" s="220"/>
      <c r="CS5" s="220"/>
      <c r="CT5" s="226"/>
      <c r="CV5" s="217" t="str">
        <f aca="false">$B5</f>
        <v>Group A</v>
      </c>
      <c r="CW5" s="219"/>
      <c r="CX5" s="219"/>
      <c r="CY5" s="220"/>
      <c r="CZ5" s="223"/>
      <c r="DA5" s="224"/>
      <c r="DB5" s="221"/>
      <c r="DC5" s="225"/>
      <c r="DD5" s="225"/>
      <c r="DE5" s="220"/>
      <c r="DF5" s="220"/>
      <c r="DG5" s="226"/>
      <c r="DI5" s="217" t="str">
        <f aca="false">$B5</f>
        <v>Group A</v>
      </c>
      <c r="DJ5" s="219"/>
      <c r="DK5" s="219"/>
      <c r="DL5" s="220"/>
      <c r="DM5" s="223"/>
      <c r="DN5" s="224"/>
      <c r="DO5" s="221"/>
      <c r="DP5" s="225"/>
      <c r="DQ5" s="225"/>
      <c r="DR5" s="220"/>
      <c r="DS5" s="220"/>
      <c r="DT5" s="226"/>
      <c r="DV5" s="217" t="str">
        <f aca="false">$B5</f>
        <v>Group A</v>
      </c>
      <c r="DW5" s="219"/>
      <c r="DX5" s="219"/>
      <c r="DY5" s="220"/>
      <c r="DZ5" s="223"/>
      <c r="EA5" s="224"/>
      <c r="EB5" s="221"/>
      <c r="EC5" s="225"/>
      <c r="ED5" s="225"/>
      <c r="EE5" s="220"/>
      <c r="EF5" s="220"/>
      <c r="EG5" s="226"/>
      <c r="EI5" s="217" t="str">
        <f aca="false">$B5</f>
        <v>Group A</v>
      </c>
      <c r="EJ5" s="219"/>
      <c r="EK5" s="219"/>
      <c r="EL5" s="220"/>
      <c r="EM5" s="223"/>
      <c r="EN5" s="224"/>
      <c r="EO5" s="221"/>
      <c r="EP5" s="225"/>
      <c r="EQ5" s="225"/>
      <c r="ER5" s="220"/>
      <c r="ES5" s="220"/>
      <c r="ET5" s="226"/>
      <c r="EV5" s="217" t="str">
        <f aca="false">$B5</f>
        <v>Group A</v>
      </c>
      <c r="EW5" s="219"/>
      <c r="EX5" s="219"/>
      <c r="EY5" s="220"/>
      <c r="EZ5" s="223"/>
      <c r="FA5" s="224"/>
      <c r="FB5" s="221"/>
      <c r="FC5" s="225"/>
      <c r="FD5" s="225"/>
      <c r="FE5" s="220"/>
      <c r="FF5" s="220"/>
      <c r="FG5" s="226"/>
      <c r="FI5" s="217" t="str">
        <f aca="false">$B5</f>
        <v>Group A</v>
      </c>
      <c r="FJ5" s="219"/>
      <c r="FK5" s="219"/>
      <c r="FL5" s="220"/>
      <c r="FM5" s="223"/>
      <c r="FN5" s="224"/>
      <c r="FO5" s="221"/>
      <c r="FP5" s="225"/>
      <c r="FQ5" s="225"/>
      <c r="FR5" s="220"/>
      <c r="FS5" s="220"/>
      <c r="FT5" s="226"/>
      <c r="FV5" s="217" t="str">
        <f aca="false">$B5</f>
        <v>Group A</v>
      </c>
      <c r="FW5" s="219"/>
      <c r="FX5" s="219"/>
      <c r="FY5" s="220"/>
      <c r="FZ5" s="223"/>
      <c r="GA5" s="224"/>
      <c r="GB5" s="221"/>
      <c r="GC5" s="225"/>
      <c r="GD5" s="225"/>
      <c r="GE5" s="220"/>
      <c r="GF5" s="220"/>
      <c r="GG5" s="226"/>
      <c r="GI5" s="217" t="str">
        <f aca="false">$B5</f>
        <v>Group A</v>
      </c>
      <c r="GJ5" s="219"/>
      <c r="GK5" s="219"/>
      <c r="GL5" s="220"/>
      <c r="GM5" s="223"/>
      <c r="GN5" s="224"/>
      <c r="GO5" s="221"/>
      <c r="GP5" s="225"/>
      <c r="GQ5" s="225"/>
      <c r="GR5" s="220"/>
      <c r="GS5" s="220"/>
      <c r="GT5" s="226"/>
      <c r="GV5" s="217" t="str">
        <f aca="false">$B5</f>
        <v>Group A</v>
      </c>
      <c r="GW5" s="219"/>
      <c r="GX5" s="219"/>
      <c r="GY5" s="220"/>
      <c r="GZ5" s="223"/>
      <c r="HA5" s="224"/>
      <c r="HB5" s="221"/>
      <c r="HC5" s="225"/>
      <c r="HD5" s="225"/>
      <c r="HE5" s="220"/>
      <c r="HF5" s="220"/>
      <c r="HG5" s="226"/>
      <c r="HI5" s="217" t="str">
        <f aca="false">$B5</f>
        <v>Group A</v>
      </c>
      <c r="HJ5" s="219"/>
      <c r="HK5" s="219"/>
      <c r="HL5" s="220"/>
      <c r="HM5" s="223"/>
      <c r="HN5" s="224"/>
      <c r="HO5" s="221"/>
      <c r="HP5" s="225"/>
      <c r="HQ5" s="225"/>
      <c r="HR5" s="220"/>
      <c r="HS5" s="220"/>
      <c r="HT5" s="226"/>
      <c r="HV5" s="217" t="str">
        <f aca="false">$B5</f>
        <v>Group A</v>
      </c>
      <c r="HW5" s="219"/>
      <c r="HX5" s="219"/>
      <c r="HY5" s="220"/>
      <c r="HZ5" s="223"/>
      <c r="IA5" s="224"/>
      <c r="IB5" s="221"/>
      <c r="IC5" s="225"/>
      <c r="ID5" s="225"/>
      <c r="IE5" s="220"/>
      <c r="IF5" s="220"/>
      <c r="IG5" s="226"/>
      <c r="II5" s="217" t="str">
        <f aca="false">$B5</f>
        <v>Group A</v>
      </c>
      <c r="IJ5" s="219"/>
      <c r="IK5" s="219"/>
      <c r="IL5" s="220"/>
      <c r="IM5" s="223"/>
      <c r="IN5" s="224"/>
      <c r="IO5" s="221"/>
      <c r="IP5" s="225"/>
      <c r="IQ5" s="225"/>
      <c r="IR5" s="220"/>
      <c r="IS5" s="220"/>
      <c r="IT5" s="226"/>
      <c r="IV5" s="217" t="str">
        <f aca="false">$B5</f>
        <v>Group A</v>
      </c>
      <c r="IW5" s="219"/>
      <c r="IX5" s="219"/>
      <c r="IY5" s="220"/>
      <c r="IZ5" s="223"/>
      <c r="JA5" s="224"/>
      <c r="JB5" s="221"/>
      <c r="JC5" s="225"/>
      <c r="JD5" s="225"/>
      <c r="JE5" s="220"/>
      <c r="JF5" s="220"/>
      <c r="JG5" s="226"/>
      <c r="JI5" s="217" t="str">
        <f aca="false">$B5</f>
        <v>Group A</v>
      </c>
      <c r="JJ5" s="219"/>
      <c r="JK5" s="219"/>
      <c r="JL5" s="220"/>
      <c r="JM5" s="223"/>
      <c r="JN5" s="224"/>
      <c r="JO5" s="221"/>
      <c r="JP5" s="225"/>
      <c r="JQ5" s="225"/>
      <c r="JR5" s="220"/>
      <c r="JS5" s="220"/>
      <c r="JT5" s="226"/>
      <c r="JV5" s="217" t="str">
        <f aca="false">$B5</f>
        <v>Group A</v>
      </c>
      <c r="JW5" s="219"/>
      <c r="JX5" s="219"/>
      <c r="JY5" s="220"/>
      <c r="JZ5" s="223"/>
      <c r="KA5" s="224"/>
      <c r="KB5" s="221"/>
      <c r="KC5" s="225"/>
      <c r="KD5" s="225"/>
      <c r="KE5" s="220"/>
      <c r="KF5" s="220"/>
      <c r="KG5" s="226"/>
      <c r="KI5" s="217" t="str">
        <f aca="false">$B5</f>
        <v>Group A</v>
      </c>
      <c r="KJ5" s="219"/>
      <c r="KK5" s="219"/>
      <c r="KL5" s="220"/>
      <c r="KM5" s="223"/>
      <c r="KN5" s="224"/>
      <c r="KO5" s="221"/>
      <c r="KP5" s="225"/>
      <c r="KQ5" s="225"/>
      <c r="KR5" s="220"/>
      <c r="KS5" s="220"/>
      <c r="KT5" s="226"/>
      <c r="KV5" s="217" t="str">
        <f aca="false">$B5</f>
        <v>Group A</v>
      </c>
      <c r="KW5" s="219"/>
      <c r="KX5" s="219"/>
      <c r="KY5" s="220"/>
      <c r="KZ5" s="223"/>
      <c r="LA5" s="224"/>
      <c r="LB5" s="221"/>
      <c r="LC5" s="225"/>
      <c r="LD5" s="225"/>
      <c r="LE5" s="220"/>
      <c r="LF5" s="220"/>
      <c r="LG5" s="226"/>
      <c r="LI5" s="217" t="str">
        <f aca="false">$B5</f>
        <v>Group A</v>
      </c>
      <c r="LJ5" s="219"/>
      <c r="LK5" s="219"/>
      <c r="LL5" s="220"/>
      <c r="LM5" s="223"/>
      <c r="LN5" s="224"/>
      <c r="LO5" s="221"/>
      <c r="LP5" s="225"/>
      <c r="LQ5" s="225"/>
      <c r="LR5" s="220"/>
      <c r="LS5" s="220"/>
      <c r="LT5" s="226"/>
      <c r="LV5" s="217" t="str">
        <f aca="false">$B5</f>
        <v>Group A</v>
      </c>
      <c r="LW5" s="219"/>
      <c r="LX5" s="219"/>
      <c r="LY5" s="220"/>
      <c r="LZ5" s="223"/>
      <c r="MA5" s="224"/>
      <c r="MB5" s="221"/>
      <c r="MC5" s="225"/>
      <c r="MD5" s="225"/>
      <c r="ME5" s="220"/>
      <c r="MF5" s="220"/>
      <c r="MG5" s="226"/>
    </row>
    <row r="6" customFormat="false" ht="15" hidden="false" customHeight="false" outlineLevel="0" collapsed="false">
      <c r="A6" s="153"/>
      <c r="B6" s="227" t="n">
        <f aca="false" t="array" ref="B6:B6">INDEX(Groups!$C$7:$C$35,MATCH(C6,Groups!$D$7:$D$35,0))</f>
        <v>54</v>
      </c>
      <c r="C6" s="228" t="str">
        <f aca="false">GrpA!$B$4</f>
        <v>Germany</v>
      </c>
      <c r="D6" s="229" t="n">
        <f aca="false" t="array" ref="D6:D6">INDEX(Groups!$C$7:$C$35,MATCH(E6,Groups!$D$7:$D$35,0))</f>
        <v>13</v>
      </c>
      <c r="E6" s="228" t="str">
        <f aca="false">GrpA!$D$4</f>
        <v>Scotland</v>
      </c>
      <c r="F6" s="230" t="n">
        <f aca="false">GrpA!$E$4</f>
        <v>2</v>
      </c>
      <c r="G6" s="231" t="n">
        <f aca="false">GrpA!$G$4</f>
        <v>0</v>
      </c>
      <c r="H6" s="107"/>
      <c r="I6" s="227" t="n">
        <f aca="false">$B6</f>
        <v>54</v>
      </c>
      <c r="J6" s="228" t="str">
        <f aca="false">GrpA!$B$4</f>
        <v>Germany</v>
      </c>
      <c r="K6" s="229" t="n">
        <f aca="false">$D6</f>
        <v>13</v>
      </c>
      <c r="L6" s="228" t="str">
        <f aca="false">GrpA!$D$4</f>
        <v>Scotland</v>
      </c>
      <c r="M6" s="232"/>
      <c r="N6" s="232"/>
      <c r="O6" s="233"/>
      <c r="P6" s="229" t="str">
        <f aca="false">IF(($F6&lt;&gt;"")*($G6&lt;&gt;"")*(M6&lt;&gt;"")*(N6&lt;&gt;""),($F6&gt;$G6)*(M6&gt;N6)+($F6=$G6)*(M6=N6)+($F6&lt;$G6)*(M6&lt;N6),"")</f>
        <v/>
      </c>
      <c r="Q6" s="229" t="str">
        <f aca="false">IF((P6&lt;&gt;""),IF(OR($F6&lt;&gt;$G6,PrSettings!$M$4="●"),(($F6-$G6)=(M6-N6))*1,0),"")</f>
        <v/>
      </c>
      <c r="R6" s="229" t="str">
        <f aca="false">IF((P6&lt;&gt;""),($F6=M6)*($G6=N6),"")</f>
        <v/>
      </c>
      <c r="S6" s="229" t="str">
        <f aca="false">IF(P6&lt;&gt;"",IF(ABS($F6-$G6)&gt;=PrSettings!$M$7,(ABS($F6-$G6-M6+N6)&lt;=1)*1,IF(AND(P6,$F6=$G6,$F6&gt;=PrSettings!$M$6),(ABS(M6-$F6)&lt;=1)*1,IF(AND(ABS($F6-$G6-M6+N6)&lt;=1,$F6+$G6&gt;=PrSettings!$M$8),(ABS(M6-$F6)&lt;=1)*(ABS(N6-$G6)&lt;=1)*1,""))),"")</f>
        <v/>
      </c>
      <c r="T6" s="234"/>
      <c r="V6" s="227" t="n">
        <f aca="false">$B6</f>
        <v>54</v>
      </c>
      <c r="W6" s="228" t="str">
        <f aca="false">GrpA!$B$4</f>
        <v>Germany</v>
      </c>
      <c r="X6" s="229" t="n">
        <f aca="false">$D6</f>
        <v>13</v>
      </c>
      <c r="Y6" s="228" t="str">
        <f aca="false">GrpA!$D$4</f>
        <v>Scotland</v>
      </c>
      <c r="Z6" s="232"/>
      <c r="AA6" s="232"/>
      <c r="AB6" s="233"/>
      <c r="AC6" s="229" t="str">
        <f aca="false">IF(($F6&lt;&gt;"")*($G6&lt;&gt;"")*(Z6&lt;&gt;"")*(AA6&lt;&gt;""),($F6&gt;$G6)*(Z6&gt;AA6)+($F6=$G6)*(Z6=AA6)+($F6&lt;$G6)*(Z6&lt;AA6),"")</f>
        <v/>
      </c>
      <c r="AD6" s="229" t="str">
        <f aca="false">IF((AC6&lt;&gt;""),IF(OR($F6&lt;&gt;$G6,PrSettings!$M$4="●"),(($F6-$G6)=(Z6-AA6))*1,0),"")</f>
        <v/>
      </c>
      <c r="AE6" s="229" t="str">
        <f aca="false">IF((AC6&lt;&gt;""),($F6=Z6)*($G6=AA6),"")</f>
        <v/>
      </c>
      <c r="AF6" s="229" t="str">
        <f aca="false">IF(AC6&lt;&gt;"",IF(ABS($F6-$G6)&gt;=PrSettings!$M$7,(ABS($F6-$G6-Z6+AA6)&lt;=1)*1,IF(AND(AC6,$F6=$G6,$F6&gt;=PrSettings!$M$6),(ABS(Z6-$F6)&lt;=1)*1,IF(AND(ABS($F6-$G6-Z6+AA6)&lt;=1,$F6+$G6&gt;=PrSettings!$M$8),(ABS(Z6-$F6)&lt;=1)*(ABS(AA6-$G6)&lt;=1)*1,""))),"")</f>
        <v/>
      </c>
      <c r="AG6" s="234"/>
      <c r="AI6" s="227" t="n">
        <f aca="false">$B6</f>
        <v>54</v>
      </c>
      <c r="AJ6" s="228" t="str">
        <f aca="false">GrpA!$B$4</f>
        <v>Germany</v>
      </c>
      <c r="AK6" s="229" t="n">
        <f aca="false">$D6</f>
        <v>13</v>
      </c>
      <c r="AL6" s="228" t="str">
        <f aca="false">GrpA!$D$4</f>
        <v>Scotland</v>
      </c>
      <c r="AM6" s="232"/>
      <c r="AN6" s="232"/>
      <c r="AO6" s="233"/>
      <c r="AP6" s="229" t="str">
        <f aca="false">IF(($F6&lt;&gt;"")*($G6&lt;&gt;"")*(AM6&lt;&gt;"")*(AN6&lt;&gt;""),($F6&gt;$G6)*(AM6&gt;AN6)+($F6=$G6)*(AM6=AN6)+($F6&lt;$G6)*(AM6&lt;AN6),"")</f>
        <v/>
      </c>
      <c r="AQ6" s="229" t="str">
        <f aca="false">IF((AP6&lt;&gt;""),IF(OR($F6&lt;&gt;$G6,PrSettings!$M$4="●"),(($F6-$G6)=(AM6-AN6))*1,0),"")</f>
        <v/>
      </c>
      <c r="AR6" s="229" t="str">
        <f aca="false">IF((AP6&lt;&gt;""),($F6=AM6)*($G6=AN6),"")</f>
        <v/>
      </c>
      <c r="AS6" s="229" t="str">
        <f aca="false">IF(AP6&lt;&gt;"",IF(ABS($F6-$G6)&gt;=PrSettings!$M$7,(ABS($F6-$G6-AM6+AN6)&lt;=1)*1,IF(AND(AP6,$F6=$G6,$F6&gt;=PrSettings!$M$6),(ABS(AM6-$F6)&lt;=1)*1,IF(AND(ABS($F6-$G6-AM6+AN6)&lt;=1,$F6+$G6&gt;=PrSettings!$M$8),(ABS(AM6-$F6)&lt;=1)*(ABS(AN6-$G6)&lt;=1)*1,""))),"")</f>
        <v/>
      </c>
      <c r="AT6" s="234"/>
      <c r="AV6" s="227" t="n">
        <f aca="false">$B6</f>
        <v>54</v>
      </c>
      <c r="AW6" s="228" t="str">
        <f aca="false">GrpA!$B$4</f>
        <v>Germany</v>
      </c>
      <c r="AX6" s="229" t="n">
        <f aca="false">$D6</f>
        <v>13</v>
      </c>
      <c r="AY6" s="228" t="str">
        <f aca="false">GrpA!$D$4</f>
        <v>Scotland</v>
      </c>
      <c r="AZ6" s="232"/>
      <c r="BA6" s="232"/>
      <c r="BB6" s="233"/>
      <c r="BC6" s="229" t="str">
        <f aca="false">IF(($F6&lt;&gt;"")*($G6&lt;&gt;"")*(AZ6&lt;&gt;"")*(BA6&lt;&gt;""),($F6&gt;$G6)*(AZ6&gt;BA6)+($F6=$G6)*(AZ6=BA6)+($F6&lt;$G6)*(AZ6&lt;BA6),"")</f>
        <v/>
      </c>
      <c r="BD6" s="229" t="str">
        <f aca="false">IF((BC6&lt;&gt;""),IF(OR($F6&lt;&gt;$G6,PrSettings!$M$4="●"),(($F6-$G6)=(AZ6-BA6))*1,0),"")</f>
        <v/>
      </c>
      <c r="BE6" s="229" t="str">
        <f aca="false">IF((BC6&lt;&gt;""),($F6=AZ6)*($G6=BA6),"")</f>
        <v/>
      </c>
      <c r="BF6" s="229" t="str">
        <f aca="false">IF(BC6&lt;&gt;"",IF(ABS($F6-$G6)&gt;=PrSettings!$M$7,(ABS($F6-$G6-AZ6+BA6)&lt;=1)*1,IF(AND(BC6,$F6=$G6,$F6&gt;=PrSettings!$M$6),(ABS(AZ6-$F6)&lt;=1)*1,IF(AND(ABS($F6-$G6-AZ6+BA6)&lt;=1,$F6+$G6&gt;=PrSettings!$M$8),(ABS(AZ6-$F6)&lt;=1)*(ABS(BA6-$G6)&lt;=1)*1,""))),"")</f>
        <v/>
      </c>
      <c r="BG6" s="234"/>
      <c r="BI6" s="227" t="n">
        <f aca="false">$B6</f>
        <v>54</v>
      </c>
      <c r="BJ6" s="228" t="str">
        <f aca="false">GrpA!$B$4</f>
        <v>Germany</v>
      </c>
      <c r="BK6" s="229" t="n">
        <f aca="false">$D6</f>
        <v>13</v>
      </c>
      <c r="BL6" s="228" t="str">
        <f aca="false">GrpA!$D$4</f>
        <v>Scotland</v>
      </c>
      <c r="BM6" s="232"/>
      <c r="BN6" s="232"/>
      <c r="BO6" s="233"/>
      <c r="BP6" s="229" t="str">
        <f aca="false">IF(($F6&lt;&gt;"")*($G6&lt;&gt;"")*(BM6&lt;&gt;"")*(BN6&lt;&gt;""),($F6&gt;$G6)*(BM6&gt;BN6)+($F6=$G6)*(BM6=BN6)+($F6&lt;$G6)*(BM6&lt;BN6),"")</f>
        <v/>
      </c>
      <c r="BQ6" s="229" t="str">
        <f aca="false">IF((BP6&lt;&gt;""),IF(OR($F6&lt;&gt;$G6,PrSettings!$M$4="●"),(($F6-$G6)=(BM6-BN6))*1,0),"")</f>
        <v/>
      </c>
      <c r="BR6" s="229" t="str">
        <f aca="false">IF((BP6&lt;&gt;""),($F6=BM6)*($G6=BN6),"")</f>
        <v/>
      </c>
      <c r="BS6" s="229" t="str">
        <f aca="false">IF(BP6&lt;&gt;"",IF(ABS($F6-$G6)&gt;=PrSettings!$M$7,(ABS($F6-$G6-BM6+BN6)&lt;=1)*1,IF(AND(BP6,$F6=$G6,$F6&gt;=PrSettings!$M$6),(ABS(BM6-$F6)&lt;=1)*1,IF(AND(ABS($F6-$G6-BM6+BN6)&lt;=1,$F6+$G6&gt;=PrSettings!$M$8),(ABS(BM6-$F6)&lt;=1)*(ABS(BN6-$G6)&lt;=1)*1,""))),"")</f>
        <v/>
      </c>
      <c r="BT6" s="234"/>
      <c r="BV6" s="227" t="n">
        <f aca="false">$B6</f>
        <v>54</v>
      </c>
      <c r="BW6" s="228" t="str">
        <f aca="false">GrpA!$B$4</f>
        <v>Germany</v>
      </c>
      <c r="BX6" s="229" t="n">
        <f aca="false">$D6</f>
        <v>13</v>
      </c>
      <c r="BY6" s="228" t="str">
        <f aca="false">GrpA!$D$4</f>
        <v>Scotland</v>
      </c>
      <c r="BZ6" s="232"/>
      <c r="CA6" s="232"/>
      <c r="CB6" s="233"/>
      <c r="CC6" s="229" t="str">
        <f aca="false">IF(($F6&lt;&gt;"")*($G6&lt;&gt;"")*(BZ6&lt;&gt;"")*(CA6&lt;&gt;""),($F6&gt;$G6)*(BZ6&gt;CA6)+($F6=$G6)*(BZ6=CA6)+($F6&lt;$G6)*(BZ6&lt;CA6),"")</f>
        <v/>
      </c>
      <c r="CD6" s="229" t="str">
        <f aca="false">IF((CC6&lt;&gt;""),IF(OR($F6&lt;&gt;$G6,PrSettings!$M$4="●"),(($F6-$G6)=(BZ6-CA6))*1,0),"")</f>
        <v/>
      </c>
      <c r="CE6" s="229" t="str">
        <f aca="false">IF((CC6&lt;&gt;""),($F6=BZ6)*($G6=CA6),"")</f>
        <v/>
      </c>
      <c r="CF6" s="229" t="str">
        <f aca="false">IF(CC6&lt;&gt;"",IF(ABS($F6-$G6)&gt;=PrSettings!$M$7,(ABS($F6-$G6-BZ6+CA6)&lt;=1)*1,IF(AND(CC6,$F6=$G6,$F6&gt;=PrSettings!$M$6),(ABS(BZ6-$F6)&lt;=1)*1,IF(AND(ABS($F6-$G6-BZ6+CA6)&lt;=1,$F6+$G6&gt;=PrSettings!$M$8),(ABS(BZ6-$F6)&lt;=1)*(ABS(CA6-$G6)&lt;=1)*1,""))),"")</f>
        <v/>
      </c>
      <c r="CG6" s="234"/>
      <c r="CI6" s="227" t="n">
        <f aca="false">$B6</f>
        <v>54</v>
      </c>
      <c r="CJ6" s="228" t="str">
        <f aca="false">GrpA!$B$4</f>
        <v>Germany</v>
      </c>
      <c r="CK6" s="229" t="n">
        <f aca="false">$D6</f>
        <v>13</v>
      </c>
      <c r="CL6" s="228" t="str">
        <f aca="false">GrpA!$D$4</f>
        <v>Scotland</v>
      </c>
      <c r="CM6" s="232"/>
      <c r="CN6" s="232"/>
      <c r="CO6" s="233"/>
      <c r="CP6" s="229" t="str">
        <f aca="false">IF(($F6&lt;&gt;"")*($G6&lt;&gt;"")*(CM6&lt;&gt;"")*(CN6&lt;&gt;""),($F6&gt;$G6)*(CM6&gt;CN6)+($F6=$G6)*(CM6=CN6)+($F6&lt;$G6)*(CM6&lt;CN6),"")</f>
        <v/>
      </c>
      <c r="CQ6" s="229" t="str">
        <f aca="false">IF((CP6&lt;&gt;""),IF(OR($F6&lt;&gt;$G6,PrSettings!$M$4="●"),(($F6-$G6)=(CM6-CN6))*1,0),"")</f>
        <v/>
      </c>
      <c r="CR6" s="229" t="str">
        <f aca="false">IF((CP6&lt;&gt;""),($F6=CM6)*($G6=CN6),"")</f>
        <v/>
      </c>
      <c r="CS6" s="229" t="str">
        <f aca="false">IF(CP6&lt;&gt;"",IF(ABS($F6-$G6)&gt;=PrSettings!$M$7,(ABS($F6-$G6-CM6+CN6)&lt;=1)*1,IF(AND(CP6,$F6=$G6,$F6&gt;=PrSettings!$M$6),(ABS(CM6-$F6)&lt;=1)*1,IF(AND(ABS($F6-$G6-CM6+CN6)&lt;=1,$F6+$G6&gt;=PrSettings!$M$8),(ABS(CM6-$F6)&lt;=1)*(ABS(CN6-$G6)&lt;=1)*1,""))),"")</f>
        <v/>
      </c>
      <c r="CT6" s="234"/>
      <c r="CV6" s="227" t="n">
        <f aca="false">$B6</f>
        <v>54</v>
      </c>
      <c r="CW6" s="228" t="str">
        <f aca="false">GrpA!$B$4</f>
        <v>Germany</v>
      </c>
      <c r="CX6" s="229" t="n">
        <f aca="false">$D6</f>
        <v>13</v>
      </c>
      <c r="CY6" s="228" t="str">
        <f aca="false">GrpA!$D$4</f>
        <v>Scotland</v>
      </c>
      <c r="CZ6" s="232"/>
      <c r="DA6" s="232"/>
      <c r="DB6" s="233"/>
      <c r="DC6" s="229" t="str">
        <f aca="false">IF(($F6&lt;&gt;"")*($G6&lt;&gt;"")*(CZ6&lt;&gt;"")*(DA6&lt;&gt;""),($F6&gt;$G6)*(CZ6&gt;DA6)+($F6=$G6)*(CZ6=DA6)+($F6&lt;$G6)*(CZ6&lt;DA6),"")</f>
        <v/>
      </c>
      <c r="DD6" s="229" t="str">
        <f aca="false">IF((DC6&lt;&gt;""),IF(OR($F6&lt;&gt;$G6,PrSettings!$M$4="●"),(($F6-$G6)=(CZ6-DA6))*1,0),"")</f>
        <v/>
      </c>
      <c r="DE6" s="229" t="str">
        <f aca="false">IF((DC6&lt;&gt;""),($F6=CZ6)*($G6=DA6),"")</f>
        <v/>
      </c>
      <c r="DF6" s="229" t="str">
        <f aca="false">IF(DC6&lt;&gt;"",IF(ABS($F6-$G6)&gt;=PrSettings!$M$7,(ABS($F6-$G6-CZ6+DA6)&lt;=1)*1,IF(AND(DC6,$F6=$G6,$F6&gt;=PrSettings!$M$6),(ABS(CZ6-$F6)&lt;=1)*1,IF(AND(ABS($F6-$G6-CZ6+DA6)&lt;=1,$F6+$G6&gt;=PrSettings!$M$8),(ABS(CZ6-$F6)&lt;=1)*(ABS(DA6-$G6)&lt;=1)*1,""))),"")</f>
        <v/>
      </c>
      <c r="DG6" s="234"/>
      <c r="DI6" s="227" t="n">
        <f aca="false">$B6</f>
        <v>54</v>
      </c>
      <c r="DJ6" s="228" t="str">
        <f aca="false">GrpA!$B$4</f>
        <v>Germany</v>
      </c>
      <c r="DK6" s="229" t="n">
        <f aca="false">$D6</f>
        <v>13</v>
      </c>
      <c r="DL6" s="228" t="str">
        <f aca="false">GrpA!$D$4</f>
        <v>Scotland</v>
      </c>
      <c r="DM6" s="232"/>
      <c r="DN6" s="232"/>
      <c r="DO6" s="233"/>
      <c r="DP6" s="229" t="str">
        <f aca="false">IF(($F6&lt;&gt;"")*($G6&lt;&gt;"")*(DM6&lt;&gt;"")*(DN6&lt;&gt;""),($F6&gt;$G6)*(DM6&gt;DN6)+($F6=$G6)*(DM6=DN6)+($F6&lt;$G6)*(DM6&lt;DN6),"")</f>
        <v/>
      </c>
      <c r="DQ6" s="229" t="str">
        <f aca="false">IF((DP6&lt;&gt;""),IF(OR($F6&lt;&gt;$G6,PrSettings!$M$4="●"),(($F6-$G6)=(DM6-DN6))*1,0),"")</f>
        <v/>
      </c>
      <c r="DR6" s="229" t="str">
        <f aca="false">IF((DP6&lt;&gt;""),($F6=DM6)*($G6=DN6),"")</f>
        <v/>
      </c>
      <c r="DS6" s="229" t="str">
        <f aca="false">IF(DP6&lt;&gt;"",IF(ABS($F6-$G6)&gt;=PrSettings!$M$7,(ABS($F6-$G6-DM6+DN6)&lt;=1)*1,IF(AND(DP6,$F6=$G6,$F6&gt;=PrSettings!$M$6),(ABS(DM6-$F6)&lt;=1)*1,IF(AND(ABS($F6-$G6-DM6+DN6)&lt;=1,$F6+$G6&gt;=PrSettings!$M$8),(ABS(DM6-$F6)&lt;=1)*(ABS(DN6-$G6)&lt;=1)*1,""))),"")</f>
        <v/>
      </c>
      <c r="DT6" s="234"/>
      <c r="DV6" s="227" t="n">
        <f aca="false">$B6</f>
        <v>54</v>
      </c>
      <c r="DW6" s="228" t="str">
        <f aca="false">GrpA!$B$4</f>
        <v>Germany</v>
      </c>
      <c r="DX6" s="229" t="n">
        <f aca="false">$D6</f>
        <v>13</v>
      </c>
      <c r="DY6" s="228" t="str">
        <f aca="false">GrpA!$D$4</f>
        <v>Scotland</v>
      </c>
      <c r="DZ6" s="232"/>
      <c r="EA6" s="232"/>
      <c r="EB6" s="233"/>
      <c r="EC6" s="229" t="str">
        <f aca="false">IF(($F6&lt;&gt;"")*($G6&lt;&gt;"")*(DZ6&lt;&gt;"")*(EA6&lt;&gt;""),($F6&gt;$G6)*(DZ6&gt;EA6)+($F6=$G6)*(DZ6=EA6)+($F6&lt;$G6)*(DZ6&lt;EA6),"")</f>
        <v/>
      </c>
      <c r="ED6" s="229" t="str">
        <f aca="false">IF((EC6&lt;&gt;""),IF(OR($F6&lt;&gt;$G6,PrSettings!$M$4="●"),(($F6-$G6)=(DZ6-EA6))*1,0),"")</f>
        <v/>
      </c>
      <c r="EE6" s="229" t="str">
        <f aca="false">IF((EC6&lt;&gt;""),($F6=DZ6)*($G6=EA6),"")</f>
        <v/>
      </c>
      <c r="EF6" s="229" t="str">
        <f aca="false">IF(EC6&lt;&gt;"",IF(ABS($F6-$G6)&gt;=PrSettings!$M$7,(ABS($F6-$G6-DZ6+EA6)&lt;=1)*1,IF(AND(EC6,$F6=$G6,$F6&gt;=PrSettings!$M$6),(ABS(DZ6-$F6)&lt;=1)*1,IF(AND(ABS($F6-$G6-DZ6+EA6)&lt;=1,$F6+$G6&gt;=PrSettings!$M$8),(ABS(DZ6-$F6)&lt;=1)*(ABS(EA6-$G6)&lt;=1)*1,""))),"")</f>
        <v/>
      </c>
      <c r="EG6" s="234"/>
      <c r="EI6" s="227" t="n">
        <f aca="false">$B6</f>
        <v>54</v>
      </c>
      <c r="EJ6" s="228" t="str">
        <f aca="false">GrpA!$B$4</f>
        <v>Germany</v>
      </c>
      <c r="EK6" s="229" t="n">
        <f aca="false">$D6</f>
        <v>13</v>
      </c>
      <c r="EL6" s="228" t="str">
        <f aca="false">GrpA!$D$4</f>
        <v>Scotland</v>
      </c>
      <c r="EM6" s="232"/>
      <c r="EN6" s="232"/>
      <c r="EO6" s="233"/>
      <c r="EP6" s="229" t="str">
        <f aca="false">IF(($F6&lt;&gt;"")*($G6&lt;&gt;"")*(EM6&lt;&gt;"")*(EN6&lt;&gt;""),($F6&gt;$G6)*(EM6&gt;EN6)+($F6=$G6)*(EM6=EN6)+($F6&lt;$G6)*(EM6&lt;EN6),"")</f>
        <v/>
      </c>
      <c r="EQ6" s="229" t="str">
        <f aca="false">IF((EP6&lt;&gt;""),IF(OR($F6&lt;&gt;$G6,PrSettings!$M$4="●"),(($F6-$G6)=(EM6-EN6))*1,0),"")</f>
        <v/>
      </c>
      <c r="ER6" s="229" t="str">
        <f aca="false">IF((EP6&lt;&gt;""),($F6=EM6)*($G6=EN6),"")</f>
        <v/>
      </c>
      <c r="ES6" s="229" t="str">
        <f aca="false">IF(EP6&lt;&gt;"",IF(ABS($F6-$G6)&gt;=PrSettings!$M$7,(ABS($F6-$G6-EM6+EN6)&lt;=1)*1,IF(AND(EP6,$F6=$G6,$F6&gt;=PrSettings!$M$6),(ABS(EM6-$F6)&lt;=1)*1,IF(AND(ABS($F6-$G6-EM6+EN6)&lt;=1,$F6+$G6&gt;=PrSettings!$M$8),(ABS(EM6-$F6)&lt;=1)*(ABS(EN6-$G6)&lt;=1)*1,""))),"")</f>
        <v/>
      </c>
      <c r="ET6" s="234"/>
      <c r="EV6" s="227" t="n">
        <f aca="false">$B6</f>
        <v>54</v>
      </c>
      <c r="EW6" s="228" t="str">
        <f aca="false">GrpA!$B$4</f>
        <v>Germany</v>
      </c>
      <c r="EX6" s="229" t="n">
        <f aca="false">$D6</f>
        <v>13</v>
      </c>
      <c r="EY6" s="228" t="str">
        <f aca="false">GrpA!$D$4</f>
        <v>Scotland</v>
      </c>
      <c r="EZ6" s="232"/>
      <c r="FA6" s="232"/>
      <c r="FB6" s="233"/>
      <c r="FC6" s="229" t="str">
        <f aca="false">IF(($F6&lt;&gt;"")*($G6&lt;&gt;"")*(EZ6&lt;&gt;"")*(FA6&lt;&gt;""),($F6&gt;$G6)*(EZ6&gt;FA6)+($F6=$G6)*(EZ6=FA6)+($F6&lt;$G6)*(EZ6&lt;FA6),"")</f>
        <v/>
      </c>
      <c r="FD6" s="229" t="str">
        <f aca="false">IF((FC6&lt;&gt;""),IF(OR($F6&lt;&gt;$G6,PrSettings!$M$4="●"),(($F6-$G6)=(EZ6-FA6))*1,0),"")</f>
        <v/>
      </c>
      <c r="FE6" s="229" t="str">
        <f aca="false">IF((FC6&lt;&gt;""),($F6=EZ6)*($G6=FA6),"")</f>
        <v/>
      </c>
      <c r="FF6" s="229" t="str">
        <f aca="false">IF(FC6&lt;&gt;"",IF(ABS($F6-$G6)&gt;=PrSettings!$M$7,(ABS($F6-$G6-EZ6+FA6)&lt;=1)*1,IF(AND(FC6,$F6=$G6,$F6&gt;=PrSettings!$M$6),(ABS(EZ6-$F6)&lt;=1)*1,IF(AND(ABS($F6-$G6-EZ6+FA6)&lt;=1,$F6+$G6&gt;=PrSettings!$M$8),(ABS(EZ6-$F6)&lt;=1)*(ABS(FA6-$G6)&lt;=1)*1,""))),"")</f>
        <v/>
      </c>
      <c r="FG6" s="234"/>
      <c r="FI6" s="227" t="n">
        <f aca="false">$B6</f>
        <v>54</v>
      </c>
      <c r="FJ6" s="228" t="str">
        <f aca="false">GrpA!$B$4</f>
        <v>Germany</v>
      </c>
      <c r="FK6" s="229" t="n">
        <f aca="false">$D6</f>
        <v>13</v>
      </c>
      <c r="FL6" s="228" t="str">
        <f aca="false">GrpA!$D$4</f>
        <v>Scotland</v>
      </c>
      <c r="FM6" s="232"/>
      <c r="FN6" s="232"/>
      <c r="FO6" s="233"/>
      <c r="FP6" s="229" t="str">
        <f aca="false">IF(($F6&lt;&gt;"")*($G6&lt;&gt;"")*(FM6&lt;&gt;"")*(FN6&lt;&gt;""),($F6&gt;$G6)*(FM6&gt;FN6)+($F6=$G6)*(FM6=FN6)+($F6&lt;$G6)*(FM6&lt;FN6),"")</f>
        <v/>
      </c>
      <c r="FQ6" s="229" t="str">
        <f aca="false">IF((FP6&lt;&gt;""),IF(OR($F6&lt;&gt;$G6,PrSettings!$M$4="●"),(($F6-$G6)=(FM6-FN6))*1,0),"")</f>
        <v/>
      </c>
      <c r="FR6" s="229" t="str">
        <f aca="false">IF((FP6&lt;&gt;""),($F6=FM6)*($G6=FN6),"")</f>
        <v/>
      </c>
      <c r="FS6" s="229" t="str">
        <f aca="false">IF(FP6&lt;&gt;"",IF(ABS($F6-$G6)&gt;=PrSettings!$M$7,(ABS($F6-$G6-FM6+FN6)&lt;=1)*1,IF(AND(FP6,$F6=$G6,$F6&gt;=PrSettings!$M$6),(ABS(FM6-$F6)&lt;=1)*1,IF(AND(ABS($F6-$G6-FM6+FN6)&lt;=1,$F6+$G6&gt;=PrSettings!$M$8),(ABS(FM6-$F6)&lt;=1)*(ABS(FN6-$G6)&lt;=1)*1,""))),"")</f>
        <v/>
      </c>
      <c r="FT6" s="234"/>
      <c r="FV6" s="227" t="n">
        <f aca="false">$B6</f>
        <v>54</v>
      </c>
      <c r="FW6" s="228" t="str">
        <f aca="false">GrpA!$B$4</f>
        <v>Germany</v>
      </c>
      <c r="FX6" s="229" t="n">
        <f aca="false">$D6</f>
        <v>13</v>
      </c>
      <c r="FY6" s="228" t="str">
        <f aca="false">GrpA!$D$4</f>
        <v>Scotland</v>
      </c>
      <c r="FZ6" s="232"/>
      <c r="GA6" s="232"/>
      <c r="GB6" s="233"/>
      <c r="GC6" s="229" t="str">
        <f aca="false">IF(($F6&lt;&gt;"")*($G6&lt;&gt;"")*(FZ6&lt;&gt;"")*(GA6&lt;&gt;""),($F6&gt;$G6)*(FZ6&gt;GA6)+($F6=$G6)*(FZ6=GA6)+($F6&lt;$G6)*(FZ6&lt;GA6),"")</f>
        <v/>
      </c>
      <c r="GD6" s="229" t="str">
        <f aca="false">IF((GC6&lt;&gt;""),IF(OR($F6&lt;&gt;$G6,PrSettings!$M$4="●"),(($F6-$G6)=(FZ6-GA6))*1,0),"")</f>
        <v/>
      </c>
      <c r="GE6" s="229" t="str">
        <f aca="false">IF((GC6&lt;&gt;""),($F6=FZ6)*($G6=GA6),"")</f>
        <v/>
      </c>
      <c r="GF6" s="229" t="str">
        <f aca="false">IF(GC6&lt;&gt;"",IF(ABS($F6-$G6)&gt;=PrSettings!$M$7,(ABS($F6-$G6-FZ6+GA6)&lt;=1)*1,IF(AND(GC6,$F6=$G6,$F6&gt;=PrSettings!$M$6),(ABS(FZ6-$F6)&lt;=1)*1,IF(AND(ABS($F6-$G6-FZ6+GA6)&lt;=1,$F6+$G6&gt;=PrSettings!$M$8),(ABS(FZ6-$F6)&lt;=1)*(ABS(GA6-$G6)&lt;=1)*1,""))),"")</f>
        <v/>
      </c>
      <c r="GG6" s="234"/>
      <c r="GI6" s="227" t="n">
        <f aca="false">$B6</f>
        <v>54</v>
      </c>
      <c r="GJ6" s="228" t="str">
        <f aca="false">GrpA!$B$4</f>
        <v>Germany</v>
      </c>
      <c r="GK6" s="229" t="n">
        <f aca="false">$D6</f>
        <v>13</v>
      </c>
      <c r="GL6" s="228" t="str">
        <f aca="false">GrpA!$D$4</f>
        <v>Scotland</v>
      </c>
      <c r="GM6" s="232"/>
      <c r="GN6" s="232"/>
      <c r="GO6" s="233"/>
      <c r="GP6" s="229" t="str">
        <f aca="false">IF(($F6&lt;&gt;"")*($G6&lt;&gt;"")*(GM6&lt;&gt;"")*(GN6&lt;&gt;""),($F6&gt;$G6)*(GM6&gt;GN6)+($F6=$G6)*(GM6=GN6)+($F6&lt;$G6)*(GM6&lt;GN6),"")</f>
        <v/>
      </c>
      <c r="GQ6" s="229" t="str">
        <f aca="false">IF((GP6&lt;&gt;""),IF(OR($F6&lt;&gt;$G6,PrSettings!$M$4="●"),(($F6-$G6)=(GM6-GN6))*1,0),"")</f>
        <v/>
      </c>
      <c r="GR6" s="229" t="str">
        <f aca="false">IF((GP6&lt;&gt;""),($F6=GM6)*($G6=GN6),"")</f>
        <v/>
      </c>
      <c r="GS6" s="229" t="str">
        <f aca="false">IF(GP6&lt;&gt;"",IF(ABS($F6-$G6)&gt;=PrSettings!$M$7,(ABS($F6-$G6-GM6+GN6)&lt;=1)*1,IF(AND(GP6,$F6=$G6,$F6&gt;=PrSettings!$M$6),(ABS(GM6-$F6)&lt;=1)*1,IF(AND(ABS($F6-$G6-GM6+GN6)&lt;=1,$F6+$G6&gt;=PrSettings!$M$8),(ABS(GM6-$F6)&lt;=1)*(ABS(GN6-$G6)&lt;=1)*1,""))),"")</f>
        <v/>
      </c>
      <c r="GT6" s="234"/>
      <c r="GV6" s="227" t="n">
        <f aca="false">$B6</f>
        <v>54</v>
      </c>
      <c r="GW6" s="228" t="str">
        <f aca="false">GrpA!$B$4</f>
        <v>Germany</v>
      </c>
      <c r="GX6" s="229" t="n">
        <f aca="false">$D6</f>
        <v>13</v>
      </c>
      <c r="GY6" s="228" t="str">
        <f aca="false">GrpA!$D$4</f>
        <v>Scotland</v>
      </c>
      <c r="GZ6" s="232"/>
      <c r="HA6" s="232"/>
      <c r="HB6" s="233"/>
      <c r="HC6" s="229" t="str">
        <f aca="false">IF(($F6&lt;&gt;"")*($G6&lt;&gt;"")*(GZ6&lt;&gt;"")*(HA6&lt;&gt;""),($F6&gt;$G6)*(GZ6&gt;HA6)+($F6=$G6)*(GZ6=HA6)+($F6&lt;$G6)*(GZ6&lt;HA6),"")</f>
        <v/>
      </c>
      <c r="HD6" s="229" t="str">
        <f aca="false">IF((HC6&lt;&gt;""),IF(OR($F6&lt;&gt;$G6,PrSettings!$M$4="●"),(($F6-$G6)=(GZ6-HA6))*1,0),"")</f>
        <v/>
      </c>
      <c r="HE6" s="229" t="str">
        <f aca="false">IF((HC6&lt;&gt;""),($F6=GZ6)*($G6=HA6),"")</f>
        <v/>
      </c>
      <c r="HF6" s="229" t="str">
        <f aca="false">IF(HC6&lt;&gt;"",IF(ABS($F6-$G6)&gt;=PrSettings!$M$7,(ABS($F6-$G6-GZ6+HA6)&lt;=1)*1,IF(AND(HC6,$F6=$G6,$F6&gt;=PrSettings!$M$6),(ABS(GZ6-$F6)&lt;=1)*1,IF(AND(ABS($F6-$G6-GZ6+HA6)&lt;=1,$F6+$G6&gt;=PrSettings!$M$8),(ABS(GZ6-$F6)&lt;=1)*(ABS(HA6-$G6)&lt;=1)*1,""))),"")</f>
        <v/>
      </c>
      <c r="HG6" s="234"/>
      <c r="HI6" s="227" t="n">
        <f aca="false">$B6</f>
        <v>54</v>
      </c>
      <c r="HJ6" s="228" t="str">
        <f aca="false">GrpA!$B$4</f>
        <v>Germany</v>
      </c>
      <c r="HK6" s="229" t="n">
        <f aca="false">$D6</f>
        <v>13</v>
      </c>
      <c r="HL6" s="228" t="str">
        <f aca="false">GrpA!$D$4</f>
        <v>Scotland</v>
      </c>
      <c r="HM6" s="232"/>
      <c r="HN6" s="232"/>
      <c r="HO6" s="233"/>
      <c r="HP6" s="229" t="str">
        <f aca="false">IF(($F6&lt;&gt;"")*($G6&lt;&gt;"")*(HM6&lt;&gt;"")*(HN6&lt;&gt;""),($F6&gt;$G6)*(HM6&gt;HN6)+($F6=$G6)*(HM6=HN6)+($F6&lt;$G6)*(HM6&lt;HN6),"")</f>
        <v/>
      </c>
      <c r="HQ6" s="229" t="str">
        <f aca="false">IF((HP6&lt;&gt;""),IF(OR($F6&lt;&gt;$G6,PrSettings!$M$4="●"),(($F6-$G6)=(HM6-HN6))*1,0),"")</f>
        <v/>
      </c>
      <c r="HR6" s="229" t="str">
        <f aca="false">IF((HP6&lt;&gt;""),($F6=HM6)*($G6=HN6),"")</f>
        <v/>
      </c>
      <c r="HS6" s="229" t="str">
        <f aca="false">IF(HP6&lt;&gt;"",IF(ABS($F6-$G6)&gt;=PrSettings!$M$7,(ABS($F6-$G6-HM6+HN6)&lt;=1)*1,IF(AND(HP6,$F6=$G6,$F6&gt;=PrSettings!$M$6),(ABS(HM6-$F6)&lt;=1)*1,IF(AND(ABS($F6-$G6-HM6+HN6)&lt;=1,$F6+$G6&gt;=PrSettings!$M$8),(ABS(HM6-$F6)&lt;=1)*(ABS(HN6-$G6)&lt;=1)*1,""))),"")</f>
        <v/>
      </c>
      <c r="HT6" s="234"/>
      <c r="HV6" s="227" t="n">
        <f aca="false">$B6</f>
        <v>54</v>
      </c>
      <c r="HW6" s="228" t="str">
        <f aca="false">GrpA!$B$4</f>
        <v>Germany</v>
      </c>
      <c r="HX6" s="229" t="n">
        <f aca="false">$D6</f>
        <v>13</v>
      </c>
      <c r="HY6" s="228" t="str">
        <f aca="false">GrpA!$D$4</f>
        <v>Scotland</v>
      </c>
      <c r="HZ6" s="232"/>
      <c r="IA6" s="232"/>
      <c r="IB6" s="233"/>
      <c r="IC6" s="229" t="str">
        <f aca="false">IF(($F6&lt;&gt;"")*($G6&lt;&gt;"")*(HZ6&lt;&gt;"")*(IA6&lt;&gt;""),($F6&gt;$G6)*(HZ6&gt;IA6)+($F6=$G6)*(HZ6=IA6)+($F6&lt;$G6)*(HZ6&lt;IA6),"")</f>
        <v/>
      </c>
      <c r="ID6" s="229" t="str">
        <f aca="false">IF((IC6&lt;&gt;""),IF(OR($F6&lt;&gt;$G6,PrSettings!$M$4="●"),(($F6-$G6)=(HZ6-IA6))*1,0),"")</f>
        <v/>
      </c>
      <c r="IE6" s="229" t="str">
        <f aca="false">IF((IC6&lt;&gt;""),($F6=HZ6)*($G6=IA6),"")</f>
        <v/>
      </c>
      <c r="IF6" s="229" t="str">
        <f aca="false">IF(IC6&lt;&gt;"",IF(ABS($F6-$G6)&gt;=PrSettings!$M$7,(ABS($F6-$G6-HZ6+IA6)&lt;=1)*1,IF(AND(IC6,$F6=$G6,$F6&gt;=PrSettings!$M$6),(ABS(HZ6-$F6)&lt;=1)*1,IF(AND(ABS($F6-$G6-HZ6+IA6)&lt;=1,$F6+$G6&gt;=PrSettings!$M$8),(ABS(HZ6-$F6)&lt;=1)*(ABS(IA6-$G6)&lt;=1)*1,""))),"")</f>
        <v/>
      </c>
      <c r="IG6" s="234"/>
      <c r="II6" s="227" t="n">
        <f aca="false">$B6</f>
        <v>54</v>
      </c>
      <c r="IJ6" s="228" t="str">
        <f aca="false">GrpA!$B$4</f>
        <v>Germany</v>
      </c>
      <c r="IK6" s="229" t="n">
        <f aca="false">$D6</f>
        <v>13</v>
      </c>
      <c r="IL6" s="228" t="str">
        <f aca="false">GrpA!$D$4</f>
        <v>Scotland</v>
      </c>
      <c r="IM6" s="232"/>
      <c r="IN6" s="232"/>
      <c r="IO6" s="233"/>
      <c r="IP6" s="229" t="str">
        <f aca="false">IF(($F6&lt;&gt;"")*($G6&lt;&gt;"")*(IM6&lt;&gt;"")*(IN6&lt;&gt;""),($F6&gt;$G6)*(IM6&gt;IN6)+($F6=$G6)*(IM6=IN6)+($F6&lt;$G6)*(IM6&lt;IN6),"")</f>
        <v/>
      </c>
      <c r="IQ6" s="229" t="str">
        <f aca="false">IF((IP6&lt;&gt;""),IF(OR($F6&lt;&gt;$G6,PrSettings!$M$4="●"),(($F6-$G6)=(IM6-IN6))*1,0),"")</f>
        <v/>
      </c>
      <c r="IR6" s="229" t="str">
        <f aca="false">IF((IP6&lt;&gt;""),($F6=IM6)*($G6=IN6),"")</f>
        <v/>
      </c>
      <c r="IS6" s="229" t="str">
        <f aca="false">IF(IP6&lt;&gt;"",IF(ABS($F6-$G6)&gt;=PrSettings!$M$7,(ABS($F6-$G6-IM6+IN6)&lt;=1)*1,IF(AND(IP6,$F6=$G6,$F6&gt;=PrSettings!$M$6),(ABS(IM6-$F6)&lt;=1)*1,IF(AND(ABS($F6-$G6-IM6+IN6)&lt;=1,$F6+$G6&gt;=PrSettings!$M$8),(ABS(IM6-$F6)&lt;=1)*(ABS(IN6-$G6)&lt;=1)*1,""))),"")</f>
        <v/>
      </c>
      <c r="IT6" s="234"/>
      <c r="IV6" s="227" t="n">
        <f aca="false">$B6</f>
        <v>54</v>
      </c>
      <c r="IW6" s="228" t="str">
        <f aca="false">GrpA!$B$4</f>
        <v>Germany</v>
      </c>
      <c r="IX6" s="229" t="n">
        <f aca="false">$D6</f>
        <v>13</v>
      </c>
      <c r="IY6" s="228" t="str">
        <f aca="false">GrpA!$D$4</f>
        <v>Scotland</v>
      </c>
      <c r="IZ6" s="232"/>
      <c r="JA6" s="232"/>
      <c r="JB6" s="233"/>
      <c r="JC6" s="229" t="str">
        <f aca="false">IF(($F6&lt;&gt;"")*($G6&lt;&gt;"")*(IZ6&lt;&gt;"")*(JA6&lt;&gt;""),($F6&gt;$G6)*(IZ6&gt;JA6)+($F6=$G6)*(IZ6=JA6)+($F6&lt;$G6)*(IZ6&lt;JA6),"")</f>
        <v/>
      </c>
      <c r="JD6" s="229" t="str">
        <f aca="false">IF((JC6&lt;&gt;""),IF(OR($F6&lt;&gt;$G6,PrSettings!$M$4="●"),(($F6-$G6)=(IZ6-JA6))*1,0),"")</f>
        <v/>
      </c>
      <c r="JE6" s="229" t="str">
        <f aca="false">IF((JC6&lt;&gt;""),($F6=IZ6)*($G6=JA6),"")</f>
        <v/>
      </c>
      <c r="JF6" s="229" t="str">
        <f aca="false">IF(JC6&lt;&gt;"",IF(ABS($F6-$G6)&gt;=PrSettings!$M$7,(ABS($F6-$G6-IZ6+JA6)&lt;=1)*1,IF(AND(JC6,$F6=$G6,$F6&gt;=PrSettings!$M$6),(ABS(IZ6-$F6)&lt;=1)*1,IF(AND(ABS($F6-$G6-IZ6+JA6)&lt;=1,$F6+$G6&gt;=PrSettings!$M$8),(ABS(IZ6-$F6)&lt;=1)*(ABS(JA6-$G6)&lt;=1)*1,""))),"")</f>
        <v/>
      </c>
      <c r="JG6" s="234"/>
      <c r="JI6" s="227" t="n">
        <f aca="false">$B6</f>
        <v>54</v>
      </c>
      <c r="JJ6" s="228" t="str">
        <f aca="false">GrpA!$B$4</f>
        <v>Germany</v>
      </c>
      <c r="JK6" s="229" t="n">
        <f aca="false">$D6</f>
        <v>13</v>
      </c>
      <c r="JL6" s="228" t="str">
        <f aca="false">GrpA!$D$4</f>
        <v>Scotland</v>
      </c>
      <c r="JM6" s="232"/>
      <c r="JN6" s="232"/>
      <c r="JO6" s="233"/>
      <c r="JP6" s="229" t="str">
        <f aca="false">IF(($F6&lt;&gt;"")*($G6&lt;&gt;"")*(JM6&lt;&gt;"")*(JN6&lt;&gt;""),($F6&gt;$G6)*(JM6&gt;JN6)+($F6=$G6)*(JM6=JN6)+($F6&lt;$G6)*(JM6&lt;JN6),"")</f>
        <v/>
      </c>
      <c r="JQ6" s="229" t="str">
        <f aca="false">IF((JP6&lt;&gt;""),IF(OR($F6&lt;&gt;$G6,PrSettings!$M$4="●"),(($F6-$G6)=(JM6-JN6))*1,0),"")</f>
        <v/>
      </c>
      <c r="JR6" s="229" t="str">
        <f aca="false">IF((JP6&lt;&gt;""),($F6=JM6)*($G6=JN6),"")</f>
        <v/>
      </c>
      <c r="JS6" s="229" t="str">
        <f aca="false">IF(JP6&lt;&gt;"",IF(ABS($F6-$G6)&gt;=PrSettings!$M$7,(ABS($F6-$G6-JM6+JN6)&lt;=1)*1,IF(AND(JP6,$F6=$G6,$F6&gt;=PrSettings!$M$6),(ABS(JM6-$F6)&lt;=1)*1,IF(AND(ABS($F6-$G6-JM6+JN6)&lt;=1,$F6+$G6&gt;=PrSettings!$M$8),(ABS(JM6-$F6)&lt;=1)*(ABS(JN6-$G6)&lt;=1)*1,""))),"")</f>
        <v/>
      </c>
      <c r="JT6" s="234"/>
      <c r="JV6" s="227" t="n">
        <f aca="false">$B6</f>
        <v>54</v>
      </c>
      <c r="JW6" s="228" t="str">
        <f aca="false">GrpA!$B$4</f>
        <v>Germany</v>
      </c>
      <c r="JX6" s="229" t="n">
        <f aca="false">$D6</f>
        <v>13</v>
      </c>
      <c r="JY6" s="228" t="str">
        <f aca="false">GrpA!$D$4</f>
        <v>Scotland</v>
      </c>
      <c r="JZ6" s="232"/>
      <c r="KA6" s="232"/>
      <c r="KB6" s="233"/>
      <c r="KC6" s="229" t="str">
        <f aca="false">IF(($F6&lt;&gt;"")*($G6&lt;&gt;"")*(JZ6&lt;&gt;"")*(KA6&lt;&gt;""),($F6&gt;$G6)*(JZ6&gt;KA6)+($F6=$G6)*(JZ6=KA6)+($F6&lt;$G6)*(JZ6&lt;KA6),"")</f>
        <v/>
      </c>
      <c r="KD6" s="229" t="str">
        <f aca="false">IF((KC6&lt;&gt;""),IF(OR($F6&lt;&gt;$G6,PrSettings!$M$4="●"),(($F6-$G6)=(JZ6-KA6))*1,0),"")</f>
        <v/>
      </c>
      <c r="KE6" s="229" t="str">
        <f aca="false">IF((KC6&lt;&gt;""),($F6=JZ6)*($G6=KA6),"")</f>
        <v/>
      </c>
      <c r="KF6" s="229" t="str">
        <f aca="false">IF(KC6&lt;&gt;"",IF(ABS($F6-$G6)&gt;=PrSettings!$M$7,(ABS($F6-$G6-JZ6+KA6)&lt;=1)*1,IF(AND(KC6,$F6=$G6,$F6&gt;=PrSettings!$M$6),(ABS(JZ6-$F6)&lt;=1)*1,IF(AND(ABS($F6-$G6-JZ6+KA6)&lt;=1,$F6+$G6&gt;=PrSettings!$M$8),(ABS(JZ6-$F6)&lt;=1)*(ABS(KA6-$G6)&lt;=1)*1,""))),"")</f>
        <v/>
      </c>
      <c r="KG6" s="234"/>
      <c r="KI6" s="227" t="n">
        <f aca="false">$B6</f>
        <v>54</v>
      </c>
      <c r="KJ6" s="228" t="str">
        <f aca="false">GrpA!$B$4</f>
        <v>Germany</v>
      </c>
      <c r="KK6" s="229" t="n">
        <f aca="false">$D6</f>
        <v>13</v>
      </c>
      <c r="KL6" s="228" t="str">
        <f aca="false">GrpA!$D$4</f>
        <v>Scotland</v>
      </c>
      <c r="KM6" s="232"/>
      <c r="KN6" s="232"/>
      <c r="KO6" s="233"/>
      <c r="KP6" s="229" t="str">
        <f aca="false">IF(($F6&lt;&gt;"")*($G6&lt;&gt;"")*(KM6&lt;&gt;"")*(KN6&lt;&gt;""),($F6&gt;$G6)*(KM6&gt;KN6)+($F6=$G6)*(KM6=KN6)+($F6&lt;$G6)*(KM6&lt;KN6),"")</f>
        <v/>
      </c>
      <c r="KQ6" s="229" t="str">
        <f aca="false">IF((KP6&lt;&gt;""),IF(OR($F6&lt;&gt;$G6,PrSettings!$M$4="●"),(($F6-$G6)=(KM6-KN6))*1,0),"")</f>
        <v/>
      </c>
      <c r="KR6" s="229" t="str">
        <f aca="false">IF((KP6&lt;&gt;""),($F6=KM6)*($G6=KN6),"")</f>
        <v/>
      </c>
      <c r="KS6" s="229" t="str">
        <f aca="false">IF(KP6&lt;&gt;"",IF(ABS($F6-$G6)&gt;=PrSettings!$M$7,(ABS($F6-$G6-KM6+KN6)&lt;=1)*1,IF(AND(KP6,$F6=$G6,$F6&gt;=PrSettings!$M$6),(ABS(KM6-$F6)&lt;=1)*1,IF(AND(ABS($F6-$G6-KM6+KN6)&lt;=1,$F6+$G6&gt;=PrSettings!$M$8),(ABS(KM6-$F6)&lt;=1)*(ABS(KN6-$G6)&lt;=1)*1,""))),"")</f>
        <v/>
      </c>
      <c r="KT6" s="234"/>
      <c r="KV6" s="227" t="n">
        <f aca="false">$B6</f>
        <v>54</v>
      </c>
      <c r="KW6" s="228" t="str">
        <f aca="false">GrpA!$B$4</f>
        <v>Germany</v>
      </c>
      <c r="KX6" s="229" t="n">
        <f aca="false">$D6</f>
        <v>13</v>
      </c>
      <c r="KY6" s="228" t="str">
        <f aca="false">GrpA!$D$4</f>
        <v>Scotland</v>
      </c>
      <c r="KZ6" s="232"/>
      <c r="LA6" s="232"/>
      <c r="LB6" s="233"/>
      <c r="LC6" s="229" t="str">
        <f aca="false">IF(($F6&lt;&gt;"")*($G6&lt;&gt;"")*(KZ6&lt;&gt;"")*(LA6&lt;&gt;""),($F6&gt;$G6)*(KZ6&gt;LA6)+($F6=$G6)*(KZ6=LA6)+($F6&lt;$G6)*(KZ6&lt;LA6),"")</f>
        <v/>
      </c>
      <c r="LD6" s="229" t="str">
        <f aca="false">IF((LC6&lt;&gt;""),IF(OR($F6&lt;&gt;$G6,PrSettings!$M$4="●"),(($F6-$G6)=(KZ6-LA6))*1,0),"")</f>
        <v/>
      </c>
      <c r="LE6" s="229" t="str">
        <f aca="false">IF((LC6&lt;&gt;""),($F6=KZ6)*($G6=LA6),"")</f>
        <v/>
      </c>
      <c r="LF6" s="229" t="str">
        <f aca="false">IF(LC6&lt;&gt;"",IF(ABS($F6-$G6)&gt;=PrSettings!$M$7,(ABS($F6-$G6-KZ6+LA6)&lt;=1)*1,IF(AND(LC6,$F6=$G6,$F6&gt;=PrSettings!$M$6),(ABS(KZ6-$F6)&lt;=1)*1,IF(AND(ABS($F6-$G6-KZ6+LA6)&lt;=1,$F6+$G6&gt;=PrSettings!$M$8),(ABS(KZ6-$F6)&lt;=1)*(ABS(LA6-$G6)&lt;=1)*1,""))),"")</f>
        <v/>
      </c>
      <c r="LG6" s="234"/>
      <c r="LI6" s="227" t="n">
        <f aca="false">$B6</f>
        <v>54</v>
      </c>
      <c r="LJ6" s="228" t="str">
        <f aca="false">GrpA!$B$4</f>
        <v>Germany</v>
      </c>
      <c r="LK6" s="229" t="n">
        <f aca="false">$D6</f>
        <v>13</v>
      </c>
      <c r="LL6" s="228" t="str">
        <f aca="false">GrpA!$D$4</f>
        <v>Scotland</v>
      </c>
      <c r="LM6" s="232"/>
      <c r="LN6" s="232"/>
      <c r="LO6" s="233"/>
      <c r="LP6" s="229" t="str">
        <f aca="false">IF(($F6&lt;&gt;"")*($G6&lt;&gt;"")*(LM6&lt;&gt;"")*(LN6&lt;&gt;""),($F6&gt;$G6)*(LM6&gt;LN6)+($F6=$G6)*(LM6=LN6)+($F6&lt;$G6)*(LM6&lt;LN6),"")</f>
        <v/>
      </c>
      <c r="LQ6" s="229" t="str">
        <f aca="false">IF((LP6&lt;&gt;""),IF(OR($F6&lt;&gt;$G6,PrSettings!$M$4="●"),(($F6-$G6)=(LM6-LN6))*1,0),"")</f>
        <v/>
      </c>
      <c r="LR6" s="229" t="str">
        <f aca="false">IF((LP6&lt;&gt;""),($F6=LM6)*($G6=LN6),"")</f>
        <v/>
      </c>
      <c r="LS6" s="229" t="str">
        <f aca="false">IF(LP6&lt;&gt;"",IF(ABS($F6-$G6)&gt;=PrSettings!$M$7,(ABS($F6-$G6-LM6+LN6)&lt;=1)*1,IF(AND(LP6,$F6=$G6,$F6&gt;=PrSettings!$M$6),(ABS(LM6-$F6)&lt;=1)*1,IF(AND(ABS($F6-$G6-LM6+LN6)&lt;=1,$F6+$G6&gt;=PrSettings!$M$8),(ABS(LM6-$F6)&lt;=1)*(ABS(LN6-$G6)&lt;=1)*1,""))),"")</f>
        <v/>
      </c>
      <c r="LT6" s="234"/>
      <c r="LV6" s="227" t="n">
        <f aca="false">$B6</f>
        <v>54</v>
      </c>
      <c r="LW6" s="228" t="str">
        <f aca="false">GrpA!$B$4</f>
        <v>Germany</v>
      </c>
      <c r="LX6" s="229" t="n">
        <f aca="false">$D6</f>
        <v>13</v>
      </c>
      <c r="LY6" s="228" t="str">
        <f aca="false">GrpA!$D$4</f>
        <v>Scotland</v>
      </c>
      <c r="LZ6" s="232"/>
      <c r="MA6" s="232"/>
      <c r="MB6" s="233"/>
      <c r="MC6" s="229" t="str">
        <f aca="false">IF(($F6&lt;&gt;"")*($G6&lt;&gt;"")*(LZ6&lt;&gt;"")*(MA6&lt;&gt;""),($F6&gt;$G6)*(LZ6&gt;MA6)+($F6=$G6)*(LZ6=MA6)+($F6&lt;$G6)*(LZ6&lt;MA6),"")</f>
        <v/>
      </c>
      <c r="MD6" s="229" t="str">
        <f aca="false">IF((MC6&lt;&gt;""),IF(OR($F6&lt;&gt;$G6,PrSettings!$M$4="●"),(($F6-$G6)=(LZ6-MA6))*1,0),"")</f>
        <v/>
      </c>
      <c r="ME6" s="229" t="str">
        <f aca="false">IF((MC6&lt;&gt;""),($F6=LZ6)*($G6=MA6),"")</f>
        <v/>
      </c>
      <c r="MF6" s="229" t="str">
        <f aca="false">IF(MC6&lt;&gt;"",IF(ABS($F6-$G6)&gt;=PrSettings!$M$7,(ABS($F6-$G6-LZ6+MA6)&lt;=1)*1,IF(AND(MC6,$F6=$G6,$F6&gt;=PrSettings!$M$6),(ABS(LZ6-$F6)&lt;=1)*1,IF(AND(ABS($F6-$G6-LZ6+MA6)&lt;=1,$F6+$G6&gt;=PrSettings!$M$8),(ABS(LZ6-$F6)&lt;=1)*(ABS(MA6-$G6)&lt;=1)*1,""))),"")</f>
        <v/>
      </c>
      <c r="MG6" s="234"/>
    </row>
    <row r="7" customFormat="false" ht="15" hidden="false" customHeight="false" outlineLevel="0" collapsed="false">
      <c r="A7" s="153"/>
      <c r="B7" s="227" t="n">
        <f aca="false" t="array" ref="B7:B7">INDEX(Groups!$C$7:$C$35,MATCH(C7,Groups!$D$7:$D$35,0))</f>
        <v>6</v>
      </c>
      <c r="C7" s="228" t="str">
        <f aca="false">GrpA!$B$5</f>
        <v>Hungary</v>
      </c>
      <c r="D7" s="229" t="n">
        <f aca="false" t="array" ref="D7:D7">INDEX(Groups!$C$7:$C$35,MATCH(E7,Groups!$D$7:$D$35,0))</f>
        <v>20</v>
      </c>
      <c r="E7" s="228" t="str">
        <f aca="false">GrpA!$D$5</f>
        <v>Switzerland</v>
      </c>
      <c r="F7" s="230" t="n">
        <f aca="false">GrpA!$E$5</f>
        <v>2</v>
      </c>
      <c r="G7" s="231" t="n">
        <f aca="false">GrpA!$G$5</f>
        <v>1</v>
      </c>
      <c r="H7" s="107"/>
      <c r="I7" s="227" t="n">
        <f aca="false">$B7</f>
        <v>6</v>
      </c>
      <c r="J7" s="228" t="str">
        <f aca="false">GrpA!$B$5</f>
        <v>Hungary</v>
      </c>
      <c r="K7" s="229" t="n">
        <f aca="false">$D7</f>
        <v>20</v>
      </c>
      <c r="L7" s="228" t="str">
        <f aca="false">GrpA!$D$5</f>
        <v>Switzerland</v>
      </c>
      <c r="M7" s="232"/>
      <c r="N7" s="232"/>
      <c r="O7" s="235"/>
      <c r="P7" s="229" t="str">
        <f aca="false">IF(($F7&lt;&gt;"")*($G7&lt;&gt;"")*(M7&lt;&gt;"")*(N7&lt;&gt;""),($F7&gt;$G7)*(M7&gt;N7)+($F7=$G7)*(M7=N7)+($F7&lt;$G7)*(M7&lt;N7),"")</f>
        <v/>
      </c>
      <c r="Q7" s="229" t="str">
        <f aca="false">IF((P7&lt;&gt;""),IF(OR($F7&lt;&gt;$G7,PrSettings!$M$4="●"),(($F7-$G7)=(M7-N7))*1,0),"")</f>
        <v/>
      </c>
      <c r="R7" s="229" t="str">
        <f aca="false">IF((P7&lt;&gt;""),($F7=M7)*($G7=N7),"")</f>
        <v/>
      </c>
      <c r="S7" s="229" t="str">
        <f aca="false">IF(P7&lt;&gt;"",IF(ABS($F7-$G7)&gt;=PrSettings!$M$7,(ABS($F7-$G7-M7+N7)&lt;=1)*1,IF(AND(P7,$F7=$G7,$F7&gt;=PrSettings!$M$6),(ABS(M7-$F7)&lt;=1)*1,IF(AND(ABS($F7-$G7-M7+N7)&lt;=1,$F7+$G7&gt;=PrSettings!$M$8),(ABS(M7-$F7)&lt;=1)*(ABS(N7-$G7)&lt;=1)*1,""))),"")</f>
        <v/>
      </c>
      <c r="T7" s="236"/>
      <c r="V7" s="227" t="n">
        <f aca="false">$B7</f>
        <v>6</v>
      </c>
      <c r="W7" s="228" t="str">
        <f aca="false">GrpA!$B$5</f>
        <v>Hungary</v>
      </c>
      <c r="X7" s="229" t="n">
        <f aca="false">$D7</f>
        <v>20</v>
      </c>
      <c r="Y7" s="228" t="str">
        <f aca="false">GrpA!$D$5</f>
        <v>Switzerland</v>
      </c>
      <c r="Z7" s="232"/>
      <c r="AA7" s="232"/>
      <c r="AB7" s="235"/>
      <c r="AC7" s="229" t="str">
        <f aca="false">IF(($F7&lt;&gt;"")*($G7&lt;&gt;"")*(Z7&lt;&gt;"")*(AA7&lt;&gt;""),($F7&gt;$G7)*(Z7&gt;AA7)+($F7=$G7)*(Z7=AA7)+($F7&lt;$G7)*(Z7&lt;AA7),"")</f>
        <v/>
      </c>
      <c r="AD7" s="229" t="str">
        <f aca="false">IF((AC7&lt;&gt;""),IF(OR($F7&lt;&gt;$G7,PrSettings!$M$4="●"),(($F7-$G7)=(Z7-AA7))*1,0),"")</f>
        <v/>
      </c>
      <c r="AE7" s="229" t="str">
        <f aca="false">IF((AC7&lt;&gt;""),($F7=Z7)*($G7=AA7),"")</f>
        <v/>
      </c>
      <c r="AF7" s="229" t="str">
        <f aca="false">IF(AC7&lt;&gt;"",IF(ABS($F7-$G7)&gt;=PrSettings!$M$7,(ABS($F7-$G7-Z7+AA7)&lt;=1)*1,IF(AND(AC7,$F7=$G7,$F7&gt;=PrSettings!$M$6),(ABS(Z7-$F7)&lt;=1)*1,IF(AND(ABS($F7-$G7-Z7+AA7)&lt;=1,$F7+$G7&gt;=PrSettings!$M$8),(ABS(Z7-$F7)&lt;=1)*(ABS(AA7-$G7)&lt;=1)*1,""))),"")</f>
        <v/>
      </c>
      <c r="AG7" s="236"/>
      <c r="AI7" s="227" t="n">
        <f aca="false">$B7</f>
        <v>6</v>
      </c>
      <c r="AJ7" s="228" t="str">
        <f aca="false">GrpA!$B$5</f>
        <v>Hungary</v>
      </c>
      <c r="AK7" s="229" t="n">
        <f aca="false">$D7</f>
        <v>20</v>
      </c>
      <c r="AL7" s="228" t="str">
        <f aca="false">GrpA!$D$5</f>
        <v>Switzerland</v>
      </c>
      <c r="AM7" s="232"/>
      <c r="AN7" s="232"/>
      <c r="AO7" s="235"/>
      <c r="AP7" s="229" t="str">
        <f aca="false">IF(($F7&lt;&gt;"")*($G7&lt;&gt;"")*(AM7&lt;&gt;"")*(AN7&lt;&gt;""),($F7&gt;$G7)*(AM7&gt;AN7)+($F7=$G7)*(AM7=AN7)+($F7&lt;$G7)*(AM7&lt;AN7),"")</f>
        <v/>
      </c>
      <c r="AQ7" s="229" t="str">
        <f aca="false">IF((AP7&lt;&gt;""),IF(OR($F7&lt;&gt;$G7,PrSettings!$M$4="●"),(($F7-$G7)=(AM7-AN7))*1,0),"")</f>
        <v/>
      </c>
      <c r="AR7" s="229" t="str">
        <f aca="false">IF((AP7&lt;&gt;""),($F7=AM7)*($G7=AN7),"")</f>
        <v/>
      </c>
      <c r="AS7" s="229" t="str">
        <f aca="false">IF(AP7&lt;&gt;"",IF(ABS($F7-$G7)&gt;=PrSettings!$M$7,(ABS($F7-$G7-AM7+AN7)&lt;=1)*1,IF(AND(AP7,$F7=$G7,$F7&gt;=PrSettings!$M$6),(ABS(AM7-$F7)&lt;=1)*1,IF(AND(ABS($F7-$G7-AM7+AN7)&lt;=1,$F7+$G7&gt;=PrSettings!$M$8),(ABS(AM7-$F7)&lt;=1)*(ABS(AN7-$G7)&lt;=1)*1,""))),"")</f>
        <v/>
      </c>
      <c r="AT7" s="236"/>
      <c r="AV7" s="227" t="n">
        <f aca="false">$B7</f>
        <v>6</v>
      </c>
      <c r="AW7" s="228" t="str">
        <f aca="false">GrpA!$B$5</f>
        <v>Hungary</v>
      </c>
      <c r="AX7" s="229" t="n">
        <f aca="false">$D7</f>
        <v>20</v>
      </c>
      <c r="AY7" s="228" t="str">
        <f aca="false">GrpA!$D$5</f>
        <v>Switzerland</v>
      </c>
      <c r="AZ7" s="232"/>
      <c r="BA7" s="232"/>
      <c r="BB7" s="235"/>
      <c r="BC7" s="229" t="str">
        <f aca="false">IF(($F7&lt;&gt;"")*($G7&lt;&gt;"")*(AZ7&lt;&gt;"")*(BA7&lt;&gt;""),($F7&gt;$G7)*(AZ7&gt;BA7)+($F7=$G7)*(AZ7=BA7)+($F7&lt;$G7)*(AZ7&lt;BA7),"")</f>
        <v/>
      </c>
      <c r="BD7" s="229" t="str">
        <f aca="false">IF((BC7&lt;&gt;""),IF(OR($F7&lt;&gt;$G7,PrSettings!$M$4="●"),(($F7-$G7)=(AZ7-BA7))*1,0),"")</f>
        <v/>
      </c>
      <c r="BE7" s="229" t="str">
        <f aca="false">IF((BC7&lt;&gt;""),($F7=AZ7)*($G7=BA7),"")</f>
        <v/>
      </c>
      <c r="BF7" s="229" t="str">
        <f aca="false">IF(BC7&lt;&gt;"",IF(ABS($F7-$G7)&gt;=PrSettings!$M$7,(ABS($F7-$G7-AZ7+BA7)&lt;=1)*1,IF(AND(BC7,$F7=$G7,$F7&gt;=PrSettings!$M$6),(ABS(AZ7-$F7)&lt;=1)*1,IF(AND(ABS($F7-$G7-AZ7+BA7)&lt;=1,$F7+$G7&gt;=PrSettings!$M$8),(ABS(AZ7-$F7)&lt;=1)*(ABS(BA7-$G7)&lt;=1)*1,""))),"")</f>
        <v/>
      </c>
      <c r="BG7" s="236"/>
      <c r="BI7" s="227" t="n">
        <f aca="false">$B7</f>
        <v>6</v>
      </c>
      <c r="BJ7" s="228" t="str">
        <f aca="false">GrpA!$B$5</f>
        <v>Hungary</v>
      </c>
      <c r="BK7" s="229" t="n">
        <f aca="false">$D7</f>
        <v>20</v>
      </c>
      <c r="BL7" s="228" t="str">
        <f aca="false">GrpA!$D$5</f>
        <v>Switzerland</v>
      </c>
      <c r="BM7" s="232"/>
      <c r="BN7" s="232"/>
      <c r="BO7" s="235"/>
      <c r="BP7" s="229" t="str">
        <f aca="false">IF(($F7&lt;&gt;"")*($G7&lt;&gt;"")*(BM7&lt;&gt;"")*(BN7&lt;&gt;""),($F7&gt;$G7)*(BM7&gt;BN7)+($F7=$G7)*(BM7=BN7)+($F7&lt;$G7)*(BM7&lt;BN7),"")</f>
        <v/>
      </c>
      <c r="BQ7" s="229" t="str">
        <f aca="false">IF((BP7&lt;&gt;""),IF(OR($F7&lt;&gt;$G7,PrSettings!$M$4="●"),(($F7-$G7)=(BM7-BN7))*1,0),"")</f>
        <v/>
      </c>
      <c r="BR7" s="229" t="str">
        <f aca="false">IF((BP7&lt;&gt;""),($F7=BM7)*($G7=BN7),"")</f>
        <v/>
      </c>
      <c r="BS7" s="229" t="str">
        <f aca="false">IF(BP7&lt;&gt;"",IF(ABS($F7-$G7)&gt;=PrSettings!$M$7,(ABS($F7-$G7-BM7+BN7)&lt;=1)*1,IF(AND(BP7,$F7=$G7,$F7&gt;=PrSettings!$M$6),(ABS(BM7-$F7)&lt;=1)*1,IF(AND(ABS($F7-$G7-BM7+BN7)&lt;=1,$F7+$G7&gt;=PrSettings!$M$8),(ABS(BM7-$F7)&lt;=1)*(ABS(BN7-$G7)&lt;=1)*1,""))),"")</f>
        <v/>
      </c>
      <c r="BT7" s="236"/>
      <c r="BV7" s="227" t="n">
        <f aca="false">$B7</f>
        <v>6</v>
      </c>
      <c r="BW7" s="228" t="str">
        <f aca="false">GrpA!$B$5</f>
        <v>Hungary</v>
      </c>
      <c r="BX7" s="229" t="n">
        <f aca="false">$D7</f>
        <v>20</v>
      </c>
      <c r="BY7" s="228" t="str">
        <f aca="false">GrpA!$D$5</f>
        <v>Switzerland</v>
      </c>
      <c r="BZ7" s="232"/>
      <c r="CA7" s="232"/>
      <c r="CB7" s="235"/>
      <c r="CC7" s="229" t="str">
        <f aca="false">IF(($F7&lt;&gt;"")*($G7&lt;&gt;"")*(BZ7&lt;&gt;"")*(CA7&lt;&gt;""),($F7&gt;$G7)*(BZ7&gt;CA7)+($F7=$G7)*(BZ7=CA7)+($F7&lt;$G7)*(BZ7&lt;CA7),"")</f>
        <v/>
      </c>
      <c r="CD7" s="229" t="str">
        <f aca="false">IF((CC7&lt;&gt;""),IF(OR($F7&lt;&gt;$G7,PrSettings!$M$4="●"),(($F7-$G7)=(BZ7-CA7))*1,0),"")</f>
        <v/>
      </c>
      <c r="CE7" s="229" t="str">
        <f aca="false">IF((CC7&lt;&gt;""),($F7=BZ7)*($G7=CA7),"")</f>
        <v/>
      </c>
      <c r="CF7" s="229" t="str">
        <f aca="false">IF(CC7&lt;&gt;"",IF(ABS($F7-$G7)&gt;=PrSettings!$M$7,(ABS($F7-$G7-BZ7+CA7)&lt;=1)*1,IF(AND(CC7,$F7=$G7,$F7&gt;=PrSettings!$M$6),(ABS(BZ7-$F7)&lt;=1)*1,IF(AND(ABS($F7-$G7-BZ7+CA7)&lt;=1,$F7+$G7&gt;=PrSettings!$M$8),(ABS(BZ7-$F7)&lt;=1)*(ABS(CA7-$G7)&lt;=1)*1,""))),"")</f>
        <v/>
      </c>
      <c r="CG7" s="236"/>
      <c r="CI7" s="227" t="n">
        <f aca="false">$B7</f>
        <v>6</v>
      </c>
      <c r="CJ7" s="228" t="str">
        <f aca="false">GrpA!$B$5</f>
        <v>Hungary</v>
      </c>
      <c r="CK7" s="229" t="n">
        <f aca="false">$D7</f>
        <v>20</v>
      </c>
      <c r="CL7" s="228" t="str">
        <f aca="false">GrpA!$D$5</f>
        <v>Switzerland</v>
      </c>
      <c r="CM7" s="232"/>
      <c r="CN7" s="232"/>
      <c r="CO7" s="235"/>
      <c r="CP7" s="229" t="str">
        <f aca="false">IF(($F7&lt;&gt;"")*($G7&lt;&gt;"")*(CM7&lt;&gt;"")*(CN7&lt;&gt;""),($F7&gt;$G7)*(CM7&gt;CN7)+($F7=$G7)*(CM7=CN7)+($F7&lt;$G7)*(CM7&lt;CN7),"")</f>
        <v/>
      </c>
      <c r="CQ7" s="229" t="str">
        <f aca="false">IF((CP7&lt;&gt;""),IF(OR($F7&lt;&gt;$G7,PrSettings!$M$4="●"),(($F7-$G7)=(CM7-CN7))*1,0),"")</f>
        <v/>
      </c>
      <c r="CR7" s="229" t="str">
        <f aca="false">IF((CP7&lt;&gt;""),($F7=CM7)*($G7=CN7),"")</f>
        <v/>
      </c>
      <c r="CS7" s="229" t="str">
        <f aca="false">IF(CP7&lt;&gt;"",IF(ABS($F7-$G7)&gt;=PrSettings!$M$7,(ABS($F7-$G7-CM7+CN7)&lt;=1)*1,IF(AND(CP7,$F7=$G7,$F7&gt;=PrSettings!$M$6),(ABS(CM7-$F7)&lt;=1)*1,IF(AND(ABS($F7-$G7-CM7+CN7)&lt;=1,$F7+$G7&gt;=PrSettings!$M$8),(ABS(CM7-$F7)&lt;=1)*(ABS(CN7-$G7)&lt;=1)*1,""))),"")</f>
        <v/>
      </c>
      <c r="CT7" s="236"/>
      <c r="CV7" s="227" t="n">
        <f aca="false">$B7</f>
        <v>6</v>
      </c>
      <c r="CW7" s="228" t="str">
        <f aca="false">GrpA!$B$5</f>
        <v>Hungary</v>
      </c>
      <c r="CX7" s="229" t="n">
        <f aca="false">$D7</f>
        <v>20</v>
      </c>
      <c r="CY7" s="228" t="str">
        <f aca="false">GrpA!$D$5</f>
        <v>Switzerland</v>
      </c>
      <c r="CZ7" s="232"/>
      <c r="DA7" s="232"/>
      <c r="DB7" s="235"/>
      <c r="DC7" s="229" t="str">
        <f aca="false">IF(($F7&lt;&gt;"")*($G7&lt;&gt;"")*(CZ7&lt;&gt;"")*(DA7&lt;&gt;""),($F7&gt;$G7)*(CZ7&gt;DA7)+($F7=$G7)*(CZ7=DA7)+($F7&lt;$G7)*(CZ7&lt;DA7),"")</f>
        <v/>
      </c>
      <c r="DD7" s="229" t="str">
        <f aca="false">IF((DC7&lt;&gt;""),IF(OR($F7&lt;&gt;$G7,PrSettings!$M$4="●"),(($F7-$G7)=(CZ7-DA7))*1,0),"")</f>
        <v/>
      </c>
      <c r="DE7" s="229" t="str">
        <f aca="false">IF((DC7&lt;&gt;""),($F7=CZ7)*($G7=DA7),"")</f>
        <v/>
      </c>
      <c r="DF7" s="229" t="str">
        <f aca="false">IF(DC7&lt;&gt;"",IF(ABS($F7-$G7)&gt;=PrSettings!$M$7,(ABS($F7-$G7-CZ7+DA7)&lt;=1)*1,IF(AND(DC7,$F7=$G7,$F7&gt;=PrSettings!$M$6),(ABS(CZ7-$F7)&lt;=1)*1,IF(AND(ABS($F7-$G7-CZ7+DA7)&lt;=1,$F7+$G7&gt;=PrSettings!$M$8),(ABS(CZ7-$F7)&lt;=1)*(ABS(DA7-$G7)&lt;=1)*1,""))),"")</f>
        <v/>
      </c>
      <c r="DG7" s="236"/>
      <c r="DI7" s="227" t="n">
        <f aca="false">$B7</f>
        <v>6</v>
      </c>
      <c r="DJ7" s="228" t="str">
        <f aca="false">GrpA!$B$5</f>
        <v>Hungary</v>
      </c>
      <c r="DK7" s="229" t="n">
        <f aca="false">$D7</f>
        <v>20</v>
      </c>
      <c r="DL7" s="228" t="str">
        <f aca="false">GrpA!$D$5</f>
        <v>Switzerland</v>
      </c>
      <c r="DM7" s="232"/>
      <c r="DN7" s="232"/>
      <c r="DO7" s="235"/>
      <c r="DP7" s="229" t="str">
        <f aca="false">IF(($F7&lt;&gt;"")*($G7&lt;&gt;"")*(DM7&lt;&gt;"")*(DN7&lt;&gt;""),($F7&gt;$G7)*(DM7&gt;DN7)+($F7=$G7)*(DM7=DN7)+($F7&lt;$G7)*(DM7&lt;DN7),"")</f>
        <v/>
      </c>
      <c r="DQ7" s="229" t="str">
        <f aca="false">IF((DP7&lt;&gt;""),IF(OR($F7&lt;&gt;$G7,PrSettings!$M$4="●"),(($F7-$G7)=(DM7-DN7))*1,0),"")</f>
        <v/>
      </c>
      <c r="DR7" s="229" t="str">
        <f aca="false">IF((DP7&lt;&gt;""),($F7=DM7)*($G7=DN7),"")</f>
        <v/>
      </c>
      <c r="DS7" s="229" t="str">
        <f aca="false">IF(DP7&lt;&gt;"",IF(ABS($F7-$G7)&gt;=PrSettings!$M$7,(ABS($F7-$G7-DM7+DN7)&lt;=1)*1,IF(AND(DP7,$F7=$G7,$F7&gt;=PrSettings!$M$6),(ABS(DM7-$F7)&lt;=1)*1,IF(AND(ABS($F7-$G7-DM7+DN7)&lt;=1,$F7+$G7&gt;=PrSettings!$M$8),(ABS(DM7-$F7)&lt;=1)*(ABS(DN7-$G7)&lt;=1)*1,""))),"")</f>
        <v/>
      </c>
      <c r="DT7" s="236"/>
      <c r="DV7" s="227" t="n">
        <f aca="false">$B7</f>
        <v>6</v>
      </c>
      <c r="DW7" s="228" t="str">
        <f aca="false">GrpA!$B$5</f>
        <v>Hungary</v>
      </c>
      <c r="DX7" s="229" t="n">
        <f aca="false">$D7</f>
        <v>20</v>
      </c>
      <c r="DY7" s="228" t="str">
        <f aca="false">GrpA!$D$5</f>
        <v>Switzerland</v>
      </c>
      <c r="DZ7" s="232"/>
      <c r="EA7" s="232"/>
      <c r="EB7" s="235"/>
      <c r="EC7" s="229" t="str">
        <f aca="false">IF(($F7&lt;&gt;"")*($G7&lt;&gt;"")*(DZ7&lt;&gt;"")*(EA7&lt;&gt;""),($F7&gt;$G7)*(DZ7&gt;EA7)+($F7=$G7)*(DZ7=EA7)+($F7&lt;$G7)*(DZ7&lt;EA7),"")</f>
        <v/>
      </c>
      <c r="ED7" s="229" t="str">
        <f aca="false">IF((EC7&lt;&gt;""),IF(OR($F7&lt;&gt;$G7,PrSettings!$M$4="●"),(($F7-$G7)=(DZ7-EA7))*1,0),"")</f>
        <v/>
      </c>
      <c r="EE7" s="229" t="str">
        <f aca="false">IF((EC7&lt;&gt;""),($F7=DZ7)*($G7=EA7),"")</f>
        <v/>
      </c>
      <c r="EF7" s="229" t="str">
        <f aca="false">IF(EC7&lt;&gt;"",IF(ABS($F7-$G7)&gt;=PrSettings!$M$7,(ABS($F7-$G7-DZ7+EA7)&lt;=1)*1,IF(AND(EC7,$F7=$G7,$F7&gt;=PrSettings!$M$6),(ABS(DZ7-$F7)&lt;=1)*1,IF(AND(ABS($F7-$G7-DZ7+EA7)&lt;=1,$F7+$G7&gt;=PrSettings!$M$8),(ABS(DZ7-$F7)&lt;=1)*(ABS(EA7-$G7)&lt;=1)*1,""))),"")</f>
        <v/>
      </c>
      <c r="EG7" s="236"/>
      <c r="EI7" s="227" t="n">
        <f aca="false">$B7</f>
        <v>6</v>
      </c>
      <c r="EJ7" s="228" t="str">
        <f aca="false">GrpA!$B$5</f>
        <v>Hungary</v>
      </c>
      <c r="EK7" s="229" t="n">
        <f aca="false">$D7</f>
        <v>20</v>
      </c>
      <c r="EL7" s="228" t="str">
        <f aca="false">GrpA!$D$5</f>
        <v>Switzerland</v>
      </c>
      <c r="EM7" s="232"/>
      <c r="EN7" s="232"/>
      <c r="EO7" s="235"/>
      <c r="EP7" s="229" t="str">
        <f aca="false">IF(($F7&lt;&gt;"")*($G7&lt;&gt;"")*(EM7&lt;&gt;"")*(EN7&lt;&gt;""),($F7&gt;$G7)*(EM7&gt;EN7)+($F7=$G7)*(EM7=EN7)+($F7&lt;$G7)*(EM7&lt;EN7),"")</f>
        <v/>
      </c>
      <c r="EQ7" s="229" t="str">
        <f aca="false">IF((EP7&lt;&gt;""),IF(OR($F7&lt;&gt;$G7,PrSettings!$M$4="●"),(($F7-$G7)=(EM7-EN7))*1,0),"")</f>
        <v/>
      </c>
      <c r="ER7" s="229" t="str">
        <f aca="false">IF((EP7&lt;&gt;""),($F7=EM7)*($G7=EN7),"")</f>
        <v/>
      </c>
      <c r="ES7" s="229" t="str">
        <f aca="false">IF(EP7&lt;&gt;"",IF(ABS($F7-$G7)&gt;=PrSettings!$M$7,(ABS($F7-$G7-EM7+EN7)&lt;=1)*1,IF(AND(EP7,$F7=$G7,$F7&gt;=PrSettings!$M$6),(ABS(EM7-$F7)&lt;=1)*1,IF(AND(ABS($F7-$G7-EM7+EN7)&lt;=1,$F7+$G7&gt;=PrSettings!$M$8),(ABS(EM7-$F7)&lt;=1)*(ABS(EN7-$G7)&lt;=1)*1,""))),"")</f>
        <v/>
      </c>
      <c r="ET7" s="236"/>
      <c r="EV7" s="227" t="n">
        <f aca="false">$B7</f>
        <v>6</v>
      </c>
      <c r="EW7" s="228" t="str">
        <f aca="false">GrpA!$B$5</f>
        <v>Hungary</v>
      </c>
      <c r="EX7" s="229" t="n">
        <f aca="false">$D7</f>
        <v>20</v>
      </c>
      <c r="EY7" s="228" t="str">
        <f aca="false">GrpA!$D$5</f>
        <v>Switzerland</v>
      </c>
      <c r="EZ7" s="232"/>
      <c r="FA7" s="232"/>
      <c r="FB7" s="235"/>
      <c r="FC7" s="229" t="str">
        <f aca="false">IF(($F7&lt;&gt;"")*($G7&lt;&gt;"")*(EZ7&lt;&gt;"")*(FA7&lt;&gt;""),($F7&gt;$G7)*(EZ7&gt;FA7)+($F7=$G7)*(EZ7=FA7)+($F7&lt;$G7)*(EZ7&lt;FA7),"")</f>
        <v/>
      </c>
      <c r="FD7" s="229" t="str">
        <f aca="false">IF((FC7&lt;&gt;""),IF(OR($F7&lt;&gt;$G7,PrSettings!$M$4="●"),(($F7-$G7)=(EZ7-FA7))*1,0),"")</f>
        <v/>
      </c>
      <c r="FE7" s="229" t="str">
        <f aca="false">IF((FC7&lt;&gt;""),($F7=EZ7)*($G7=FA7),"")</f>
        <v/>
      </c>
      <c r="FF7" s="229" t="str">
        <f aca="false">IF(FC7&lt;&gt;"",IF(ABS($F7-$G7)&gt;=PrSettings!$M$7,(ABS($F7-$G7-EZ7+FA7)&lt;=1)*1,IF(AND(FC7,$F7=$G7,$F7&gt;=PrSettings!$M$6),(ABS(EZ7-$F7)&lt;=1)*1,IF(AND(ABS($F7-$G7-EZ7+FA7)&lt;=1,$F7+$G7&gt;=PrSettings!$M$8),(ABS(EZ7-$F7)&lt;=1)*(ABS(FA7-$G7)&lt;=1)*1,""))),"")</f>
        <v/>
      </c>
      <c r="FG7" s="236"/>
      <c r="FI7" s="227" t="n">
        <f aca="false">$B7</f>
        <v>6</v>
      </c>
      <c r="FJ7" s="228" t="str">
        <f aca="false">GrpA!$B$5</f>
        <v>Hungary</v>
      </c>
      <c r="FK7" s="229" t="n">
        <f aca="false">$D7</f>
        <v>20</v>
      </c>
      <c r="FL7" s="228" t="str">
        <f aca="false">GrpA!$D$5</f>
        <v>Switzerland</v>
      </c>
      <c r="FM7" s="232"/>
      <c r="FN7" s="232"/>
      <c r="FO7" s="235"/>
      <c r="FP7" s="229" t="str">
        <f aca="false">IF(($F7&lt;&gt;"")*($G7&lt;&gt;"")*(FM7&lt;&gt;"")*(FN7&lt;&gt;""),($F7&gt;$G7)*(FM7&gt;FN7)+($F7=$G7)*(FM7=FN7)+($F7&lt;$G7)*(FM7&lt;FN7),"")</f>
        <v/>
      </c>
      <c r="FQ7" s="229" t="str">
        <f aca="false">IF((FP7&lt;&gt;""),IF(OR($F7&lt;&gt;$G7,PrSettings!$M$4="●"),(($F7-$G7)=(FM7-FN7))*1,0),"")</f>
        <v/>
      </c>
      <c r="FR7" s="229" t="str">
        <f aca="false">IF((FP7&lt;&gt;""),($F7=FM7)*($G7=FN7),"")</f>
        <v/>
      </c>
      <c r="FS7" s="229" t="str">
        <f aca="false">IF(FP7&lt;&gt;"",IF(ABS($F7-$G7)&gt;=PrSettings!$M$7,(ABS($F7-$G7-FM7+FN7)&lt;=1)*1,IF(AND(FP7,$F7=$G7,$F7&gt;=PrSettings!$M$6),(ABS(FM7-$F7)&lt;=1)*1,IF(AND(ABS($F7-$G7-FM7+FN7)&lt;=1,$F7+$G7&gt;=PrSettings!$M$8),(ABS(FM7-$F7)&lt;=1)*(ABS(FN7-$G7)&lt;=1)*1,""))),"")</f>
        <v/>
      </c>
      <c r="FT7" s="236"/>
      <c r="FV7" s="227" t="n">
        <f aca="false">$B7</f>
        <v>6</v>
      </c>
      <c r="FW7" s="228" t="str">
        <f aca="false">GrpA!$B$5</f>
        <v>Hungary</v>
      </c>
      <c r="FX7" s="229" t="n">
        <f aca="false">$D7</f>
        <v>20</v>
      </c>
      <c r="FY7" s="228" t="str">
        <f aca="false">GrpA!$D$5</f>
        <v>Switzerland</v>
      </c>
      <c r="FZ7" s="232"/>
      <c r="GA7" s="232"/>
      <c r="GB7" s="235"/>
      <c r="GC7" s="229" t="str">
        <f aca="false">IF(($F7&lt;&gt;"")*($G7&lt;&gt;"")*(FZ7&lt;&gt;"")*(GA7&lt;&gt;""),($F7&gt;$G7)*(FZ7&gt;GA7)+($F7=$G7)*(FZ7=GA7)+($F7&lt;$G7)*(FZ7&lt;GA7),"")</f>
        <v/>
      </c>
      <c r="GD7" s="229" t="str">
        <f aca="false">IF((GC7&lt;&gt;""),IF(OR($F7&lt;&gt;$G7,PrSettings!$M$4="●"),(($F7-$G7)=(FZ7-GA7))*1,0),"")</f>
        <v/>
      </c>
      <c r="GE7" s="229" t="str">
        <f aca="false">IF((GC7&lt;&gt;""),($F7=FZ7)*($G7=GA7),"")</f>
        <v/>
      </c>
      <c r="GF7" s="229" t="str">
        <f aca="false">IF(GC7&lt;&gt;"",IF(ABS($F7-$G7)&gt;=PrSettings!$M$7,(ABS($F7-$G7-FZ7+GA7)&lt;=1)*1,IF(AND(GC7,$F7=$G7,$F7&gt;=PrSettings!$M$6),(ABS(FZ7-$F7)&lt;=1)*1,IF(AND(ABS($F7-$G7-FZ7+GA7)&lt;=1,$F7+$G7&gt;=PrSettings!$M$8),(ABS(FZ7-$F7)&lt;=1)*(ABS(GA7-$G7)&lt;=1)*1,""))),"")</f>
        <v/>
      </c>
      <c r="GG7" s="236"/>
      <c r="GI7" s="227" t="n">
        <f aca="false">$B7</f>
        <v>6</v>
      </c>
      <c r="GJ7" s="228" t="str">
        <f aca="false">GrpA!$B$5</f>
        <v>Hungary</v>
      </c>
      <c r="GK7" s="229" t="n">
        <f aca="false">$D7</f>
        <v>20</v>
      </c>
      <c r="GL7" s="228" t="str">
        <f aca="false">GrpA!$D$5</f>
        <v>Switzerland</v>
      </c>
      <c r="GM7" s="232"/>
      <c r="GN7" s="232"/>
      <c r="GO7" s="235"/>
      <c r="GP7" s="229" t="str">
        <f aca="false">IF(($F7&lt;&gt;"")*($G7&lt;&gt;"")*(GM7&lt;&gt;"")*(GN7&lt;&gt;""),($F7&gt;$G7)*(GM7&gt;GN7)+($F7=$G7)*(GM7=GN7)+($F7&lt;$G7)*(GM7&lt;GN7),"")</f>
        <v/>
      </c>
      <c r="GQ7" s="229" t="str">
        <f aca="false">IF((GP7&lt;&gt;""),IF(OR($F7&lt;&gt;$G7,PrSettings!$M$4="●"),(($F7-$G7)=(GM7-GN7))*1,0),"")</f>
        <v/>
      </c>
      <c r="GR7" s="229" t="str">
        <f aca="false">IF((GP7&lt;&gt;""),($F7=GM7)*($G7=GN7),"")</f>
        <v/>
      </c>
      <c r="GS7" s="229" t="str">
        <f aca="false">IF(GP7&lt;&gt;"",IF(ABS($F7-$G7)&gt;=PrSettings!$M$7,(ABS($F7-$G7-GM7+GN7)&lt;=1)*1,IF(AND(GP7,$F7=$G7,$F7&gt;=PrSettings!$M$6),(ABS(GM7-$F7)&lt;=1)*1,IF(AND(ABS($F7-$G7-GM7+GN7)&lt;=1,$F7+$G7&gt;=PrSettings!$M$8),(ABS(GM7-$F7)&lt;=1)*(ABS(GN7-$G7)&lt;=1)*1,""))),"")</f>
        <v/>
      </c>
      <c r="GT7" s="236"/>
      <c r="GV7" s="227" t="n">
        <f aca="false">$B7</f>
        <v>6</v>
      </c>
      <c r="GW7" s="228" t="str">
        <f aca="false">GrpA!$B$5</f>
        <v>Hungary</v>
      </c>
      <c r="GX7" s="229" t="n">
        <f aca="false">$D7</f>
        <v>20</v>
      </c>
      <c r="GY7" s="228" t="str">
        <f aca="false">GrpA!$D$5</f>
        <v>Switzerland</v>
      </c>
      <c r="GZ7" s="232"/>
      <c r="HA7" s="232"/>
      <c r="HB7" s="235"/>
      <c r="HC7" s="229" t="str">
        <f aca="false">IF(($F7&lt;&gt;"")*($G7&lt;&gt;"")*(GZ7&lt;&gt;"")*(HA7&lt;&gt;""),($F7&gt;$G7)*(GZ7&gt;HA7)+($F7=$G7)*(GZ7=HA7)+($F7&lt;$G7)*(GZ7&lt;HA7),"")</f>
        <v/>
      </c>
      <c r="HD7" s="229" t="str">
        <f aca="false">IF((HC7&lt;&gt;""),IF(OR($F7&lt;&gt;$G7,PrSettings!$M$4="●"),(($F7-$G7)=(GZ7-HA7))*1,0),"")</f>
        <v/>
      </c>
      <c r="HE7" s="229" t="str">
        <f aca="false">IF((HC7&lt;&gt;""),($F7=GZ7)*($G7=HA7),"")</f>
        <v/>
      </c>
      <c r="HF7" s="229" t="str">
        <f aca="false">IF(HC7&lt;&gt;"",IF(ABS($F7-$G7)&gt;=PrSettings!$M$7,(ABS($F7-$G7-GZ7+HA7)&lt;=1)*1,IF(AND(HC7,$F7=$G7,$F7&gt;=PrSettings!$M$6),(ABS(GZ7-$F7)&lt;=1)*1,IF(AND(ABS($F7-$G7-GZ7+HA7)&lt;=1,$F7+$G7&gt;=PrSettings!$M$8),(ABS(GZ7-$F7)&lt;=1)*(ABS(HA7-$G7)&lt;=1)*1,""))),"")</f>
        <v/>
      </c>
      <c r="HG7" s="236"/>
      <c r="HI7" s="227" t="n">
        <f aca="false">$B7</f>
        <v>6</v>
      </c>
      <c r="HJ7" s="228" t="str">
        <f aca="false">GrpA!$B$5</f>
        <v>Hungary</v>
      </c>
      <c r="HK7" s="229" t="n">
        <f aca="false">$D7</f>
        <v>20</v>
      </c>
      <c r="HL7" s="228" t="str">
        <f aca="false">GrpA!$D$5</f>
        <v>Switzerland</v>
      </c>
      <c r="HM7" s="232"/>
      <c r="HN7" s="232"/>
      <c r="HO7" s="235"/>
      <c r="HP7" s="229" t="str">
        <f aca="false">IF(($F7&lt;&gt;"")*($G7&lt;&gt;"")*(HM7&lt;&gt;"")*(HN7&lt;&gt;""),($F7&gt;$G7)*(HM7&gt;HN7)+($F7=$G7)*(HM7=HN7)+($F7&lt;$G7)*(HM7&lt;HN7),"")</f>
        <v/>
      </c>
      <c r="HQ7" s="229" t="str">
        <f aca="false">IF((HP7&lt;&gt;""),IF(OR($F7&lt;&gt;$G7,PrSettings!$M$4="●"),(($F7-$G7)=(HM7-HN7))*1,0),"")</f>
        <v/>
      </c>
      <c r="HR7" s="229" t="str">
        <f aca="false">IF((HP7&lt;&gt;""),($F7=HM7)*($G7=HN7),"")</f>
        <v/>
      </c>
      <c r="HS7" s="229" t="str">
        <f aca="false">IF(HP7&lt;&gt;"",IF(ABS($F7-$G7)&gt;=PrSettings!$M$7,(ABS($F7-$G7-HM7+HN7)&lt;=1)*1,IF(AND(HP7,$F7=$G7,$F7&gt;=PrSettings!$M$6),(ABS(HM7-$F7)&lt;=1)*1,IF(AND(ABS($F7-$G7-HM7+HN7)&lt;=1,$F7+$G7&gt;=PrSettings!$M$8),(ABS(HM7-$F7)&lt;=1)*(ABS(HN7-$G7)&lt;=1)*1,""))),"")</f>
        <v/>
      </c>
      <c r="HT7" s="236"/>
      <c r="HV7" s="227" t="n">
        <f aca="false">$B7</f>
        <v>6</v>
      </c>
      <c r="HW7" s="228" t="str">
        <f aca="false">GrpA!$B$5</f>
        <v>Hungary</v>
      </c>
      <c r="HX7" s="229" t="n">
        <f aca="false">$D7</f>
        <v>20</v>
      </c>
      <c r="HY7" s="228" t="str">
        <f aca="false">GrpA!$D$5</f>
        <v>Switzerland</v>
      </c>
      <c r="HZ7" s="232"/>
      <c r="IA7" s="232"/>
      <c r="IB7" s="235"/>
      <c r="IC7" s="229" t="str">
        <f aca="false">IF(($F7&lt;&gt;"")*($G7&lt;&gt;"")*(HZ7&lt;&gt;"")*(IA7&lt;&gt;""),($F7&gt;$G7)*(HZ7&gt;IA7)+($F7=$G7)*(HZ7=IA7)+($F7&lt;$G7)*(HZ7&lt;IA7),"")</f>
        <v/>
      </c>
      <c r="ID7" s="229" t="str">
        <f aca="false">IF((IC7&lt;&gt;""),IF(OR($F7&lt;&gt;$G7,PrSettings!$M$4="●"),(($F7-$G7)=(HZ7-IA7))*1,0),"")</f>
        <v/>
      </c>
      <c r="IE7" s="229" t="str">
        <f aca="false">IF((IC7&lt;&gt;""),($F7=HZ7)*($G7=IA7),"")</f>
        <v/>
      </c>
      <c r="IF7" s="229" t="str">
        <f aca="false">IF(IC7&lt;&gt;"",IF(ABS($F7-$G7)&gt;=PrSettings!$M$7,(ABS($F7-$G7-HZ7+IA7)&lt;=1)*1,IF(AND(IC7,$F7=$G7,$F7&gt;=PrSettings!$M$6),(ABS(HZ7-$F7)&lt;=1)*1,IF(AND(ABS($F7-$G7-HZ7+IA7)&lt;=1,$F7+$G7&gt;=PrSettings!$M$8),(ABS(HZ7-$F7)&lt;=1)*(ABS(IA7-$G7)&lt;=1)*1,""))),"")</f>
        <v/>
      </c>
      <c r="IG7" s="236"/>
      <c r="II7" s="227" t="n">
        <f aca="false">$B7</f>
        <v>6</v>
      </c>
      <c r="IJ7" s="228" t="str">
        <f aca="false">GrpA!$B$5</f>
        <v>Hungary</v>
      </c>
      <c r="IK7" s="229" t="n">
        <f aca="false">$D7</f>
        <v>20</v>
      </c>
      <c r="IL7" s="228" t="str">
        <f aca="false">GrpA!$D$5</f>
        <v>Switzerland</v>
      </c>
      <c r="IM7" s="232"/>
      <c r="IN7" s="232"/>
      <c r="IO7" s="235"/>
      <c r="IP7" s="229" t="str">
        <f aca="false">IF(($F7&lt;&gt;"")*($G7&lt;&gt;"")*(IM7&lt;&gt;"")*(IN7&lt;&gt;""),($F7&gt;$G7)*(IM7&gt;IN7)+($F7=$G7)*(IM7=IN7)+($F7&lt;$G7)*(IM7&lt;IN7),"")</f>
        <v/>
      </c>
      <c r="IQ7" s="229" t="str">
        <f aca="false">IF((IP7&lt;&gt;""),IF(OR($F7&lt;&gt;$G7,PrSettings!$M$4="●"),(($F7-$G7)=(IM7-IN7))*1,0),"")</f>
        <v/>
      </c>
      <c r="IR7" s="229" t="str">
        <f aca="false">IF((IP7&lt;&gt;""),($F7=IM7)*($G7=IN7),"")</f>
        <v/>
      </c>
      <c r="IS7" s="229" t="str">
        <f aca="false">IF(IP7&lt;&gt;"",IF(ABS($F7-$G7)&gt;=PrSettings!$M$7,(ABS($F7-$G7-IM7+IN7)&lt;=1)*1,IF(AND(IP7,$F7=$G7,$F7&gt;=PrSettings!$M$6),(ABS(IM7-$F7)&lt;=1)*1,IF(AND(ABS($F7-$G7-IM7+IN7)&lt;=1,$F7+$G7&gt;=PrSettings!$M$8),(ABS(IM7-$F7)&lt;=1)*(ABS(IN7-$G7)&lt;=1)*1,""))),"")</f>
        <v/>
      </c>
      <c r="IT7" s="236"/>
      <c r="IV7" s="227" t="n">
        <f aca="false">$B7</f>
        <v>6</v>
      </c>
      <c r="IW7" s="228" t="str">
        <f aca="false">GrpA!$B$5</f>
        <v>Hungary</v>
      </c>
      <c r="IX7" s="229" t="n">
        <f aca="false">$D7</f>
        <v>20</v>
      </c>
      <c r="IY7" s="228" t="str">
        <f aca="false">GrpA!$D$5</f>
        <v>Switzerland</v>
      </c>
      <c r="IZ7" s="232"/>
      <c r="JA7" s="232"/>
      <c r="JB7" s="235"/>
      <c r="JC7" s="229" t="str">
        <f aca="false">IF(($F7&lt;&gt;"")*($G7&lt;&gt;"")*(IZ7&lt;&gt;"")*(JA7&lt;&gt;""),($F7&gt;$G7)*(IZ7&gt;JA7)+($F7=$G7)*(IZ7=JA7)+($F7&lt;$G7)*(IZ7&lt;JA7),"")</f>
        <v/>
      </c>
      <c r="JD7" s="229" t="str">
        <f aca="false">IF((JC7&lt;&gt;""),IF(OR($F7&lt;&gt;$G7,PrSettings!$M$4="●"),(($F7-$G7)=(IZ7-JA7))*1,0),"")</f>
        <v/>
      </c>
      <c r="JE7" s="229" t="str">
        <f aca="false">IF((JC7&lt;&gt;""),($F7=IZ7)*($G7=JA7),"")</f>
        <v/>
      </c>
      <c r="JF7" s="229" t="str">
        <f aca="false">IF(JC7&lt;&gt;"",IF(ABS($F7-$G7)&gt;=PrSettings!$M$7,(ABS($F7-$G7-IZ7+JA7)&lt;=1)*1,IF(AND(JC7,$F7=$G7,$F7&gt;=PrSettings!$M$6),(ABS(IZ7-$F7)&lt;=1)*1,IF(AND(ABS($F7-$G7-IZ7+JA7)&lt;=1,$F7+$G7&gt;=PrSettings!$M$8),(ABS(IZ7-$F7)&lt;=1)*(ABS(JA7-$G7)&lt;=1)*1,""))),"")</f>
        <v/>
      </c>
      <c r="JG7" s="236"/>
      <c r="JI7" s="227" t="n">
        <f aca="false">$B7</f>
        <v>6</v>
      </c>
      <c r="JJ7" s="228" t="str">
        <f aca="false">GrpA!$B$5</f>
        <v>Hungary</v>
      </c>
      <c r="JK7" s="229" t="n">
        <f aca="false">$D7</f>
        <v>20</v>
      </c>
      <c r="JL7" s="228" t="str">
        <f aca="false">GrpA!$D$5</f>
        <v>Switzerland</v>
      </c>
      <c r="JM7" s="232"/>
      <c r="JN7" s="232"/>
      <c r="JO7" s="235"/>
      <c r="JP7" s="229" t="str">
        <f aca="false">IF(($F7&lt;&gt;"")*($G7&lt;&gt;"")*(JM7&lt;&gt;"")*(JN7&lt;&gt;""),($F7&gt;$G7)*(JM7&gt;JN7)+($F7=$G7)*(JM7=JN7)+($F7&lt;$G7)*(JM7&lt;JN7),"")</f>
        <v/>
      </c>
      <c r="JQ7" s="229" t="str">
        <f aca="false">IF((JP7&lt;&gt;""),IF(OR($F7&lt;&gt;$G7,PrSettings!$M$4="●"),(($F7-$G7)=(JM7-JN7))*1,0),"")</f>
        <v/>
      </c>
      <c r="JR7" s="229" t="str">
        <f aca="false">IF((JP7&lt;&gt;""),($F7=JM7)*($G7=JN7),"")</f>
        <v/>
      </c>
      <c r="JS7" s="229" t="str">
        <f aca="false">IF(JP7&lt;&gt;"",IF(ABS($F7-$G7)&gt;=PrSettings!$M$7,(ABS($F7-$G7-JM7+JN7)&lt;=1)*1,IF(AND(JP7,$F7=$G7,$F7&gt;=PrSettings!$M$6),(ABS(JM7-$F7)&lt;=1)*1,IF(AND(ABS($F7-$G7-JM7+JN7)&lt;=1,$F7+$G7&gt;=PrSettings!$M$8),(ABS(JM7-$F7)&lt;=1)*(ABS(JN7-$G7)&lt;=1)*1,""))),"")</f>
        <v/>
      </c>
      <c r="JT7" s="236"/>
      <c r="JV7" s="227" t="n">
        <f aca="false">$B7</f>
        <v>6</v>
      </c>
      <c r="JW7" s="228" t="str">
        <f aca="false">GrpA!$B$5</f>
        <v>Hungary</v>
      </c>
      <c r="JX7" s="229" t="n">
        <f aca="false">$D7</f>
        <v>20</v>
      </c>
      <c r="JY7" s="228" t="str">
        <f aca="false">GrpA!$D$5</f>
        <v>Switzerland</v>
      </c>
      <c r="JZ7" s="232"/>
      <c r="KA7" s="232"/>
      <c r="KB7" s="235"/>
      <c r="KC7" s="229" t="str">
        <f aca="false">IF(($F7&lt;&gt;"")*($G7&lt;&gt;"")*(JZ7&lt;&gt;"")*(KA7&lt;&gt;""),($F7&gt;$G7)*(JZ7&gt;KA7)+($F7=$G7)*(JZ7=KA7)+($F7&lt;$G7)*(JZ7&lt;KA7),"")</f>
        <v/>
      </c>
      <c r="KD7" s="229" t="str">
        <f aca="false">IF((KC7&lt;&gt;""),IF(OR($F7&lt;&gt;$G7,PrSettings!$M$4="●"),(($F7-$G7)=(JZ7-KA7))*1,0),"")</f>
        <v/>
      </c>
      <c r="KE7" s="229" t="str">
        <f aca="false">IF((KC7&lt;&gt;""),($F7=JZ7)*($G7=KA7),"")</f>
        <v/>
      </c>
      <c r="KF7" s="229" t="str">
        <f aca="false">IF(KC7&lt;&gt;"",IF(ABS($F7-$G7)&gt;=PrSettings!$M$7,(ABS($F7-$G7-JZ7+KA7)&lt;=1)*1,IF(AND(KC7,$F7=$G7,$F7&gt;=PrSettings!$M$6),(ABS(JZ7-$F7)&lt;=1)*1,IF(AND(ABS($F7-$G7-JZ7+KA7)&lt;=1,$F7+$G7&gt;=PrSettings!$M$8),(ABS(JZ7-$F7)&lt;=1)*(ABS(KA7-$G7)&lt;=1)*1,""))),"")</f>
        <v/>
      </c>
      <c r="KG7" s="236"/>
      <c r="KI7" s="227" t="n">
        <f aca="false">$B7</f>
        <v>6</v>
      </c>
      <c r="KJ7" s="228" t="str">
        <f aca="false">GrpA!$B$5</f>
        <v>Hungary</v>
      </c>
      <c r="KK7" s="229" t="n">
        <f aca="false">$D7</f>
        <v>20</v>
      </c>
      <c r="KL7" s="228" t="str">
        <f aca="false">GrpA!$D$5</f>
        <v>Switzerland</v>
      </c>
      <c r="KM7" s="232"/>
      <c r="KN7" s="232"/>
      <c r="KO7" s="235"/>
      <c r="KP7" s="229" t="str">
        <f aca="false">IF(($F7&lt;&gt;"")*($G7&lt;&gt;"")*(KM7&lt;&gt;"")*(KN7&lt;&gt;""),($F7&gt;$G7)*(KM7&gt;KN7)+($F7=$G7)*(KM7=KN7)+($F7&lt;$G7)*(KM7&lt;KN7),"")</f>
        <v/>
      </c>
      <c r="KQ7" s="229" t="str">
        <f aca="false">IF((KP7&lt;&gt;""),IF(OR($F7&lt;&gt;$G7,PrSettings!$M$4="●"),(($F7-$G7)=(KM7-KN7))*1,0),"")</f>
        <v/>
      </c>
      <c r="KR7" s="229" t="str">
        <f aca="false">IF((KP7&lt;&gt;""),($F7=KM7)*($G7=KN7),"")</f>
        <v/>
      </c>
      <c r="KS7" s="229" t="str">
        <f aca="false">IF(KP7&lt;&gt;"",IF(ABS($F7-$G7)&gt;=PrSettings!$M$7,(ABS($F7-$G7-KM7+KN7)&lt;=1)*1,IF(AND(KP7,$F7=$G7,$F7&gt;=PrSettings!$M$6),(ABS(KM7-$F7)&lt;=1)*1,IF(AND(ABS($F7-$G7-KM7+KN7)&lt;=1,$F7+$G7&gt;=PrSettings!$M$8),(ABS(KM7-$F7)&lt;=1)*(ABS(KN7-$G7)&lt;=1)*1,""))),"")</f>
        <v/>
      </c>
      <c r="KT7" s="236"/>
      <c r="KV7" s="227" t="n">
        <f aca="false">$B7</f>
        <v>6</v>
      </c>
      <c r="KW7" s="228" t="str">
        <f aca="false">GrpA!$B$5</f>
        <v>Hungary</v>
      </c>
      <c r="KX7" s="229" t="n">
        <f aca="false">$D7</f>
        <v>20</v>
      </c>
      <c r="KY7" s="228" t="str">
        <f aca="false">GrpA!$D$5</f>
        <v>Switzerland</v>
      </c>
      <c r="KZ7" s="232"/>
      <c r="LA7" s="232"/>
      <c r="LB7" s="235"/>
      <c r="LC7" s="229" t="str">
        <f aca="false">IF(($F7&lt;&gt;"")*($G7&lt;&gt;"")*(KZ7&lt;&gt;"")*(LA7&lt;&gt;""),($F7&gt;$G7)*(KZ7&gt;LA7)+($F7=$G7)*(KZ7=LA7)+($F7&lt;$G7)*(KZ7&lt;LA7),"")</f>
        <v/>
      </c>
      <c r="LD7" s="229" t="str">
        <f aca="false">IF((LC7&lt;&gt;""),IF(OR($F7&lt;&gt;$G7,PrSettings!$M$4="●"),(($F7-$G7)=(KZ7-LA7))*1,0),"")</f>
        <v/>
      </c>
      <c r="LE7" s="229" t="str">
        <f aca="false">IF((LC7&lt;&gt;""),($F7=KZ7)*($G7=LA7),"")</f>
        <v/>
      </c>
      <c r="LF7" s="229" t="str">
        <f aca="false">IF(LC7&lt;&gt;"",IF(ABS($F7-$G7)&gt;=PrSettings!$M$7,(ABS($F7-$G7-KZ7+LA7)&lt;=1)*1,IF(AND(LC7,$F7=$G7,$F7&gt;=PrSettings!$M$6),(ABS(KZ7-$F7)&lt;=1)*1,IF(AND(ABS($F7-$G7-KZ7+LA7)&lt;=1,$F7+$G7&gt;=PrSettings!$M$8),(ABS(KZ7-$F7)&lt;=1)*(ABS(LA7-$G7)&lt;=1)*1,""))),"")</f>
        <v/>
      </c>
      <c r="LG7" s="236"/>
      <c r="LI7" s="227" t="n">
        <f aca="false">$B7</f>
        <v>6</v>
      </c>
      <c r="LJ7" s="228" t="str">
        <f aca="false">GrpA!$B$5</f>
        <v>Hungary</v>
      </c>
      <c r="LK7" s="229" t="n">
        <f aca="false">$D7</f>
        <v>20</v>
      </c>
      <c r="LL7" s="228" t="str">
        <f aca="false">GrpA!$D$5</f>
        <v>Switzerland</v>
      </c>
      <c r="LM7" s="232"/>
      <c r="LN7" s="232"/>
      <c r="LO7" s="235"/>
      <c r="LP7" s="229" t="str">
        <f aca="false">IF(($F7&lt;&gt;"")*($G7&lt;&gt;"")*(LM7&lt;&gt;"")*(LN7&lt;&gt;""),($F7&gt;$G7)*(LM7&gt;LN7)+($F7=$G7)*(LM7=LN7)+($F7&lt;$G7)*(LM7&lt;LN7),"")</f>
        <v/>
      </c>
      <c r="LQ7" s="229" t="str">
        <f aca="false">IF((LP7&lt;&gt;""),IF(OR($F7&lt;&gt;$G7,PrSettings!$M$4="●"),(($F7-$G7)=(LM7-LN7))*1,0),"")</f>
        <v/>
      </c>
      <c r="LR7" s="229" t="str">
        <f aca="false">IF((LP7&lt;&gt;""),($F7=LM7)*($G7=LN7),"")</f>
        <v/>
      </c>
      <c r="LS7" s="229" t="str">
        <f aca="false">IF(LP7&lt;&gt;"",IF(ABS($F7-$G7)&gt;=PrSettings!$M$7,(ABS($F7-$G7-LM7+LN7)&lt;=1)*1,IF(AND(LP7,$F7=$G7,$F7&gt;=PrSettings!$M$6),(ABS(LM7-$F7)&lt;=1)*1,IF(AND(ABS($F7-$G7-LM7+LN7)&lt;=1,$F7+$G7&gt;=PrSettings!$M$8),(ABS(LM7-$F7)&lt;=1)*(ABS(LN7-$G7)&lt;=1)*1,""))),"")</f>
        <v/>
      </c>
      <c r="LT7" s="236"/>
      <c r="LV7" s="227" t="n">
        <f aca="false">$B7</f>
        <v>6</v>
      </c>
      <c r="LW7" s="228" t="str">
        <f aca="false">GrpA!$B$5</f>
        <v>Hungary</v>
      </c>
      <c r="LX7" s="229" t="n">
        <f aca="false">$D7</f>
        <v>20</v>
      </c>
      <c r="LY7" s="228" t="str">
        <f aca="false">GrpA!$D$5</f>
        <v>Switzerland</v>
      </c>
      <c r="LZ7" s="232"/>
      <c r="MA7" s="232"/>
      <c r="MB7" s="235"/>
      <c r="MC7" s="229" t="str">
        <f aca="false">IF(($F7&lt;&gt;"")*($G7&lt;&gt;"")*(LZ7&lt;&gt;"")*(MA7&lt;&gt;""),($F7&gt;$G7)*(LZ7&gt;MA7)+($F7=$G7)*(LZ7=MA7)+($F7&lt;$G7)*(LZ7&lt;MA7),"")</f>
        <v/>
      </c>
      <c r="MD7" s="229" t="str">
        <f aca="false">IF((MC7&lt;&gt;""),IF(OR($F7&lt;&gt;$G7,PrSettings!$M$4="●"),(($F7-$G7)=(LZ7-MA7))*1,0),"")</f>
        <v/>
      </c>
      <c r="ME7" s="229" t="str">
        <f aca="false">IF((MC7&lt;&gt;""),($F7=LZ7)*($G7=MA7),"")</f>
        <v/>
      </c>
      <c r="MF7" s="229" t="str">
        <f aca="false">IF(MC7&lt;&gt;"",IF(ABS($F7-$G7)&gt;=PrSettings!$M$7,(ABS($F7-$G7-LZ7+MA7)&lt;=1)*1,IF(AND(MC7,$F7=$G7,$F7&gt;=PrSettings!$M$6),(ABS(LZ7-$F7)&lt;=1)*1,IF(AND(ABS($F7-$G7-LZ7+MA7)&lt;=1,$F7+$G7&gt;=PrSettings!$M$8),(ABS(LZ7-$F7)&lt;=1)*(ABS(MA7-$G7)&lt;=1)*1,""))),"")</f>
        <v/>
      </c>
      <c r="MG7" s="236"/>
    </row>
    <row r="8" customFormat="false" ht="15" hidden="false" customHeight="false" outlineLevel="0" collapsed="false">
      <c r="A8" s="153"/>
      <c r="B8" s="227" t="n">
        <f aca="false" t="array" ref="B8:B8">INDEX(Groups!$C$7:$C$35,MATCH(C8,Groups!$D$7:$D$35,0))</f>
        <v>54</v>
      </c>
      <c r="C8" s="228" t="str">
        <f aca="false">GrpA!$B$6</f>
        <v>Germany</v>
      </c>
      <c r="D8" s="229" t="n">
        <f aca="false" t="array" ref="D8:D8">INDEX(Groups!$C$7:$C$35,MATCH(E8,Groups!$D$7:$D$35,0))</f>
        <v>6</v>
      </c>
      <c r="E8" s="228" t="str">
        <f aca="false">GrpA!$D$6</f>
        <v>Hungary</v>
      </c>
      <c r="F8" s="230" t="n">
        <f aca="false">GrpA!$E$6</f>
        <v>2</v>
      </c>
      <c r="G8" s="231" t="n">
        <f aca="false">GrpA!$G$6</f>
        <v>0</v>
      </c>
      <c r="H8" s="107"/>
      <c r="I8" s="227" t="n">
        <f aca="false">$B8</f>
        <v>54</v>
      </c>
      <c r="J8" s="228" t="str">
        <f aca="false">GrpA!$B$6</f>
        <v>Germany</v>
      </c>
      <c r="K8" s="229" t="n">
        <f aca="false">$D8</f>
        <v>6</v>
      </c>
      <c r="L8" s="228" t="str">
        <f aca="false">GrpA!$D$6</f>
        <v>Hungary</v>
      </c>
      <c r="M8" s="232"/>
      <c r="N8" s="232"/>
      <c r="O8" s="235"/>
      <c r="P8" s="229" t="str">
        <f aca="false">IF(($F8&lt;&gt;"")*($G8&lt;&gt;"")*(M8&lt;&gt;"")*(N8&lt;&gt;""),($F8&gt;$G8)*(M8&gt;N8)+($F8=$G8)*(M8=N8)+($F8&lt;$G8)*(M8&lt;N8),"")</f>
        <v/>
      </c>
      <c r="Q8" s="229" t="str">
        <f aca="false">IF((P8&lt;&gt;""),IF(OR($F8&lt;&gt;$G8,PrSettings!$M$4="●"),(($F8-$G8)=(M8-N8))*1,0),"")</f>
        <v/>
      </c>
      <c r="R8" s="229" t="str">
        <f aca="false">IF((P8&lt;&gt;""),($F8=M8)*($G8=N8),"")</f>
        <v/>
      </c>
      <c r="S8" s="229" t="str">
        <f aca="false">IF(P8&lt;&gt;"",IF(ABS($F8-$G8)&gt;=PrSettings!$M$7,(ABS($F8-$G8-M8+N8)&lt;=1)*1,IF(AND(P8,$F8=$G8,$F8&gt;=PrSettings!$M$6),(ABS(M8-$F8)&lt;=1)*1,IF(AND(ABS($F8-$G8-M8+N8)&lt;=1,$F8+$G8&gt;=PrSettings!$M$8),(ABS(M8-$F8)&lt;=1)*(ABS(N8-$G8)&lt;=1)*1,""))),"")</f>
        <v/>
      </c>
      <c r="T8" s="236"/>
      <c r="V8" s="227" t="n">
        <f aca="false">$B8</f>
        <v>54</v>
      </c>
      <c r="W8" s="228" t="str">
        <f aca="false">GrpA!$B$6</f>
        <v>Germany</v>
      </c>
      <c r="X8" s="229" t="n">
        <f aca="false">$D8</f>
        <v>6</v>
      </c>
      <c r="Y8" s="228" t="str">
        <f aca="false">GrpA!$D$6</f>
        <v>Hungary</v>
      </c>
      <c r="Z8" s="232"/>
      <c r="AA8" s="232"/>
      <c r="AB8" s="235"/>
      <c r="AC8" s="229" t="str">
        <f aca="false">IF(($F8&lt;&gt;"")*($G8&lt;&gt;"")*(Z8&lt;&gt;"")*(AA8&lt;&gt;""),($F8&gt;$G8)*(Z8&gt;AA8)+($F8=$G8)*(Z8=AA8)+($F8&lt;$G8)*(Z8&lt;AA8),"")</f>
        <v/>
      </c>
      <c r="AD8" s="229" t="str">
        <f aca="false">IF((AC8&lt;&gt;""),IF(OR($F8&lt;&gt;$G8,PrSettings!$M$4="●"),(($F8-$G8)=(Z8-AA8))*1,0),"")</f>
        <v/>
      </c>
      <c r="AE8" s="229" t="str">
        <f aca="false">IF((AC8&lt;&gt;""),($F8=Z8)*($G8=AA8),"")</f>
        <v/>
      </c>
      <c r="AF8" s="229" t="str">
        <f aca="false">IF(AC8&lt;&gt;"",IF(ABS($F8-$G8)&gt;=PrSettings!$M$7,(ABS($F8-$G8-Z8+AA8)&lt;=1)*1,IF(AND(AC8,$F8=$G8,$F8&gt;=PrSettings!$M$6),(ABS(Z8-$F8)&lt;=1)*1,IF(AND(ABS($F8-$G8-Z8+AA8)&lt;=1,$F8+$G8&gt;=PrSettings!$M$8),(ABS(Z8-$F8)&lt;=1)*(ABS(AA8-$G8)&lt;=1)*1,""))),"")</f>
        <v/>
      </c>
      <c r="AG8" s="236"/>
      <c r="AI8" s="227" t="n">
        <f aca="false">$B8</f>
        <v>54</v>
      </c>
      <c r="AJ8" s="228" t="str">
        <f aca="false">GrpA!$B$6</f>
        <v>Germany</v>
      </c>
      <c r="AK8" s="229" t="n">
        <f aca="false">$D8</f>
        <v>6</v>
      </c>
      <c r="AL8" s="228" t="str">
        <f aca="false">GrpA!$D$6</f>
        <v>Hungary</v>
      </c>
      <c r="AM8" s="232"/>
      <c r="AN8" s="232"/>
      <c r="AO8" s="235"/>
      <c r="AP8" s="229" t="str">
        <f aca="false">IF(($F8&lt;&gt;"")*($G8&lt;&gt;"")*(AM8&lt;&gt;"")*(AN8&lt;&gt;""),($F8&gt;$G8)*(AM8&gt;AN8)+($F8=$G8)*(AM8=AN8)+($F8&lt;$G8)*(AM8&lt;AN8),"")</f>
        <v/>
      </c>
      <c r="AQ8" s="229" t="str">
        <f aca="false">IF((AP8&lt;&gt;""),IF(OR($F8&lt;&gt;$G8,PrSettings!$M$4="●"),(($F8-$G8)=(AM8-AN8))*1,0),"")</f>
        <v/>
      </c>
      <c r="AR8" s="229" t="str">
        <f aca="false">IF((AP8&lt;&gt;""),($F8=AM8)*($G8=AN8),"")</f>
        <v/>
      </c>
      <c r="AS8" s="229" t="str">
        <f aca="false">IF(AP8&lt;&gt;"",IF(ABS($F8-$G8)&gt;=PrSettings!$M$7,(ABS($F8-$G8-AM8+AN8)&lt;=1)*1,IF(AND(AP8,$F8=$G8,$F8&gt;=PrSettings!$M$6),(ABS(AM8-$F8)&lt;=1)*1,IF(AND(ABS($F8-$G8-AM8+AN8)&lt;=1,$F8+$G8&gt;=PrSettings!$M$8),(ABS(AM8-$F8)&lt;=1)*(ABS(AN8-$G8)&lt;=1)*1,""))),"")</f>
        <v/>
      </c>
      <c r="AT8" s="236"/>
      <c r="AV8" s="227" t="n">
        <f aca="false">$B8</f>
        <v>54</v>
      </c>
      <c r="AW8" s="228" t="str">
        <f aca="false">GrpA!$B$6</f>
        <v>Germany</v>
      </c>
      <c r="AX8" s="229" t="n">
        <f aca="false">$D8</f>
        <v>6</v>
      </c>
      <c r="AY8" s="228" t="str">
        <f aca="false">GrpA!$D$6</f>
        <v>Hungary</v>
      </c>
      <c r="AZ8" s="232"/>
      <c r="BA8" s="232"/>
      <c r="BB8" s="235"/>
      <c r="BC8" s="229" t="str">
        <f aca="false">IF(($F8&lt;&gt;"")*($G8&lt;&gt;"")*(AZ8&lt;&gt;"")*(BA8&lt;&gt;""),($F8&gt;$G8)*(AZ8&gt;BA8)+($F8=$G8)*(AZ8=BA8)+($F8&lt;$G8)*(AZ8&lt;BA8),"")</f>
        <v/>
      </c>
      <c r="BD8" s="229" t="str">
        <f aca="false">IF((BC8&lt;&gt;""),IF(OR($F8&lt;&gt;$G8,PrSettings!$M$4="●"),(($F8-$G8)=(AZ8-BA8))*1,0),"")</f>
        <v/>
      </c>
      <c r="BE8" s="229" t="str">
        <f aca="false">IF((BC8&lt;&gt;""),($F8=AZ8)*($G8=BA8),"")</f>
        <v/>
      </c>
      <c r="BF8" s="229" t="str">
        <f aca="false">IF(BC8&lt;&gt;"",IF(ABS($F8-$G8)&gt;=PrSettings!$M$7,(ABS($F8-$G8-AZ8+BA8)&lt;=1)*1,IF(AND(BC8,$F8=$G8,$F8&gt;=PrSettings!$M$6),(ABS(AZ8-$F8)&lt;=1)*1,IF(AND(ABS($F8-$G8-AZ8+BA8)&lt;=1,$F8+$G8&gt;=PrSettings!$M$8),(ABS(AZ8-$F8)&lt;=1)*(ABS(BA8-$G8)&lt;=1)*1,""))),"")</f>
        <v/>
      </c>
      <c r="BG8" s="236"/>
      <c r="BI8" s="227" t="n">
        <f aca="false">$B8</f>
        <v>54</v>
      </c>
      <c r="BJ8" s="228" t="str">
        <f aca="false">GrpA!$B$6</f>
        <v>Germany</v>
      </c>
      <c r="BK8" s="229" t="n">
        <f aca="false">$D8</f>
        <v>6</v>
      </c>
      <c r="BL8" s="228" t="str">
        <f aca="false">GrpA!$D$6</f>
        <v>Hungary</v>
      </c>
      <c r="BM8" s="232"/>
      <c r="BN8" s="232"/>
      <c r="BO8" s="235"/>
      <c r="BP8" s="229" t="str">
        <f aca="false">IF(($F8&lt;&gt;"")*($G8&lt;&gt;"")*(BM8&lt;&gt;"")*(BN8&lt;&gt;""),($F8&gt;$G8)*(BM8&gt;BN8)+($F8=$G8)*(BM8=BN8)+($F8&lt;$G8)*(BM8&lt;BN8),"")</f>
        <v/>
      </c>
      <c r="BQ8" s="229" t="str">
        <f aca="false">IF((BP8&lt;&gt;""),IF(OR($F8&lt;&gt;$G8,PrSettings!$M$4="●"),(($F8-$G8)=(BM8-BN8))*1,0),"")</f>
        <v/>
      </c>
      <c r="BR8" s="229" t="str">
        <f aca="false">IF((BP8&lt;&gt;""),($F8=BM8)*($G8=BN8),"")</f>
        <v/>
      </c>
      <c r="BS8" s="229" t="str">
        <f aca="false">IF(BP8&lt;&gt;"",IF(ABS($F8-$G8)&gt;=PrSettings!$M$7,(ABS($F8-$G8-BM8+BN8)&lt;=1)*1,IF(AND(BP8,$F8=$G8,$F8&gt;=PrSettings!$M$6),(ABS(BM8-$F8)&lt;=1)*1,IF(AND(ABS($F8-$G8-BM8+BN8)&lt;=1,$F8+$G8&gt;=PrSettings!$M$8),(ABS(BM8-$F8)&lt;=1)*(ABS(BN8-$G8)&lt;=1)*1,""))),"")</f>
        <v/>
      </c>
      <c r="BT8" s="236"/>
      <c r="BV8" s="227" t="n">
        <f aca="false">$B8</f>
        <v>54</v>
      </c>
      <c r="BW8" s="228" t="str">
        <f aca="false">GrpA!$B$6</f>
        <v>Germany</v>
      </c>
      <c r="BX8" s="229" t="n">
        <f aca="false">$D8</f>
        <v>6</v>
      </c>
      <c r="BY8" s="228" t="str">
        <f aca="false">GrpA!$D$6</f>
        <v>Hungary</v>
      </c>
      <c r="BZ8" s="232"/>
      <c r="CA8" s="232"/>
      <c r="CB8" s="235"/>
      <c r="CC8" s="229" t="str">
        <f aca="false">IF(($F8&lt;&gt;"")*($G8&lt;&gt;"")*(BZ8&lt;&gt;"")*(CA8&lt;&gt;""),($F8&gt;$G8)*(BZ8&gt;CA8)+($F8=$G8)*(BZ8=CA8)+($F8&lt;$G8)*(BZ8&lt;CA8),"")</f>
        <v/>
      </c>
      <c r="CD8" s="229" t="str">
        <f aca="false">IF((CC8&lt;&gt;""),IF(OR($F8&lt;&gt;$G8,PrSettings!$M$4="●"),(($F8-$G8)=(BZ8-CA8))*1,0),"")</f>
        <v/>
      </c>
      <c r="CE8" s="229" t="str">
        <f aca="false">IF((CC8&lt;&gt;""),($F8=BZ8)*($G8=CA8),"")</f>
        <v/>
      </c>
      <c r="CF8" s="229" t="str">
        <f aca="false">IF(CC8&lt;&gt;"",IF(ABS($F8-$G8)&gt;=PrSettings!$M$7,(ABS($F8-$G8-BZ8+CA8)&lt;=1)*1,IF(AND(CC8,$F8=$G8,$F8&gt;=PrSettings!$M$6),(ABS(BZ8-$F8)&lt;=1)*1,IF(AND(ABS($F8-$G8-BZ8+CA8)&lt;=1,$F8+$G8&gt;=PrSettings!$M$8),(ABS(BZ8-$F8)&lt;=1)*(ABS(CA8-$G8)&lt;=1)*1,""))),"")</f>
        <v/>
      </c>
      <c r="CG8" s="236"/>
      <c r="CI8" s="227" t="n">
        <f aca="false">$B8</f>
        <v>54</v>
      </c>
      <c r="CJ8" s="228" t="str">
        <f aca="false">GrpA!$B$6</f>
        <v>Germany</v>
      </c>
      <c r="CK8" s="229" t="n">
        <f aca="false">$D8</f>
        <v>6</v>
      </c>
      <c r="CL8" s="228" t="str">
        <f aca="false">GrpA!$D$6</f>
        <v>Hungary</v>
      </c>
      <c r="CM8" s="232"/>
      <c r="CN8" s="232"/>
      <c r="CO8" s="235"/>
      <c r="CP8" s="229" t="str">
        <f aca="false">IF(($F8&lt;&gt;"")*($G8&lt;&gt;"")*(CM8&lt;&gt;"")*(CN8&lt;&gt;""),($F8&gt;$G8)*(CM8&gt;CN8)+($F8=$G8)*(CM8=CN8)+($F8&lt;$G8)*(CM8&lt;CN8),"")</f>
        <v/>
      </c>
      <c r="CQ8" s="229" t="str">
        <f aca="false">IF((CP8&lt;&gt;""),IF(OR($F8&lt;&gt;$G8,PrSettings!$M$4="●"),(($F8-$G8)=(CM8-CN8))*1,0),"")</f>
        <v/>
      </c>
      <c r="CR8" s="229" t="str">
        <f aca="false">IF((CP8&lt;&gt;""),($F8=CM8)*($G8=CN8),"")</f>
        <v/>
      </c>
      <c r="CS8" s="229" t="str">
        <f aca="false">IF(CP8&lt;&gt;"",IF(ABS($F8-$G8)&gt;=PrSettings!$M$7,(ABS($F8-$G8-CM8+CN8)&lt;=1)*1,IF(AND(CP8,$F8=$G8,$F8&gt;=PrSettings!$M$6),(ABS(CM8-$F8)&lt;=1)*1,IF(AND(ABS($F8-$G8-CM8+CN8)&lt;=1,$F8+$G8&gt;=PrSettings!$M$8),(ABS(CM8-$F8)&lt;=1)*(ABS(CN8-$G8)&lt;=1)*1,""))),"")</f>
        <v/>
      </c>
      <c r="CT8" s="236"/>
      <c r="CV8" s="227" t="n">
        <f aca="false">$B8</f>
        <v>54</v>
      </c>
      <c r="CW8" s="228" t="str">
        <f aca="false">GrpA!$B$6</f>
        <v>Germany</v>
      </c>
      <c r="CX8" s="229" t="n">
        <f aca="false">$D8</f>
        <v>6</v>
      </c>
      <c r="CY8" s="228" t="str">
        <f aca="false">GrpA!$D$6</f>
        <v>Hungary</v>
      </c>
      <c r="CZ8" s="232"/>
      <c r="DA8" s="232"/>
      <c r="DB8" s="235"/>
      <c r="DC8" s="229" t="str">
        <f aca="false">IF(($F8&lt;&gt;"")*($G8&lt;&gt;"")*(CZ8&lt;&gt;"")*(DA8&lt;&gt;""),($F8&gt;$G8)*(CZ8&gt;DA8)+($F8=$G8)*(CZ8=DA8)+($F8&lt;$G8)*(CZ8&lt;DA8),"")</f>
        <v/>
      </c>
      <c r="DD8" s="229" t="str">
        <f aca="false">IF((DC8&lt;&gt;""),IF(OR($F8&lt;&gt;$G8,PrSettings!$M$4="●"),(($F8-$G8)=(CZ8-DA8))*1,0),"")</f>
        <v/>
      </c>
      <c r="DE8" s="229" t="str">
        <f aca="false">IF((DC8&lt;&gt;""),($F8=CZ8)*($G8=DA8),"")</f>
        <v/>
      </c>
      <c r="DF8" s="229" t="str">
        <f aca="false">IF(DC8&lt;&gt;"",IF(ABS($F8-$G8)&gt;=PrSettings!$M$7,(ABS($F8-$G8-CZ8+DA8)&lt;=1)*1,IF(AND(DC8,$F8=$G8,$F8&gt;=PrSettings!$M$6),(ABS(CZ8-$F8)&lt;=1)*1,IF(AND(ABS($F8-$G8-CZ8+DA8)&lt;=1,$F8+$G8&gt;=PrSettings!$M$8),(ABS(CZ8-$F8)&lt;=1)*(ABS(DA8-$G8)&lt;=1)*1,""))),"")</f>
        <v/>
      </c>
      <c r="DG8" s="236"/>
      <c r="DI8" s="227" t="n">
        <f aca="false">$B8</f>
        <v>54</v>
      </c>
      <c r="DJ8" s="228" t="str">
        <f aca="false">GrpA!$B$6</f>
        <v>Germany</v>
      </c>
      <c r="DK8" s="229" t="n">
        <f aca="false">$D8</f>
        <v>6</v>
      </c>
      <c r="DL8" s="228" t="str">
        <f aca="false">GrpA!$D$6</f>
        <v>Hungary</v>
      </c>
      <c r="DM8" s="232"/>
      <c r="DN8" s="232"/>
      <c r="DO8" s="235"/>
      <c r="DP8" s="229" t="str">
        <f aca="false">IF(($F8&lt;&gt;"")*($G8&lt;&gt;"")*(DM8&lt;&gt;"")*(DN8&lt;&gt;""),($F8&gt;$G8)*(DM8&gt;DN8)+($F8=$G8)*(DM8=DN8)+($F8&lt;$G8)*(DM8&lt;DN8),"")</f>
        <v/>
      </c>
      <c r="DQ8" s="229" t="str">
        <f aca="false">IF((DP8&lt;&gt;""),IF(OR($F8&lt;&gt;$G8,PrSettings!$M$4="●"),(($F8-$G8)=(DM8-DN8))*1,0),"")</f>
        <v/>
      </c>
      <c r="DR8" s="229" t="str">
        <f aca="false">IF((DP8&lt;&gt;""),($F8=DM8)*($G8=DN8),"")</f>
        <v/>
      </c>
      <c r="DS8" s="229" t="str">
        <f aca="false">IF(DP8&lt;&gt;"",IF(ABS($F8-$G8)&gt;=PrSettings!$M$7,(ABS($F8-$G8-DM8+DN8)&lt;=1)*1,IF(AND(DP8,$F8=$G8,$F8&gt;=PrSettings!$M$6),(ABS(DM8-$F8)&lt;=1)*1,IF(AND(ABS($F8-$G8-DM8+DN8)&lt;=1,$F8+$G8&gt;=PrSettings!$M$8),(ABS(DM8-$F8)&lt;=1)*(ABS(DN8-$G8)&lt;=1)*1,""))),"")</f>
        <v/>
      </c>
      <c r="DT8" s="236"/>
      <c r="DV8" s="227" t="n">
        <f aca="false">$B8</f>
        <v>54</v>
      </c>
      <c r="DW8" s="228" t="str">
        <f aca="false">GrpA!$B$6</f>
        <v>Germany</v>
      </c>
      <c r="DX8" s="229" t="n">
        <f aca="false">$D8</f>
        <v>6</v>
      </c>
      <c r="DY8" s="228" t="str">
        <f aca="false">GrpA!$D$6</f>
        <v>Hungary</v>
      </c>
      <c r="DZ8" s="232"/>
      <c r="EA8" s="232"/>
      <c r="EB8" s="235"/>
      <c r="EC8" s="229" t="str">
        <f aca="false">IF(($F8&lt;&gt;"")*($G8&lt;&gt;"")*(DZ8&lt;&gt;"")*(EA8&lt;&gt;""),($F8&gt;$G8)*(DZ8&gt;EA8)+($F8=$G8)*(DZ8=EA8)+($F8&lt;$G8)*(DZ8&lt;EA8),"")</f>
        <v/>
      </c>
      <c r="ED8" s="229" t="str">
        <f aca="false">IF((EC8&lt;&gt;""),IF(OR($F8&lt;&gt;$G8,PrSettings!$M$4="●"),(($F8-$G8)=(DZ8-EA8))*1,0),"")</f>
        <v/>
      </c>
      <c r="EE8" s="229" t="str">
        <f aca="false">IF((EC8&lt;&gt;""),($F8=DZ8)*($G8=EA8),"")</f>
        <v/>
      </c>
      <c r="EF8" s="229" t="str">
        <f aca="false">IF(EC8&lt;&gt;"",IF(ABS($F8-$G8)&gt;=PrSettings!$M$7,(ABS($F8-$G8-DZ8+EA8)&lt;=1)*1,IF(AND(EC8,$F8=$G8,$F8&gt;=PrSettings!$M$6),(ABS(DZ8-$F8)&lt;=1)*1,IF(AND(ABS($F8-$G8-DZ8+EA8)&lt;=1,$F8+$G8&gt;=PrSettings!$M$8),(ABS(DZ8-$F8)&lt;=1)*(ABS(EA8-$G8)&lt;=1)*1,""))),"")</f>
        <v/>
      </c>
      <c r="EG8" s="236"/>
      <c r="EI8" s="227" t="n">
        <f aca="false">$B8</f>
        <v>54</v>
      </c>
      <c r="EJ8" s="228" t="str">
        <f aca="false">GrpA!$B$6</f>
        <v>Germany</v>
      </c>
      <c r="EK8" s="229" t="n">
        <f aca="false">$D8</f>
        <v>6</v>
      </c>
      <c r="EL8" s="228" t="str">
        <f aca="false">GrpA!$D$6</f>
        <v>Hungary</v>
      </c>
      <c r="EM8" s="232"/>
      <c r="EN8" s="232"/>
      <c r="EO8" s="235"/>
      <c r="EP8" s="229" t="str">
        <f aca="false">IF(($F8&lt;&gt;"")*($G8&lt;&gt;"")*(EM8&lt;&gt;"")*(EN8&lt;&gt;""),($F8&gt;$G8)*(EM8&gt;EN8)+($F8=$G8)*(EM8=EN8)+($F8&lt;$G8)*(EM8&lt;EN8),"")</f>
        <v/>
      </c>
      <c r="EQ8" s="229" t="str">
        <f aca="false">IF((EP8&lt;&gt;""),IF(OR($F8&lt;&gt;$G8,PrSettings!$M$4="●"),(($F8-$G8)=(EM8-EN8))*1,0),"")</f>
        <v/>
      </c>
      <c r="ER8" s="229" t="str">
        <f aca="false">IF((EP8&lt;&gt;""),($F8=EM8)*($G8=EN8),"")</f>
        <v/>
      </c>
      <c r="ES8" s="229" t="str">
        <f aca="false">IF(EP8&lt;&gt;"",IF(ABS($F8-$G8)&gt;=PrSettings!$M$7,(ABS($F8-$G8-EM8+EN8)&lt;=1)*1,IF(AND(EP8,$F8=$G8,$F8&gt;=PrSettings!$M$6),(ABS(EM8-$F8)&lt;=1)*1,IF(AND(ABS($F8-$G8-EM8+EN8)&lt;=1,$F8+$G8&gt;=PrSettings!$M$8),(ABS(EM8-$F8)&lt;=1)*(ABS(EN8-$G8)&lt;=1)*1,""))),"")</f>
        <v/>
      </c>
      <c r="ET8" s="236"/>
      <c r="EV8" s="227" t="n">
        <f aca="false">$B8</f>
        <v>54</v>
      </c>
      <c r="EW8" s="228" t="str">
        <f aca="false">GrpA!$B$6</f>
        <v>Germany</v>
      </c>
      <c r="EX8" s="229" t="n">
        <f aca="false">$D8</f>
        <v>6</v>
      </c>
      <c r="EY8" s="228" t="str">
        <f aca="false">GrpA!$D$6</f>
        <v>Hungary</v>
      </c>
      <c r="EZ8" s="232"/>
      <c r="FA8" s="232"/>
      <c r="FB8" s="235"/>
      <c r="FC8" s="229" t="str">
        <f aca="false">IF(($F8&lt;&gt;"")*($G8&lt;&gt;"")*(EZ8&lt;&gt;"")*(FA8&lt;&gt;""),($F8&gt;$G8)*(EZ8&gt;FA8)+($F8=$G8)*(EZ8=FA8)+($F8&lt;$G8)*(EZ8&lt;FA8),"")</f>
        <v/>
      </c>
      <c r="FD8" s="229" t="str">
        <f aca="false">IF((FC8&lt;&gt;""),IF(OR($F8&lt;&gt;$G8,PrSettings!$M$4="●"),(($F8-$G8)=(EZ8-FA8))*1,0),"")</f>
        <v/>
      </c>
      <c r="FE8" s="229" t="str">
        <f aca="false">IF((FC8&lt;&gt;""),($F8=EZ8)*($G8=FA8),"")</f>
        <v/>
      </c>
      <c r="FF8" s="229" t="str">
        <f aca="false">IF(FC8&lt;&gt;"",IF(ABS($F8-$G8)&gt;=PrSettings!$M$7,(ABS($F8-$G8-EZ8+FA8)&lt;=1)*1,IF(AND(FC8,$F8=$G8,$F8&gt;=PrSettings!$M$6),(ABS(EZ8-$F8)&lt;=1)*1,IF(AND(ABS($F8-$G8-EZ8+FA8)&lt;=1,$F8+$G8&gt;=PrSettings!$M$8),(ABS(EZ8-$F8)&lt;=1)*(ABS(FA8-$G8)&lt;=1)*1,""))),"")</f>
        <v/>
      </c>
      <c r="FG8" s="236"/>
      <c r="FI8" s="227" t="n">
        <f aca="false">$B8</f>
        <v>54</v>
      </c>
      <c r="FJ8" s="228" t="str">
        <f aca="false">GrpA!$B$6</f>
        <v>Germany</v>
      </c>
      <c r="FK8" s="229" t="n">
        <f aca="false">$D8</f>
        <v>6</v>
      </c>
      <c r="FL8" s="228" t="str">
        <f aca="false">GrpA!$D$6</f>
        <v>Hungary</v>
      </c>
      <c r="FM8" s="232"/>
      <c r="FN8" s="232"/>
      <c r="FO8" s="235"/>
      <c r="FP8" s="229" t="str">
        <f aca="false">IF(($F8&lt;&gt;"")*($G8&lt;&gt;"")*(FM8&lt;&gt;"")*(FN8&lt;&gt;""),($F8&gt;$G8)*(FM8&gt;FN8)+($F8=$G8)*(FM8=FN8)+($F8&lt;$G8)*(FM8&lt;FN8),"")</f>
        <v/>
      </c>
      <c r="FQ8" s="229" t="str">
        <f aca="false">IF((FP8&lt;&gt;""),IF(OR($F8&lt;&gt;$G8,PrSettings!$M$4="●"),(($F8-$G8)=(FM8-FN8))*1,0),"")</f>
        <v/>
      </c>
      <c r="FR8" s="229" t="str">
        <f aca="false">IF((FP8&lt;&gt;""),($F8=FM8)*($G8=FN8),"")</f>
        <v/>
      </c>
      <c r="FS8" s="229" t="str">
        <f aca="false">IF(FP8&lt;&gt;"",IF(ABS($F8-$G8)&gt;=PrSettings!$M$7,(ABS($F8-$G8-FM8+FN8)&lt;=1)*1,IF(AND(FP8,$F8=$G8,$F8&gt;=PrSettings!$M$6),(ABS(FM8-$F8)&lt;=1)*1,IF(AND(ABS($F8-$G8-FM8+FN8)&lt;=1,$F8+$G8&gt;=PrSettings!$M$8),(ABS(FM8-$F8)&lt;=1)*(ABS(FN8-$G8)&lt;=1)*1,""))),"")</f>
        <v/>
      </c>
      <c r="FT8" s="236"/>
      <c r="FV8" s="227" t="n">
        <f aca="false">$B8</f>
        <v>54</v>
      </c>
      <c r="FW8" s="228" t="str">
        <f aca="false">GrpA!$B$6</f>
        <v>Germany</v>
      </c>
      <c r="FX8" s="229" t="n">
        <f aca="false">$D8</f>
        <v>6</v>
      </c>
      <c r="FY8" s="228" t="str">
        <f aca="false">GrpA!$D$6</f>
        <v>Hungary</v>
      </c>
      <c r="FZ8" s="232"/>
      <c r="GA8" s="232"/>
      <c r="GB8" s="235"/>
      <c r="GC8" s="229" t="str">
        <f aca="false">IF(($F8&lt;&gt;"")*($G8&lt;&gt;"")*(FZ8&lt;&gt;"")*(GA8&lt;&gt;""),($F8&gt;$G8)*(FZ8&gt;GA8)+($F8=$G8)*(FZ8=GA8)+($F8&lt;$G8)*(FZ8&lt;GA8),"")</f>
        <v/>
      </c>
      <c r="GD8" s="229" t="str">
        <f aca="false">IF((GC8&lt;&gt;""),IF(OR($F8&lt;&gt;$G8,PrSettings!$M$4="●"),(($F8-$G8)=(FZ8-GA8))*1,0),"")</f>
        <v/>
      </c>
      <c r="GE8" s="229" t="str">
        <f aca="false">IF((GC8&lt;&gt;""),($F8=FZ8)*($G8=GA8),"")</f>
        <v/>
      </c>
      <c r="GF8" s="229" t="str">
        <f aca="false">IF(GC8&lt;&gt;"",IF(ABS($F8-$G8)&gt;=PrSettings!$M$7,(ABS($F8-$G8-FZ8+GA8)&lt;=1)*1,IF(AND(GC8,$F8=$G8,$F8&gt;=PrSettings!$M$6),(ABS(FZ8-$F8)&lt;=1)*1,IF(AND(ABS($F8-$G8-FZ8+GA8)&lt;=1,$F8+$G8&gt;=PrSettings!$M$8),(ABS(FZ8-$F8)&lt;=1)*(ABS(GA8-$G8)&lt;=1)*1,""))),"")</f>
        <v/>
      </c>
      <c r="GG8" s="236"/>
      <c r="GI8" s="227" t="n">
        <f aca="false">$B8</f>
        <v>54</v>
      </c>
      <c r="GJ8" s="228" t="str">
        <f aca="false">GrpA!$B$6</f>
        <v>Germany</v>
      </c>
      <c r="GK8" s="229" t="n">
        <f aca="false">$D8</f>
        <v>6</v>
      </c>
      <c r="GL8" s="228" t="str">
        <f aca="false">GrpA!$D$6</f>
        <v>Hungary</v>
      </c>
      <c r="GM8" s="232"/>
      <c r="GN8" s="232"/>
      <c r="GO8" s="235"/>
      <c r="GP8" s="229" t="str">
        <f aca="false">IF(($F8&lt;&gt;"")*($G8&lt;&gt;"")*(GM8&lt;&gt;"")*(GN8&lt;&gt;""),($F8&gt;$G8)*(GM8&gt;GN8)+($F8=$G8)*(GM8=GN8)+($F8&lt;$G8)*(GM8&lt;GN8),"")</f>
        <v/>
      </c>
      <c r="GQ8" s="229" t="str">
        <f aca="false">IF((GP8&lt;&gt;""),IF(OR($F8&lt;&gt;$G8,PrSettings!$M$4="●"),(($F8-$G8)=(GM8-GN8))*1,0),"")</f>
        <v/>
      </c>
      <c r="GR8" s="229" t="str">
        <f aca="false">IF((GP8&lt;&gt;""),($F8=GM8)*($G8=GN8),"")</f>
        <v/>
      </c>
      <c r="GS8" s="229" t="str">
        <f aca="false">IF(GP8&lt;&gt;"",IF(ABS($F8-$G8)&gt;=PrSettings!$M$7,(ABS($F8-$G8-GM8+GN8)&lt;=1)*1,IF(AND(GP8,$F8=$G8,$F8&gt;=PrSettings!$M$6),(ABS(GM8-$F8)&lt;=1)*1,IF(AND(ABS($F8-$G8-GM8+GN8)&lt;=1,$F8+$G8&gt;=PrSettings!$M$8),(ABS(GM8-$F8)&lt;=1)*(ABS(GN8-$G8)&lt;=1)*1,""))),"")</f>
        <v/>
      </c>
      <c r="GT8" s="236"/>
      <c r="GV8" s="227" t="n">
        <f aca="false">$B8</f>
        <v>54</v>
      </c>
      <c r="GW8" s="228" t="str">
        <f aca="false">GrpA!$B$6</f>
        <v>Germany</v>
      </c>
      <c r="GX8" s="229" t="n">
        <f aca="false">$D8</f>
        <v>6</v>
      </c>
      <c r="GY8" s="228" t="str">
        <f aca="false">GrpA!$D$6</f>
        <v>Hungary</v>
      </c>
      <c r="GZ8" s="232"/>
      <c r="HA8" s="232"/>
      <c r="HB8" s="235"/>
      <c r="HC8" s="229" t="str">
        <f aca="false">IF(($F8&lt;&gt;"")*($G8&lt;&gt;"")*(GZ8&lt;&gt;"")*(HA8&lt;&gt;""),($F8&gt;$G8)*(GZ8&gt;HA8)+($F8=$G8)*(GZ8=HA8)+($F8&lt;$G8)*(GZ8&lt;HA8),"")</f>
        <v/>
      </c>
      <c r="HD8" s="229" t="str">
        <f aca="false">IF((HC8&lt;&gt;""),IF(OR($F8&lt;&gt;$G8,PrSettings!$M$4="●"),(($F8-$G8)=(GZ8-HA8))*1,0),"")</f>
        <v/>
      </c>
      <c r="HE8" s="229" t="str">
        <f aca="false">IF((HC8&lt;&gt;""),($F8=GZ8)*($G8=HA8),"")</f>
        <v/>
      </c>
      <c r="HF8" s="229" t="str">
        <f aca="false">IF(HC8&lt;&gt;"",IF(ABS($F8-$G8)&gt;=PrSettings!$M$7,(ABS($F8-$G8-GZ8+HA8)&lt;=1)*1,IF(AND(HC8,$F8=$G8,$F8&gt;=PrSettings!$M$6),(ABS(GZ8-$F8)&lt;=1)*1,IF(AND(ABS($F8-$G8-GZ8+HA8)&lt;=1,$F8+$G8&gt;=PrSettings!$M$8),(ABS(GZ8-$F8)&lt;=1)*(ABS(HA8-$G8)&lt;=1)*1,""))),"")</f>
        <v/>
      </c>
      <c r="HG8" s="236"/>
      <c r="HI8" s="227" t="n">
        <f aca="false">$B8</f>
        <v>54</v>
      </c>
      <c r="HJ8" s="228" t="str">
        <f aca="false">GrpA!$B$6</f>
        <v>Germany</v>
      </c>
      <c r="HK8" s="229" t="n">
        <f aca="false">$D8</f>
        <v>6</v>
      </c>
      <c r="HL8" s="228" t="str">
        <f aca="false">GrpA!$D$6</f>
        <v>Hungary</v>
      </c>
      <c r="HM8" s="232"/>
      <c r="HN8" s="232"/>
      <c r="HO8" s="235"/>
      <c r="HP8" s="229" t="str">
        <f aca="false">IF(($F8&lt;&gt;"")*($G8&lt;&gt;"")*(HM8&lt;&gt;"")*(HN8&lt;&gt;""),($F8&gt;$G8)*(HM8&gt;HN8)+($F8=$G8)*(HM8=HN8)+($F8&lt;$G8)*(HM8&lt;HN8),"")</f>
        <v/>
      </c>
      <c r="HQ8" s="229" t="str">
        <f aca="false">IF((HP8&lt;&gt;""),IF(OR($F8&lt;&gt;$G8,PrSettings!$M$4="●"),(($F8-$G8)=(HM8-HN8))*1,0),"")</f>
        <v/>
      </c>
      <c r="HR8" s="229" t="str">
        <f aca="false">IF((HP8&lt;&gt;""),($F8=HM8)*($G8=HN8),"")</f>
        <v/>
      </c>
      <c r="HS8" s="229" t="str">
        <f aca="false">IF(HP8&lt;&gt;"",IF(ABS($F8-$G8)&gt;=PrSettings!$M$7,(ABS($F8-$G8-HM8+HN8)&lt;=1)*1,IF(AND(HP8,$F8=$G8,$F8&gt;=PrSettings!$M$6),(ABS(HM8-$F8)&lt;=1)*1,IF(AND(ABS($F8-$G8-HM8+HN8)&lt;=1,$F8+$G8&gt;=PrSettings!$M$8),(ABS(HM8-$F8)&lt;=1)*(ABS(HN8-$G8)&lt;=1)*1,""))),"")</f>
        <v/>
      </c>
      <c r="HT8" s="236"/>
      <c r="HV8" s="227" t="n">
        <f aca="false">$B8</f>
        <v>54</v>
      </c>
      <c r="HW8" s="228" t="str">
        <f aca="false">GrpA!$B$6</f>
        <v>Germany</v>
      </c>
      <c r="HX8" s="229" t="n">
        <f aca="false">$D8</f>
        <v>6</v>
      </c>
      <c r="HY8" s="228" t="str">
        <f aca="false">GrpA!$D$6</f>
        <v>Hungary</v>
      </c>
      <c r="HZ8" s="232"/>
      <c r="IA8" s="232"/>
      <c r="IB8" s="235"/>
      <c r="IC8" s="229" t="str">
        <f aca="false">IF(($F8&lt;&gt;"")*($G8&lt;&gt;"")*(HZ8&lt;&gt;"")*(IA8&lt;&gt;""),($F8&gt;$G8)*(HZ8&gt;IA8)+($F8=$G8)*(HZ8=IA8)+($F8&lt;$G8)*(HZ8&lt;IA8),"")</f>
        <v/>
      </c>
      <c r="ID8" s="229" t="str">
        <f aca="false">IF((IC8&lt;&gt;""),IF(OR($F8&lt;&gt;$G8,PrSettings!$M$4="●"),(($F8-$G8)=(HZ8-IA8))*1,0),"")</f>
        <v/>
      </c>
      <c r="IE8" s="229" t="str">
        <f aca="false">IF((IC8&lt;&gt;""),($F8=HZ8)*($G8=IA8),"")</f>
        <v/>
      </c>
      <c r="IF8" s="229" t="str">
        <f aca="false">IF(IC8&lt;&gt;"",IF(ABS($F8-$G8)&gt;=PrSettings!$M$7,(ABS($F8-$G8-HZ8+IA8)&lt;=1)*1,IF(AND(IC8,$F8=$G8,$F8&gt;=PrSettings!$M$6),(ABS(HZ8-$F8)&lt;=1)*1,IF(AND(ABS($F8-$G8-HZ8+IA8)&lt;=1,$F8+$G8&gt;=PrSettings!$M$8),(ABS(HZ8-$F8)&lt;=1)*(ABS(IA8-$G8)&lt;=1)*1,""))),"")</f>
        <v/>
      </c>
      <c r="IG8" s="236"/>
      <c r="II8" s="227" t="n">
        <f aca="false">$B8</f>
        <v>54</v>
      </c>
      <c r="IJ8" s="228" t="str">
        <f aca="false">GrpA!$B$6</f>
        <v>Germany</v>
      </c>
      <c r="IK8" s="229" t="n">
        <f aca="false">$D8</f>
        <v>6</v>
      </c>
      <c r="IL8" s="228" t="str">
        <f aca="false">GrpA!$D$6</f>
        <v>Hungary</v>
      </c>
      <c r="IM8" s="232"/>
      <c r="IN8" s="232"/>
      <c r="IO8" s="235"/>
      <c r="IP8" s="229" t="str">
        <f aca="false">IF(($F8&lt;&gt;"")*($G8&lt;&gt;"")*(IM8&lt;&gt;"")*(IN8&lt;&gt;""),($F8&gt;$G8)*(IM8&gt;IN8)+($F8=$G8)*(IM8=IN8)+($F8&lt;$G8)*(IM8&lt;IN8),"")</f>
        <v/>
      </c>
      <c r="IQ8" s="229" t="str">
        <f aca="false">IF((IP8&lt;&gt;""),IF(OR($F8&lt;&gt;$G8,PrSettings!$M$4="●"),(($F8-$G8)=(IM8-IN8))*1,0),"")</f>
        <v/>
      </c>
      <c r="IR8" s="229" t="str">
        <f aca="false">IF((IP8&lt;&gt;""),($F8=IM8)*($G8=IN8),"")</f>
        <v/>
      </c>
      <c r="IS8" s="229" t="str">
        <f aca="false">IF(IP8&lt;&gt;"",IF(ABS($F8-$G8)&gt;=PrSettings!$M$7,(ABS($F8-$G8-IM8+IN8)&lt;=1)*1,IF(AND(IP8,$F8=$G8,$F8&gt;=PrSettings!$M$6),(ABS(IM8-$F8)&lt;=1)*1,IF(AND(ABS($F8-$G8-IM8+IN8)&lt;=1,$F8+$G8&gt;=PrSettings!$M$8),(ABS(IM8-$F8)&lt;=1)*(ABS(IN8-$G8)&lt;=1)*1,""))),"")</f>
        <v/>
      </c>
      <c r="IT8" s="236"/>
      <c r="IV8" s="227" t="n">
        <f aca="false">$B8</f>
        <v>54</v>
      </c>
      <c r="IW8" s="228" t="str">
        <f aca="false">GrpA!$B$6</f>
        <v>Germany</v>
      </c>
      <c r="IX8" s="229" t="n">
        <f aca="false">$D8</f>
        <v>6</v>
      </c>
      <c r="IY8" s="228" t="str">
        <f aca="false">GrpA!$D$6</f>
        <v>Hungary</v>
      </c>
      <c r="IZ8" s="232"/>
      <c r="JA8" s="232"/>
      <c r="JB8" s="235"/>
      <c r="JC8" s="229" t="str">
        <f aca="false">IF(($F8&lt;&gt;"")*($G8&lt;&gt;"")*(IZ8&lt;&gt;"")*(JA8&lt;&gt;""),($F8&gt;$G8)*(IZ8&gt;JA8)+($F8=$G8)*(IZ8=JA8)+($F8&lt;$G8)*(IZ8&lt;JA8),"")</f>
        <v/>
      </c>
      <c r="JD8" s="229" t="str">
        <f aca="false">IF((JC8&lt;&gt;""),IF(OR($F8&lt;&gt;$G8,PrSettings!$M$4="●"),(($F8-$G8)=(IZ8-JA8))*1,0),"")</f>
        <v/>
      </c>
      <c r="JE8" s="229" t="str">
        <f aca="false">IF((JC8&lt;&gt;""),($F8=IZ8)*($G8=JA8),"")</f>
        <v/>
      </c>
      <c r="JF8" s="229" t="str">
        <f aca="false">IF(JC8&lt;&gt;"",IF(ABS($F8-$G8)&gt;=PrSettings!$M$7,(ABS($F8-$G8-IZ8+JA8)&lt;=1)*1,IF(AND(JC8,$F8=$G8,$F8&gt;=PrSettings!$M$6),(ABS(IZ8-$F8)&lt;=1)*1,IF(AND(ABS($F8-$G8-IZ8+JA8)&lt;=1,$F8+$G8&gt;=PrSettings!$M$8),(ABS(IZ8-$F8)&lt;=1)*(ABS(JA8-$G8)&lt;=1)*1,""))),"")</f>
        <v/>
      </c>
      <c r="JG8" s="236"/>
      <c r="JI8" s="227" t="n">
        <f aca="false">$B8</f>
        <v>54</v>
      </c>
      <c r="JJ8" s="228" t="str">
        <f aca="false">GrpA!$B$6</f>
        <v>Germany</v>
      </c>
      <c r="JK8" s="229" t="n">
        <f aca="false">$D8</f>
        <v>6</v>
      </c>
      <c r="JL8" s="228" t="str">
        <f aca="false">GrpA!$D$6</f>
        <v>Hungary</v>
      </c>
      <c r="JM8" s="232"/>
      <c r="JN8" s="232"/>
      <c r="JO8" s="235"/>
      <c r="JP8" s="229" t="str">
        <f aca="false">IF(($F8&lt;&gt;"")*($G8&lt;&gt;"")*(JM8&lt;&gt;"")*(JN8&lt;&gt;""),($F8&gt;$G8)*(JM8&gt;JN8)+($F8=$G8)*(JM8=JN8)+($F8&lt;$G8)*(JM8&lt;JN8),"")</f>
        <v/>
      </c>
      <c r="JQ8" s="229" t="str">
        <f aca="false">IF((JP8&lt;&gt;""),IF(OR($F8&lt;&gt;$G8,PrSettings!$M$4="●"),(($F8-$G8)=(JM8-JN8))*1,0),"")</f>
        <v/>
      </c>
      <c r="JR8" s="229" t="str">
        <f aca="false">IF((JP8&lt;&gt;""),($F8=JM8)*($G8=JN8),"")</f>
        <v/>
      </c>
      <c r="JS8" s="229" t="str">
        <f aca="false">IF(JP8&lt;&gt;"",IF(ABS($F8-$G8)&gt;=PrSettings!$M$7,(ABS($F8-$G8-JM8+JN8)&lt;=1)*1,IF(AND(JP8,$F8=$G8,$F8&gt;=PrSettings!$M$6),(ABS(JM8-$F8)&lt;=1)*1,IF(AND(ABS($F8-$G8-JM8+JN8)&lt;=1,$F8+$G8&gt;=PrSettings!$M$8),(ABS(JM8-$F8)&lt;=1)*(ABS(JN8-$G8)&lt;=1)*1,""))),"")</f>
        <v/>
      </c>
      <c r="JT8" s="236"/>
      <c r="JV8" s="227" t="n">
        <f aca="false">$B8</f>
        <v>54</v>
      </c>
      <c r="JW8" s="228" t="str">
        <f aca="false">GrpA!$B$6</f>
        <v>Germany</v>
      </c>
      <c r="JX8" s="229" t="n">
        <f aca="false">$D8</f>
        <v>6</v>
      </c>
      <c r="JY8" s="228" t="str">
        <f aca="false">GrpA!$D$6</f>
        <v>Hungary</v>
      </c>
      <c r="JZ8" s="232"/>
      <c r="KA8" s="232"/>
      <c r="KB8" s="235"/>
      <c r="KC8" s="229" t="str">
        <f aca="false">IF(($F8&lt;&gt;"")*($G8&lt;&gt;"")*(JZ8&lt;&gt;"")*(KA8&lt;&gt;""),($F8&gt;$G8)*(JZ8&gt;KA8)+($F8=$G8)*(JZ8=KA8)+($F8&lt;$G8)*(JZ8&lt;KA8),"")</f>
        <v/>
      </c>
      <c r="KD8" s="229" t="str">
        <f aca="false">IF((KC8&lt;&gt;""),IF(OR($F8&lt;&gt;$G8,PrSettings!$M$4="●"),(($F8-$G8)=(JZ8-KA8))*1,0),"")</f>
        <v/>
      </c>
      <c r="KE8" s="229" t="str">
        <f aca="false">IF((KC8&lt;&gt;""),($F8=JZ8)*($G8=KA8),"")</f>
        <v/>
      </c>
      <c r="KF8" s="229" t="str">
        <f aca="false">IF(KC8&lt;&gt;"",IF(ABS($F8-$G8)&gt;=PrSettings!$M$7,(ABS($F8-$G8-JZ8+KA8)&lt;=1)*1,IF(AND(KC8,$F8=$G8,$F8&gt;=PrSettings!$M$6),(ABS(JZ8-$F8)&lt;=1)*1,IF(AND(ABS($F8-$G8-JZ8+KA8)&lt;=1,$F8+$G8&gt;=PrSettings!$M$8),(ABS(JZ8-$F8)&lt;=1)*(ABS(KA8-$G8)&lt;=1)*1,""))),"")</f>
        <v/>
      </c>
      <c r="KG8" s="236"/>
      <c r="KI8" s="227" t="n">
        <f aca="false">$B8</f>
        <v>54</v>
      </c>
      <c r="KJ8" s="228" t="str">
        <f aca="false">GrpA!$B$6</f>
        <v>Germany</v>
      </c>
      <c r="KK8" s="229" t="n">
        <f aca="false">$D8</f>
        <v>6</v>
      </c>
      <c r="KL8" s="228" t="str">
        <f aca="false">GrpA!$D$6</f>
        <v>Hungary</v>
      </c>
      <c r="KM8" s="232"/>
      <c r="KN8" s="232"/>
      <c r="KO8" s="235"/>
      <c r="KP8" s="229" t="str">
        <f aca="false">IF(($F8&lt;&gt;"")*($G8&lt;&gt;"")*(KM8&lt;&gt;"")*(KN8&lt;&gt;""),($F8&gt;$G8)*(KM8&gt;KN8)+($F8=$G8)*(KM8=KN8)+($F8&lt;$G8)*(KM8&lt;KN8),"")</f>
        <v/>
      </c>
      <c r="KQ8" s="229" t="str">
        <f aca="false">IF((KP8&lt;&gt;""),IF(OR($F8&lt;&gt;$G8,PrSettings!$M$4="●"),(($F8-$G8)=(KM8-KN8))*1,0),"")</f>
        <v/>
      </c>
      <c r="KR8" s="229" t="str">
        <f aca="false">IF((KP8&lt;&gt;""),($F8=KM8)*($G8=KN8),"")</f>
        <v/>
      </c>
      <c r="KS8" s="229" t="str">
        <f aca="false">IF(KP8&lt;&gt;"",IF(ABS($F8-$G8)&gt;=PrSettings!$M$7,(ABS($F8-$G8-KM8+KN8)&lt;=1)*1,IF(AND(KP8,$F8=$G8,$F8&gt;=PrSettings!$M$6),(ABS(KM8-$F8)&lt;=1)*1,IF(AND(ABS($F8-$G8-KM8+KN8)&lt;=1,$F8+$G8&gt;=PrSettings!$M$8),(ABS(KM8-$F8)&lt;=1)*(ABS(KN8-$G8)&lt;=1)*1,""))),"")</f>
        <v/>
      </c>
      <c r="KT8" s="236"/>
      <c r="KV8" s="227" t="n">
        <f aca="false">$B8</f>
        <v>54</v>
      </c>
      <c r="KW8" s="228" t="str">
        <f aca="false">GrpA!$B$6</f>
        <v>Germany</v>
      </c>
      <c r="KX8" s="229" t="n">
        <f aca="false">$D8</f>
        <v>6</v>
      </c>
      <c r="KY8" s="228" t="str">
        <f aca="false">GrpA!$D$6</f>
        <v>Hungary</v>
      </c>
      <c r="KZ8" s="232"/>
      <c r="LA8" s="232"/>
      <c r="LB8" s="235"/>
      <c r="LC8" s="229" t="str">
        <f aca="false">IF(($F8&lt;&gt;"")*($G8&lt;&gt;"")*(KZ8&lt;&gt;"")*(LA8&lt;&gt;""),($F8&gt;$G8)*(KZ8&gt;LA8)+($F8=$G8)*(KZ8=LA8)+($F8&lt;$G8)*(KZ8&lt;LA8),"")</f>
        <v/>
      </c>
      <c r="LD8" s="229" t="str">
        <f aca="false">IF((LC8&lt;&gt;""),IF(OR($F8&lt;&gt;$G8,PrSettings!$M$4="●"),(($F8-$G8)=(KZ8-LA8))*1,0),"")</f>
        <v/>
      </c>
      <c r="LE8" s="229" t="str">
        <f aca="false">IF((LC8&lt;&gt;""),($F8=KZ8)*($G8=LA8),"")</f>
        <v/>
      </c>
      <c r="LF8" s="229" t="str">
        <f aca="false">IF(LC8&lt;&gt;"",IF(ABS($F8-$G8)&gt;=PrSettings!$M$7,(ABS($F8-$G8-KZ8+LA8)&lt;=1)*1,IF(AND(LC8,$F8=$G8,$F8&gt;=PrSettings!$M$6),(ABS(KZ8-$F8)&lt;=1)*1,IF(AND(ABS($F8-$G8-KZ8+LA8)&lt;=1,$F8+$G8&gt;=PrSettings!$M$8),(ABS(KZ8-$F8)&lt;=1)*(ABS(LA8-$G8)&lt;=1)*1,""))),"")</f>
        <v/>
      </c>
      <c r="LG8" s="236"/>
      <c r="LI8" s="227" t="n">
        <f aca="false">$B8</f>
        <v>54</v>
      </c>
      <c r="LJ8" s="228" t="str">
        <f aca="false">GrpA!$B$6</f>
        <v>Germany</v>
      </c>
      <c r="LK8" s="229" t="n">
        <f aca="false">$D8</f>
        <v>6</v>
      </c>
      <c r="LL8" s="228" t="str">
        <f aca="false">GrpA!$D$6</f>
        <v>Hungary</v>
      </c>
      <c r="LM8" s="232"/>
      <c r="LN8" s="232"/>
      <c r="LO8" s="235"/>
      <c r="LP8" s="229" t="str">
        <f aca="false">IF(($F8&lt;&gt;"")*($G8&lt;&gt;"")*(LM8&lt;&gt;"")*(LN8&lt;&gt;""),($F8&gt;$G8)*(LM8&gt;LN8)+($F8=$G8)*(LM8=LN8)+($F8&lt;$G8)*(LM8&lt;LN8),"")</f>
        <v/>
      </c>
      <c r="LQ8" s="229" t="str">
        <f aca="false">IF((LP8&lt;&gt;""),IF(OR($F8&lt;&gt;$G8,PrSettings!$M$4="●"),(($F8-$G8)=(LM8-LN8))*1,0),"")</f>
        <v/>
      </c>
      <c r="LR8" s="229" t="str">
        <f aca="false">IF((LP8&lt;&gt;""),($F8=LM8)*($G8=LN8),"")</f>
        <v/>
      </c>
      <c r="LS8" s="229" t="str">
        <f aca="false">IF(LP8&lt;&gt;"",IF(ABS($F8-$G8)&gt;=PrSettings!$M$7,(ABS($F8-$G8-LM8+LN8)&lt;=1)*1,IF(AND(LP8,$F8=$G8,$F8&gt;=PrSettings!$M$6),(ABS(LM8-$F8)&lt;=1)*1,IF(AND(ABS($F8-$G8-LM8+LN8)&lt;=1,$F8+$G8&gt;=PrSettings!$M$8),(ABS(LM8-$F8)&lt;=1)*(ABS(LN8-$G8)&lt;=1)*1,""))),"")</f>
        <v/>
      </c>
      <c r="LT8" s="236"/>
      <c r="LV8" s="227" t="n">
        <f aca="false">$B8</f>
        <v>54</v>
      </c>
      <c r="LW8" s="228" t="str">
        <f aca="false">GrpA!$B$6</f>
        <v>Germany</v>
      </c>
      <c r="LX8" s="229" t="n">
        <f aca="false">$D8</f>
        <v>6</v>
      </c>
      <c r="LY8" s="228" t="str">
        <f aca="false">GrpA!$D$6</f>
        <v>Hungary</v>
      </c>
      <c r="LZ8" s="232"/>
      <c r="MA8" s="232"/>
      <c r="MB8" s="235"/>
      <c r="MC8" s="229" t="str">
        <f aca="false">IF(($F8&lt;&gt;"")*($G8&lt;&gt;"")*(LZ8&lt;&gt;"")*(MA8&lt;&gt;""),($F8&gt;$G8)*(LZ8&gt;MA8)+($F8=$G8)*(LZ8=MA8)+($F8&lt;$G8)*(LZ8&lt;MA8),"")</f>
        <v/>
      </c>
      <c r="MD8" s="229" t="str">
        <f aca="false">IF((MC8&lt;&gt;""),IF(OR($F8&lt;&gt;$G8,PrSettings!$M$4="●"),(($F8-$G8)=(LZ8-MA8))*1,0),"")</f>
        <v/>
      </c>
      <c r="ME8" s="229" t="str">
        <f aca="false">IF((MC8&lt;&gt;""),($F8=LZ8)*($G8=MA8),"")</f>
        <v/>
      </c>
      <c r="MF8" s="229" t="str">
        <f aca="false">IF(MC8&lt;&gt;"",IF(ABS($F8-$G8)&gt;=PrSettings!$M$7,(ABS($F8-$G8-LZ8+MA8)&lt;=1)*1,IF(AND(MC8,$F8=$G8,$F8&gt;=PrSettings!$M$6),(ABS(LZ8-$F8)&lt;=1)*1,IF(AND(ABS($F8-$G8-LZ8+MA8)&lt;=1,$F8+$G8&gt;=PrSettings!$M$8),(ABS(LZ8-$F8)&lt;=1)*(ABS(MA8-$G8)&lt;=1)*1,""))),"")</f>
        <v/>
      </c>
      <c r="MG8" s="236"/>
    </row>
    <row r="9" customFormat="false" ht="15" hidden="false" customHeight="false" outlineLevel="0" collapsed="false">
      <c r="A9" s="153"/>
      <c r="B9" s="227" t="n">
        <f aca="false" t="array" ref="B9:B9">INDEX(Groups!$C$7:$C$35,MATCH(C9,Groups!$D$7:$D$35,0))</f>
        <v>13</v>
      </c>
      <c r="C9" s="228" t="str">
        <f aca="false">GrpA!$B$7</f>
        <v>Scotland</v>
      </c>
      <c r="D9" s="229" t="n">
        <f aca="false" t="array" ref="D9:D9">INDEX(Groups!$C$7:$C$35,MATCH(E9,Groups!$D$7:$D$35,0))</f>
        <v>20</v>
      </c>
      <c r="E9" s="228" t="str">
        <f aca="false">GrpA!$D$7</f>
        <v>Switzerland</v>
      </c>
      <c r="F9" s="230" t="n">
        <f aca="false">GrpA!$E$7</f>
        <v>2</v>
      </c>
      <c r="G9" s="231" t="n">
        <f aca="false">GrpA!$G$7</f>
        <v>2</v>
      </c>
      <c r="H9" s="107"/>
      <c r="I9" s="227" t="n">
        <f aca="false">$B9</f>
        <v>13</v>
      </c>
      <c r="J9" s="228" t="str">
        <f aca="false">GrpA!$B$7</f>
        <v>Scotland</v>
      </c>
      <c r="K9" s="229" t="n">
        <f aca="false">$D9</f>
        <v>20</v>
      </c>
      <c r="L9" s="228" t="str">
        <f aca="false">GrpA!$D$7</f>
        <v>Switzerland</v>
      </c>
      <c r="M9" s="232"/>
      <c r="N9" s="232"/>
      <c r="O9" s="235"/>
      <c r="P9" s="229" t="str">
        <f aca="false">IF(($F9&lt;&gt;"")*($G9&lt;&gt;"")*(M9&lt;&gt;"")*(N9&lt;&gt;""),($F9&gt;$G9)*(M9&gt;N9)+($F9=$G9)*(M9=N9)+($F9&lt;$G9)*(M9&lt;N9),"")</f>
        <v/>
      </c>
      <c r="Q9" s="229" t="str">
        <f aca="false">IF((P9&lt;&gt;""),IF(OR($F9&lt;&gt;$G9,PrSettings!$M$4="●"),(($F9-$G9)=(M9-N9))*1,0),"")</f>
        <v/>
      </c>
      <c r="R9" s="229" t="str">
        <f aca="false">IF((P9&lt;&gt;""),($F9=M9)*($G9=N9),"")</f>
        <v/>
      </c>
      <c r="S9" s="229" t="str">
        <f aca="false">IF(P9&lt;&gt;"",IF(ABS($F9-$G9)&gt;=PrSettings!$M$7,(ABS($F9-$G9-M9+N9)&lt;=1)*1,IF(AND(P9,$F9=$G9,$F9&gt;=PrSettings!$M$6),(ABS(M9-$F9)&lt;=1)*1,IF(AND(ABS($F9-$G9-M9+N9)&lt;=1,$F9+$G9&gt;=PrSettings!$M$8),(ABS(M9-$F9)&lt;=1)*(ABS(N9-$G9)&lt;=1)*1,""))),"")</f>
        <v/>
      </c>
      <c r="T9" s="236"/>
      <c r="V9" s="227" t="n">
        <f aca="false">$B9</f>
        <v>13</v>
      </c>
      <c r="W9" s="228" t="str">
        <f aca="false">GrpA!$B$7</f>
        <v>Scotland</v>
      </c>
      <c r="X9" s="229" t="n">
        <f aca="false">$D9</f>
        <v>20</v>
      </c>
      <c r="Y9" s="228" t="str">
        <f aca="false">GrpA!$D$7</f>
        <v>Switzerland</v>
      </c>
      <c r="Z9" s="232"/>
      <c r="AA9" s="232"/>
      <c r="AB9" s="235"/>
      <c r="AC9" s="229" t="str">
        <f aca="false">IF(($F9&lt;&gt;"")*($G9&lt;&gt;"")*(Z9&lt;&gt;"")*(AA9&lt;&gt;""),($F9&gt;$G9)*(Z9&gt;AA9)+($F9=$G9)*(Z9=AA9)+($F9&lt;$G9)*(Z9&lt;AA9),"")</f>
        <v/>
      </c>
      <c r="AD9" s="229" t="str">
        <f aca="false">IF((AC9&lt;&gt;""),IF(OR($F9&lt;&gt;$G9,PrSettings!$M$4="●"),(($F9-$G9)=(Z9-AA9))*1,0),"")</f>
        <v/>
      </c>
      <c r="AE9" s="229" t="str">
        <f aca="false">IF((AC9&lt;&gt;""),($F9=Z9)*($G9=AA9),"")</f>
        <v/>
      </c>
      <c r="AF9" s="229" t="str">
        <f aca="false">IF(AC9&lt;&gt;"",IF(ABS($F9-$G9)&gt;=PrSettings!$M$7,(ABS($F9-$G9-Z9+AA9)&lt;=1)*1,IF(AND(AC9,$F9=$G9,$F9&gt;=PrSettings!$M$6),(ABS(Z9-$F9)&lt;=1)*1,IF(AND(ABS($F9-$G9-Z9+AA9)&lt;=1,$F9+$G9&gt;=PrSettings!$M$8),(ABS(Z9-$F9)&lt;=1)*(ABS(AA9-$G9)&lt;=1)*1,""))),"")</f>
        <v/>
      </c>
      <c r="AG9" s="236"/>
      <c r="AI9" s="227" t="n">
        <f aca="false">$B9</f>
        <v>13</v>
      </c>
      <c r="AJ9" s="228" t="str">
        <f aca="false">GrpA!$B$7</f>
        <v>Scotland</v>
      </c>
      <c r="AK9" s="229" t="n">
        <f aca="false">$D9</f>
        <v>20</v>
      </c>
      <c r="AL9" s="228" t="str">
        <f aca="false">GrpA!$D$7</f>
        <v>Switzerland</v>
      </c>
      <c r="AM9" s="232"/>
      <c r="AN9" s="232"/>
      <c r="AO9" s="235"/>
      <c r="AP9" s="229" t="str">
        <f aca="false">IF(($F9&lt;&gt;"")*($G9&lt;&gt;"")*(AM9&lt;&gt;"")*(AN9&lt;&gt;""),($F9&gt;$G9)*(AM9&gt;AN9)+($F9=$G9)*(AM9=AN9)+($F9&lt;$G9)*(AM9&lt;AN9),"")</f>
        <v/>
      </c>
      <c r="AQ9" s="229" t="str">
        <f aca="false">IF((AP9&lt;&gt;""),IF(OR($F9&lt;&gt;$G9,PrSettings!$M$4="●"),(($F9-$G9)=(AM9-AN9))*1,0),"")</f>
        <v/>
      </c>
      <c r="AR9" s="229" t="str">
        <f aca="false">IF((AP9&lt;&gt;""),($F9=AM9)*($G9=AN9),"")</f>
        <v/>
      </c>
      <c r="AS9" s="229" t="str">
        <f aca="false">IF(AP9&lt;&gt;"",IF(ABS($F9-$G9)&gt;=PrSettings!$M$7,(ABS($F9-$G9-AM9+AN9)&lt;=1)*1,IF(AND(AP9,$F9=$G9,$F9&gt;=PrSettings!$M$6),(ABS(AM9-$F9)&lt;=1)*1,IF(AND(ABS($F9-$G9-AM9+AN9)&lt;=1,$F9+$G9&gt;=PrSettings!$M$8),(ABS(AM9-$F9)&lt;=1)*(ABS(AN9-$G9)&lt;=1)*1,""))),"")</f>
        <v/>
      </c>
      <c r="AT9" s="236"/>
      <c r="AV9" s="227" t="n">
        <f aca="false">$B9</f>
        <v>13</v>
      </c>
      <c r="AW9" s="228" t="str">
        <f aca="false">GrpA!$B$7</f>
        <v>Scotland</v>
      </c>
      <c r="AX9" s="229" t="n">
        <f aca="false">$D9</f>
        <v>20</v>
      </c>
      <c r="AY9" s="228" t="str">
        <f aca="false">GrpA!$D$7</f>
        <v>Switzerland</v>
      </c>
      <c r="AZ9" s="232"/>
      <c r="BA9" s="232"/>
      <c r="BB9" s="235"/>
      <c r="BC9" s="229" t="str">
        <f aca="false">IF(($F9&lt;&gt;"")*($G9&lt;&gt;"")*(AZ9&lt;&gt;"")*(BA9&lt;&gt;""),($F9&gt;$G9)*(AZ9&gt;BA9)+($F9=$G9)*(AZ9=BA9)+($F9&lt;$G9)*(AZ9&lt;BA9),"")</f>
        <v/>
      </c>
      <c r="BD9" s="229" t="str">
        <f aca="false">IF((BC9&lt;&gt;""),IF(OR($F9&lt;&gt;$G9,PrSettings!$M$4="●"),(($F9-$G9)=(AZ9-BA9))*1,0),"")</f>
        <v/>
      </c>
      <c r="BE9" s="229" t="str">
        <f aca="false">IF((BC9&lt;&gt;""),($F9=AZ9)*($G9=BA9),"")</f>
        <v/>
      </c>
      <c r="BF9" s="229" t="str">
        <f aca="false">IF(BC9&lt;&gt;"",IF(ABS($F9-$G9)&gt;=PrSettings!$M$7,(ABS($F9-$G9-AZ9+BA9)&lt;=1)*1,IF(AND(BC9,$F9=$G9,$F9&gt;=PrSettings!$M$6),(ABS(AZ9-$F9)&lt;=1)*1,IF(AND(ABS($F9-$G9-AZ9+BA9)&lt;=1,$F9+$G9&gt;=PrSettings!$M$8),(ABS(AZ9-$F9)&lt;=1)*(ABS(BA9-$G9)&lt;=1)*1,""))),"")</f>
        <v/>
      </c>
      <c r="BG9" s="236"/>
      <c r="BI9" s="227" t="n">
        <f aca="false">$B9</f>
        <v>13</v>
      </c>
      <c r="BJ9" s="228" t="str">
        <f aca="false">GrpA!$B$7</f>
        <v>Scotland</v>
      </c>
      <c r="BK9" s="229" t="n">
        <f aca="false">$D9</f>
        <v>20</v>
      </c>
      <c r="BL9" s="228" t="str">
        <f aca="false">GrpA!$D$7</f>
        <v>Switzerland</v>
      </c>
      <c r="BM9" s="232"/>
      <c r="BN9" s="232"/>
      <c r="BO9" s="235"/>
      <c r="BP9" s="229" t="str">
        <f aca="false">IF(($F9&lt;&gt;"")*($G9&lt;&gt;"")*(BM9&lt;&gt;"")*(BN9&lt;&gt;""),($F9&gt;$G9)*(BM9&gt;BN9)+($F9=$G9)*(BM9=BN9)+($F9&lt;$G9)*(BM9&lt;BN9),"")</f>
        <v/>
      </c>
      <c r="BQ9" s="229" t="str">
        <f aca="false">IF((BP9&lt;&gt;""),IF(OR($F9&lt;&gt;$G9,PrSettings!$M$4="●"),(($F9-$G9)=(BM9-BN9))*1,0),"")</f>
        <v/>
      </c>
      <c r="BR9" s="229" t="str">
        <f aca="false">IF((BP9&lt;&gt;""),($F9=BM9)*($G9=BN9),"")</f>
        <v/>
      </c>
      <c r="BS9" s="229" t="str">
        <f aca="false">IF(BP9&lt;&gt;"",IF(ABS($F9-$G9)&gt;=PrSettings!$M$7,(ABS($F9-$G9-BM9+BN9)&lt;=1)*1,IF(AND(BP9,$F9=$G9,$F9&gt;=PrSettings!$M$6),(ABS(BM9-$F9)&lt;=1)*1,IF(AND(ABS($F9-$G9-BM9+BN9)&lt;=1,$F9+$G9&gt;=PrSettings!$M$8),(ABS(BM9-$F9)&lt;=1)*(ABS(BN9-$G9)&lt;=1)*1,""))),"")</f>
        <v/>
      </c>
      <c r="BT9" s="236"/>
      <c r="BV9" s="227" t="n">
        <f aca="false">$B9</f>
        <v>13</v>
      </c>
      <c r="BW9" s="228" t="str">
        <f aca="false">GrpA!$B$7</f>
        <v>Scotland</v>
      </c>
      <c r="BX9" s="229" t="n">
        <f aca="false">$D9</f>
        <v>20</v>
      </c>
      <c r="BY9" s="228" t="str">
        <f aca="false">GrpA!$D$7</f>
        <v>Switzerland</v>
      </c>
      <c r="BZ9" s="232"/>
      <c r="CA9" s="232"/>
      <c r="CB9" s="235"/>
      <c r="CC9" s="229" t="str">
        <f aca="false">IF(($F9&lt;&gt;"")*($G9&lt;&gt;"")*(BZ9&lt;&gt;"")*(CA9&lt;&gt;""),($F9&gt;$G9)*(BZ9&gt;CA9)+($F9=$G9)*(BZ9=CA9)+($F9&lt;$G9)*(BZ9&lt;CA9),"")</f>
        <v/>
      </c>
      <c r="CD9" s="229" t="str">
        <f aca="false">IF((CC9&lt;&gt;""),IF(OR($F9&lt;&gt;$G9,PrSettings!$M$4="●"),(($F9-$G9)=(BZ9-CA9))*1,0),"")</f>
        <v/>
      </c>
      <c r="CE9" s="229" t="str">
        <f aca="false">IF((CC9&lt;&gt;""),($F9=BZ9)*($G9=CA9),"")</f>
        <v/>
      </c>
      <c r="CF9" s="229" t="str">
        <f aca="false">IF(CC9&lt;&gt;"",IF(ABS($F9-$G9)&gt;=PrSettings!$M$7,(ABS($F9-$G9-BZ9+CA9)&lt;=1)*1,IF(AND(CC9,$F9=$G9,$F9&gt;=PrSettings!$M$6),(ABS(BZ9-$F9)&lt;=1)*1,IF(AND(ABS($F9-$G9-BZ9+CA9)&lt;=1,$F9+$G9&gt;=PrSettings!$M$8),(ABS(BZ9-$F9)&lt;=1)*(ABS(CA9-$G9)&lt;=1)*1,""))),"")</f>
        <v/>
      </c>
      <c r="CG9" s="236"/>
      <c r="CI9" s="227" t="n">
        <f aca="false">$B9</f>
        <v>13</v>
      </c>
      <c r="CJ9" s="228" t="str">
        <f aca="false">GrpA!$B$7</f>
        <v>Scotland</v>
      </c>
      <c r="CK9" s="229" t="n">
        <f aca="false">$D9</f>
        <v>20</v>
      </c>
      <c r="CL9" s="228" t="str">
        <f aca="false">GrpA!$D$7</f>
        <v>Switzerland</v>
      </c>
      <c r="CM9" s="232"/>
      <c r="CN9" s="232"/>
      <c r="CO9" s="235"/>
      <c r="CP9" s="229" t="str">
        <f aca="false">IF(($F9&lt;&gt;"")*($G9&lt;&gt;"")*(CM9&lt;&gt;"")*(CN9&lt;&gt;""),($F9&gt;$G9)*(CM9&gt;CN9)+($F9=$G9)*(CM9=CN9)+($F9&lt;$G9)*(CM9&lt;CN9),"")</f>
        <v/>
      </c>
      <c r="CQ9" s="229" t="str">
        <f aca="false">IF((CP9&lt;&gt;""),IF(OR($F9&lt;&gt;$G9,PrSettings!$M$4="●"),(($F9-$G9)=(CM9-CN9))*1,0),"")</f>
        <v/>
      </c>
      <c r="CR9" s="229" t="str">
        <f aca="false">IF((CP9&lt;&gt;""),($F9=CM9)*($G9=CN9),"")</f>
        <v/>
      </c>
      <c r="CS9" s="229" t="str">
        <f aca="false">IF(CP9&lt;&gt;"",IF(ABS($F9-$G9)&gt;=PrSettings!$M$7,(ABS($F9-$G9-CM9+CN9)&lt;=1)*1,IF(AND(CP9,$F9=$G9,$F9&gt;=PrSettings!$M$6),(ABS(CM9-$F9)&lt;=1)*1,IF(AND(ABS($F9-$G9-CM9+CN9)&lt;=1,$F9+$G9&gt;=PrSettings!$M$8),(ABS(CM9-$F9)&lt;=1)*(ABS(CN9-$G9)&lt;=1)*1,""))),"")</f>
        <v/>
      </c>
      <c r="CT9" s="236"/>
      <c r="CV9" s="227" t="n">
        <f aca="false">$B9</f>
        <v>13</v>
      </c>
      <c r="CW9" s="228" t="str">
        <f aca="false">GrpA!$B$7</f>
        <v>Scotland</v>
      </c>
      <c r="CX9" s="229" t="n">
        <f aca="false">$D9</f>
        <v>20</v>
      </c>
      <c r="CY9" s="228" t="str">
        <f aca="false">GrpA!$D$7</f>
        <v>Switzerland</v>
      </c>
      <c r="CZ9" s="232"/>
      <c r="DA9" s="232"/>
      <c r="DB9" s="235"/>
      <c r="DC9" s="229" t="str">
        <f aca="false">IF(($F9&lt;&gt;"")*($G9&lt;&gt;"")*(CZ9&lt;&gt;"")*(DA9&lt;&gt;""),($F9&gt;$G9)*(CZ9&gt;DA9)+($F9=$G9)*(CZ9=DA9)+($F9&lt;$G9)*(CZ9&lt;DA9),"")</f>
        <v/>
      </c>
      <c r="DD9" s="229" t="str">
        <f aca="false">IF((DC9&lt;&gt;""),IF(OR($F9&lt;&gt;$G9,PrSettings!$M$4="●"),(($F9-$G9)=(CZ9-DA9))*1,0),"")</f>
        <v/>
      </c>
      <c r="DE9" s="229" t="str">
        <f aca="false">IF((DC9&lt;&gt;""),($F9=CZ9)*($G9=DA9),"")</f>
        <v/>
      </c>
      <c r="DF9" s="229" t="str">
        <f aca="false">IF(DC9&lt;&gt;"",IF(ABS($F9-$G9)&gt;=PrSettings!$M$7,(ABS($F9-$G9-CZ9+DA9)&lt;=1)*1,IF(AND(DC9,$F9=$G9,$F9&gt;=PrSettings!$M$6),(ABS(CZ9-$F9)&lt;=1)*1,IF(AND(ABS($F9-$G9-CZ9+DA9)&lt;=1,$F9+$G9&gt;=PrSettings!$M$8),(ABS(CZ9-$F9)&lt;=1)*(ABS(DA9-$G9)&lt;=1)*1,""))),"")</f>
        <v/>
      </c>
      <c r="DG9" s="236"/>
      <c r="DI9" s="227" t="n">
        <f aca="false">$B9</f>
        <v>13</v>
      </c>
      <c r="DJ9" s="228" t="str">
        <f aca="false">GrpA!$B$7</f>
        <v>Scotland</v>
      </c>
      <c r="DK9" s="229" t="n">
        <f aca="false">$D9</f>
        <v>20</v>
      </c>
      <c r="DL9" s="228" t="str">
        <f aca="false">GrpA!$D$7</f>
        <v>Switzerland</v>
      </c>
      <c r="DM9" s="232"/>
      <c r="DN9" s="232"/>
      <c r="DO9" s="235"/>
      <c r="DP9" s="229" t="str">
        <f aca="false">IF(($F9&lt;&gt;"")*($G9&lt;&gt;"")*(DM9&lt;&gt;"")*(DN9&lt;&gt;""),($F9&gt;$G9)*(DM9&gt;DN9)+($F9=$G9)*(DM9=DN9)+($F9&lt;$G9)*(DM9&lt;DN9),"")</f>
        <v/>
      </c>
      <c r="DQ9" s="229" t="str">
        <f aca="false">IF((DP9&lt;&gt;""),IF(OR($F9&lt;&gt;$G9,PrSettings!$M$4="●"),(($F9-$G9)=(DM9-DN9))*1,0),"")</f>
        <v/>
      </c>
      <c r="DR9" s="229" t="str">
        <f aca="false">IF((DP9&lt;&gt;""),($F9=DM9)*($G9=DN9),"")</f>
        <v/>
      </c>
      <c r="DS9" s="229" t="str">
        <f aca="false">IF(DP9&lt;&gt;"",IF(ABS($F9-$G9)&gt;=PrSettings!$M$7,(ABS($F9-$G9-DM9+DN9)&lt;=1)*1,IF(AND(DP9,$F9=$G9,$F9&gt;=PrSettings!$M$6),(ABS(DM9-$F9)&lt;=1)*1,IF(AND(ABS($F9-$G9-DM9+DN9)&lt;=1,$F9+$G9&gt;=PrSettings!$M$8),(ABS(DM9-$F9)&lt;=1)*(ABS(DN9-$G9)&lt;=1)*1,""))),"")</f>
        <v/>
      </c>
      <c r="DT9" s="236"/>
      <c r="DV9" s="227" t="n">
        <f aca="false">$B9</f>
        <v>13</v>
      </c>
      <c r="DW9" s="228" t="str">
        <f aca="false">GrpA!$B$7</f>
        <v>Scotland</v>
      </c>
      <c r="DX9" s="229" t="n">
        <f aca="false">$D9</f>
        <v>20</v>
      </c>
      <c r="DY9" s="228" t="str">
        <f aca="false">GrpA!$D$7</f>
        <v>Switzerland</v>
      </c>
      <c r="DZ9" s="232"/>
      <c r="EA9" s="232"/>
      <c r="EB9" s="235"/>
      <c r="EC9" s="229" t="str">
        <f aca="false">IF(($F9&lt;&gt;"")*($G9&lt;&gt;"")*(DZ9&lt;&gt;"")*(EA9&lt;&gt;""),($F9&gt;$G9)*(DZ9&gt;EA9)+($F9=$G9)*(DZ9=EA9)+($F9&lt;$G9)*(DZ9&lt;EA9),"")</f>
        <v/>
      </c>
      <c r="ED9" s="229" t="str">
        <f aca="false">IF((EC9&lt;&gt;""),IF(OR($F9&lt;&gt;$G9,PrSettings!$M$4="●"),(($F9-$G9)=(DZ9-EA9))*1,0),"")</f>
        <v/>
      </c>
      <c r="EE9" s="229" t="str">
        <f aca="false">IF((EC9&lt;&gt;""),($F9=DZ9)*($G9=EA9),"")</f>
        <v/>
      </c>
      <c r="EF9" s="229" t="str">
        <f aca="false">IF(EC9&lt;&gt;"",IF(ABS($F9-$G9)&gt;=PrSettings!$M$7,(ABS($F9-$G9-DZ9+EA9)&lt;=1)*1,IF(AND(EC9,$F9=$G9,$F9&gt;=PrSettings!$M$6),(ABS(DZ9-$F9)&lt;=1)*1,IF(AND(ABS($F9-$G9-DZ9+EA9)&lt;=1,$F9+$G9&gt;=PrSettings!$M$8),(ABS(DZ9-$F9)&lt;=1)*(ABS(EA9-$G9)&lt;=1)*1,""))),"")</f>
        <v/>
      </c>
      <c r="EG9" s="236"/>
      <c r="EI9" s="227" t="n">
        <f aca="false">$B9</f>
        <v>13</v>
      </c>
      <c r="EJ9" s="228" t="str">
        <f aca="false">GrpA!$B$7</f>
        <v>Scotland</v>
      </c>
      <c r="EK9" s="229" t="n">
        <f aca="false">$D9</f>
        <v>20</v>
      </c>
      <c r="EL9" s="228" t="str">
        <f aca="false">GrpA!$D$7</f>
        <v>Switzerland</v>
      </c>
      <c r="EM9" s="232"/>
      <c r="EN9" s="232"/>
      <c r="EO9" s="235"/>
      <c r="EP9" s="229" t="str">
        <f aca="false">IF(($F9&lt;&gt;"")*($G9&lt;&gt;"")*(EM9&lt;&gt;"")*(EN9&lt;&gt;""),($F9&gt;$G9)*(EM9&gt;EN9)+($F9=$G9)*(EM9=EN9)+($F9&lt;$G9)*(EM9&lt;EN9),"")</f>
        <v/>
      </c>
      <c r="EQ9" s="229" t="str">
        <f aca="false">IF((EP9&lt;&gt;""),IF(OR($F9&lt;&gt;$G9,PrSettings!$M$4="●"),(($F9-$G9)=(EM9-EN9))*1,0),"")</f>
        <v/>
      </c>
      <c r="ER9" s="229" t="str">
        <f aca="false">IF((EP9&lt;&gt;""),($F9=EM9)*($G9=EN9),"")</f>
        <v/>
      </c>
      <c r="ES9" s="229" t="str">
        <f aca="false">IF(EP9&lt;&gt;"",IF(ABS($F9-$G9)&gt;=PrSettings!$M$7,(ABS($F9-$G9-EM9+EN9)&lt;=1)*1,IF(AND(EP9,$F9=$G9,$F9&gt;=PrSettings!$M$6),(ABS(EM9-$F9)&lt;=1)*1,IF(AND(ABS($F9-$G9-EM9+EN9)&lt;=1,$F9+$G9&gt;=PrSettings!$M$8),(ABS(EM9-$F9)&lt;=1)*(ABS(EN9-$G9)&lt;=1)*1,""))),"")</f>
        <v/>
      </c>
      <c r="ET9" s="236"/>
      <c r="EV9" s="227" t="n">
        <f aca="false">$B9</f>
        <v>13</v>
      </c>
      <c r="EW9" s="228" t="str">
        <f aca="false">GrpA!$B$7</f>
        <v>Scotland</v>
      </c>
      <c r="EX9" s="229" t="n">
        <f aca="false">$D9</f>
        <v>20</v>
      </c>
      <c r="EY9" s="228" t="str">
        <f aca="false">GrpA!$D$7</f>
        <v>Switzerland</v>
      </c>
      <c r="EZ9" s="232"/>
      <c r="FA9" s="232"/>
      <c r="FB9" s="235"/>
      <c r="FC9" s="229" t="str">
        <f aca="false">IF(($F9&lt;&gt;"")*($G9&lt;&gt;"")*(EZ9&lt;&gt;"")*(FA9&lt;&gt;""),($F9&gt;$G9)*(EZ9&gt;FA9)+($F9=$G9)*(EZ9=FA9)+($F9&lt;$G9)*(EZ9&lt;FA9),"")</f>
        <v/>
      </c>
      <c r="FD9" s="229" t="str">
        <f aca="false">IF((FC9&lt;&gt;""),IF(OR($F9&lt;&gt;$G9,PrSettings!$M$4="●"),(($F9-$G9)=(EZ9-FA9))*1,0),"")</f>
        <v/>
      </c>
      <c r="FE9" s="229" t="str">
        <f aca="false">IF((FC9&lt;&gt;""),($F9=EZ9)*($G9=FA9),"")</f>
        <v/>
      </c>
      <c r="FF9" s="229" t="str">
        <f aca="false">IF(FC9&lt;&gt;"",IF(ABS($F9-$G9)&gt;=PrSettings!$M$7,(ABS($F9-$G9-EZ9+FA9)&lt;=1)*1,IF(AND(FC9,$F9=$G9,$F9&gt;=PrSettings!$M$6),(ABS(EZ9-$F9)&lt;=1)*1,IF(AND(ABS($F9-$G9-EZ9+FA9)&lt;=1,$F9+$G9&gt;=PrSettings!$M$8),(ABS(EZ9-$F9)&lt;=1)*(ABS(FA9-$G9)&lt;=1)*1,""))),"")</f>
        <v/>
      </c>
      <c r="FG9" s="236"/>
      <c r="FI9" s="227" t="n">
        <f aca="false">$B9</f>
        <v>13</v>
      </c>
      <c r="FJ9" s="228" t="str">
        <f aca="false">GrpA!$B$7</f>
        <v>Scotland</v>
      </c>
      <c r="FK9" s="229" t="n">
        <f aca="false">$D9</f>
        <v>20</v>
      </c>
      <c r="FL9" s="228" t="str">
        <f aca="false">GrpA!$D$7</f>
        <v>Switzerland</v>
      </c>
      <c r="FM9" s="232"/>
      <c r="FN9" s="232"/>
      <c r="FO9" s="235"/>
      <c r="FP9" s="229" t="str">
        <f aca="false">IF(($F9&lt;&gt;"")*($G9&lt;&gt;"")*(FM9&lt;&gt;"")*(FN9&lt;&gt;""),($F9&gt;$G9)*(FM9&gt;FN9)+($F9=$G9)*(FM9=FN9)+($F9&lt;$G9)*(FM9&lt;FN9),"")</f>
        <v/>
      </c>
      <c r="FQ9" s="229" t="str">
        <f aca="false">IF((FP9&lt;&gt;""),IF(OR($F9&lt;&gt;$G9,PrSettings!$M$4="●"),(($F9-$G9)=(FM9-FN9))*1,0),"")</f>
        <v/>
      </c>
      <c r="FR9" s="229" t="str">
        <f aca="false">IF((FP9&lt;&gt;""),($F9=FM9)*($G9=FN9),"")</f>
        <v/>
      </c>
      <c r="FS9" s="229" t="str">
        <f aca="false">IF(FP9&lt;&gt;"",IF(ABS($F9-$G9)&gt;=PrSettings!$M$7,(ABS($F9-$G9-FM9+FN9)&lt;=1)*1,IF(AND(FP9,$F9=$G9,$F9&gt;=PrSettings!$M$6),(ABS(FM9-$F9)&lt;=1)*1,IF(AND(ABS($F9-$G9-FM9+FN9)&lt;=1,$F9+$G9&gt;=PrSettings!$M$8),(ABS(FM9-$F9)&lt;=1)*(ABS(FN9-$G9)&lt;=1)*1,""))),"")</f>
        <v/>
      </c>
      <c r="FT9" s="236"/>
      <c r="FV9" s="227" t="n">
        <f aca="false">$B9</f>
        <v>13</v>
      </c>
      <c r="FW9" s="228" t="str">
        <f aca="false">GrpA!$B$7</f>
        <v>Scotland</v>
      </c>
      <c r="FX9" s="229" t="n">
        <f aca="false">$D9</f>
        <v>20</v>
      </c>
      <c r="FY9" s="228" t="str">
        <f aca="false">GrpA!$D$7</f>
        <v>Switzerland</v>
      </c>
      <c r="FZ9" s="232"/>
      <c r="GA9" s="232"/>
      <c r="GB9" s="235"/>
      <c r="GC9" s="229" t="str">
        <f aca="false">IF(($F9&lt;&gt;"")*($G9&lt;&gt;"")*(FZ9&lt;&gt;"")*(GA9&lt;&gt;""),($F9&gt;$G9)*(FZ9&gt;GA9)+($F9=$G9)*(FZ9=GA9)+($F9&lt;$G9)*(FZ9&lt;GA9),"")</f>
        <v/>
      </c>
      <c r="GD9" s="229" t="str">
        <f aca="false">IF((GC9&lt;&gt;""),IF(OR($F9&lt;&gt;$G9,PrSettings!$M$4="●"),(($F9-$G9)=(FZ9-GA9))*1,0),"")</f>
        <v/>
      </c>
      <c r="GE9" s="229" t="str">
        <f aca="false">IF((GC9&lt;&gt;""),($F9=FZ9)*($G9=GA9),"")</f>
        <v/>
      </c>
      <c r="GF9" s="229" t="str">
        <f aca="false">IF(GC9&lt;&gt;"",IF(ABS($F9-$G9)&gt;=PrSettings!$M$7,(ABS($F9-$G9-FZ9+GA9)&lt;=1)*1,IF(AND(GC9,$F9=$G9,$F9&gt;=PrSettings!$M$6),(ABS(FZ9-$F9)&lt;=1)*1,IF(AND(ABS($F9-$G9-FZ9+GA9)&lt;=1,$F9+$G9&gt;=PrSettings!$M$8),(ABS(FZ9-$F9)&lt;=1)*(ABS(GA9-$G9)&lt;=1)*1,""))),"")</f>
        <v/>
      </c>
      <c r="GG9" s="236"/>
      <c r="GI9" s="227" t="n">
        <f aca="false">$B9</f>
        <v>13</v>
      </c>
      <c r="GJ9" s="228" t="str">
        <f aca="false">GrpA!$B$7</f>
        <v>Scotland</v>
      </c>
      <c r="GK9" s="229" t="n">
        <f aca="false">$D9</f>
        <v>20</v>
      </c>
      <c r="GL9" s="228" t="str">
        <f aca="false">GrpA!$D$7</f>
        <v>Switzerland</v>
      </c>
      <c r="GM9" s="232"/>
      <c r="GN9" s="232"/>
      <c r="GO9" s="235"/>
      <c r="GP9" s="229" t="str">
        <f aca="false">IF(($F9&lt;&gt;"")*($G9&lt;&gt;"")*(GM9&lt;&gt;"")*(GN9&lt;&gt;""),($F9&gt;$G9)*(GM9&gt;GN9)+($F9=$G9)*(GM9=GN9)+($F9&lt;$G9)*(GM9&lt;GN9),"")</f>
        <v/>
      </c>
      <c r="GQ9" s="229" t="str">
        <f aca="false">IF((GP9&lt;&gt;""),IF(OR($F9&lt;&gt;$G9,PrSettings!$M$4="●"),(($F9-$G9)=(GM9-GN9))*1,0),"")</f>
        <v/>
      </c>
      <c r="GR9" s="229" t="str">
        <f aca="false">IF((GP9&lt;&gt;""),($F9=GM9)*($G9=GN9),"")</f>
        <v/>
      </c>
      <c r="GS9" s="229" t="str">
        <f aca="false">IF(GP9&lt;&gt;"",IF(ABS($F9-$G9)&gt;=PrSettings!$M$7,(ABS($F9-$G9-GM9+GN9)&lt;=1)*1,IF(AND(GP9,$F9=$G9,$F9&gt;=PrSettings!$M$6),(ABS(GM9-$F9)&lt;=1)*1,IF(AND(ABS($F9-$G9-GM9+GN9)&lt;=1,$F9+$G9&gt;=PrSettings!$M$8),(ABS(GM9-$F9)&lt;=1)*(ABS(GN9-$G9)&lt;=1)*1,""))),"")</f>
        <v/>
      </c>
      <c r="GT9" s="236"/>
      <c r="GV9" s="227" t="n">
        <f aca="false">$B9</f>
        <v>13</v>
      </c>
      <c r="GW9" s="228" t="str">
        <f aca="false">GrpA!$B$7</f>
        <v>Scotland</v>
      </c>
      <c r="GX9" s="229" t="n">
        <f aca="false">$D9</f>
        <v>20</v>
      </c>
      <c r="GY9" s="228" t="str">
        <f aca="false">GrpA!$D$7</f>
        <v>Switzerland</v>
      </c>
      <c r="GZ9" s="232"/>
      <c r="HA9" s="232"/>
      <c r="HB9" s="235"/>
      <c r="HC9" s="229" t="str">
        <f aca="false">IF(($F9&lt;&gt;"")*($G9&lt;&gt;"")*(GZ9&lt;&gt;"")*(HA9&lt;&gt;""),($F9&gt;$G9)*(GZ9&gt;HA9)+($F9=$G9)*(GZ9=HA9)+($F9&lt;$G9)*(GZ9&lt;HA9),"")</f>
        <v/>
      </c>
      <c r="HD9" s="229" t="str">
        <f aca="false">IF((HC9&lt;&gt;""),IF(OR($F9&lt;&gt;$G9,PrSettings!$M$4="●"),(($F9-$G9)=(GZ9-HA9))*1,0),"")</f>
        <v/>
      </c>
      <c r="HE9" s="229" t="str">
        <f aca="false">IF((HC9&lt;&gt;""),($F9=GZ9)*($G9=HA9),"")</f>
        <v/>
      </c>
      <c r="HF9" s="229" t="str">
        <f aca="false">IF(HC9&lt;&gt;"",IF(ABS($F9-$G9)&gt;=PrSettings!$M$7,(ABS($F9-$G9-GZ9+HA9)&lt;=1)*1,IF(AND(HC9,$F9=$G9,$F9&gt;=PrSettings!$M$6),(ABS(GZ9-$F9)&lt;=1)*1,IF(AND(ABS($F9-$G9-GZ9+HA9)&lt;=1,$F9+$G9&gt;=PrSettings!$M$8),(ABS(GZ9-$F9)&lt;=1)*(ABS(HA9-$G9)&lt;=1)*1,""))),"")</f>
        <v/>
      </c>
      <c r="HG9" s="236"/>
      <c r="HI9" s="227" t="n">
        <f aca="false">$B9</f>
        <v>13</v>
      </c>
      <c r="HJ9" s="228" t="str">
        <f aca="false">GrpA!$B$7</f>
        <v>Scotland</v>
      </c>
      <c r="HK9" s="229" t="n">
        <f aca="false">$D9</f>
        <v>20</v>
      </c>
      <c r="HL9" s="228" t="str">
        <f aca="false">GrpA!$D$7</f>
        <v>Switzerland</v>
      </c>
      <c r="HM9" s="232"/>
      <c r="HN9" s="232"/>
      <c r="HO9" s="235"/>
      <c r="HP9" s="229" t="str">
        <f aca="false">IF(($F9&lt;&gt;"")*($G9&lt;&gt;"")*(HM9&lt;&gt;"")*(HN9&lt;&gt;""),($F9&gt;$G9)*(HM9&gt;HN9)+($F9=$G9)*(HM9=HN9)+($F9&lt;$G9)*(HM9&lt;HN9),"")</f>
        <v/>
      </c>
      <c r="HQ9" s="229" t="str">
        <f aca="false">IF((HP9&lt;&gt;""),IF(OR($F9&lt;&gt;$G9,PrSettings!$M$4="●"),(($F9-$G9)=(HM9-HN9))*1,0),"")</f>
        <v/>
      </c>
      <c r="HR9" s="229" t="str">
        <f aca="false">IF((HP9&lt;&gt;""),($F9=HM9)*($G9=HN9),"")</f>
        <v/>
      </c>
      <c r="HS9" s="229" t="str">
        <f aca="false">IF(HP9&lt;&gt;"",IF(ABS($F9-$G9)&gt;=PrSettings!$M$7,(ABS($F9-$G9-HM9+HN9)&lt;=1)*1,IF(AND(HP9,$F9=$G9,$F9&gt;=PrSettings!$M$6),(ABS(HM9-$F9)&lt;=1)*1,IF(AND(ABS($F9-$G9-HM9+HN9)&lt;=1,$F9+$G9&gt;=PrSettings!$M$8),(ABS(HM9-$F9)&lt;=1)*(ABS(HN9-$G9)&lt;=1)*1,""))),"")</f>
        <v/>
      </c>
      <c r="HT9" s="236"/>
      <c r="HV9" s="227" t="n">
        <f aca="false">$B9</f>
        <v>13</v>
      </c>
      <c r="HW9" s="228" t="str">
        <f aca="false">GrpA!$B$7</f>
        <v>Scotland</v>
      </c>
      <c r="HX9" s="229" t="n">
        <f aca="false">$D9</f>
        <v>20</v>
      </c>
      <c r="HY9" s="228" t="str">
        <f aca="false">GrpA!$D$7</f>
        <v>Switzerland</v>
      </c>
      <c r="HZ9" s="232"/>
      <c r="IA9" s="232"/>
      <c r="IB9" s="235"/>
      <c r="IC9" s="229" t="str">
        <f aca="false">IF(($F9&lt;&gt;"")*($G9&lt;&gt;"")*(HZ9&lt;&gt;"")*(IA9&lt;&gt;""),($F9&gt;$G9)*(HZ9&gt;IA9)+($F9=$G9)*(HZ9=IA9)+($F9&lt;$G9)*(HZ9&lt;IA9),"")</f>
        <v/>
      </c>
      <c r="ID9" s="229" t="str">
        <f aca="false">IF((IC9&lt;&gt;""),IF(OR($F9&lt;&gt;$G9,PrSettings!$M$4="●"),(($F9-$G9)=(HZ9-IA9))*1,0),"")</f>
        <v/>
      </c>
      <c r="IE9" s="229" t="str">
        <f aca="false">IF((IC9&lt;&gt;""),($F9=HZ9)*($G9=IA9),"")</f>
        <v/>
      </c>
      <c r="IF9" s="229" t="str">
        <f aca="false">IF(IC9&lt;&gt;"",IF(ABS($F9-$G9)&gt;=PrSettings!$M$7,(ABS($F9-$G9-HZ9+IA9)&lt;=1)*1,IF(AND(IC9,$F9=$G9,$F9&gt;=PrSettings!$M$6),(ABS(HZ9-$F9)&lt;=1)*1,IF(AND(ABS($F9-$G9-HZ9+IA9)&lt;=1,$F9+$G9&gt;=PrSettings!$M$8),(ABS(HZ9-$F9)&lt;=1)*(ABS(IA9-$G9)&lt;=1)*1,""))),"")</f>
        <v/>
      </c>
      <c r="IG9" s="236"/>
      <c r="II9" s="227" t="n">
        <f aca="false">$B9</f>
        <v>13</v>
      </c>
      <c r="IJ9" s="228" t="str">
        <f aca="false">GrpA!$B$7</f>
        <v>Scotland</v>
      </c>
      <c r="IK9" s="229" t="n">
        <f aca="false">$D9</f>
        <v>20</v>
      </c>
      <c r="IL9" s="228" t="str">
        <f aca="false">GrpA!$D$7</f>
        <v>Switzerland</v>
      </c>
      <c r="IM9" s="232"/>
      <c r="IN9" s="232"/>
      <c r="IO9" s="235"/>
      <c r="IP9" s="229" t="str">
        <f aca="false">IF(($F9&lt;&gt;"")*($G9&lt;&gt;"")*(IM9&lt;&gt;"")*(IN9&lt;&gt;""),($F9&gt;$G9)*(IM9&gt;IN9)+($F9=$G9)*(IM9=IN9)+($F9&lt;$G9)*(IM9&lt;IN9),"")</f>
        <v/>
      </c>
      <c r="IQ9" s="229" t="str">
        <f aca="false">IF((IP9&lt;&gt;""),IF(OR($F9&lt;&gt;$G9,PrSettings!$M$4="●"),(($F9-$G9)=(IM9-IN9))*1,0),"")</f>
        <v/>
      </c>
      <c r="IR9" s="229" t="str">
        <f aca="false">IF((IP9&lt;&gt;""),($F9=IM9)*($G9=IN9),"")</f>
        <v/>
      </c>
      <c r="IS9" s="229" t="str">
        <f aca="false">IF(IP9&lt;&gt;"",IF(ABS($F9-$G9)&gt;=PrSettings!$M$7,(ABS($F9-$G9-IM9+IN9)&lt;=1)*1,IF(AND(IP9,$F9=$G9,$F9&gt;=PrSettings!$M$6),(ABS(IM9-$F9)&lt;=1)*1,IF(AND(ABS($F9-$G9-IM9+IN9)&lt;=1,$F9+$G9&gt;=PrSettings!$M$8),(ABS(IM9-$F9)&lt;=1)*(ABS(IN9-$G9)&lt;=1)*1,""))),"")</f>
        <v/>
      </c>
      <c r="IT9" s="236"/>
      <c r="IV9" s="227" t="n">
        <f aca="false">$B9</f>
        <v>13</v>
      </c>
      <c r="IW9" s="228" t="str">
        <f aca="false">GrpA!$B$7</f>
        <v>Scotland</v>
      </c>
      <c r="IX9" s="229" t="n">
        <f aca="false">$D9</f>
        <v>20</v>
      </c>
      <c r="IY9" s="228" t="str">
        <f aca="false">GrpA!$D$7</f>
        <v>Switzerland</v>
      </c>
      <c r="IZ9" s="232"/>
      <c r="JA9" s="232"/>
      <c r="JB9" s="235"/>
      <c r="JC9" s="229" t="str">
        <f aca="false">IF(($F9&lt;&gt;"")*($G9&lt;&gt;"")*(IZ9&lt;&gt;"")*(JA9&lt;&gt;""),($F9&gt;$G9)*(IZ9&gt;JA9)+($F9=$G9)*(IZ9=JA9)+($F9&lt;$G9)*(IZ9&lt;JA9),"")</f>
        <v/>
      </c>
      <c r="JD9" s="229" t="str">
        <f aca="false">IF((JC9&lt;&gt;""),IF(OR($F9&lt;&gt;$G9,PrSettings!$M$4="●"),(($F9-$G9)=(IZ9-JA9))*1,0),"")</f>
        <v/>
      </c>
      <c r="JE9" s="229" t="str">
        <f aca="false">IF((JC9&lt;&gt;""),($F9=IZ9)*($G9=JA9),"")</f>
        <v/>
      </c>
      <c r="JF9" s="229" t="str">
        <f aca="false">IF(JC9&lt;&gt;"",IF(ABS($F9-$G9)&gt;=PrSettings!$M$7,(ABS($F9-$G9-IZ9+JA9)&lt;=1)*1,IF(AND(JC9,$F9=$G9,$F9&gt;=PrSettings!$M$6),(ABS(IZ9-$F9)&lt;=1)*1,IF(AND(ABS($F9-$G9-IZ9+JA9)&lt;=1,$F9+$G9&gt;=PrSettings!$M$8),(ABS(IZ9-$F9)&lt;=1)*(ABS(JA9-$G9)&lt;=1)*1,""))),"")</f>
        <v/>
      </c>
      <c r="JG9" s="236"/>
      <c r="JI9" s="227" t="n">
        <f aca="false">$B9</f>
        <v>13</v>
      </c>
      <c r="JJ9" s="228" t="str">
        <f aca="false">GrpA!$B$7</f>
        <v>Scotland</v>
      </c>
      <c r="JK9" s="229" t="n">
        <f aca="false">$D9</f>
        <v>20</v>
      </c>
      <c r="JL9" s="228" t="str">
        <f aca="false">GrpA!$D$7</f>
        <v>Switzerland</v>
      </c>
      <c r="JM9" s="232"/>
      <c r="JN9" s="232"/>
      <c r="JO9" s="235"/>
      <c r="JP9" s="229" t="str">
        <f aca="false">IF(($F9&lt;&gt;"")*($G9&lt;&gt;"")*(JM9&lt;&gt;"")*(JN9&lt;&gt;""),($F9&gt;$G9)*(JM9&gt;JN9)+($F9=$G9)*(JM9=JN9)+($F9&lt;$G9)*(JM9&lt;JN9),"")</f>
        <v/>
      </c>
      <c r="JQ9" s="229" t="str">
        <f aca="false">IF((JP9&lt;&gt;""),IF(OR($F9&lt;&gt;$G9,PrSettings!$M$4="●"),(($F9-$G9)=(JM9-JN9))*1,0),"")</f>
        <v/>
      </c>
      <c r="JR9" s="229" t="str">
        <f aca="false">IF((JP9&lt;&gt;""),($F9=JM9)*($G9=JN9),"")</f>
        <v/>
      </c>
      <c r="JS9" s="229" t="str">
        <f aca="false">IF(JP9&lt;&gt;"",IF(ABS($F9-$G9)&gt;=PrSettings!$M$7,(ABS($F9-$G9-JM9+JN9)&lt;=1)*1,IF(AND(JP9,$F9=$G9,$F9&gt;=PrSettings!$M$6),(ABS(JM9-$F9)&lt;=1)*1,IF(AND(ABS($F9-$G9-JM9+JN9)&lt;=1,$F9+$G9&gt;=PrSettings!$M$8),(ABS(JM9-$F9)&lt;=1)*(ABS(JN9-$G9)&lt;=1)*1,""))),"")</f>
        <v/>
      </c>
      <c r="JT9" s="236"/>
      <c r="JV9" s="227" t="n">
        <f aca="false">$B9</f>
        <v>13</v>
      </c>
      <c r="JW9" s="228" t="str">
        <f aca="false">GrpA!$B$7</f>
        <v>Scotland</v>
      </c>
      <c r="JX9" s="229" t="n">
        <f aca="false">$D9</f>
        <v>20</v>
      </c>
      <c r="JY9" s="228" t="str">
        <f aca="false">GrpA!$D$7</f>
        <v>Switzerland</v>
      </c>
      <c r="JZ9" s="232"/>
      <c r="KA9" s="232"/>
      <c r="KB9" s="235"/>
      <c r="KC9" s="229" t="str">
        <f aca="false">IF(($F9&lt;&gt;"")*($G9&lt;&gt;"")*(JZ9&lt;&gt;"")*(KA9&lt;&gt;""),($F9&gt;$G9)*(JZ9&gt;KA9)+($F9=$G9)*(JZ9=KA9)+($F9&lt;$G9)*(JZ9&lt;KA9),"")</f>
        <v/>
      </c>
      <c r="KD9" s="229" t="str">
        <f aca="false">IF((KC9&lt;&gt;""),IF(OR($F9&lt;&gt;$G9,PrSettings!$M$4="●"),(($F9-$G9)=(JZ9-KA9))*1,0),"")</f>
        <v/>
      </c>
      <c r="KE9" s="229" t="str">
        <f aca="false">IF((KC9&lt;&gt;""),($F9=JZ9)*($G9=KA9),"")</f>
        <v/>
      </c>
      <c r="KF9" s="229" t="str">
        <f aca="false">IF(KC9&lt;&gt;"",IF(ABS($F9-$G9)&gt;=PrSettings!$M$7,(ABS($F9-$G9-JZ9+KA9)&lt;=1)*1,IF(AND(KC9,$F9=$G9,$F9&gt;=PrSettings!$M$6),(ABS(JZ9-$F9)&lt;=1)*1,IF(AND(ABS($F9-$G9-JZ9+KA9)&lt;=1,$F9+$G9&gt;=PrSettings!$M$8),(ABS(JZ9-$F9)&lt;=1)*(ABS(KA9-$G9)&lt;=1)*1,""))),"")</f>
        <v/>
      </c>
      <c r="KG9" s="236"/>
      <c r="KI9" s="227" t="n">
        <f aca="false">$B9</f>
        <v>13</v>
      </c>
      <c r="KJ9" s="228" t="str">
        <f aca="false">GrpA!$B$7</f>
        <v>Scotland</v>
      </c>
      <c r="KK9" s="229" t="n">
        <f aca="false">$D9</f>
        <v>20</v>
      </c>
      <c r="KL9" s="228" t="str">
        <f aca="false">GrpA!$D$7</f>
        <v>Switzerland</v>
      </c>
      <c r="KM9" s="232"/>
      <c r="KN9" s="232"/>
      <c r="KO9" s="235"/>
      <c r="KP9" s="229" t="str">
        <f aca="false">IF(($F9&lt;&gt;"")*($G9&lt;&gt;"")*(KM9&lt;&gt;"")*(KN9&lt;&gt;""),($F9&gt;$G9)*(KM9&gt;KN9)+($F9=$G9)*(KM9=KN9)+($F9&lt;$G9)*(KM9&lt;KN9),"")</f>
        <v/>
      </c>
      <c r="KQ9" s="229" t="str">
        <f aca="false">IF((KP9&lt;&gt;""),IF(OR($F9&lt;&gt;$G9,PrSettings!$M$4="●"),(($F9-$G9)=(KM9-KN9))*1,0),"")</f>
        <v/>
      </c>
      <c r="KR9" s="229" t="str">
        <f aca="false">IF((KP9&lt;&gt;""),($F9=KM9)*($G9=KN9),"")</f>
        <v/>
      </c>
      <c r="KS9" s="229" t="str">
        <f aca="false">IF(KP9&lt;&gt;"",IF(ABS($F9-$G9)&gt;=PrSettings!$M$7,(ABS($F9-$G9-KM9+KN9)&lt;=1)*1,IF(AND(KP9,$F9=$G9,$F9&gt;=PrSettings!$M$6),(ABS(KM9-$F9)&lt;=1)*1,IF(AND(ABS($F9-$G9-KM9+KN9)&lt;=1,$F9+$G9&gt;=PrSettings!$M$8),(ABS(KM9-$F9)&lt;=1)*(ABS(KN9-$G9)&lt;=1)*1,""))),"")</f>
        <v/>
      </c>
      <c r="KT9" s="236"/>
      <c r="KV9" s="227" t="n">
        <f aca="false">$B9</f>
        <v>13</v>
      </c>
      <c r="KW9" s="228" t="str">
        <f aca="false">GrpA!$B$7</f>
        <v>Scotland</v>
      </c>
      <c r="KX9" s="229" t="n">
        <f aca="false">$D9</f>
        <v>20</v>
      </c>
      <c r="KY9" s="228" t="str">
        <f aca="false">GrpA!$D$7</f>
        <v>Switzerland</v>
      </c>
      <c r="KZ9" s="232"/>
      <c r="LA9" s="232"/>
      <c r="LB9" s="235"/>
      <c r="LC9" s="229" t="str">
        <f aca="false">IF(($F9&lt;&gt;"")*($G9&lt;&gt;"")*(KZ9&lt;&gt;"")*(LA9&lt;&gt;""),($F9&gt;$G9)*(KZ9&gt;LA9)+($F9=$G9)*(KZ9=LA9)+($F9&lt;$G9)*(KZ9&lt;LA9),"")</f>
        <v/>
      </c>
      <c r="LD9" s="229" t="str">
        <f aca="false">IF((LC9&lt;&gt;""),IF(OR($F9&lt;&gt;$G9,PrSettings!$M$4="●"),(($F9-$G9)=(KZ9-LA9))*1,0),"")</f>
        <v/>
      </c>
      <c r="LE9" s="229" t="str">
        <f aca="false">IF((LC9&lt;&gt;""),($F9=KZ9)*($G9=LA9),"")</f>
        <v/>
      </c>
      <c r="LF9" s="229" t="str">
        <f aca="false">IF(LC9&lt;&gt;"",IF(ABS($F9-$G9)&gt;=PrSettings!$M$7,(ABS($F9-$G9-KZ9+LA9)&lt;=1)*1,IF(AND(LC9,$F9=$G9,$F9&gt;=PrSettings!$M$6),(ABS(KZ9-$F9)&lt;=1)*1,IF(AND(ABS($F9-$G9-KZ9+LA9)&lt;=1,$F9+$G9&gt;=PrSettings!$M$8),(ABS(KZ9-$F9)&lt;=1)*(ABS(LA9-$G9)&lt;=1)*1,""))),"")</f>
        <v/>
      </c>
      <c r="LG9" s="236"/>
      <c r="LI9" s="227" t="n">
        <f aca="false">$B9</f>
        <v>13</v>
      </c>
      <c r="LJ9" s="228" t="str">
        <f aca="false">GrpA!$B$7</f>
        <v>Scotland</v>
      </c>
      <c r="LK9" s="229" t="n">
        <f aca="false">$D9</f>
        <v>20</v>
      </c>
      <c r="LL9" s="228" t="str">
        <f aca="false">GrpA!$D$7</f>
        <v>Switzerland</v>
      </c>
      <c r="LM9" s="232"/>
      <c r="LN9" s="232"/>
      <c r="LO9" s="235"/>
      <c r="LP9" s="229" t="str">
        <f aca="false">IF(($F9&lt;&gt;"")*($G9&lt;&gt;"")*(LM9&lt;&gt;"")*(LN9&lt;&gt;""),($F9&gt;$G9)*(LM9&gt;LN9)+($F9=$G9)*(LM9=LN9)+($F9&lt;$G9)*(LM9&lt;LN9),"")</f>
        <v/>
      </c>
      <c r="LQ9" s="229" t="str">
        <f aca="false">IF((LP9&lt;&gt;""),IF(OR($F9&lt;&gt;$G9,PrSettings!$M$4="●"),(($F9-$G9)=(LM9-LN9))*1,0),"")</f>
        <v/>
      </c>
      <c r="LR9" s="229" t="str">
        <f aca="false">IF((LP9&lt;&gt;""),($F9=LM9)*($G9=LN9),"")</f>
        <v/>
      </c>
      <c r="LS9" s="229" t="str">
        <f aca="false">IF(LP9&lt;&gt;"",IF(ABS($F9-$G9)&gt;=PrSettings!$M$7,(ABS($F9-$G9-LM9+LN9)&lt;=1)*1,IF(AND(LP9,$F9=$G9,$F9&gt;=PrSettings!$M$6),(ABS(LM9-$F9)&lt;=1)*1,IF(AND(ABS($F9-$G9-LM9+LN9)&lt;=1,$F9+$G9&gt;=PrSettings!$M$8),(ABS(LM9-$F9)&lt;=1)*(ABS(LN9-$G9)&lt;=1)*1,""))),"")</f>
        <v/>
      </c>
      <c r="LT9" s="236"/>
      <c r="LV9" s="227" t="n">
        <f aca="false">$B9</f>
        <v>13</v>
      </c>
      <c r="LW9" s="228" t="str">
        <f aca="false">GrpA!$B$7</f>
        <v>Scotland</v>
      </c>
      <c r="LX9" s="229" t="n">
        <f aca="false">$D9</f>
        <v>20</v>
      </c>
      <c r="LY9" s="228" t="str">
        <f aca="false">GrpA!$D$7</f>
        <v>Switzerland</v>
      </c>
      <c r="LZ9" s="232"/>
      <c r="MA9" s="232"/>
      <c r="MB9" s="235"/>
      <c r="MC9" s="229" t="str">
        <f aca="false">IF(($F9&lt;&gt;"")*($G9&lt;&gt;"")*(LZ9&lt;&gt;"")*(MA9&lt;&gt;""),($F9&gt;$G9)*(LZ9&gt;MA9)+($F9=$G9)*(LZ9=MA9)+($F9&lt;$G9)*(LZ9&lt;MA9),"")</f>
        <v/>
      </c>
      <c r="MD9" s="229" t="str">
        <f aca="false">IF((MC9&lt;&gt;""),IF(OR($F9&lt;&gt;$G9,PrSettings!$M$4="●"),(($F9-$G9)=(LZ9-MA9))*1,0),"")</f>
        <v/>
      </c>
      <c r="ME9" s="229" t="str">
        <f aca="false">IF((MC9&lt;&gt;""),($F9=LZ9)*($G9=MA9),"")</f>
        <v/>
      </c>
      <c r="MF9" s="229" t="str">
        <f aca="false">IF(MC9&lt;&gt;"",IF(ABS($F9-$G9)&gt;=PrSettings!$M$7,(ABS($F9-$G9-LZ9+MA9)&lt;=1)*1,IF(AND(MC9,$F9=$G9,$F9&gt;=PrSettings!$M$6),(ABS(LZ9-$F9)&lt;=1)*1,IF(AND(ABS($F9-$G9-LZ9+MA9)&lt;=1,$F9+$G9&gt;=PrSettings!$M$8),(ABS(LZ9-$F9)&lt;=1)*(ABS(MA9-$G9)&lt;=1)*1,""))),"")</f>
        <v/>
      </c>
      <c r="MG9" s="236"/>
    </row>
    <row r="10" customFormat="false" ht="15" hidden="false" customHeight="false" outlineLevel="0" collapsed="false">
      <c r="A10" s="153"/>
      <c r="B10" s="227" t="n">
        <f aca="false" t="array" ref="B10:B10">INDEX(Groups!$C$7:$C$35,MATCH(C10,Groups!$D$7:$D$35,0))</f>
        <v>20</v>
      </c>
      <c r="C10" s="228" t="str">
        <f aca="false">GrpA!$B$8</f>
        <v>Switzerland</v>
      </c>
      <c r="D10" s="229" t="n">
        <f aca="false" t="array" ref="D10:D10">INDEX(Groups!$C$7:$C$35,MATCH(E10,Groups!$D$7:$D$35,0))</f>
        <v>54</v>
      </c>
      <c r="E10" s="228" t="str">
        <f aca="false">GrpA!$D$8</f>
        <v>Germany</v>
      </c>
      <c r="F10" s="230" t="n">
        <f aca="false">GrpA!$E$8</f>
        <v>1</v>
      </c>
      <c r="G10" s="231" t="n">
        <f aca="false">GrpA!$G$8</f>
        <v>4</v>
      </c>
      <c r="H10" s="107"/>
      <c r="I10" s="227" t="n">
        <f aca="false">$B10</f>
        <v>20</v>
      </c>
      <c r="J10" s="228" t="str">
        <f aca="false">GrpA!$B$8</f>
        <v>Switzerland</v>
      </c>
      <c r="K10" s="229" t="n">
        <f aca="false">$D10</f>
        <v>54</v>
      </c>
      <c r="L10" s="228" t="str">
        <f aca="false">GrpA!$D$8</f>
        <v>Germany</v>
      </c>
      <c r="M10" s="232"/>
      <c r="N10" s="232"/>
      <c r="O10" s="235"/>
      <c r="P10" s="229" t="str">
        <f aca="false">IF(($F10&lt;&gt;"")*($G10&lt;&gt;"")*(M10&lt;&gt;"")*(N10&lt;&gt;""),($F10&gt;$G10)*(M10&gt;N10)+($F10=$G10)*(M10=N10)+($F10&lt;$G10)*(M10&lt;N10),"")</f>
        <v/>
      </c>
      <c r="Q10" s="229" t="str">
        <f aca="false">IF((P10&lt;&gt;""),IF(OR($F10&lt;&gt;$G10,PrSettings!$M$4="●"),(($F10-$G10)=(M10-N10))*1,0),"")</f>
        <v/>
      </c>
      <c r="R10" s="229" t="str">
        <f aca="false">IF((P10&lt;&gt;""),($F10=M10)*($G10=N10),"")</f>
        <v/>
      </c>
      <c r="S10" s="229" t="str">
        <f aca="false">IF(P10&lt;&gt;"",IF(ABS($F10-$G10)&gt;=PrSettings!$M$7,(ABS($F10-$G10-M10+N10)&lt;=1)*1,IF(AND(P10,$F10=$G10,$F10&gt;=PrSettings!$M$6),(ABS(M10-$F10)&lt;=1)*1,IF(AND(ABS($F10-$G10-M10+N10)&lt;=1,$F10+$G10&gt;=PrSettings!$M$8),(ABS(M10-$F10)&lt;=1)*(ABS(N10-$G10)&lt;=1)*1,""))),"")</f>
        <v/>
      </c>
      <c r="T10" s="236"/>
      <c r="V10" s="227" t="n">
        <f aca="false">$B10</f>
        <v>20</v>
      </c>
      <c r="W10" s="228" t="str">
        <f aca="false">GrpA!$B$8</f>
        <v>Switzerland</v>
      </c>
      <c r="X10" s="229" t="n">
        <f aca="false">$D10</f>
        <v>54</v>
      </c>
      <c r="Y10" s="228" t="str">
        <f aca="false">GrpA!$D$8</f>
        <v>Germany</v>
      </c>
      <c r="Z10" s="232"/>
      <c r="AA10" s="232"/>
      <c r="AB10" s="235"/>
      <c r="AC10" s="229" t="str">
        <f aca="false">IF(($F10&lt;&gt;"")*($G10&lt;&gt;"")*(Z10&lt;&gt;"")*(AA10&lt;&gt;""),($F10&gt;$G10)*(Z10&gt;AA10)+($F10=$G10)*(Z10=AA10)+($F10&lt;$G10)*(Z10&lt;AA10),"")</f>
        <v/>
      </c>
      <c r="AD10" s="229" t="str">
        <f aca="false">IF((AC10&lt;&gt;""),IF(OR($F10&lt;&gt;$G10,PrSettings!$M$4="●"),(($F10-$G10)=(Z10-AA10))*1,0),"")</f>
        <v/>
      </c>
      <c r="AE10" s="229" t="str">
        <f aca="false">IF((AC10&lt;&gt;""),($F10=Z10)*($G10=AA10),"")</f>
        <v/>
      </c>
      <c r="AF10" s="229" t="str">
        <f aca="false">IF(AC10&lt;&gt;"",IF(ABS($F10-$G10)&gt;=PrSettings!$M$7,(ABS($F10-$G10-Z10+AA10)&lt;=1)*1,IF(AND(AC10,$F10=$G10,$F10&gt;=PrSettings!$M$6),(ABS(Z10-$F10)&lt;=1)*1,IF(AND(ABS($F10-$G10-Z10+AA10)&lt;=1,$F10+$G10&gt;=PrSettings!$M$8),(ABS(Z10-$F10)&lt;=1)*(ABS(AA10-$G10)&lt;=1)*1,""))),"")</f>
        <v/>
      </c>
      <c r="AG10" s="236"/>
      <c r="AI10" s="227" t="n">
        <f aca="false">$B10</f>
        <v>20</v>
      </c>
      <c r="AJ10" s="228" t="str">
        <f aca="false">GrpA!$B$8</f>
        <v>Switzerland</v>
      </c>
      <c r="AK10" s="229" t="n">
        <f aca="false">$D10</f>
        <v>54</v>
      </c>
      <c r="AL10" s="228" t="str">
        <f aca="false">GrpA!$D$8</f>
        <v>Germany</v>
      </c>
      <c r="AM10" s="232"/>
      <c r="AN10" s="232"/>
      <c r="AO10" s="235"/>
      <c r="AP10" s="229" t="str">
        <f aca="false">IF(($F10&lt;&gt;"")*($G10&lt;&gt;"")*(AM10&lt;&gt;"")*(AN10&lt;&gt;""),($F10&gt;$G10)*(AM10&gt;AN10)+($F10=$G10)*(AM10=AN10)+($F10&lt;$G10)*(AM10&lt;AN10),"")</f>
        <v/>
      </c>
      <c r="AQ10" s="229" t="str">
        <f aca="false">IF((AP10&lt;&gt;""),IF(OR($F10&lt;&gt;$G10,PrSettings!$M$4="●"),(($F10-$G10)=(AM10-AN10))*1,0),"")</f>
        <v/>
      </c>
      <c r="AR10" s="229" t="str">
        <f aca="false">IF((AP10&lt;&gt;""),($F10=AM10)*($G10=AN10),"")</f>
        <v/>
      </c>
      <c r="AS10" s="229" t="str">
        <f aca="false">IF(AP10&lt;&gt;"",IF(ABS($F10-$G10)&gt;=PrSettings!$M$7,(ABS($F10-$G10-AM10+AN10)&lt;=1)*1,IF(AND(AP10,$F10=$G10,$F10&gt;=PrSettings!$M$6),(ABS(AM10-$F10)&lt;=1)*1,IF(AND(ABS($F10-$G10-AM10+AN10)&lt;=1,$F10+$G10&gt;=PrSettings!$M$8),(ABS(AM10-$F10)&lt;=1)*(ABS(AN10-$G10)&lt;=1)*1,""))),"")</f>
        <v/>
      </c>
      <c r="AT10" s="236"/>
      <c r="AV10" s="227" t="n">
        <f aca="false">$B10</f>
        <v>20</v>
      </c>
      <c r="AW10" s="228" t="str">
        <f aca="false">GrpA!$B$8</f>
        <v>Switzerland</v>
      </c>
      <c r="AX10" s="229" t="n">
        <f aca="false">$D10</f>
        <v>54</v>
      </c>
      <c r="AY10" s="228" t="str">
        <f aca="false">GrpA!$D$8</f>
        <v>Germany</v>
      </c>
      <c r="AZ10" s="232"/>
      <c r="BA10" s="232"/>
      <c r="BB10" s="235"/>
      <c r="BC10" s="229" t="str">
        <f aca="false">IF(($F10&lt;&gt;"")*($G10&lt;&gt;"")*(AZ10&lt;&gt;"")*(BA10&lt;&gt;""),($F10&gt;$G10)*(AZ10&gt;BA10)+($F10=$G10)*(AZ10=BA10)+($F10&lt;$G10)*(AZ10&lt;BA10),"")</f>
        <v/>
      </c>
      <c r="BD10" s="229" t="str">
        <f aca="false">IF((BC10&lt;&gt;""),IF(OR($F10&lt;&gt;$G10,PrSettings!$M$4="●"),(($F10-$G10)=(AZ10-BA10))*1,0),"")</f>
        <v/>
      </c>
      <c r="BE10" s="229" t="str">
        <f aca="false">IF((BC10&lt;&gt;""),($F10=AZ10)*($G10=BA10),"")</f>
        <v/>
      </c>
      <c r="BF10" s="229" t="str">
        <f aca="false">IF(BC10&lt;&gt;"",IF(ABS($F10-$G10)&gt;=PrSettings!$M$7,(ABS($F10-$G10-AZ10+BA10)&lt;=1)*1,IF(AND(BC10,$F10=$G10,$F10&gt;=PrSettings!$M$6),(ABS(AZ10-$F10)&lt;=1)*1,IF(AND(ABS($F10-$G10-AZ10+BA10)&lt;=1,$F10+$G10&gt;=PrSettings!$M$8),(ABS(AZ10-$F10)&lt;=1)*(ABS(BA10-$G10)&lt;=1)*1,""))),"")</f>
        <v/>
      </c>
      <c r="BG10" s="236"/>
      <c r="BI10" s="227" t="n">
        <f aca="false">$B10</f>
        <v>20</v>
      </c>
      <c r="BJ10" s="228" t="str">
        <f aca="false">GrpA!$B$8</f>
        <v>Switzerland</v>
      </c>
      <c r="BK10" s="229" t="n">
        <f aca="false">$D10</f>
        <v>54</v>
      </c>
      <c r="BL10" s="228" t="str">
        <f aca="false">GrpA!$D$8</f>
        <v>Germany</v>
      </c>
      <c r="BM10" s="232"/>
      <c r="BN10" s="232"/>
      <c r="BO10" s="235"/>
      <c r="BP10" s="229" t="str">
        <f aca="false">IF(($F10&lt;&gt;"")*($G10&lt;&gt;"")*(BM10&lt;&gt;"")*(BN10&lt;&gt;""),($F10&gt;$G10)*(BM10&gt;BN10)+($F10=$G10)*(BM10=BN10)+($F10&lt;$G10)*(BM10&lt;BN10),"")</f>
        <v/>
      </c>
      <c r="BQ10" s="229" t="str">
        <f aca="false">IF((BP10&lt;&gt;""),IF(OR($F10&lt;&gt;$G10,PrSettings!$M$4="●"),(($F10-$G10)=(BM10-BN10))*1,0),"")</f>
        <v/>
      </c>
      <c r="BR10" s="229" t="str">
        <f aca="false">IF((BP10&lt;&gt;""),($F10=BM10)*($G10=BN10),"")</f>
        <v/>
      </c>
      <c r="BS10" s="229" t="str">
        <f aca="false">IF(BP10&lt;&gt;"",IF(ABS($F10-$G10)&gt;=PrSettings!$M$7,(ABS($F10-$G10-BM10+BN10)&lt;=1)*1,IF(AND(BP10,$F10=$G10,$F10&gt;=PrSettings!$M$6),(ABS(BM10-$F10)&lt;=1)*1,IF(AND(ABS($F10-$G10-BM10+BN10)&lt;=1,$F10+$G10&gt;=PrSettings!$M$8),(ABS(BM10-$F10)&lt;=1)*(ABS(BN10-$G10)&lt;=1)*1,""))),"")</f>
        <v/>
      </c>
      <c r="BT10" s="236"/>
      <c r="BV10" s="227" t="n">
        <f aca="false">$B10</f>
        <v>20</v>
      </c>
      <c r="BW10" s="228" t="str">
        <f aca="false">GrpA!$B$8</f>
        <v>Switzerland</v>
      </c>
      <c r="BX10" s="229" t="n">
        <f aca="false">$D10</f>
        <v>54</v>
      </c>
      <c r="BY10" s="228" t="str">
        <f aca="false">GrpA!$D$8</f>
        <v>Germany</v>
      </c>
      <c r="BZ10" s="232"/>
      <c r="CA10" s="232"/>
      <c r="CB10" s="235"/>
      <c r="CC10" s="229" t="str">
        <f aca="false">IF(($F10&lt;&gt;"")*($G10&lt;&gt;"")*(BZ10&lt;&gt;"")*(CA10&lt;&gt;""),($F10&gt;$G10)*(BZ10&gt;CA10)+($F10=$G10)*(BZ10=CA10)+($F10&lt;$G10)*(BZ10&lt;CA10),"")</f>
        <v/>
      </c>
      <c r="CD10" s="229" t="str">
        <f aca="false">IF((CC10&lt;&gt;""),IF(OR($F10&lt;&gt;$G10,PrSettings!$M$4="●"),(($F10-$G10)=(BZ10-CA10))*1,0),"")</f>
        <v/>
      </c>
      <c r="CE10" s="229" t="str">
        <f aca="false">IF((CC10&lt;&gt;""),($F10=BZ10)*($G10=CA10),"")</f>
        <v/>
      </c>
      <c r="CF10" s="229" t="str">
        <f aca="false">IF(CC10&lt;&gt;"",IF(ABS($F10-$G10)&gt;=PrSettings!$M$7,(ABS($F10-$G10-BZ10+CA10)&lt;=1)*1,IF(AND(CC10,$F10=$G10,$F10&gt;=PrSettings!$M$6),(ABS(BZ10-$F10)&lt;=1)*1,IF(AND(ABS($F10-$G10-BZ10+CA10)&lt;=1,$F10+$G10&gt;=PrSettings!$M$8),(ABS(BZ10-$F10)&lt;=1)*(ABS(CA10-$G10)&lt;=1)*1,""))),"")</f>
        <v/>
      </c>
      <c r="CG10" s="236"/>
      <c r="CI10" s="227" t="n">
        <f aca="false">$B10</f>
        <v>20</v>
      </c>
      <c r="CJ10" s="228" t="str">
        <f aca="false">GrpA!$B$8</f>
        <v>Switzerland</v>
      </c>
      <c r="CK10" s="229" t="n">
        <f aca="false">$D10</f>
        <v>54</v>
      </c>
      <c r="CL10" s="228" t="str">
        <f aca="false">GrpA!$D$8</f>
        <v>Germany</v>
      </c>
      <c r="CM10" s="232"/>
      <c r="CN10" s="232"/>
      <c r="CO10" s="235"/>
      <c r="CP10" s="229" t="str">
        <f aca="false">IF(($F10&lt;&gt;"")*($G10&lt;&gt;"")*(CM10&lt;&gt;"")*(CN10&lt;&gt;""),($F10&gt;$G10)*(CM10&gt;CN10)+($F10=$G10)*(CM10=CN10)+($F10&lt;$G10)*(CM10&lt;CN10),"")</f>
        <v/>
      </c>
      <c r="CQ10" s="229" t="str">
        <f aca="false">IF((CP10&lt;&gt;""),IF(OR($F10&lt;&gt;$G10,PrSettings!$M$4="●"),(($F10-$G10)=(CM10-CN10))*1,0),"")</f>
        <v/>
      </c>
      <c r="CR10" s="229" t="str">
        <f aca="false">IF((CP10&lt;&gt;""),($F10=CM10)*($G10=CN10),"")</f>
        <v/>
      </c>
      <c r="CS10" s="229" t="str">
        <f aca="false">IF(CP10&lt;&gt;"",IF(ABS($F10-$G10)&gt;=PrSettings!$M$7,(ABS($F10-$G10-CM10+CN10)&lt;=1)*1,IF(AND(CP10,$F10=$G10,$F10&gt;=PrSettings!$M$6),(ABS(CM10-$F10)&lt;=1)*1,IF(AND(ABS($F10-$G10-CM10+CN10)&lt;=1,$F10+$G10&gt;=PrSettings!$M$8),(ABS(CM10-$F10)&lt;=1)*(ABS(CN10-$G10)&lt;=1)*1,""))),"")</f>
        <v/>
      </c>
      <c r="CT10" s="236"/>
      <c r="CV10" s="227" t="n">
        <f aca="false">$B10</f>
        <v>20</v>
      </c>
      <c r="CW10" s="228" t="str">
        <f aca="false">GrpA!$B$8</f>
        <v>Switzerland</v>
      </c>
      <c r="CX10" s="229" t="n">
        <f aca="false">$D10</f>
        <v>54</v>
      </c>
      <c r="CY10" s="228" t="str">
        <f aca="false">GrpA!$D$8</f>
        <v>Germany</v>
      </c>
      <c r="CZ10" s="232"/>
      <c r="DA10" s="232"/>
      <c r="DB10" s="235"/>
      <c r="DC10" s="229" t="str">
        <f aca="false">IF(($F10&lt;&gt;"")*($G10&lt;&gt;"")*(CZ10&lt;&gt;"")*(DA10&lt;&gt;""),($F10&gt;$G10)*(CZ10&gt;DA10)+($F10=$G10)*(CZ10=DA10)+($F10&lt;$G10)*(CZ10&lt;DA10),"")</f>
        <v/>
      </c>
      <c r="DD10" s="229" t="str">
        <f aca="false">IF((DC10&lt;&gt;""),IF(OR($F10&lt;&gt;$G10,PrSettings!$M$4="●"),(($F10-$G10)=(CZ10-DA10))*1,0),"")</f>
        <v/>
      </c>
      <c r="DE10" s="229" t="str">
        <f aca="false">IF((DC10&lt;&gt;""),($F10=CZ10)*($G10=DA10),"")</f>
        <v/>
      </c>
      <c r="DF10" s="229" t="str">
        <f aca="false">IF(DC10&lt;&gt;"",IF(ABS($F10-$G10)&gt;=PrSettings!$M$7,(ABS($F10-$G10-CZ10+DA10)&lt;=1)*1,IF(AND(DC10,$F10=$G10,$F10&gt;=PrSettings!$M$6),(ABS(CZ10-$F10)&lt;=1)*1,IF(AND(ABS($F10-$G10-CZ10+DA10)&lt;=1,$F10+$G10&gt;=PrSettings!$M$8),(ABS(CZ10-$F10)&lt;=1)*(ABS(DA10-$G10)&lt;=1)*1,""))),"")</f>
        <v/>
      </c>
      <c r="DG10" s="236"/>
      <c r="DI10" s="227" t="n">
        <f aca="false">$B10</f>
        <v>20</v>
      </c>
      <c r="DJ10" s="228" t="str">
        <f aca="false">GrpA!$B$8</f>
        <v>Switzerland</v>
      </c>
      <c r="DK10" s="229" t="n">
        <f aca="false">$D10</f>
        <v>54</v>
      </c>
      <c r="DL10" s="228" t="str">
        <f aca="false">GrpA!$D$8</f>
        <v>Germany</v>
      </c>
      <c r="DM10" s="232"/>
      <c r="DN10" s="232"/>
      <c r="DO10" s="235"/>
      <c r="DP10" s="229" t="str">
        <f aca="false">IF(($F10&lt;&gt;"")*($G10&lt;&gt;"")*(DM10&lt;&gt;"")*(DN10&lt;&gt;""),($F10&gt;$G10)*(DM10&gt;DN10)+($F10=$G10)*(DM10=DN10)+($F10&lt;$G10)*(DM10&lt;DN10),"")</f>
        <v/>
      </c>
      <c r="DQ10" s="229" t="str">
        <f aca="false">IF((DP10&lt;&gt;""),IF(OR($F10&lt;&gt;$G10,PrSettings!$M$4="●"),(($F10-$G10)=(DM10-DN10))*1,0),"")</f>
        <v/>
      </c>
      <c r="DR10" s="229" t="str">
        <f aca="false">IF((DP10&lt;&gt;""),($F10=DM10)*($G10=DN10),"")</f>
        <v/>
      </c>
      <c r="DS10" s="229" t="str">
        <f aca="false">IF(DP10&lt;&gt;"",IF(ABS($F10-$G10)&gt;=PrSettings!$M$7,(ABS($F10-$G10-DM10+DN10)&lt;=1)*1,IF(AND(DP10,$F10=$G10,$F10&gt;=PrSettings!$M$6),(ABS(DM10-$F10)&lt;=1)*1,IF(AND(ABS($F10-$G10-DM10+DN10)&lt;=1,$F10+$G10&gt;=PrSettings!$M$8),(ABS(DM10-$F10)&lt;=1)*(ABS(DN10-$G10)&lt;=1)*1,""))),"")</f>
        <v/>
      </c>
      <c r="DT10" s="236"/>
      <c r="DV10" s="227" t="n">
        <f aca="false">$B10</f>
        <v>20</v>
      </c>
      <c r="DW10" s="228" t="str">
        <f aca="false">GrpA!$B$8</f>
        <v>Switzerland</v>
      </c>
      <c r="DX10" s="229" t="n">
        <f aca="false">$D10</f>
        <v>54</v>
      </c>
      <c r="DY10" s="228" t="str">
        <f aca="false">GrpA!$D$8</f>
        <v>Germany</v>
      </c>
      <c r="DZ10" s="232"/>
      <c r="EA10" s="232"/>
      <c r="EB10" s="235"/>
      <c r="EC10" s="229" t="str">
        <f aca="false">IF(($F10&lt;&gt;"")*($G10&lt;&gt;"")*(DZ10&lt;&gt;"")*(EA10&lt;&gt;""),($F10&gt;$G10)*(DZ10&gt;EA10)+($F10=$G10)*(DZ10=EA10)+($F10&lt;$G10)*(DZ10&lt;EA10),"")</f>
        <v/>
      </c>
      <c r="ED10" s="229" t="str">
        <f aca="false">IF((EC10&lt;&gt;""),IF(OR($F10&lt;&gt;$G10,PrSettings!$M$4="●"),(($F10-$G10)=(DZ10-EA10))*1,0),"")</f>
        <v/>
      </c>
      <c r="EE10" s="229" t="str">
        <f aca="false">IF((EC10&lt;&gt;""),($F10=DZ10)*($G10=EA10),"")</f>
        <v/>
      </c>
      <c r="EF10" s="229" t="str">
        <f aca="false">IF(EC10&lt;&gt;"",IF(ABS($F10-$G10)&gt;=PrSettings!$M$7,(ABS($F10-$G10-DZ10+EA10)&lt;=1)*1,IF(AND(EC10,$F10=$G10,$F10&gt;=PrSettings!$M$6),(ABS(DZ10-$F10)&lt;=1)*1,IF(AND(ABS($F10-$G10-DZ10+EA10)&lt;=1,$F10+$G10&gt;=PrSettings!$M$8),(ABS(DZ10-$F10)&lt;=1)*(ABS(EA10-$G10)&lt;=1)*1,""))),"")</f>
        <v/>
      </c>
      <c r="EG10" s="236"/>
      <c r="EI10" s="227" t="n">
        <f aca="false">$B10</f>
        <v>20</v>
      </c>
      <c r="EJ10" s="228" t="str">
        <f aca="false">GrpA!$B$8</f>
        <v>Switzerland</v>
      </c>
      <c r="EK10" s="229" t="n">
        <f aca="false">$D10</f>
        <v>54</v>
      </c>
      <c r="EL10" s="228" t="str">
        <f aca="false">GrpA!$D$8</f>
        <v>Germany</v>
      </c>
      <c r="EM10" s="232"/>
      <c r="EN10" s="232"/>
      <c r="EO10" s="235"/>
      <c r="EP10" s="229" t="str">
        <f aca="false">IF(($F10&lt;&gt;"")*($G10&lt;&gt;"")*(EM10&lt;&gt;"")*(EN10&lt;&gt;""),($F10&gt;$G10)*(EM10&gt;EN10)+($F10=$G10)*(EM10=EN10)+($F10&lt;$G10)*(EM10&lt;EN10),"")</f>
        <v/>
      </c>
      <c r="EQ10" s="229" t="str">
        <f aca="false">IF((EP10&lt;&gt;""),IF(OR($F10&lt;&gt;$G10,PrSettings!$M$4="●"),(($F10-$G10)=(EM10-EN10))*1,0),"")</f>
        <v/>
      </c>
      <c r="ER10" s="229" t="str">
        <f aca="false">IF((EP10&lt;&gt;""),($F10=EM10)*($G10=EN10),"")</f>
        <v/>
      </c>
      <c r="ES10" s="229" t="str">
        <f aca="false">IF(EP10&lt;&gt;"",IF(ABS($F10-$G10)&gt;=PrSettings!$M$7,(ABS($F10-$G10-EM10+EN10)&lt;=1)*1,IF(AND(EP10,$F10=$G10,$F10&gt;=PrSettings!$M$6),(ABS(EM10-$F10)&lt;=1)*1,IF(AND(ABS($F10-$G10-EM10+EN10)&lt;=1,$F10+$G10&gt;=PrSettings!$M$8),(ABS(EM10-$F10)&lt;=1)*(ABS(EN10-$G10)&lt;=1)*1,""))),"")</f>
        <v/>
      </c>
      <c r="ET10" s="236"/>
      <c r="EV10" s="227" t="n">
        <f aca="false">$B10</f>
        <v>20</v>
      </c>
      <c r="EW10" s="228" t="str">
        <f aca="false">GrpA!$B$8</f>
        <v>Switzerland</v>
      </c>
      <c r="EX10" s="229" t="n">
        <f aca="false">$D10</f>
        <v>54</v>
      </c>
      <c r="EY10" s="228" t="str">
        <f aca="false">GrpA!$D$8</f>
        <v>Germany</v>
      </c>
      <c r="EZ10" s="232"/>
      <c r="FA10" s="232"/>
      <c r="FB10" s="235"/>
      <c r="FC10" s="229" t="str">
        <f aca="false">IF(($F10&lt;&gt;"")*($G10&lt;&gt;"")*(EZ10&lt;&gt;"")*(FA10&lt;&gt;""),($F10&gt;$G10)*(EZ10&gt;FA10)+($F10=$G10)*(EZ10=FA10)+($F10&lt;$G10)*(EZ10&lt;FA10),"")</f>
        <v/>
      </c>
      <c r="FD10" s="229" t="str">
        <f aca="false">IF((FC10&lt;&gt;""),IF(OR($F10&lt;&gt;$G10,PrSettings!$M$4="●"),(($F10-$G10)=(EZ10-FA10))*1,0),"")</f>
        <v/>
      </c>
      <c r="FE10" s="229" t="str">
        <f aca="false">IF((FC10&lt;&gt;""),($F10=EZ10)*($G10=FA10),"")</f>
        <v/>
      </c>
      <c r="FF10" s="229" t="str">
        <f aca="false">IF(FC10&lt;&gt;"",IF(ABS($F10-$G10)&gt;=PrSettings!$M$7,(ABS($F10-$G10-EZ10+FA10)&lt;=1)*1,IF(AND(FC10,$F10=$G10,$F10&gt;=PrSettings!$M$6),(ABS(EZ10-$F10)&lt;=1)*1,IF(AND(ABS($F10-$G10-EZ10+FA10)&lt;=1,$F10+$G10&gt;=PrSettings!$M$8),(ABS(EZ10-$F10)&lt;=1)*(ABS(FA10-$G10)&lt;=1)*1,""))),"")</f>
        <v/>
      </c>
      <c r="FG10" s="236"/>
      <c r="FI10" s="227" t="n">
        <f aca="false">$B10</f>
        <v>20</v>
      </c>
      <c r="FJ10" s="228" t="str">
        <f aca="false">GrpA!$B$8</f>
        <v>Switzerland</v>
      </c>
      <c r="FK10" s="229" t="n">
        <f aca="false">$D10</f>
        <v>54</v>
      </c>
      <c r="FL10" s="228" t="str">
        <f aca="false">GrpA!$D$8</f>
        <v>Germany</v>
      </c>
      <c r="FM10" s="232"/>
      <c r="FN10" s="232"/>
      <c r="FO10" s="235"/>
      <c r="FP10" s="229" t="str">
        <f aca="false">IF(($F10&lt;&gt;"")*($G10&lt;&gt;"")*(FM10&lt;&gt;"")*(FN10&lt;&gt;""),($F10&gt;$G10)*(FM10&gt;FN10)+($F10=$G10)*(FM10=FN10)+($F10&lt;$G10)*(FM10&lt;FN10),"")</f>
        <v/>
      </c>
      <c r="FQ10" s="229" t="str">
        <f aca="false">IF((FP10&lt;&gt;""),IF(OR($F10&lt;&gt;$G10,PrSettings!$M$4="●"),(($F10-$G10)=(FM10-FN10))*1,0),"")</f>
        <v/>
      </c>
      <c r="FR10" s="229" t="str">
        <f aca="false">IF((FP10&lt;&gt;""),($F10=FM10)*($G10=FN10),"")</f>
        <v/>
      </c>
      <c r="FS10" s="229" t="str">
        <f aca="false">IF(FP10&lt;&gt;"",IF(ABS($F10-$G10)&gt;=PrSettings!$M$7,(ABS($F10-$G10-FM10+FN10)&lt;=1)*1,IF(AND(FP10,$F10=$G10,$F10&gt;=PrSettings!$M$6),(ABS(FM10-$F10)&lt;=1)*1,IF(AND(ABS($F10-$G10-FM10+FN10)&lt;=1,$F10+$G10&gt;=PrSettings!$M$8),(ABS(FM10-$F10)&lt;=1)*(ABS(FN10-$G10)&lt;=1)*1,""))),"")</f>
        <v/>
      </c>
      <c r="FT10" s="236"/>
      <c r="FV10" s="227" t="n">
        <f aca="false">$B10</f>
        <v>20</v>
      </c>
      <c r="FW10" s="228" t="str">
        <f aca="false">GrpA!$B$8</f>
        <v>Switzerland</v>
      </c>
      <c r="FX10" s="229" t="n">
        <f aca="false">$D10</f>
        <v>54</v>
      </c>
      <c r="FY10" s="228" t="str">
        <f aca="false">GrpA!$D$8</f>
        <v>Germany</v>
      </c>
      <c r="FZ10" s="232"/>
      <c r="GA10" s="232"/>
      <c r="GB10" s="235"/>
      <c r="GC10" s="229" t="str">
        <f aca="false">IF(($F10&lt;&gt;"")*($G10&lt;&gt;"")*(FZ10&lt;&gt;"")*(GA10&lt;&gt;""),($F10&gt;$G10)*(FZ10&gt;GA10)+($F10=$G10)*(FZ10=GA10)+($F10&lt;$G10)*(FZ10&lt;GA10),"")</f>
        <v/>
      </c>
      <c r="GD10" s="229" t="str">
        <f aca="false">IF((GC10&lt;&gt;""),IF(OR($F10&lt;&gt;$G10,PrSettings!$M$4="●"),(($F10-$G10)=(FZ10-GA10))*1,0),"")</f>
        <v/>
      </c>
      <c r="GE10" s="229" t="str">
        <f aca="false">IF((GC10&lt;&gt;""),($F10=FZ10)*($G10=GA10),"")</f>
        <v/>
      </c>
      <c r="GF10" s="229" t="str">
        <f aca="false">IF(GC10&lt;&gt;"",IF(ABS($F10-$G10)&gt;=PrSettings!$M$7,(ABS($F10-$G10-FZ10+GA10)&lt;=1)*1,IF(AND(GC10,$F10=$G10,$F10&gt;=PrSettings!$M$6),(ABS(FZ10-$F10)&lt;=1)*1,IF(AND(ABS($F10-$G10-FZ10+GA10)&lt;=1,$F10+$G10&gt;=PrSettings!$M$8),(ABS(FZ10-$F10)&lt;=1)*(ABS(GA10-$G10)&lt;=1)*1,""))),"")</f>
        <v/>
      </c>
      <c r="GG10" s="236"/>
      <c r="GI10" s="227" t="n">
        <f aca="false">$B10</f>
        <v>20</v>
      </c>
      <c r="GJ10" s="228" t="str">
        <f aca="false">GrpA!$B$8</f>
        <v>Switzerland</v>
      </c>
      <c r="GK10" s="229" t="n">
        <f aca="false">$D10</f>
        <v>54</v>
      </c>
      <c r="GL10" s="228" t="str">
        <f aca="false">GrpA!$D$8</f>
        <v>Germany</v>
      </c>
      <c r="GM10" s="232"/>
      <c r="GN10" s="232"/>
      <c r="GO10" s="235"/>
      <c r="GP10" s="229" t="str">
        <f aca="false">IF(($F10&lt;&gt;"")*($G10&lt;&gt;"")*(GM10&lt;&gt;"")*(GN10&lt;&gt;""),($F10&gt;$G10)*(GM10&gt;GN10)+($F10=$G10)*(GM10=GN10)+($F10&lt;$G10)*(GM10&lt;GN10),"")</f>
        <v/>
      </c>
      <c r="GQ10" s="229" t="str">
        <f aca="false">IF((GP10&lt;&gt;""),IF(OR($F10&lt;&gt;$G10,PrSettings!$M$4="●"),(($F10-$G10)=(GM10-GN10))*1,0),"")</f>
        <v/>
      </c>
      <c r="GR10" s="229" t="str">
        <f aca="false">IF((GP10&lt;&gt;""),($F10=GM10)*($G10=GN10),"")</f>
        <v/>
      </c>
      <c r="GS10" s="229" t="str">
        <f aca="false">IF(GP10&lt;&gt;"",IF(ABS($F10-$G10)&gt;=PrSettings!$M$7,(ABS($F10-$G10-GM10+GN10)&lt;=1)*1,IF(AND(GP10,$F10=$G10,$F10&gt;=PrSettings!$M$6),(ABS(GM10-$F10)&lt;=1)*1,IF(AND(ABS($F10-$G10-GM10+GN10)&lt;=1,$F10+$G10&gt;=PrSettings!$M$8),(ABS(GM10-$F10)&lt;=1)*(ABS(GN10-$G10)&lt;=1)*1,""))),"")</f>
        <v/>
      </c>
      <c r="GT10" s="236"/>
      <c r="GV10" s="227" t="n">
        <f aca="false">$B10</f>
        <v>20</v>
      </c>
      <c r="GW10" s="228" t="str">
        <f aca="false">GrpA!$B$8</f>
        <v>Switzerland</v>
      </c>
      <c r="GX10" s="229" t="n">
        <f aca="false">$D10</f>
        <v>54</v>
      </c>
      <c r="GY10" s="228" t="str">
        <f aca="false">GrpA!$D$8</f>
        <v>Germany</v>
      </c>
      <c r="GZ10" s="232"/>
      <c r="HA10" s="232"/>
      <c r="HB10" s="235"/>
      <c r="HC10" s="229" t="str">
        <f aca="false">IF(($F10&lt;&gt;"")*($G10&lt;&gt;"")*(GZ10&lt;&gt;"")*(HA10&lt;&gt;""),($F10&gt;$G10)*(GZ10&gt;HA10)+($F10=$G10)*(GZ10=HA10)+($F10&lt;$G10)*(GZ10&lt;HA10),"")</f>
        <v/>
      </c>
      <c r="HD10" s="229" t="str">
        <f aca="false">IF((HC10&lt;&gt;""),IF(OR($F10&lt;&gt;$G10,PrSettings!$M$4="●"),(($F10-$G10)=(GZ10-HA10))*1,0),"")</f>
        <v/>
      </c>
      <c r="HE10" s="229" t="str">
        <f aca="false">IF((HC10&lt;&gt;""),($F10=GZ10)*($G10=HA10),"")</f>
        <v/>
      </c>
      <c r="HF10" s="229" t="str">
        <f aca="false">IF(HC10&lt;&gt;"",IF(ABS($F10-$G10)&gt;=PrSettings!$M$7,(ABS($F10-$G10-GZ10+HA10)&lt;=1)*1,IF(AND(HC10,$F10=$G10,$F10&gt;=PrSettings!$M$6),(ABS(GZ10-$F10)&lt;=1)*1,IF(AND(ABS($F10-$G10-GZ10+HA10)&lt;=1,$F10+$G10&gt;=PrSettings!$M$8),(ABS(GZ10-$F10)&lt;=1)*(ABS(HA10-$G10)&lt;=1)*1,""))),"")</f>
        <v/>
      </c>
      <c r="HG10" s="236"/>
      <c r="HI10" s="227" t="n">
        <f aca="false">$B10</f>
        <v>20</v>
      </c>
      <c r="HJ10" s="228" t="str">
        <f aca="false">GrpA!$B$8</f>
        <v>Switzerland</v>
      </c>
      <c r="HK10" s="229" t="n">
        <f aca="false">$D10</f>
        <v>54</v>
      </c>
      <c r="HL10" s="228" t="str">
        <f aca="false">GrpA!$D$8</f>
        <v>Germany</v>
      </c>
      <c r="HM10" s="232"/>
      <c r="HN10" s="232"/>
      <c r="HO10" s="235"/>
      <c r="HP10" s="229" t="str">
        <f aca="false">IF(($F10&lt;&gt;"")*($G10&lt;&gt;"")*(HM10&lt;&gt;"")*(HN10&lt;&gt;""),($F10&gt;$G10)*(HM10&gt;HN10)+($F10=$G10)*(HM10=HN10)+($F10&lt;$G10)*(HM10&lt;HN10),"")</f>
        <v/>
      </c>
      <c r="HQ10" s="229" t="str">
        <f aca="false">IF((HP10&lt;&gt;""),IF(OR($F10&lt;&gt;$G10,PrSettings!$M$4="●"),(($F10-$G10)=(HM10-HN10))*1,0),"")</f>
        <v/>
      </c>
      <c r="HR10" s="229" t="str">
        <f aca="false">IF((HP10&lt;&gt;""),($F10=HM10)*($G10=HN10),"")</f>
        <v/>
      </c>
      <c r="HS10" s="229" t="str">
        <f aca="false">IF(HP10&lt;&gt;"",IF(ABS($F10-$G10)&gt;=PrSettings!$M$7,(ABS($F10-$G10-HM10+HN10)&lt;=1)*1,IF(AND(HP10,$F10=$G10,$F10&gt;=PrSettings!$M$6),(ABS(HM10-$F10)&lt;=1)*1,IF(AND(ABS($F10-$G10-HM10+HN10)&lt;=1,$F10+$G10&gt;=PrSettings!$M$8),(ABS(HM10-$F10)&lt;=1)*(ABS(HN10-$G10)&lt;=1)*1,""))),"")</f>
        <v/>
      </c>
      <c r="HT10" s="236"/>
      <c r="HV10" s="227" t="n">
        <f aca="false">$B10</f>
        <v>20</v>
      </c>
      <c r="HW10" s="228" t="str">
        <f aca="false">GrpA!$B$8</f>
        <v>Switzerland</v>
      </c>
      <c r="HX10" s="229" t="n">
        <f aca="false">$D10</f>
        <v>54</v>
      </c>
      <c r="HY10" s="228" t="str">
        <f aca="false">GrpA!$D$8</f>
        <v>Germany</v>
      </c>
      <c r="HZ10" s="232"/>
      <c r="IA10" s="232"/>
      <c r="IB10" s="235"/>
      <c r="IC10" s="229" t="str">
        <f aca="false">IF(($F10&lt;&gt;"")*($G10&lt;&gt;"")*(HZ10&lt;&gt;"")*(IA10&lt;&gt;""),($F10&gt;$G10)*(HZ10&gt;IA10)+($F10=$G10)*(HZ10=IA10)+($F10&lt;$G10)*(HZ10&lt;IA10),"")</f>
        <v/>
      </c>
      <c r="ID10" s="229" t="str">
        <f aca="false">IF((IC10&lt;&gt;""),IF(OR($F10&lt;&gt;$G10,PrSettings!$M$4="●"),(($F10-$G10)=(HZ10-IA10))*1,0),"")</f>
        <v/>
      </c>
      <c r="IE10" s="229" t="str">
        <f aca="false">IF((IC10&lt;&gt;""),($F10=HZ10)*($G10=IA10),"")</f>
        <v/>
      </c>
      <c r="IF10" s="229" t="str">
        <f aca="false">IF(IC10&lt;&gt;"",IF(ABS($F10-$G10)&gt;=PrSettings!$M$7,(ABS($F10-$G10-HZ10+IA10)&lt;=1)*1,IF(AND(IC10,$F10=$G10,$F10&gt;=PrSettings!$M$6),(ABS(HZ10-$F10)&lt;=1)*1,IF(AND(ABS($F10-$G10-HZ10+IA10)&lt;=1,$F10+$G10&gt;=PrSettings!$M$8),(ABS(HZ10-$F10)&lt;=1)*(ABS(IA10-$G10)&lt;=1)*1,""))),"")</f>
        <v/>
      </c>
      <c r="IG10" s="236"/>
      <c r="II10" s="227" t="n">
        <f aca="false">$B10</f>
        <v>20</v>
      </c>
      <c r="IJ10" s="228" t="str">
        <f aca="false">GrpA!$B$8</f>
        <v>Switzerland</v>
      </c>
      <c r="IK10" s="229" t="n">
        <f aca="false">$D10</f>
        <v>54</v>
      </c>
      <c r="IL10" s="228" t="str">
        <f aca="false">GrpA!$D$8</f>
        <v>Germany</v>
      </c>
      <c r="IM10" s="232"/>
      <c r="IN10" s="232"/>
      <c r="IO10" s="235"/>
      <c r="IP10" s="229" t="str">
        <f aca="false">IF(($F10&lt;&gt;"")*($G10&lt;&gt;"")*(IM10&lt;&gt;"")*(IN10&lt;&gt;""),($F10&gt;$G10)*(IM10&gt;IN10)+($F10=$G10)*(IM10=IN10)+($F10&lt;$G10)*(IM10&lt;IN10),"")</f>
        <v/>
      </c>
      <c r="IQ10" s="229" t="str">
        <f aca="false">IF((IP10&lt;&gt;""),IF(OR($F10&lt;&gt;$G10,PrSettings!$M$4="●"),(($F10-$G10)=(IM10-IN10))*1,0),"")</f>
        <v/>
      </c>
      <c r="IR10" s="229" t="str">
        <f aca="false">IF((IP10&lt;&gt;""),($F10=IM10)*($G10=IN10),"")</f>
        <v/>
      </c>
      <c r="IS10" s="229" t="str">
        <f aca="false">IF(IP10&lt;&gt;"",IF(ABS($F10-$G10)&gt;=PrSettings!$M$7,(ABS($F10-$G10-IM10+IN10)&lt;=1)*1,IF(AND(IP10,$F10=$G10,$F10&gt;=PrSettings!$M$6),(ABS(IM10-$F10)&lt;=1)*1,IF(AND(ABS($F10-$G10-IM10+IN10)&lt;=1,$F10+$G10&gt;=PrSettings!$M$8),(ABS(IM10-$F10)&lt;=1)*(ABS(IN10-$G10)&lt;=1)*1,""))),"")</f>
        <v/>
      </c>
      <c r="IT10" s="236"/>
      <c r="IV10" s="227" t="n">
        <f aca="false">$B10</f>
        <v>20</v>
      </c>
      <c r="IW10" s="228" t="str">
        <f aca="false">GrpA!$B$8</f>
        <v>Switzerland</v>
      </c>
      <c r="IX10" s="229" t="n">
        <f aca="false">$D10</f>
        <v>54</v>
      </c>
      <c r="IY10" s="228" t="str">
        <f aca="false">GrpA!$D$8</f>
        <v>Germany</v>
      </c>
      <c r="IZ10" s="232"/>
      <c r="JA10" s="232"/>
      <c r="JB10" s="235"/>
      <c r="JC10" s="229" t="str">
        <f aca="false">IF(($F10&lt;&gt;"")*($G10&lt;&gt;"")*(IZ10&lt;&gt;"")*(JA10&lt;&gt;""),($F10&gt;$G10)*(IZ10&gt;JA10)+($F10=$G10)*(IZ10=JA10)+($F10&lt;$G10)*(IZ10&lt;JA10),"")</f>
        <v/>
      </c>
      <c r="JD10" s="229" t="str">
        <f aca="false">IF((JC10&lt;&gt;""),IF(OR($F10&lt;&gt;$G10,PrSettings!$M$4="●"),(($F10-$G10)=(IZ10-JA10))*1,0),"")</f>
        <v/>
      </c>
      <c r="JE10" s="229" t="str">
        <f aca="false">IF((JC10&lt;&gt;""),($F10=IZ10)*($G10=JA10),"")</f>
        <v/>
      </c>
      <c r="JF10" s="229" t="str">
        <f aca="false">IF(JC10&lt;&gt;"",IF(ABS($F10-$G10)&gt;=PrSettings!$M$7,(ABS($F10-$G10-IZ10+JA10)&lt;=1)*1,IF(AND(JC10,$F10=$G10,$F10&gt;=PrSettings!$M$6),(ABS(IZ10-$F10)&lt;=1)*1,IF(AND(ABS($F10-$G10-IZ10+JA10)&lt;=1,$F10+$G10&gt;=PrSettings!$M$8),(ABS(IZ10-$F10)&lt;=1)*(ABS(JA10-$G10)&lt;=1)*1,""))),"")</f>
        <v/>
      </c>
      <c r="JG10" s="236"/>
      <c r="JI10" s="227" t="n">
        <f aca="false">$B10</f>
        <v>20</v>
      </c>
      <c r="JJ10" s="228" t="str">
        <f aca="false">GrpA!$B$8</f>
        <v>Switzerland</v>
      </c>
      <c r="JK10" s="229" t="n">
        <f aca="false">$D10</f>
        <v>54</v>
      </c>
      <c r="JL10" s="228" t="str">
        <f aca="false">GrpA!$D$8</f>
        <v>Germany</v>
      </c>
      <c r="JM10" s="232"/>
      <c r="JN10" s="232"/>
      <c r="JO10" s="235"/>
      <c r="JP10" s="229" t="str">
        <f aca="false">IF(($F10&lt;&gt;"")*($G10&lt;&gt;"")*(JM10&lt;&gt;"")*(JN10&lt;&gt;""),($F10&gt;$G10)*(JM10&gt;JN10)+($F10=$G10)*(JM10=JN10)+($F10&lt;$G10)*(JM10&lt;JN10),"")</f>
        <v/>
      </c>
      <c r="JQ10" s="229" t="str">
        <f aca="false">IF((JP10&lt;&gt;""),IF(OR($F10&lt;&gt;$G10,PrSettings!$M$4="●"),(($F10-$G10)=(JM10-JN10))*1,0),"")</f>
        <v/>
      </c>
      <c r="JR10" s="229" t="str">
        <f aca="false">IF((JP10&lt;&gt;""),($F10=JM10)*($G10=JN10),"")</f>
        <v/>
      </c>
      <c r="JS10" s="229" t="str">
        <f aca="false">IF(JP10&lt;&gt;"",IF(ABS($F10-$G10)&gt;=PrSettings!$M$7,(ABS($F10-$G10-JM10+JN10)&lt;=1)*1,IF(AND(JP10,$F10=$G10,$F10&gt;=PrSettings!$M$6),(ABS(JM10-$F10)&lt;=1)*1,IF(AND(ABS($F10-$G10-JM10+JN10)&lt;=1,$F10+$G10&gt;=PrSettings!$M$8),(ABS(JM10-$F10)&lt;=1)*(ABS(JN10-$G10)&lt;=1)*1,""))),"")</f>
        <v/>
      </c>
      <c r="JT10" s="236"/>
      <c r="JV10" s="227" t="n">
        <f aca="false">$B10</f>
        <v>20</v>
      </c>
      <c r="JW10" s="228" t="str">
        <f aca="false">GrpA!$B$8</f>
        <v>Switzerland</v>
      </c>
      <c r="JX10" s="229" t="n">
        <f aca="false">$D10</f>
        <v>54</v>
      </c>
      <c r="JY10" s="228" t="str">
        <f aca="false">GrpA!$D$8</f>
        <v>Germany</v>
      </c>
      <c r="JZ10" s="232"/>
      <c r="KA10" s="232"/>
      <c r="KB10" s="235"/>
      <c r="KC10" s="229" t="str">
        <f aca="false">IF(($F10&lt;&gt;"")*($G10&lt;&gt;"")*(JZ10&lt;&gt;"")*(KA10&lt;&gt;""),($F10&gt;$G10)*(JZ10&gt;KA10)+($F10=$G10)*(JZ10=KA10)+($F10&lt;$G10)*(JZ10&lt;KA10),"")</f>
        <v/>
      </c>
      <c r="KD10" s="229" t="str">
        <f aca="false">IF((KC10&lt;&gt;""),IF(OR($F10&lt;&gt;$G10,PrSettings!$M$4="●"),(($F10-$G10)=(JZ10-KA10))*1,0),"")</f>
        <v/>
      </c>
      <c r="KE10" s="229" t="str">
        <f aca="false">IF((KC10&lt;&gt;""),($F10=JZ10)*($G10=KA10),"")</f>
        <v/>
      </c>
      <c r="KF10" s="229" t="str">
        <f aca="false">IF(KC10&lt;&gt;"",IF(ABS($F10-$G10)&gt;=PrSettings!$M$7,(ABS($F10-$G10-JZ10+KA10)&lt;=1)*1,IF(AND(KC10,$F10=$G10,$F10&gt;=PrSettings!$M$6),(ABS(JZ10-$F10)&lt;=1)*1,IF(AND(ABS($F10-$G10-JZ10+KA10)&lt;=1,$F10+$G10&gt;=PrSettings!$M$8),(ABS(JZ10-$F10)&lt;=1)*(ABS(KA10-$G10)&lt;=1)*1,""))),"")</f>
        <v/>
      </c>
      <c r="KG10" s="236"/>
      <c r="KI10" s="227" t="n">
        <f aca="false">$B10</f>
        <v>20</v>
      </c>
      <c r="KJ10" s="228" t="str">
        <f aca="false">GrpA!$B$8</f>
        <v>Switzerland</v>
      </c>
      <c r="KK10" s="229" t="n">
        <f aca="false">$D10</f>
        <v>54</v>
      </c>
      <c r="KL10" s="228" t="str">
        <f aca="false">GrpA!$D$8</f>
        <v>Germany</v>
      </c>
      <c r="KM10" s="232"/>
      <c r="KN10" s="232"/>
      <c r="KO10" s="235"/>
      <c r="KP10" s="229" t="str">
        <f aca="false">IF(($F10&lt;&gt;"")*($G10&lt;&gt;"")*(KM10&lt;&gt;"")*(KN10&lt;&gt;""),($F10&gt;$G10)*(KM10&gt;KN10)+($F10=$G10)*(KM10=KN10)+($F10&lt;$G10)*(KM10&lt;KN10),"")</f>
        <v/>
      </c>
      <c r="KQ10" s="229" t="str">
        <f aca="false">IF((KP10&lt;&gt;""),IF(OR($F10&lt;&gt;$G10,PrSettings!$M$4="●"),(($F10-$G10)=(KM10-KN10))*1,0),"")</f>
        <v/>
      </c>
      <c r="KR10" s="229" t="str">
        <f aca="false">IF((KP10&lt;&gt;""),($F10=KM10)*($G10=KN10),"")</f>
        <v/>
      </c>
      <c r="KS10" s="229" t="str">
        <f aca="false">IF(KP10&lt;&gt;"",IF(ABS($F10-$G10)&gt;=PrSettings!$M$7,(ABS($F10-$G10-KM10+KN10)&lt;=1)*1,IF(AND(KP10,$F10=$G10,$F10&gt;=PrSettings!$M$6),(ABS(KM10-$F10)&lt;=1)*1,IF(AND(ABS($F10-$G10-KM10+KN10)&lt;=1,$F10+$G10&gt;=PrSettings!$M$8),(ABS(KM10-$F10)&lt;=1)*(ABS(KN10-$G10)&lt;=1)*1,""))),"")</f>
        <v/>
      </c>
      <c r="KT10" s="236"/>
      <c r="KV10" s="227" t="n">
        <f aca="false">$B10</f>
        <v>20</v>
      </c>
      <c r="KW10" s="228" t="str">
        <f aca="false">GrpA!$B$8</f>
        <v>Switzerland</v>
      </c>
      <c r="KX10" s="229" t="n">
        <f aca="false">$D10</f>
        <v>54</v>
      </c>
      <c r="KY10" s="228" t="str">
        <f aca="false">GrpA!$D$8</f>
        <v>Germany</v>
      </c>
      <c r="KZ10" s="232"/>
      <c r="LA10" s="232"/>
      <c r="LB10" s="235"/>
      <c r="LC10" s="229" t="str">
        <f aca="false">IF(($F10&lt;&gt;"")*($G10&lt;&gt;"")*(KZ10&lt;&gt;"")*(LA10&lt;&gt;""),($F10&gt;$G10)*(KZ10&gt;LA10)+($F10=$G10)*(KZ10=LA10)+($F10&lt;$G10)*(KZ10&lt;LA10),"")</f>
        <v/>
      </c>
      <c r="LD10" s="229" t="str">
        <f aca="false">IF((LC10&lt;&gt;""),IF(OR($F10&lt;&gt;$G10,PrSettings!$M$4="●"),(($F10-$G10)=(KZ10-LA10))*1,0),"")</f>
        <v/>
      </c>
      <c r="LE10" s="229" t="str">
        <f aca="false">IF((LC10&lt;&gt;""),($F10=KZ10)*($G10=LA10),"")</f>
        <v/>
      </c>
      <c r="LF10" s="229" t="str">
        <f aca="false">IF(LC10&lt;&gt;"",IF(ABS($F10-$G10)&gt;=PrSettings!$M$7,(ABS($F10-$G10-KZ10+LA10)&lt;=1)*1,IF(AND(LC10,$F10=$G10,$F10&gt;=PrSettings!$M$6),(ABS(KZ10-$F10)&lt;=1)*1,IF(AND(ABS($F10-$G10-KZ10+LA10)&lt;=1,$F10+$G10&gt;=PrSettings!$M$8),(ABS(KZ10-$F10)&lt;=1)*(ABS(LA10-$G10)&lt;=1)*1,""))),"")</f>
        <v/>
      </c>
      <c r="LG10" s="236"/>
      <c r="LI10" s="227" t="n">
        <f aca="false">$B10</f>
        <v>20</v>
      </c>
      <c r="LJ10" s="228" t="str">
        <f aca="false">GrpA!$B$8</f>
        <v>Switzerland</v>
      </c>
      <c r="LK10" s="229" t="n">
        <f aca="false">$D10</f>
        <v>54</v>
      </c>
      <c r="LL10" s="228" t="str">
        <f aca="false">GrpA!$D$8</f>
        <v>Germany</v>
      </c>
      <c r="LM10" s="232"/>
      <c r="LN10" s="232"/>
      <c r="LO10" s="235"/>
      <c r="LP10" s="229" t="str">
        <f aca="false">IF(($F10&lt;&gt;"")*($G10&lt;&gt;"")*(LM10&lt;&gt;"")*(LN10&lt;&gt;""),($F10&gt;$G10)*(LM10&gt;LN10)+($F10=$G10)*(LM10=LN10)+($F10&lt;$G10)*(LM10&lt;LN10),"")</f>
        <v/>
      </c>
      <c r="LQ10" s="229" t="str">
        <f aca="false">IF((LP10&lt;&gt;""),IF(OR($F10&lt;&gt;$G10,PrSettings!$M$4="●"),(($F10-$G10)=(LM10-LN10))*1,0),"")</f>
        <v/>
      </c>
      <c r="LR10" s="229" t="str">
        <f aca="false">IF((LP10&lt;&gt;""),($F10=LM10)*($G10=LN10),"")</f>
        <v/>
      </c>
      <c r="LS10" s="229" t="str">
        <f aca="false">IF(LP10&lt;&gt;"",IF(ABS($F10-$G10)&gt;=PrSettings!$M$7,(ABS($F10-$G10-LM10+LN10)&lt;=1)*1,IF(AND(LP10,$F10=$G10,$F10&gt;=PrSettings!$M$6),(ABS(LM10-$F10)&lt;=1)*1,IF(AND(ABS($F10-$G10-LM10+LN10)&lt;=1,$F10+$G10&gt;=PrSettings!$M$8),(ABS(LM10-$F10)&lt;=1)*(ABS(LN10-$G10)&lt;=1)*1,""))),"")</f>
        <v/>
      </c>
      <c r="LT10" s="236"/>
      <c r="LV10" s="227" t="n">
        <f aca="false">$B10</f>
        <v>20</v>
      </c>
      <c r="LW10" s="228" t="str">
        <f aca="false">GrpA!$B$8</f>
        <v>Switzerland</v>
      </c>
      <c r="LX10" s="229" t="n">
        <f aca="false">$D10</f>
        <v>54</v>
      </c>
      <c r="LY10" s="228" t="str">
        <f aca="false">GrpA!$D$8</f>
        <v>Germany</v>
      </c>
      <c r="LZ10" s="232"/>
      <c r="MA10" s="232"/>
      <c r="MB10" s="235"/>
      <c r="MC10" s="229" t="str">
        <f aca="false">IF(($F10&lt;&gt;"")*($G10&lt;&gt;"")*(LZ10&lt;&gt;"")*(MA10&lt;&gt;""),($F10&gt;$G10)*(LZ10&gt;MA10)+($F10=$G10)*(LZ10=MA10)+($F10&lt;$G10)*(LZ10&lt;MA10),"")</f>
        <v/>
      </c>
      <c r="MD10" s="229" t="str">
        <f aca="false">IF((MC10&lt;&gt;""),IF(OR($F10&lt;&gt;$G10,PrSettings!$M$4="●"),(($F10-$G10)=(LZ10-MA10))*1,0),"")</f>
        <v/>
      </c>
      <c r="ME10" s="229" t="str">
        <f aca="false">IF((MC10&lt;&gt;""),($F10=LZ10)*($G10=MA10),"")</f>
        <v/>
      </c>
      <c r="MF10" s="229" t="str">
        <f aca="false">IF(MC10&lt;&gt;"",IF(ABS($F10-$G10)&gt;=PrSettings!$M$7,(ABS($F10-$G10-LZ10+MA10)&lt;=1)*1,IF(AND(MC10,$F10=$G10,$F10&gt;=PrSettings!$M$6),(ABS(LZ10-$F10)&lt;=1)*1,IF(AND(ABS($F10-$G10-LZ10+MA10)&lt;=1,$F10+$G10&gt;=PrSettings!$M$8),(ABS(LZ10-$F10)&lt;=1)*(ABS(MA10-$G10)&lt;=1)*1,""))),"")</f>
        <v/>
      </c>
      <c r="MG10" s="236"/>
    </row>
    <row r="11" customFormat="false" ht="15" hidden="false" customHeight="false" outlineLevel="0" collapsed="false">
      <c r="A11" s="153"/>
      <c r="B11" s="227" t="n">
        <f aca="false" t="array" ref="B11:B11">INDEX(Groups!$C$7:$C$35,MATCH(C11,Groups!$D$7:$D$35,0))</f>
        <v>13</v>
      </c>
      <c r="C11" s="228" t="str">
        <f aca="false">GrpA!$B$9</f>
        <v>Scotland</v>
      </c>
      <c r="D11" s="229" t="n">
        <f aca="false" t="array" ref="D11:D11">INDEX(Groups!$C$7:$C$35,MATCH(E11,Groups!$D$7:$D$35,0))</f>
        <v>6</v>
      </c>
      <c r="E11" s="228" t="str">
        <f aca="false">GrpA!$D$9</f>
        <v>Hungary</v>
      </c>
      <c r="F11" s="230" t="n">
        <f aca="false">GrpA!$E$9</f>
        <v>1</v>
      </c>
      <c r="G11" s="231" t="n">
        <f aca="false">GrpA!$G$9</f>
        <v>2</v>
      </c>
      <c r="H11" s="107"/>
      <c r="I11" s="227" t="n">
        <f aca="false">$B11</f>
        <v>13</v>
      </c>
      <c r="J11" s="228" t="str">
        <f aca="false">GrpA!$B$9</f>
        <v>Scotland</v>
      </c>
      <c r="K11" s="229" t="n">
        <f aca="false">$D11</f>
        <v>6</v>
      </c>
      <c r="L11" s="228" t="str">
        <f aca="false">GrpA!$D$9</f>
        <v>Hungary</v>
      </c>
      <c r="M11" s="232"/>
      <c r="N11" s="232"/>
      <c r="O11" s="237"/>
      <c r="P11" s="229" t="str">
        <f aca="false">IF(($F11&lt;&gt;"")*($G11&lt;&gt;"")*(M11&lt;&gt;"")*(N11&lt;&gt;""),($F11&gt;$G11)*(M11&gt;N11)+($F11=$G11)*(M11=N11)+($F11&lt;$G11)*(M11&lt;N11),"")</f>
        <v/>
      </c>
      <c r="Q11" s="229" t="str">
        <f aca="false">IF((P11&lt;&gt;""),IF(OR($F11&lt;&gt;$G11,PrSettings!$M$4="●"),(($F11-$G11)=(M11-N11))*1,0),"")</f>
        <v/>
      </c>
      <c r="R11" s="229" t="str">
        <f aca="false">IF((P11&lt;&gt;""),($F11=M11)*($G11=N11),"")</f>
        <v/>
      </c>
      <c r="S11" s="229" t="str">
        <f aca="false">IF(P11&lt;&gt;"",IF(ABS($F11-$G11)&gt;=PrSettings!$M$7,(ABS($F11-$G11-M11+N11)&lt;=1)*1,IF(AND(P11,$F11=$G11,$F11&gt;=PrSettings!$M$6),(ABS(M11-$F11)&lt;=1)*1,IF(AND(ABS($F11-$G11-M11+N11)&lt;=1,$F11+$G11&gt;=PrSettings!$M$8),(ABS(M11-$F11)&lt;=1)*(ABS(N11-$G11)&lt;=1)*1,""))),"")</f>
        <v/>
      </c>
      <c r="T11" s="238"/>
      <c r="V11" s="227" t="n">
        <f aca="false">$B11</f>
        <v>13</v>
      </c>
      <c r="W11" s="228" t="str">
        <f aca="false">GrpA!$B$9</f>
        <v>Scotland</v>
      </c>
      <c r="X11" s="229" t="n">
        <f aca="false">$D11</f>
        <v>6</v>
      </c>
      <c r="Y11" s="228" t="str">
        <f aca="false">GrpA!$D$9</f>
        <v>Hungary</v>
      </c>
      <c r="Z11" s="232"/>
      <c r="AA11" s="232"/>
      <c r="AB11" s="237"/>
      <c r="AC11" s="229" t="str">
        <f aca="false">IF(($F11&lt;&gt;"")*($G11&lt;&gt;"")*(Z11&lt;&gt;"")*(AA11&lt;&gt;""),($F11&gt;$G11)*(Z11&gt;AA11)+($F11=$G11)*(Z11=AA11)+($F11&lt;$G11)*(Z11&lt;AA11),"")</f>
        <v/>
      </c>
      <c r="AD11" s="229" t="str">
        <f aca="false">IF((AC11&lt;&gt;""),IF(OR($F11&lt;&gt;$G11,PrSettings!$M$4="●"),(($F11-$G11)=(Z11-AA11))*1,0),"")</f>
        <v/>
      </c>
      <c r="AE11" s="229" t="str">
        <f aca="false">IF((AC11&lt;&gt;""),($F11=Z11)*($G11=AA11),"")</f>
        <v/>
      </c>
      <c r="AF11" s="229" t="str">
        <f aca="false">IF(AC11&lt;&gt;"",IF(ABS($F11-$G11)&gt;=PrSettings!$M$7,(ABS($F11-$G11-Z11+AA11)&lt;=1)*1,IF(AND(AC11,$F11=$G11,$F11&gt;=PrSettings!$M$6),(ABS(Z11-$F11)&lt;=1)*1,IF(AND(ABS($F11-$G11-Z11+AA11)&lt;=1,$F11+$G11&gt;=PrSettings!$M$8),(ABS(Z11-$F11)&lt;=1)*(ABS(AA11-$G11)&lt;=1)*1,""))),"")</f>
        <v/>
      </c>
      <c r="AG11" s="238"/>
      <c r="AI11" s="227" t="n">
        <f aca="false">$B11</f>
        <v>13</v>
      </c>
      <c r="AJ11" s="228" t="str">
        <f aca="false">GrpA!$B$9</f>
        <v>Scotland</v>
      </c>
      <c r="AK11" s="229" t="n">
        <f aca="false">$D11</f>
        <v>6</v>
      </c>
      <c r="AL11" s="228" t="str">
        <f aca="false">GrpA!$D$9</f>
        <v>Hungary</v>
      </c>
      <c r="AM11" s="232"/>
      <c r="AN11" s="232"/>
      <c r="AO11" s="237"/>
      <c r="AP11" s="229" t="str">
        <f aca="false">IF(($F11&lt;&gt;"")*($G11&lt;&gt;"")*(AM11&lt;&gt;"")*(AN11&lt;&gt;""),($F11&gt;$G11)*(AM11&gt;AN11)+($F11=$G11)*(AM11=AN11)+($F11&lt;$G11)*(AM11&lt;AN11),"")</f>
        <v/>
      </c>
      <c r="AQ11" s="229" t="str">
        <f aca="false">IF((AP11&lt;&gt;""),IF(OR($F11&lt;&gt;$G11,PrSettings!$M$4="●"),(($F11-$G11)=(AM11-AN11))*1,0),"")</f>
        <v/>
      </c>
      <c r="AR11" s="229" t="str">
        <f aca="false">IF((AP11&lt;&gt;""),($F11=AM11)*($G11=AN11),"")</f>
        <v/>
      </c>
      <c r="AS11" s="229" t="str">
        <f aca="false">IF(AP11&lt;&gt;"",IF(ABS($F11-$G11)&gt;=PrSettings!$M$7,(ABS($F11-$G11-AM11+AN11)&lt;=1)*1,IF(AND(AP11,$F11=$G11,$F11&gt;=PrSettings!$M$6),(ABS(AM11-$F11)&lt;=1)*1,IF(AND(ABS($F11-$G11-AM11+AN11)&lt;=1,$F11+$G11&gt;=PrSettings!$M$8),(ABS(AM11-$F11)&lt;=1)*(ABS(AN11-$G11)&lt;=1)*1,""))),"")</f>
        <v/>
      </c>
      <c r="AT11" s="238"/>
      <c r="AV11" s="227" t="n">
        <f aca="false">$B11</f>
        <v>13</v>
      </c>
      <c r="AW11" s="228" t="str">
        <f aca="false">GrpA!$B$9</f>
        <v>Scotland</v>
      </c>
      <c r="AX11" s="229" t="n">
        <f aca="false">$D11</f>
        <v>6</v>
      </c>
      <c r="AY11" s="228" t="str">
        <f aca="false">GrpA!$D$9</f>
        <v>Hungary</v>
      </c>
      <c r="AZ11" s="232"/>
      <c r="BA11" s="232"/>
      <c r="BB11" s="237"/>
      <c r="BC11" s="229" t="str">
        <f aca="false">IF(($F11&lt;&gt;"")*($G11&lt;&gt;"")*(AZ11&lt;&gt;"")*(BA11&lt;&gt;""),($F11&gt;$G11)*(AZ11&gt;BA11)+($F11=$G11)*(AZ11=BA11)+($F11&lt;$G11)*(AZ11&lt;BA11),"")</f>
        <v/>
      </c>
      <c r="BD11" s="229" t="str">
        <f aca="false">IF((BC11&lt;&gt;""),IF(OR($F11&lt;&gt;$G11,PrSettings!$M$4="●"),(($F11-$G11)=(AZ11-BA11))*1,0),"")</f>
        <v/>
      </c>
      <c r="BE11" s="229" t="str">
        <f aca="false">IF((BC11&lt;&gt;""),($F11=AZ11)*($G11=BA11),"")</f>
        <v/>
      </c>
      <c r="BF11" s="229" t="str">
        <f aca="false">IF(BC11&lt;&gt;"",IF(ABS($F11-$G11)&gt;=PrSettings!$M$7,(ABS($F11-$G11-AZ11+BA11)&lt;=1)*1,IF(AND(BC11,$F11=$G11,$F11&gt;=PrSettings!$M$6),(ABS(AZ11-$F11)&lt;=1)*1,IF(AND(ABS($F11-$G11-AZ11+BA11)&lt;=1,$F11+$G11&gt;=PrSettings!$M$8),(ABS(AZ11-$F11)&lt;=1)*(ABS(BA11-$G11)&lt;=1)*1,""))),"")</f>
        <v/>
      </c>
      <c r="BG11" s="238"/>
      <c r="BI11" s="227" t="n">
        <f aca="false">$B11</f>
        <v>13</v>
      </c>
      <c r="BJ11" s="228" t="str">
        <f aca="false">GrpA!$B$9</f>
        <v>Scotland</v>
      </c>
      <c r="BK11" s="229" t="n">
        <f aca="false">$D11</f>
        <v>6</v>
      </c>
      <c r="BL11" s="228" t="str">
        <f aca="false">GrpA!$D$9</f>
        <v>Hungary</v>
      </c>
      <c r="BM11" s="232"/>
      <c r="BN11" s="232"/>
      <c r="BO11" s="237"/>
      <c r="BP11" s="229" t="str">
        <f aca="false">IF(($F11&lt;&gt;"")*($G11&lt;&gt;"")*(BM11&lt;&gt;"")*(BN11&lt;&gt;""),($F11&gt;$G11)*(BM11&gt;BN11)+($F11=$G11)*(BM11=BN11)+($F11&lt;$G11)*(BM11&lt;BN11),"")</f>
        <v/>
      </c>
      <c r="BQ11" s="229" t="str">
        <f aca="false">IF((BP11&lt;&gt;""),IF(OR($F11&lt;&gt;$G11,PrSettings!$M$4="●"),(($F11-$G11)=(BM11-BN11))*1,0),"")</f>
        <v/>
      </c>
      <c r="BR11" s="229" t="str">
        <f aca="false">IF((BP11&lt;&gt;""),($F11=BM11)*($G11=BN11),"")</f>
        <v/>
      </c>
      <c r="BS11" s="229" t="str">
        <f aca="false">IF(BP11&lt;&gt;"",IF(ABS($F11-$G11)&gt;=PrSettings!$M$7,(ABS($F11-$G11-BM11+BN11)&lt;=1)*1,IF(AND(BP11,$F11=$G11,$F11&gt;=PrSettings!$M$6),(ABS(BM11-$F11)&lt;=1)*1,IF(AND(ABS($F11-$G11-BM11+BN11)&lt;=1,$F11+$G11&gt;=PrSettings!$M$8),(ABS(BM11-$F11)&lt;=1)*(ABS(BN11-$G11)&lt;=1)*1,""))),"")</f>
        <v/>
      </c>
      <c r="BT11" s="238"/>
      <c r="BV11" s="227" t="n">
        <f aca="false">$B11</f>
        <v>13</v>
      </c>
      <c r="BW11" s="228" t="str">
        <f aca="false">GrpA!$B$9</f>
        <v>Scotland</v>
      </c>
      <c r="BX11" s="229" t="n">
        <f aca="false">$D11</f>
        <v>6</v>
      </c>
      <c r="BY11" s="228" t="str">
        <f aca="false">GrpA!$D$9</f>
        <v>Hungary</v>
      </c>
      <c r="BZ11" s="232"/>
      <c r="CA11" s="232"/>
      <c r="CB11" s="237"/>
      <c r="CC11" s="229" t="str">
        <f aca="false">IF(($F11&lt;&gt;"")*($G11&lt;&gt;"")*(BZ11&lt;&gt;"")*(CA11&lt;&gt;""),($F11&gt;$G11)*(BZ11&gt;CA11)+($F11=$G11)*(BZ11=CA11)+($F11&lt;$G11)*(BZ11&lt;CA11),"")</f>
        <v/>
      </c>
      <c r="CD11" s="229" t="str">
        <f aca="false">IF((CC11&lt;&gt;""),IF(OR($F11&lt;&gt;$G11,PrSettings!$M$4="●"),(($F11-$G11)=(BZ11-CA11))*1,0),"")</f>
        <v/>
      </c>
      <c r="CE11" s="229" t="str">
        <f aca="false">IF((CC11&lt;&gt;""),($F11=BZ11)*($G11=CA11),"")</f>
        <v/>
      </c>
      <c r="CF11" s="229" t="str">
        <f aca="false">IF(CC11&lt;&gt;"",IF(ABS($F11-$G11)&gt;=PrSettings!$M$7,(ABS($F11-$G11-BZ11+CA11)&lt;=1)*1,IF(AND(CC11,$F11=$G11,$F11&gt;=PrSettings!$M$6),(ABS(BZ11-$F11)&lt;=1)*1,IF(AND(ABS($F11-$G11-BZ11+CA11)&lt;=1,$F11+$G11&gt;=PrSettings!$M$8),(ABS(BZ11-$F11)&lt;=1)*(ABS(CA11-$G11)&lt;=1)*1,""))),"")</f>
        <v/>
      </c>
      <c r="CG11" s="238"/>
      <c r="CI11" s="227" t="n">
        <f aca="false">$B11</f>
        <v>13</v>
      </c>
      <c r="CJ11" s="228" t="str">
        <f aca="false">GrpA!$B$9</f>
        <v>Scotland</v>
      </c>
      <c r="CK11" s="229" t="n">
        <f aca="false">$D11</f>
        <v>6</v>
      </c>
      <c r="CL11" s="228" t="str">
        <f aca="false">GrpA!$D$9</f>
        <v>Hungary</v>
      </c>
      <c r="CM11" s="232"/>
      <c r="CN11" s="232"/>
      <c r="CO11" s="237"/>
      <c r="CP11" s="229" t="str">
        <f aca="false">IF(($F11&lt;&gt;"")*($G11&lt;&gt;"")*(CM11&lt;&gt;"")*(CN11&lt;&gt;""),($F11&gt;$G11)*(CM11&gt;CN11)+($F11=$G11)*(CM11=CN11)+($F11&lt;$G11)*(CM11&lt;CN11),"")</f>
        <v/>
      </c>
      <c r="CQ11" s="229" t="str">
        <f aca="false">IF((CP11&lt;&gt;""),IF(OR($F11&lt;&gt;$G11,PrSettings!$M$4="●"),(($F11-$G11)=(CM11-CN11))*1,0),"")</f>
        <v/>
      </c>
      <c r="CR11" s="229" t="str">
        <f aca="false">IF((CP11&lt;&gt;""),($F11=CM11)*($G11=CN11),"")</f>
        <v/>
      </c>
      <c r="CS11" s="229" t="str">
        <f aca="false">IF(CP11&lt;&gt;"",IF(ABS($F11-$G11)&gt;=PrSettings!$M$7,(ABS($F11-$G11-CM11+CN11)&lt;=1)*1,IF(AND(CP11,$F11=$G11,$F11&gt;=PrSettings!$M$6),(ABS(CM11-$F11)&lt;=1)*1,IF(AND(ABS($F11-$G11-CM11+CN11)&lt;=1,$F11+$G11&gt;=PrSettings!$M$8),(ABS(CM11-$F11)&lt;=1)*(ABS(CN11-$G11)&lt;=1)*1,""))),"")</f>
        <v/>
      </c>
      <c r="CT11" s="238"/>
      <c r="CV11" s="227" t="n">
        <f aca="false">$B11</f>
        <v>13</v>
      </c>
      <c r="CW11" s="228" t="str">
        <f aca="false">GrpA!$B$9</f>
        <v>Scotland</v>
      </c>
      <c r="CX11" s="229" t="n">
        <f aca="false">$D11</f>
        <v>6</v>
      </c>
      <c r="CY11" s="228" t="str">
        <f aca="false">GrpA!$D$9</f>
        <v>Hungary</v>
      </c>
      <c r="CZ11" s="232"/>
      <c r="DA11" s="232"/>
      <c r="DB11" s="237"/>
      <c r="DC11" s="229" t="str">
        <f aca="false">IF(($F11&lt;&gt;"")*($G11&lt;&gt;"")*(CZ11&lt;&gt;"")*(DA11&lt;&gt;""),($F11&gt;$G11)*(CZ11&gt;DA11)+($F11=$G11)*(CZ11=DA11)+($F11&lt;$G11)*(CZ11&lt;DA11),"")</f>
        <v/>
      </c>
      <c r="DD11" s="229" t="str">
        <f aca="false">IF((DC11&lt;&gt;""),IF(OR($F11&lt;&gt;$G11,PrSettings!$M$4="●"),(($F11-$G11)=(CZ11-DA11))*1,0),"")</f>
        <v/>
      </c>
      <c r="DE11" s="229" t="str">
        <f aca="false">IF((DC11&lt;&gt;""),($F11=CZ11)*($G11=DA11),"")</f>
        <v/>
      </c>
      <c r="DF11" s="229" t="str">
        <f aca="false">IF(DC11&lt;&gt;"",IF(ABS($F11-$G11)&gt;=PrSettings!$M$7,(ABS($F11-$G11-CZ11+DA11)&lt;=1)*1,IF(AND(DC11,$F11=$G11,$F11&gt;=PrSettings!$M$6),(ABS(CZ11-$F11)&lt;=1)*1,IF(AND(ABS($F11-$G11-CZ11+DA11)&lt;=1,$F11+$G11&gt;=PrSettings!$M$8),(ABS(CZ11-$F11)&lt;=1)*(ABS(DA11-$G11)&lt;=1)*1,""))),"")</f>
        <v/>
      </c>
      <c r="DG11" s="238"/>
      <c r="DI11" s="227" t="n">
        <f aca="false">$B11</f>
        <v>13</v>
      </c>
      <c r="DJ11" s="228" t="str">
        <f aca="false">GrpA!$B$9</f>
        <v>Scotland</v>
      </c>
      <c r="DK11" s="229" t="n">
        <f aca="false">$D11</f>
        <v>6</v>
      </c>
      <c r="DL11" s="228" t="str">
        <f aca="false">GrpA!$D$9</f>
        <v>Hungary</v>
      </c>
      <c r="DM11" s="232"/>
      <c r="DN11" s="232"/>
      <c r="DO11" s="237"/>
      <c r="DP11" s="229" t="str">
        <f aca="false">IF(($F11&lt;&gt;"")*($G11&lt;&gt;"")*(DM11&lt;&gt;"")*(DN11&lt;&gt;""),($F11&gt;$G11)*(DM11&gt;DN11)+($F11=$G11)*(DM11=DN11)+($F11&lt;$G11)*(DM11&lt;DN11),"")</f>
        <v/>
      </c>
      <c r="DQ11" s="229" t="str">
        <f aca="false">IF((DP11&lt;&gt;""),IF(OR($F11&lt;&gt;$G11,PrSettings!$M$4="●"),(($F11-$G11)=(DM11-DN11))*1,0),"")</f>
        <v/>
      </c>
      <c r="DR11" s="229" t="str">
        <f aca="false">IF((DP11&lt;&gt;""),($F11=DM11)*($G11=DN11),"")</f>
        <v/>
      </c>
      <c r="DS11" s="229" t="str">
        <f aca="false">IF(DP11&lt;&gt;"",IF(ABS($F11-$G11)&gt;=PrSettings!$M$7,(ABS($F11-$G11-DM11+DN11)&lt;=1)*1,IF(AND(DP11,$F11=$G11,$F11&gt;=PrSettings!$M$6),(ABS(DM11-$F11)&lt;=1)*1,IF(AND(ABS($F11-$G11-DM11+DN11)&lt;=1,$F11+$G11&gt;=PrSettings!$M$8),(ABS(DM11-$F11)&lt;=1)*(ABS(DN11-$G11)&lt;=1)*1,""))),"")</f>
        <v/>
      </c>
      <c r="DT11" s="238"/>
      <c r="DV11" s="227" t="n">
        <f aca="false">$B11</f>
        <v>13</v>
      </c>
      <c r="DW11" s="228" t="str">
        <f aca="false">GrpA!$B$9</f>
        <v>Scotland</v>
      </c>
      <c r="DX11" s="229" t="n">
        <f aca="false">$D11</f>
        <v>6</v>
      </c>
      <c r="DY11" s="228" t="str">
        <f aca="false">GrpA!$D$9</f>
        <v>Hungary</v>
      </c>
      <c r="DZ11" s="232"/>
      <c r="EA11" s="232"/>
      <c r="EB11" s="237"/>
      <c r="EC11" s="229" t="str">
        <f aca="false">IF(($F11&lt;&gt;"")*($G11&lt;&gt;"")*(DZ11&lt;&gt;"")*(EA11&lt;&gt;""),($F11&gt;$G11)*(DZ11&gt;EA11)+($F11=$G11)*(DZ11=EA11)+($F11&lt;$G11)*(DZ11&lt;EA11),"")</f>
        <v/>
      </c>
      <c r="ED11" s="229" t="str">
        <f aca="false">IF((EC11&lt;&gt;""),IF(OR($F11&lt;&gt;$G11,PrSettings!$M$4="●"),(($F11-$G11)=(DZ11-EA11))*1,0),"")</f>
        <v/>
      </c>
      <c r="EE11" s="229" t="str">
        <f aca="false">IF((EC11&lt;&gt;""),($F11=DZ11)*($G11=EA11),"")</f>
        <v/>
      </c>
      <c r="EF11" s="229" t="str">
        <f aca="false">IF(EC11&lt;&gt;"",IF(ABS($F11-$G11)&gt;=PrSettings!$M$7,(ABS($F11-$G11-DZ11+EA11)&lt;=1)*1,IF(AND(EC11,$F11=$G11,$F11&gt;=PrSettings!$M$6),(ABS(DZ11-$F11)&lt;=1)*1,IF(AND(ABS($F11-$G11-DZ11+EA11)&lt;=1,$F11+$G11&gt;=PrSettings!$M$8),(ABS(DZ11-$F11)&lt;=1)*(ABS(EA11-$G11)&lt;=1)*1,""))),"")</f>
        <v/>
      </c>
      <c r="EG11" s="238"/>
      <c r="EI11" s="227" t="n">
        <f aca="false">$B11</f>
        <v>13</v>
      </c>
      <c r="EJ11" s="228" t="str">
        <f aca="false">GrpA!$B$9</f>
        <v>Scotland</v>
      </c>
      <c r="EK11" s="229" t="n">
        <f aca="false">$D11</f>
        <v>6</v>
      </c>
      <c r="EL11" s="228" t="str">
        <f aca="false">GrpA!$D$9</f>
        <v>Hungary</v>
      </c>
      <c r="EM11" s="232"/>
      <c r="EN11" s="232"/>
      <c r="EO11" s="237"/>
      <c r="EP11" s="229" t="str">
        <f aca="false">IF(($F11&lt;&gt;"")*($G11&lt;&gt;"")*(EM11&lt;&gt;"")*(EN11&lt;&gt;""),($F11&gt;$G11)*(EM11&gt;EN11)+($F11=$G11)*(EM11=EN11)+($F11&lt;$G11)*(EM11&lt;EN11),"")</f>
        <v/>
      </c>
      <c r="EQ11" s="229" t="str">
        <f aca="false">IF((EP11&lt;&gt;""),IF(OR($F11&lt;&gt;$G11,PrSettings!$M$4="●"),(($F11-$G11)=(EM11-EN11))*1,0),"")</f>
        <v/>
      </c>
      <c r="ER11" s="229" t="str">
        <f aca="false">IF((EP11&lt;&gt;""),($F11=EM11)*($G11=EN11),"")</f>
        <v/>
      </c>
      <c r="ES11" s="229" t="str">
        <f aca="false">IF(EP11&lt;&gt;"",IF(ABS($F11-$G11)&gt;=PrSettings!$M$7,(ABS($F11-$G11-EM11+EN11)&lt;=1)*1,IF(AND(EP11,$F11=$G11,$F11&gt;=PrSettings!$M$6),(ABS(EM11-$F11)&lt;=1)*1,IF(AND(ABS($F11-$G11-EM11+EN11)&lt;=1,$F11+$G11&gt;=PrSettings!$M$8),(ABS(EM11-$F11)&lt;=1)*(ABS(EN11-$G11)&lt;=1)*1,""))),"")</f>
        <v/>
      </c>
      <c r="ET11" s="238"/>
      <c r="EV11" s="227" t="n">
        <f aca="false">$B11</f>
        <v>13</v>
      </c>
      <c r="EW11" s="228" t="str">
        <f aca="false">GrpA!$B$9</f>
        <v>Scotland</v>
      </c>
      <c r="EX11" s="229" t="n">
        <f aca="false">$D11</f>
        <v>6</v>
      </c>
      <c r="EY11" s="228" t="str">
        <f aca="false">GrpA!$D$9</f>
        <v>Hungary</v>
      </c>
      <c r="EZ11" s="232"/>
      <c r="FA11" s="232"/>
      <c r="FB11" s="237"/>
      <c r="FC11" s="229" t="str">
        <f aca="false">IF(($F11&lt;&gt;"")*($G11&lt;&gt;"")*(EZ11&lt;&gt;"")*(FA11&lt;&gt;""),($F11&gt;$G11)*(EZ11&gt;FA11)+($F11=$G11)*(EZ11=FA11)+($F11&lt;$G11)*(EZ11&lt;FA11),"")</f>
        <v/>
      </c>
      <c r="FD11" s="229" t="str">
        <f aca="false">IF((FC11&lt;&gt;""),IF(OR($F11&lt;&gt;$G11,PrSettings!$M$4="●"),(($F11-$G11)=(EZ11-FA11))*1,0),"")</f>
        <v/>
      </c>
      <c r="FE11" s="229" t="str">
        <f aca="false">IF((FC11&lt;&gt;""),($F11=EZ11)*($G11=FA11),"")</f>
        <v/>
      </c>
      <c r="FF11" s="229" t="str">
        <f aca="false">IF(FC11&lt;&gt;"",IF(ABS($F11-$G11)&gt;=PrSettings!$M$7,(ABS($F11-$G11-EZ11+FA11)&lt;=1)*1,IF(AND(FC11,$F11=$G11,$F11&gt;=PrSettings!$M$6),(ABS(EZ11-$F11)&lt;=1)*1,IF(AND(ABS($F11-$G11-EZ11+FA11)&lt;=1,$F11+$G11&gt;=PrSettings!$M$8),(ABS(EZ11-$F11)&lt;=1)*(ABS(FA11-$G11)&lt;=1)*1,""))),"")</f>
        <v/>
      </c>
      <c r="FG11" s="238"/>
      <c r="FI11" s="227" t="n">
        <f aca="false">$B11</f>
        <v>13</v>
      </c>
      <c r="FJ11" s="228" t="str">
        <f aca="false">GrpA!$B$9</f>
        <v>Scotland</v>
      </c>
      <c r="FK11" s="229" t="n">
        <f aca="false">$D11</f>
        <v>6</v>
      </c>
      <c r="FL11" s="228" t="str">
        <f aca="false">GrpA!$D$9</f>
        <v>Hungary</v>
      </c>
      <c r="FM11" s="232"/>
      <c r="FN11" s="232"/>
      <c r="FO11" s="237"/>
      <c r="FP11" s="229" t="str">
        <f aca="false">IF(($F11&lt;&gt;"")*($G11&lt;&gt;"")*(FM11&lt;&gt;"")*(FN11&lt;&gt;""),($F11&gt;$G11)*(FM11&gt;FN11)+($F11=$G11)*(FM11=FN11)+($F11&lt;$G11)*(FM11&lt;FN11),"")</f>
        <v/>
      </c>
      <c r="FQ11" s="229" t="str">
        <f aca="false">IF((FP11&lt;&gt;""),IF(OR($F11&lt;&gt;$G11,PrSettings!$M$4="●"),(($F11-$G11)=(FM11-FN11))*1,0),"")</f>
        <v/>
      </c>
      <c r="FR11" s="229" t="str">
        <f aca="false">IF((FP11&lt;&gt;""),($F11=FM11)*($G11=FN11),"")</f>
        <v/>
      </c>
      <c r="FS11" s="229" t="str">
        <f aca="false">IF(FP11&lt;&gt;"",IF(ABS($F11-$G11)&gt;=PrSettings!$M$7,(ABS($F11-$G11-FM11+FN11)&lt;=1)*1,IF(AND(FP11,$F11=$G11,$F11&gt;=PrSettings!$M$6),(ABS(FM11-$F11)&lt;=1)*1,IF(AND(ABS($F11-$G11-FM11+FN11)&lt;=1,$F11+$G11&gt;=PrSettings!$M$8),(ABS(FM11-$F11)&lt;=1)*(ABS(FN11-$G11)&lt;=1)*1,""))),"")</f>
        <v/>
      </c>
      <c r="FT11" s="238"/>
      <c r="FV11" s="227" t="n">
        <f aca="false">$B11</f>
        <v>13</v>
      </c>
      <c r="FW11" s="228" t="str">
        <f aca="false">GrpA!$B$9</f>
        <v>Scotland</v>
      </c>
      <c r="FX11" s="229" t="n">
        <f aca="false">$D11</f>
        <v>6</v>
      </c>
      <c r="FY11" s="228" t="str">
        <f aca="false">GrpA!$D$9</f>
        <v>Hungary</v>
      </c>
      <c r="FZ11" s="232"/>
      <c r="GA11" s="232"/>
      <c r="GB11" s="237"/>
      <c r="GC11" s="229" t="str">
        <f aca="false">IF(($F11&lt;&gt;"")*($G11&lt;&gt;"")*(FZ11&lt;&gt;"")*(GA11&lt;&gt;""),($F11&gt;$G11)*(FZ11&gt;GA11)+($F11=$G11)*(FZ11=GA11)+($F11&lt;$G11)*(FZ11&lt;GA11),"")</f>
        <v/>
      </c>
      <c r="GD11" s="229" t="str">
        <f aca="false">IF((GC11&lt;&gt;""),IF(OR($F11&lt;&gt;$G11,PrSettings!$M$4="●"),(($F11-$G11)=(FZ11-GA11))*1,0),"")</f>
        <v/>
      </c>
      <c r="GE11" s="229" t="str">
        <f aca="false">IF((GC11&lt;&gt;""),($F11=FZ11)*($G11=GA11),"")</f>
        <v/>
      </c>
      <c r="GF11" s="229" t="str">
        <f aca="false">IF(GC11&lt;&gt;"",IF(ABS($F11-$G11)&gt;=PrSettings!$M$7,(ABS($F11-$G11-FZ11+GA11)&lt;=1)*1,IF(AND(GC11,$F11=$G11,$F11&gt;=PrSettings!$M$6),(ABS(FZ11-$F11)&lt;=1)*1,IF(AND(ABS($F11-$G11-FZ11+GA11)&lt;=1,$F11+$G11&gt;=PrSettings!$M$8),(ABS(FZ11-$F11)&lt;=1)*(ABS(GA11-$G11)&lt;=1)*1,""))),"")</f>
        <v/>
      </c>
      <c r="GG11" s="238"/>
      <c r="GI11" s="227" t="n">
        <f aca="false">$B11</f>
        <v>13</v>
      </c>
      <c r="GJ11" s="228" t="str">
        <f aca="false">GrpA!$B$9</f>
        <v>Scotland</v>
      </c>
      <c r="GK11" s="229" t="n">
        <f aca="false">$D11</f>
        <v>6</v>
      </c>
      <c r="GL11" s="228" t="str">
        <f aca="false">GrpA!$D$9</f>
        <v>Hungary</v>
      </c>
      <c r="GM11" s="232"/>
      <c r="GN11" s="232"/>
      <c r="GO11" s="237"/>
      <c r="GP11" s="229" t="str">
        <f aca="false">IF(($F11&lt;&gt;"")*($G11&lt;&gt;"")*(GM11&lt;&gt;"")*(GN11&lt;&gt;""),($F11&gt;$G11)*(GM11&gt;GN11)+($F11=$G11)*(GM11=GN11)+($F11&lt;$G11)*(GM11&lt;GN11),"")</f>
        <v/>
      </c>
      <c r="GQ11" s="229" t="str">
        <f aca="false">IF((GP11&lt;&gt;""),IF(OR($F11&lt;&gt;$G11,PrSettings!$M$4="●"),(($F11-$G11)=(GM11-GN11))*1,0),"")</f>
        <v/>
      </c>
      <c r="GR11" s="229" t="str">
        <f aca="false">IF((GP11&lt;&gt;""),($F11=GM11)*($G11=GN11),"")</f>
        <v/>
      </c>
      <c r="GS11" s="229" t="str">
        <f aca="false">IF(GP11&lt;&gt;"",IF(ABS($F11-$G11)&gt;=PrSettings!$M$7,(ABS($F11-$G11-GM11+GN11)&lt;=1)*1,IF(AND(GP11,$F11=$G11,$F11&gt;=PrSettings!$M$6),(ABS(GM11-$F11)&lt;=1)*1,IF(AND(ABS($F11-$G11-GM11+GN11)&lt;=1,$F11+$G11&gt;=PrSettings!$M$8),(ABS(GM11-$F11)&lt;=1)*(ABS(GN11-$G11)&lt;=1)*1,""))),"")</f>
        <v/>
      </c>
      <c r="GT11" s="238"/>
      <c r="GV11" s="227" t="n">
        <f aca="false">$B11</f>
        <v>13</v>
      </c>
      <c r="GW11" s="228" t="str">
        <f aca="false">GrpA!$B$9</f>
        <v>Scotland</v>
      </c>
      <c r="GX11" s="229" t="n">
        <f aca="false">$D11</f>
        <v>6</v>
      </c>
      <c r="GY11" s="228" t="str">
        <f aca="false">GrpA!$D$9</f>
        <v>Hungary</v>
      </c>
      <c r="GZ11" s="232"/>
      <c r="HA11" s="232"/>
      <c r="HB11" s="237"/>
      <c r="HC11" s="229" t="str">
        <f aca="false">IF(($F11&lt;&gt;"")*($G11&lt;&gt;"")*(GZ11&lt;&gt;"")*(HA11&lt;&gt;""),($F11&gt;$G11)*(GZ11&gt;HA11)+($F11=$G11)*(GZ11=HA11)+($F11&lt;$G11)*(GZ11&lt;HA11),"")</f>
        <v/>
      </c>
      <c r="HD11" s="229" t="str">
        <f aca="false">IF((HC11&lt;&gt;""),IF(OR($F11&lt;&gt;$G11,PrSettings!$M$4="●"),(($F11-$G11)=(GZ11-HA11))*1,0),"")</f>
        <v/>
      </c>
      <c r="HE11" s="229" t="str">
        <f aca="false">IF((HC11&lt;&gt;""),($F11=GZ11)*($G11=HA11),"")</f>
        <v/>
      </c>
      <c r="HF11" s="229" t="str">
        <f aca="false">IF(HC11&lt;&gt;"",IF(ABS($F11-$G11)&gt;=PrSettings!$M$7,(ABS($F11-$G11-GZ11+HA11)&lt;=1)*1,IF(AND(HC11,$F11=$G11,$F11&gt;=PrSettings!$M$6),(ABS(GZ11-$F11)&lt;=1)*1,IF(AND(ABS($F11-$G11-GZ11+HA11)&lt;=1,$F11+$G11&gt;=PrSettings!$M$8),(ABS(GZ11-$F11)&lt;=1)*(ABS(HA11-$G11)&lt;=1)*1,""))),"")</f>
        <v/>
      </c>
      <c r="HG11" s="238"/>
      <c r="HI11" s="227" t="n">
        <f aca="false">$B11</f>
        <v>13</v>
      </c>
      <c r="HJ11" s="228" t="str">
        <f aca="false">GrpA!$B$9</f>
        <v>Scotland</v>
      </c>
      <c r="HK11" s="229" t="n">
        <f aca="false">$D11</f>
        <v>6</v>
      </c>
      <c r="HL11" s="228" t="str">
        <f aca="false">GrpA!$D$9</f>
        <v>Hungary</v>
      </c>
      <c r="HM11" s="232"/>
      <c r="HN11" s="232"/>
      <c r="HO11" s="237"/>
      <c r="HP11" s="229" t="str">
        <f aca="false">IF(($F11&lt;&gt;"")*($G11&lt;&gt;"")*(HM11&lt;&gt;"")*(HN11&lt;&gt;""),($F11&gt;$G11)*(HM11&gt;HN11)+($F11=$G11)*(HM11=HN11)+($F11&lt;$G11)*(HM11&lt;HN11),"")</f>
        <v/>
      </c>
      <c r="HQ11" s="229" t="str">
        <f aca="false">IF((HP11&lt;&gt;""),IF(OR($F11&lt;&gt;$G11,PrSettings!$M$4="●"),(($F11-$G11)=(HM11-HN11))*1,0),"")</f>
        <v/>
      </c>
      <c r="HR11" s="229" t="str">
        <f aca="false">IF((HP11&lt;&gt;""),($F11=HM11)*($G11=HN11),"")</f>
        <v/>
      </c>
      <c r="HS11" s="229" t="str">
        <f aca="false">IF(HP11&lt;&gt;"",IF(ABS($F11-$G11)&gt;=PrSettings!$M$7,(ABS($F11-$G11-HM11+HN11)&lt;=1)*1,IF(AND(HP11,$F11=$G11,$F11&gt;=PrSettings!$M$6),(ABS(HM11-$F11)&lt;=1)*1,IF(AND(ABS($F11-$G11-HM11+HN11)&lt;=1,$F11+$G11&gt;=PrSettings!$M$8),(ABS(HM11-$F11)&lt;=1)*(ABS(HN11-$G11)&lt;=1)*1,""))),"")</f>
        <v/>
      </c>
      <c r="HT11" s="238"/>
      <c r="HV11" s="227" t="n">
        <f aca="false">$B11</f>
        <v>13</v>
      </c>
      <c r="HW11" s="228" t="str">
        <f aca="false">GrpA!$B$9</f>
        <v>Scotland</v>
      </c>
      <c r="HX11" s="229" t="n">
        <f aca="false">$D11</f>
        <v>6</v>
      </c>
      <c r="HY11" s="228" t="str">
        <f aca="false">GrpA!$D$9</f>
        <v>Hungary</v>
      </c>
      <c r="HZ11" s="232"/>
      <c r="IA11" s="232"/>
      <c r="IB11" s="237"/>
      <c r="IC11" s="229" t="str">
        <f aca="false">IF(($F11&lt;&gt;"")*($G11&lt;&gt;"")*(HZ11&lt;&gt;"")*(IA11&lt;&gt;""),($F11&gt;$G11)*(HZ11&gt;IA11)+($F11=$G11)*(HZ11=IA11)+($F11&lt;$G11)*(HZ11&lt;IA11),"")</f>
        <v/>
      </c>
      <c r="ID11" s="229" t="str">
        <f aca="false">IF((IC11&lt;&gt;""),IF(OR($F11&lt;&gt;$G11,PrSettings!$M$4="●"),(($F11-$G11)=(HZ11-IA11))*1,0),"")</f>
        <v/>
      </c>
      <c r="IE11" s="229" t="str">
        <f aca="false">IF((IC11&lt;&gt;""),($F11=HZ11)*($G11=IA11),"")</f>
        <v/>
      </c>
      <c r="IF11" s="229" t="str">
        <f aca="false">IF(IC11&lt;&gt;"",IF(ABS($F11-$G11)&gt;=PrSettings!$M$7,(ABS($F11-$G11-HZ11+IA11)&lt;=1)*1,IF(AND(IC11,$F11=$G11,$F11&gt;=PrSettings!$M$6),(ABS(HZ11-$F11)&lt;=1)*1,IF(AND(ABS($F11-$G11-HZ11+IA11)&lt;=1,$F11+$G11&gt;=PrSettings!$M$8),(ABS(HZ11-$F11)&lt;=1)*(ABS(IA11-$G11)&lt;=1)*1,""))),"")</f>
        <v/>
      </c>
      <c r="IG11" s="238"/>
      <c r="II11" s="227" t="n">
        <f aca="false">$B11</f>
        <v>13</v>
      </c>
      <c r="IJ11" s="228" t="str">
        <f aca="false">GrpA!$B$9</f>
        <v>Scotland</v>
      </c>
      <c r="IK11" s="229" t="n">
        <f aca="false">$D11</f>
        <v>6</v>
      </c>
      <c r="IL11" s="228" t="str">
        <f aca="false">GrpA!$D$9</f>
        <v>Hungary</v>
      </c>
      <c r="IM11" s="232"/>
      <c r="IN11" s="232"/>
      <c r="IO11" s="237"/>
      <c r="IP11" s="229" t="str">
        <f aca="false">IF(($F11&lt;&gt;"")*($G11&lt;&gt;"")*(IM11&lt;&gt;"")*(IN11&lt;&gt;""),($F11&gt;$G11)*(IM11&gt;IN11)+($F11=$G11)*(IM11=IN11)+($F11&lt;$G11)*(IM11&lt;IN11),"")</f>
        <v/>
      </c>
      <c r="IQ11" s="229" t="str">
        <f aca="false">IF((IP11&lt;&gt;""),IF(OR($F11&lt;&gt;$G11,PrSettings!$M$4="●"),(($F11-$G11)=(IM11-IN11))*1,0),"")</f>
        <v/>
      </c>
      <c r="IR11" s="229" t="str">
        <f aca="false">IF((IP11&lt;&gt;""),($F11=IM11)*($G11=IN11),"")</f>
        <v/>
      </c>
      <c r="IS11" s="229" t="str">
        <f aca="false">IF(IP11&lt;&gt;"",IF(ABS($F11-$G11)&gt;=PrSettings!$M$7,(ABS($F11-$G11-IM11+IN11)&lt;=1)*1,IF(AND(IP11,$F11=$G11,$F11&gt;=PrSettings!$M$6),(ABS(IM11-$F11)&lt;=1)*1,IF(AND(ABS($F11-$G11-IM11+IN11)&lt;=1,$F11+$G11&gt;=PrSettings!$M$8),(ABS(IM11-$F11)&lt;=1)*(ABS(IN11-$G11)&lt;=1)*1,""))),"")</f>
        <v/>
      </c>
      <c r="IT11" s="238"/>
      <c r="IV11" s="227" t="n">
        <f aca="false">$B11</f>
        <v>13</v>
      </c>
      <c r="IW11" s="228" t="str">
        <f aca="false">GrpA!$B$9</f>
        <v>Scotland</v>
      </c>
      <c r="IX11" s="229" t="n">
        <f aca="false">$D11</f>
        <v>6</v>
      </c>
      <c r="IY11" s="228" t="str">
        <f aca="false">GrpA!$D$9</f>
        <v>Hungary</v>
      </c>
      <c r="IZ11" s="232"/>
      <c r="JA11" s="232"/>
      <c r="JB11" s="237"/>
      <c r="JC11" s="229" t="str">
        <f aca="false">IF(($F11&lt;&gt;"")*($G11&lt;&gt;"")*(IZ11&lt;&gt;"")*(JA11&lt;&gt;""),($F11&gt;$G11)*(IZ11&gt;JA11)+($F11=$G11)*(IZ11=JA11)+($F11&lt;$G11)*(IZ11&lt;JA11),"")</f>
        <v/>
      </c>
      <c r="JD11" s="229" t="str">
        <f aca="false">IF((JC11&lt;&gt;""),IF(OR($F11&lt;&gt;$G11,PrSettings!$M$4="●"),(($F11-$G11)=(IZ11-JA11))*1,0),"")</f>
        <v/>
      </c>
      <c r="JE11" s="229" t="str">
        <f aca="false">IF((JC11&lt;&gt;""),($F11=IZ11)*($G11=JA11),"")</f>
        <v/>
      </c>
      <c r="JF11" s="229" t="str">
        <f aca="false">IF(JC11&lt;&gt;"",IF(ABS($F11-$G11)&gt;=PrSettings!$M$7,(ABS($F11-$G11-IZ11+JA11)&lt;=1)*1,IF(AND(JC11,$F11=$G11,$F11&gt;=PrSettings!$M$6),(ABS(IZ11-$F11)&lt;=1)*1,IF(AND(ABS($F11-$G11-IZ11+JA11)&lt;=1,$F11+$G11&gt;=PrSettings!$M$8),(ABS(IZ11-$F11)&lt;=1)*(ABS(JA11-$G11)&lt;=1)*1,""))),"")</f>
        <v/>
      </c>
      <c r="JG11" s="238"/>
      <c r="JI11" s="227" t="n">
        <f aca="false">$B11</f>
        <v>13</v>
      </c>
      <c r="JJ11" s="228" t="str">
        <f aca="false">GrpA!$B$9</f>
        <v>Scotland</v>
      </c>
      <c r="JK11" s="229" t="n">
        <f aca="false">$D11</f>
        <v>6</v>
      </c>
      <c r="JL11" s="228" t="str">
        <f aca="false">GrpA!$D$9</f>
        <v>Hungary</v>
      </c>
      <c r="JM11" s="232"/>
      <c r="JN11" s="232"/>
      <c r="JO11" s="237"/>
      <c r="JP11" s="229" t="str">
        <f aca="false">IF(($F11&lt;&gt;"")*($G11&lt;&gt;"")*(JM11&lt;&gt;"")*(JN11&lt;&gt;""),($F11&gt;$G11)*(JM11&gt;JN11)+($F11=$G11)*(JM11=JN11)+($F11&lt;$G11)*(JM11&lt;JN11),"")</f>
        <v/>
      </c>
      <c r="JQ11" s="229" t="str">
        <f aca="false">IF((JP11&lt;&gt;""),IF(OR($F11&lt;&gt;$G11,PrSettings!$M$4="●"),(($F11-$G11)=(JM11-JN11))*1,0),"")</f>
        <v/>
      </c>
      <c r="JR11" s="229" t="str">
        <f aca="false">IF((JP11&lt;&gt;""),($F11=JM11)*($G11=JN11),"")</f>
        <v/>
      </c>
      <c r="JS11" s="229" t="str">
        <f aca="false">IF(JP11&lt;&gt;"",IF(ABS($F11-$G11)&gt;=PrSettings!$M$7,(ABS($F11-$G11-JM11+JN11)&lt;=1)*1,IF(AND(JP11,$F11=$G11,$F11&gt;=PrSettings!$M$6),(ABS(JM11-$F11)&lt;=1)*1,IF(AND(ABS($F11-$G11-JM11+JN11)&lt;=1,$F11+$G11&gt;=PrSettings!$M$8),(ABS(JM11-$F11)&lt;=1)*(ABS(JN11-$G11)&lt;=1)*1,""))),"")</f>
        <v/>
      </c>
      <c r="JT11" s="238"/>
      <c r="JV11" s="227" t="n">
        <f aca="false">$B11</f>
        <v>13</v>
      </c>
      <c r="JW11" s="228" t="str">
        <f aca="false">GrpA!$B$9</f>
        <v>Scotland</v>
      </c>
      <c r="JX11" s="229" t="n">
        <f aca="false">$D11</f>
        <v>6</v>
      </c>
      <c r="JY11" s="228" t="str">
        <f aca="false">GrpA!$D$9</f>
        <v>Hungary</v>
      </c>
      <c r="JZ11" s="232"/>
      <c r="KA11" s="232"/>
      <c r="KB11" s="237"/>
      <c r="KC11" s="229" t="str">
        <f aca="false">IF(($F11&lt;&gt;"")*($G11&lt;&gt;"")*(JZ11&lt;&gt;"")*(KA11&lt;&gt;""),($F11&gt;$G11)*(JZ11&gt;KA11)+($F11=$G11)*(JZ11=KA11)+($F11&lt;$G11)*(JZ11&lt;KA11),"")</f>
        <v/>
      </c>
      <c r="KD11" s="229" t="str">
        <f aca="false">IF((KC11&lt;&gt;""),IF(OR($F11&lt;&gt;$G11,PrSettings!$M$4="●"),(($F11-$G11)=(JZ11-KA11))*1,0),"")</f>
        <v/>
      </c>
      <c r="KE11" s="229" t="str">
        <f aca="false">IF((KC11&lt;&gt;""),($F11=JZ11)*($G11=KA11),"")</f>
        <v/>
      </c>
      <c r="KF11" s="229" t="str">
        <f aca="false">IF(KC11&lt;&gt;"",IF(ABS($F11-$G11)&gt;=PrSettings!$M$7,(ABS($F11-$G11-JZ11+KA11)&lt;=1)*1,IF(AND(KC11,$F11=$G11,$F11&gt;=PrSettings!$M$6),(ABS(JZ11-$F11)&lt;=1)*1,IF(AND(ABS($F11-$G11-JZ11+KA11)&lt;=1,$F11+$G11&gt;=PrSettings!$M$8),(ABS(JZ11-$F11)&lt;=1)*(ABS(KA11-$G11)&lt;=1)*1,""))),"")</f>
        <v/>
      </c>
      <c r="KG11" s="238"/>
      <c r="KI11" s="227" t="n">
        <f aca="false">$B11</f>
        <v>13</v>
      </c>
      <c r="KJ11" s="228" t="str">
        <f aca="false">GrpA!$B$9</f>
        <v>Scotland</v>
      </c>
      <c r="KK11" s="229" t="n">
        <f aca="false">$D11</f>
        <v>6</v>
      </c>
      <c r="KL11" s="228" t="str">
        <f aca="false">GrpA!$D$9</f>
        <v>Hungary</v>
      </c>
      <c r="KM11" s="232"/>
      <c r="KN11" s="232"/>
      <c r="KO11" s="237"/>
      <c r="KP11" s="229" t="str">
        <f aca="false">IF(($F11&lt;&gt;"")*($G11&lt;&gt;"")*(KM11&lt;&gt;"")*(KN11&lt;&gt;""),($F11&gt;$G11)*(KM11&gt;KN11)+($F11=$G11)*(KM11=KN11)+($F11&lt;$G11)*(KM11&lt;KN11),"")</f>
        <v/>
      </c>
      <c r="KQ11" s="229" t="str">
        <f aca="false">IF((KP11&lt;&gt;""),IF(OR($F11&lt;&gt;$G11,PrSettings!$M$4="●"),(($F11-$G11)=(KM11-KN11))*1,0),"")</f>
        <v/>
      </c>
      <c r="KR11" s="229" t="str">
        <f aca="false">IF((KP11&lt;&gt;""),($F11=KM11)*($G11=KN11),"")</f>
        <v/>
      </c>
      <c r="KS11" s="229" t="str">
        <f aca="false">IF(KP11&lt;&gt;"",IF(ABS($F11-$G11)&gt;=PrSettings!$M$7,(ABS($F11-$G11-KM11+KN11)&lt;=1)*1,IF(AND(KP11,$F11=$G11,$F11&gt;=PrSettings!$M$6),(ABS(KM11-$F11)&lt;=1)*1,IF(AND(ABS($F11-$G11-KM11+KN11)&lt;=1,$F11+$G11&gt;=PrSettings!$M$8),(ABS(KM11-$F11)&lt;=1)*(ABS(KN11-$G11)&lt;=1)*1,""))),"")</f>
        <v/>
      </c>
      <c r="KT11" s="238"/>
      <c r="KV11" s="227" t="n">
        <f aca="false">$B11</f>
        <v>13</v>
      </c>
      <c r="KW11" s="228" t="str">
        <f aca="false">GrpA!$B$9</f>
        <v>Scotland</v>
      </c>
      <c r="KX11" s="229" t="n">
        <f aca="false">$D11</f>
        <v>6</v>
      </c>
      <c r="KY11" s="228" t="str">
        <f aca="false">GrpA!$D$9</f>
        <v>Hungary</v>
      </c>
      <c r="KZ11" s="232"/>
      <c r="LA11" s="232"/>
      <c r="LB11" s="237"/>
      <c r="LC11" s="229" t="str">
        <f aca="false">IF(($F11&lt;&gt;"")*($G11&lt;&gt;"")*(KZ11&lt;&gt;"")*(LA11&lt;&gt;""),($F11&gt;$G11)*(KZ11&gt;LA11)+($F11=$G11)*(KZ11=LA11)+($F11&lt;$G11)*(KZ11&lt;LA11),"")</f>
        <v/>
      </c>
      <c r="LD11" s="229" t="str">
        <f aca="false">IF((LC11&lt;&gt;""),IF(OR($F11&lt;&gt;$G11,PrSettings!$M$4="●"),(($F11-$G11)=(KZ11-LA11))*1,0),"")</f>
        <v/>
      </c>
      <c r="LE11" s="229" t="str">
        <f aca="false">IF((LC11&lt;&gt;""),($F11=KZ11)*($G11=LA11),"")</f>
        <v/>
      </c>
      <c r="LF11" s="229" t="str">
        <f aca="false">IF(LC11&lt;&gt;"",IF(ABS($F11-$G11)&gt;=PrSettings!$M$7,(ABS($F11-$G11-KZ11+LA11)&lt;=1)*1,IF(AND(LC11,$F11=$G11,$F11&gt;=PrSettings!$M$6),(ABS(KZ11-$F11)&lt;=1)*1,IF(AND(ABS($F11-$G11-KZ11+LA11)&lt;=1,$F11+$G11&gt;=PrSettings!$M$8),(ABS(KZ11-$F11)&lt;=1)*(ABS(LA11-$G11)&lt;=1)*1,""))),"")</f>
        <v/>
      </c>
      <c r="LG11" s="238"/>
      <c r="LI11" s="227" t="n">
        <f aca="false">$B11</f>
        <v>13</v>
      </c>
      <c r="LJ11" s="228" t="str">
        <f aca="false">GrpA!$B$9</f>
        <v>Scotland</v>
      </c>
      <c r="LK11" s="229" t="n">
        <f aca="false">$D11</f>
        <v>6</v>
      </c>
      <c r="LL11" s="228" t="str">
        <f aca="false">GrpA!$D$9</f>
        <v>Hungary</v>
      </c>
      <c r="LM11" s="232"/>
      <c r="LN11" s="232"/>
      <c r="LO11" s="237"/>
      <c r="LP11" s="229" t="str">
        <f aca="false">IF(($F11&lt;&gt;"")*($G11&lt;&gt;"")*(LM11&lt;&gt;"")*(LN11&lt;&gt;""),($F11&gt;$G11)*(LM11&gt;LN11)+($F11=$G11)*(LM11=LN11)+($F11&lt;$G11)*(LM11&lt;LN11),"")</f>
        <v/>
      </c>
      <c r="LQ11" s="229" t="str">
        <f aca="false">IF((LP11&lt;&gt;""),IF(OR($F11&lt;&gt;$G11,PrSettings!$M$4="●"),(($F11-$G11)=(LM11-LN11))*1,0),"")</f>
        <v/>
      </c>
      <c r="LR11" s="229" t="str">
        <f aca="false">IF((LP11&lt;&gt;""),($F11=LM11)*($G11=LN11),"")</f>
        <v/>
      </c>
      <c r="LS11" s="229" t="str">
        <f aca="false">IF(LP11&lt;&gt;"",IF(ABS($F11-$G11)&gt;=PrSettings!$M$7,(ABS($F11-$G11-LM11+LN11)&lt;=1)*1,IF(AND(LP11,$F11=$G11,$F11&gt;=PrSettings!$M$6),(ABS(LM11-$F11)&lt;=1)*1,IF(AND(ABS($F11-$G11-LM11+LN11)&lt;=1,$F11+$G11&gt;=PrSettings!$M$8),(ABS(LM11-$F11)&lt;=1)*(ABS(LN11-$G11)&lt;=1)*1,""))),"")</f>
        <v/>
      </c>
      <c r="LT11" s="238"/>
      <c r="LV11" s="227" t="n">
        <f aca="false">$B11</f>
        <v>13</v>
      </c>
      <c r="LW11" s="228" t="str">
        <f aca="false">GrpA!$B$9</f>
        <v>Scotland</v>
      </c>
      <c r="LX11" s="229" t="n">
        <f aca="false">$D11</f>
        <v>6</v>
      </c>
      <c r="LY11" s="228" t="str">
        <f aca="false">GrpA!$D$9</f>
        <v>Hungary</v>
      </c>
      <c r="LZ11" s="232"/>
      <c r="MA11" s="232"/>
      <c r="MB11" s="237"/>
      <c r="MC11" s="229" t="str">
        <f aca="false">IF(($F11&lt;&gt;"")*($G11&lt;&gt;"")*(LZ11&lt;&gt;"")*(MA11&lt;&gt;""),($F11&gt;$G11)*(LZ11&gt;MA11)+($F11=$G11)*(LZ11=MA11)+($F11&lt;$G11)*(LZ11&lt;MA11),"")</f>
        <v/>
      </c>
      <c r="MD11" s="229" t="str">
        <f aca="false">IF((MC11&lt;&gt;""),IF(OR($F11&lt;&gt;$G11,PrSettings!$M$4="●"),(($F11-$G11)=(LZ11-MA11))*1,0),"")</f>
        <v/>
      </c>
      <c r="ME11" s="229" t="str">
        <f aca="false">IF((MC11&lt;&gt;""),($F11=LZ11)*($G11=MA11),"")</f>
        <v/>
      </c>
      <c r="MF11" s="229" t="str">
        <f aca="false">IF(MC11&lt;&gt;"",IF(ABS($F11-$G11)&gt;=PrSettings!$M$7,(ABS($F11-$G11-LZ11+MA11)&lt;=1)*1,IF(AND(MC11,$F11=$G11,$F11&gt;=PrSettings!$M$6),(ABS(LZ11-$F11)&lt;=1)*1,IF(AND(ABS($F11-$G11-LZ11+MA11)&lt;=1,$F11+$G11&gt;=PrSettings!$M$8),(ABS(LZ11-$F11)&lt;=1)*(ABS(MA11-$G11)&lt;=1)*1,""))),"")</f>
        <v/>
      </c>
      <c r="MG11" s="238"/>
    </row>
    <row r="12" customFormat="false" ht="24" hidden="false" customHeight="true" outlineLevel="0" collapsed="false">
      <c r="A12" s="153"/>
      <c r="B12" s="217" t="str">
        <f aca="false">Language!$E$95&amp;" B"</f>
        <v>Group B</v>
      </c>
      <c r="C12" s="218"/>
      <c r="D12" s="239"/>
      <c r="E12" s="220"/>
      <c r="F12" s="240"/>
      <c r="G12" s="241"/>
      <c r="H12" s="107"/>
      <c r="I12" s="217" t="str">
        <f aca="false">$B12</f>
        <v>Group B</v>
      </c>
      <c r="J12" s="219"/>
      <c r="K12" s="239"/>
      <c r="L12" s="220"/>
      <c r="M12" s="223"/>
      <c r="N12" s="224"/>
      <c r="O12" s="221"/>
      <c r="P12" s="225"/>
      <c r="Q12" s="225"/>
      <c r="R12" s="220"/>
      <c r="S12" s="220"/>
      <c r="T12" s="226"/>
      <c r="V12" s="217" t="str">
        <f aca="false">$B12</f>
        <v>Group B</v>
      </c>
      <c r="W12" s="219"/>
      <c r="X12" s="239"/>
      <c r="Y12" s="220"/>
      <c r="Z12" s="223"/>
      <c r="AA12" s="224"/>
      <c r="AB12" s="221"/>
      <c r="AC12" s="225"/>
      <c r="AD12" s="225"/>
      <c r="AE12" s="220"/>
      <c r="AF12" s="220"/>
      <c r="AG12" s="226"/>
      <c r="AI12" s="217" t="str">
        <f aca="false">$B12</f>
        <v>Group B</v>
      </c>
      <c r="AJ12" s="219"/>
      <c r="AK12" s="239"/>
      <c r="AL12" s="220"/>
      <c r="AM12" s="223"/>
      <c r="AN12" s="224"/>
      <c r="AO12" s="221"/>
      <c r="AP12" s="225"/>
      <c r="AQ12" s="225"/>
      <c r="AR12" s="220"/>
      <c r="AS12" s="220"/>
      <c r="AT12" s="226"/>
      <c r="AV12" s="217" t="str">
        <f aca="false">$B12</f>
        <v>Group B</v>
      </c>
      <c r="AW12" s="219"/>
      <c r="AX12" s="239"/>
      <c r="AY12" s="220"/>
      <c r="AZ12" s="223"/>
      <c r="BA12" s="224"/>
      <c r="BB12" s="221"/>
      <c r="BC12" s="225"/>
      <c r="BD12" s="225"/>
      <c r="BE12" s="220"/>
      <c r="BF12" s="220"/>
      <c r="BG12" s="226"/>
      <c r="BI12" s="217" t="str">
        <f aca="false">$B12</f>
        <v>Group B</v>
      </c>
      <c r="BJ12" s="219"/>
      <c r="BK12" s="239"/>
      <c r="BL12" s="220"/>
      <c r="BM12" s="223"/>
      <c r="BN12" s="224"/>
      <c r="BO12" s="221"/>
      <c r="BP12" s="225"/>
      <c r="BQ12" s="225"/>
      <c r="BR12" s="220"/>
      <c r="BS12" s="220"/>
      <c r="BT12" s="226"/>
      <c r="BV12" s="217" t="str">
        <f aca="false">$B12</f>
        <v>Group B</v>
      </c>
      <c r="BW12" s="219"/>
      <c r="BX12" s="239"/>
      <c r="BY12" s="220"/>
      <c r="BZ12" s="223"/>
      <c r="CA12" s="224"/>
      <c r="CB12" s="221"/>
      <c r="CC12" s="225"/>
      <c r="CD12" s="225"/>
      <c r="CE12" s="220"/>
      <c r="CF12" s="220"/>
      <c r="CG12" s="226"/>
      <c r="CI12" s="217" t="str">
        <f aca="false">$B12</f>
        <v>Group B</v>
      </c>
      <c r="CJ12" s="219"/>
      <c r="CK12" s="239"/>
      <c r="CL12" s="220"/>
      <c r="CM12" s="223"/>
      <c r="CN12" s="224"/>
      <c r="CO12" s="221"/>
      <c r="CP12" s="225"/>
      <c r="CQ12" s="225"/>
      <c r="CR12" s="220"/>
      <c r="CS12" s="220"/>
      <c r="CT12" s="226"/>
      <c r="CV12" s="217" t="str">
        <f aca="false">$B12</f>
        <v>Group B</v>
      </c>
      <c r="CW12" s="219"/>
      <c r="CX12" s="239"/>
      <c r="CY12" s="220"/>
      <c r="CZ12" s="223"/>
      <c r="DA12" s="224"/>
      <c r="DB12" s="221"/>
      <c r="DC12" s="225"/>
      <c r="DD12" s="225"/>
      <c r="DE12" s="220"/>
      <c r="DF12" s="220"/>
      <c r="DG12" s="226"/>
      <c r="DI12" s="217" t="str">
        <f aca="false">$B12</f>
        <v>Group B</v>
      </c>
      <c r="DJ12" s="219"/>
      <c r="DK12" s="239"/>
      <c r="DL12" s="220"/>
      <c r="DM12" s="223"/>
      <c r="DN12" s="224"/>
      <c r="DO12" s="221"/>
      <c r="DP12" s="225"/>
      <c r="DQ12" s="225"/>
      <c r="DR12" s="220"/>
      <c r="DS12" s="220"/>
      <c r="DT12" s="226"/>
      <c r="DV12" s="217" t="str">
        <f aca="false">$B12</f>
        <v>Group B</v>
      </c>
      <c r="DW12" s="219"/>
      <c r="DX12" s="239"/>
      <c r="DY12" s="220"/>
      <c r="DZ12" s="223"/>
      <c r="EA12" s="224"/>
      <c r="EB12" s="221"/>
      <c r="EC12" s="225"/>
      <c r="ED12" s="225"/>
      <c r="EE12" s="220"/>
      <c r="EF12" s="220"/>
      <c r="EG12" s="226"/>
      <c r="EI12" s="217" t="str">
        <f aca="false">$B12</f>
        <v>Group B</v>
      </c>
      <c r="EJ12" s="219"/>
      <c r="EK12" s="239"/>
      <c r="EL12" s="220"/>
      <c r="EM12" s="223"/>
      <c r="EN12" s="224"/>
      <c r="EO12" s="221"/>
      <c r="EP12" s="225"/>
      <c r="EQ12" s="225"/>
      <c r="ER12" s="220"/>
      <c r="ES12" s="220"/>
      <c r="ET12" s="226"/>
      <c r="EV12" s="217" t="str">
        <f aca="false">$B12</f>
        <v>Group B</v>
      </c>
      <c r="EW12" s="219"/>
      <c r="EX12" s="239"/>
      <c r="EY12" s="220"/>
      <c r="EZ12" s="223"/>
      <c r="FA12" s="224"/>
      <c r="FB12" s="221"/>
      <c r="FC12" s="225"/>
      <c r="FD12" s="225"/>
      <c r="FE12" s="220"/>
      <c r="FF12" s="220"/>
      <c r="FG12" s="226"/>
      <c r="FI12" s="217" t="str">
        <f aca="false">$B12</f>
        <v>Group B</v>
      </c>
      <c r="FJ12" s="219"/>
      <c r="FK12" s="239"/>
      <c r="FL12" s="220"/>
      <c r="FM12" s="223"/>
      <c r="FN12" s="224"/>
      <c r="FO12" s="221"/>
      <c r="FP12" s="225"/>
      <c r="FQ12" s="225"/>
      <c r="FR12" s="220"/>
      <c r="FS12" s="220"/>
      <c r="FT12" s="226"/>
      <c r="FV12" s="217" t="str">
        <f aca="false">$B12</f>
        <v>Group B</v>
      </c>
      <c r="FW12" s="219"/>
      <c r="FX12" s="239"/>
      <c r="FY12" s="220"/>
      <c r="FZ12" s="223"/>
      <c r="GA12" s="224"/>
      <c r="GB12" s="221"/>
      <c r="GC12" s="225"/>
      <c r="GD12" s="225"/>
      <c r="GE12" s="220"/>
      <c r="GF12" s="220"/>
      <c r="GG12" s="226"/>
      <c r="GI12" s="217" t="str">
        <f aca="false">$B12</f>
        <v>Group B</v>
      </c>
      <c r="GJ12" s="219"/>
      <c r="GK12" s="239"/>
      <c r="GL12" s="220"/>
      <c r="GM12" s="223"/>
      <c r="GN12" s="224"/>
      <c r="GO12" s="221"/>
      <c r="GP12" s="225"/>
      <c r="GQ12" s="225"/>
      <c r="GR12" s="220"/>
      <c r="GS12" s="220"/>
      <c r="GT12" s="226"/>
      <c r="GV12" s="217" t="str">
        <f aca="false">$B12</f>
        <v>Group B</v>
      </c>
      <c r="GW12" s="219"/>
      <c r="GX12" s="239"/>
      <c r="GY12" s="220"/>
      <c r="GZ12" s="223"/>
      <c r="HA12" s="224"/>
      <c r="HB12" s="221"/>
      <c r="HC12" s="225"/>
      <c r="HD12" s="225"/>
      <c r="HE12" s="220"/>
      <c r="HF12" s="220"/>
      <c r="HG12" s="226"/>
      <c r="HI12" s="217" t="str">
        <f aca="false">$B12</f>
        <v>Group B</v>
      </c>
      <c r="HJ12" s="219"/>
      <c r="HK12" s="239"/>
      <c r="HL12" s="220"/>
      <c r="HM12" s="223"/>
      <c r="HN12" s="224"/>
      <c r="HO12" s="221"/>
      <c r="HP12" s="225"/>
      <c r="HQ12" s="225"/>
      <c r="HR12" s="220"/>
      <c r="HS12" s="220"/>
      <c r="HT12" s="226"/>
      <c r="HV12" s="217" t="str">
        <f aca="false">$B12</f>
        <v>Group B</v>
      </c>
      <c r="HW12" s="219"/>
      <c r="HX12" s="239"/>
      <c r="HY12" s="220"/>
      <c r="HZ12" s="223"/>
      <c r="IA12" s="224"/>
      <c r="IB12" s="221"/>
      <c r="IC12" s="225"/>
      <c r="ID12" s="225"/>
      <c r="IE12" s="220"/>
      <c r="IF12" s="220"/>
      <c r="IG12" s="226"/>
      <c r="II12" s="217" t="str">
        <f aca="false">$B12</f>
        <v>Group B</v>
      </c>
      <c r="IJ12" s="219"/>
      <c r="IK12" s="239"/>
      <c r="IL12" s="220"/>
      <c r="IM12" s="223"/>
      <c r="IN12" s="224"/>
      <c r="IO12" s="221"/>
      <c r="IP12" s="225"/>
      <c r="IQ12" s="225"/>
      <c r="IR12" s="220"/>
      <c r="IS12" s="220"/>
      <c r="IT12" s="226"/>
      <c r="IV12" s="217" t="str">
        <f aca="false">$B12</f>
        <v>Group B</v>
      </c>
      <c r="IW12" s="219"/>
      <c r="IX12" s="239"/>
      <c r="IY12" s="220"/>
      <c r="IZ12" s="223"/>
      <c r="JA12" s="224"/>
      <c r="JB12" s="221"/>
      <c r="JC12" s="225"/>
      <c r="JD12" s="225"/>
      <c r="JE12" s="220"/>
      <c r="JF12" s="220"/>
      <c r="JG12" s="226"/>
      <c r="JI12" s="217" t="str">
        <f aca="false">$B12</f>
        <v>Group B</v>
      </c>
      <c r="JJ12" s="219"/>
      <c r="JK12" s="239"/>
      <c r="JL12" s="220"/>
      <c r="JM12" s="223"/>
      <c r="JN12" s="224"/>
      <c r="JO12" s="221"/>
      <c r="JP12" s="225"/>
      <c r="JQ12" s="225"/>
      <c r="JR12" s="220"/>
      <c r="JS12" s="220"/>
      <c r="JT12" s="226"/>
      <c r="JV12" s="217" t="str">
        <f aca="false">$B12</f>
        <v>Group B</v>
      </c>
      <c r="JW12" s="219"/>
      <c r="JX12" s="239"/>
      <c r="JY12" s="220"/>
      <c r="JZ12" s="223"/>
      <c r="KA12" s="224"/>
      <c r="KB12" s="221"/>
      <c r="KC12" s="225"/>
      <c r="KD12" s="225"/>
      <c r="KE12" s="220"/>
      <c r="KF12" s="220"/>
      <c r="KG12" s="226"/>
      <c r="KI12" s="217" t="str">
        <f aca="false">$B12</f>
        <v>Group B</v>
      </c>
      <c r="KJ12" s="219"/>
      <c r="KK12" s="239"/>
      <c r="KL12" s="220"/>
      <c r="KM12" s="223"/>
      <c r="KN12" s="224"/>
      <c r="KO12" s="221"/>
      <c r="KP12" s="225"/>
      <c r="KQ12" s="225"/>
      <c r="KR12" s="220"/>
      <c r="KS12" s="220"/>
      <c r="KT12" s="226"/>
      <c r="KV12" s="217" t="str">
        <f aca="false">$B12</f>
        <v>Group B</v>
      </c>
      <c r="KW12" s="219"/>
      <c r="KX12" s="239"/>
      <c r="KY12" s="220"/>
      <c r="KZ12" s="223"/>
      <c r="LA12" s="224"/>
      <c r="LB12" s="221"/>
      <c r="LC12" s="225"/>
      <c r="LD12" s="225"/>
      <c r="LE12" s="220"/>
      <c r="LF12" s="220"/>
      <c r="LG12" s="226"/>
      <c r="LI12" s="217" t="str">
        <f aca="false">$B12</f>
        <v>Group B</v>
      </c>
      <c r="LJ12" s="219"/>
      <c r="LK12" s="239"/>
      <c r="LL12" s="220"/>
      <c r="LM12" s="223"/>
      <c r="LN12" s="224"/>
      <c r="LO12" s="221"/>
      <c r="LP12" s="225"/>
      <c r="LQ12" s="225"/>
      <c r="LR12" s="220"/>
      <c r="LS12" s="220"/>
      <c r="LT12" s="226"/>
      <c r="LV12" s="217" t="str">
        <f aca="false">$B12</f>
        <v>Group B</v>
      </c>
      <c r="LW12" s="219"/>
      <c r="LX12" s="239"/>
      <c r="LY12" s="220"/>
      <c r="LZ12" s="223"/>
      <c r="MA12" s="224"/>
      <c r="MB12" s="221"/>
      <c r="MC12" s="225"/>
      <c r="MD12" s="225"/>
      <c r="ME12" s="220"/>
      <c r="MF12" s="220"/>
      <c r="MG12" s="226"/>
    </row>
    <row r="13" customFormat="false" ht="15" hidden="false" customHeight="false" outlineLevel="0" collapsed="false">
      <c r="A13" s="153"/>
      <c r="B13" s="227" t="n">
        <f aca="false" t="array" ref="B13:B13">INDEX(Groups!$C$7:$C$35,MATCH(C13,Groups!$D$7:$D$35,0))</f>
        <v>3</v>
      </c>
      <c r="C13" s="228" t="str">
        <f aca="false">GrpB!$B$4</f>
        <v>Spain</v>
      </c>
      <c r="D13" s="229" t="n">
        <f aca="false" t="array" ref="D13:D13">INDEX(Groups!$C$7:$C$35,MATCH(E13,Groups!$D$7:$D$35,0))</f>
        <v>14</v>
      </c>
      <c r="E13" s="228" t="str">
        <f aca="false">GrpB!$D$4</f>
        <v>Croatia</v>
      </c>
      <c r="F13" s="230" t="n">
        <f aca="false">GrpB!$E$4</f>
        <v>2</v>
      </c>
      <c r="G13" s="231" t="n">
        <f aca="false">GrpB!$G$4</f>
        <v>2</v>
      </c>
      <c r="H13" s="107"/>
      <c r="I13" s="227" t="n">
        <f aca="false">$B13</f>
        <v>3</v>
      </c>
      <c r="J13" s="228" t="str">
        <f aca="false">GrpB!$B$4</f>
        <v>Spain</v>
      </c>
      <c r="K13" s="229" t="n">
        <f aca="false">$D13</f>
        <v>14</v>
      </c>
      <c r="L13" s="228" t="str">
        <f aca="false">GrpB!$D$4</f>
        <v>Croatia</v>
      </c>
      <c r="M13" s="232"/>
      <c r="N13" s="232"/>
      <c r="O13" s="233"/>
      <c r="P13" s="229" t="str">
        <f aca="false">IF(($F13&lt;&gt;"")*($G13&lt;&gt;"")*(M13&lt;&gt;"")*(N13&lt;&gt;""),($F13&gt;$G13)*(M13&gt;N13)+($F13=$G13)*(M13=N13)+($F13&lt;$G13)*(M13&lt;N13),"")</f>
        <v/>
      </c>
      <c r="Q13" s="229" t="str">
        <f aca="false">IF((P13&lt;&gt;""),IF(OR($F13&lt;&gt;$G13,PrSettings!$M$4="●"),(($F13-$G13)=(M13-N13))*1,0),"")</f>
        <v/>
      </c>
      <c r="R13" s="229" t="str">
        <f aca="false">IF((P13&lt;&gt;""),($F13=M13)*($G13=N13),"")</f>
        <v/>
      </c>
      <c r="S13" s="229" t="str">
        <f aca="false">IF(P13&lt;&gt;"",IF(ABS($F13-$G13)&gt;=PrSettings!$M$7,(ABS($F13-$G13-M13+N13)&lt;=1)*1,IF(AND(P13,$F13=$G13,$F13&gt;=PrSettings!$M$6),(ABS(M13-$F13)&lt;=1)*1,IF(AND(ABS($F13-$G13-M13+N13)&lt;=1,$F13+$G13&gt;=PrSettings!$M$8),(ABS(M13-$F13)&lt;=1)*(ABS(N13-$G13)&lt;=1)*1,""))),"")</f>
        <v/>
      </c>
      <c r="T13" s="234"/>
      <c r="V13" s="227" t="n">
        <f aca="false">$B13</f>
        <v>3</v>
      </c>
      <c r="W13" s="228" t="str">
        <f aca="false">GrpB!$B$4</f>
        <v>Spain</v>
      </c>
      <c r="X13" s="229" t="n">
        <f aca="false">$D13</f>
        <v>14</v>
      </c>
      <c r="Y13" s="228" t="str">
        <f aca="false">GrpB!$D$4</f>
        <v>Croatia</v>
      </c>
      <c r="Z13" s="232"/>
      <c r="AA13" s="232"/>
      <c r="AB13" s="233"/>
      <c r="AC13" s="229" t="str">
        <f aca="false">IF(($F13&lt;&gt;"")*($G13&lt;&gt;"")*(Z13&lt;&gt;"")*(AA13&lt;&gt;""),($F13&gt;$G13)*(Z13&gt;AA13)+($F13=$G13)*(Z13=AA13)+($F13&lt;$G13)*(Z13&lt;AA13),"")</f>
        <v/>
      </c>
      <c r="AD13" s="229" t="str">
        <f aca="false">IF((AC13&lt;&gt;""),IF(OR($F13&lt;&gt;$G13,PrSettings!$M$4="●"),(($F13-$G13)=(Z13-AA13))*1,0),"")</f>
        <v/>
      </c>
      <c r="AE13" s="229" t="str">
        <f aca="false">IF((AC13&lt;&gt;""),($F13=Z13)*($G13=AA13),"")</f>
        <v/>
      </c>
      <c r="AF13" s="229" t="str">
        <f aca="false">IF(AC13&lt;&gt;"",IF(ABS($F13-$G13)&gt;=PrSettings!$M$7,(ABS($F13-$G13-Z13+AA13)&lt;=1)*1,IF(AND(AC13,$F13=$G13,$F13&gt;=PrSettings!$M$6),(ABS(Z13-$F13)&lt;=1)*1,IF(AND(ABS($F13-$G13-Z13+AA13)&lt;=1,$F13+$G13&gt;=PrSettings!$M$8),(ABS(Z13-$F13)&lt;=1)*(ABS(AA13-$G13)&lt;=1)*1,""))),"")</f>
        <v/>
      </c>
      <c r="AG13" s="234"/>
      <c r="AI13" s="227" t="n">
        <f aca="false">$B13</f>
        <v>3</v>
      </c>
      <c r="AJ13" s="228" t="str">
        <f aca="false">GrpB!$B$4</f>
        <v>Spain</v>
      </c>
      <c r="AK13" s="229" t="n">
        <f aca="false">$D13</f>
        <v>14</v>
      </c>
      <c r="AL13" s="228" t="str">
        <f aca="false">GrpB!$D$4</f>
        <v>Croatia</v>
      </c>
      <c r="AM13" s="232"/>
      <c r="AN13" s="232"/>
      <c r="AO13" s="233"/>
      <c r="AP13" s="229" t="str">
        <f aca="false">IF(($F13&lt;&gt;"")*($G13&lt;&gt;"")*(AM13&lt;&gt;"")*(AN13&lt;&gt;""),($F13&gt;$G13)*(AM13&gt;AN13)+($F13=$G13)*(AM13=AN13)+($F13&lt;$G13)*(AM13&lt;AN13),"")</f>
        <v/>
      </c>
      <c r="AQ13" s="229" t="str">
        <f aca="false">IF((AP13&lt;&gt;""),IF(OR($F13&lt;&gt;$G13,PrSettings!$M$4="●"),(($F13-$G13)=(AM13-AN13))*1,0),"")</f>
        <v/>
      </c>
      <c r="AR13" s="229" t="str">
        <f aca="false">IF((AP13&lt;&gt;""),($F13=AM13)*($G13=AN13),"")</f>
        <v/>
      </c>
      <c r="AS13" s="229" t="str">
        <f aca="false">IF(AP13&lt;&gt;"",IF(ABS($F13-$G13)&gt;=PrSettings!$M$7,(ABS($F13-$G13-AM13+AN13)&lt;=1)*1,IF(AND(AP13,$F13=$G13,$F13&gt;=PrSettings!$M$6),(ABS(AM13-$F13)&lt;=1)*1,IF(AND(ABS($F13-$G13-AM13+AN13)&lt;=1,$F13+$G13&gt;=PrSettings!$M$8),(ABS(AM13-$F13)&lt;=1)*(ABS(AN13-$G13)&lt;=1)*1,""))),"")</f>
        <v/>
      </c>
      <c r="AT13" s="234"/>
      <c r="AV13" s="227" t="n">
        <f aca="false">$B13</f>
        <v>3</v>
      </c>
      <c r="AW13" s="228" t="str">
        <f aca="false">GrpB!$B$4</f>
        <v>Spain</v>
      </c>
      <c r="AX13" s="229" t="n">
        <f aca="false">$D13</f>
        <v>14</v>
      </c>
      <c r="AY13" s="228" t="str">
        <f aca="false">GrpB!$D$4</f>
        <v>Croatia</v>
      </c>
      <c r="AZ13" s="232"/>
      <c r="BA13" s="232"/>
      <c r="BB13" s="233"/>
      <c r="BC13" s="229" t="str">
        <f aca="false">IF(($F13&lt;&gt;"")*($G13&lt;&gt;"")*(AZ13&lt;&gt;"")*(BA13&lt;&gt;""),($F13&gt;$G13)*(AZ13&gt;BA13)+($F13=$G13)*(AZ13=BA13)+($F13&lt;$G13)*(AZ13&lt;BA13),"")</f>
        <v/>
      </c>
      <c r="BD13" s="229" t="str">
        <f aca="false">IF((BC13&lt;&gt;""),IF(OR($F13&lt;&gt;$G13,PrSettings!$M$4="●"),(($F13-$G13)=(AZ13-BA13))*1,0),"")</f>
        <v/>
      </c>
      <c r="BE13" s="229" t="str">
        <f aca="false">IF((BC13&lt;&gt;""),($F13=AZ13)*($G13=BA13),"")</f>
        <v/>
      </c>
      <c r="BF13" s="229" t="str">
        <f aca="false">IF(BC13&lt;&gt;"",IF(ABS($F13-$G13)&gt;=PrSettings!$M$7,(ABS($F13-$G13-AZ13+BA13)&lt;=1)*1,IF(AND(BC13,$F13=$G13,$F13&gt;=PrSettings!$M$6),(ABS(AZ13-$F13)&lt;=1)*1,IF(AND(ABS($F13-$G13-AZ13+BA13)&lt;=1,$F13+$G13&gt;=PrSettings!$M$8),(ABS(AZ13-$F13)&lt;=1)*(ABS(BA13-$G13)&lt;=1)*1,""))),"")</f>
        <v/>
      </c>
      <c r="BG13" s="234"/>
      <c r="BI13" s="227" t="n">
        <f aca="false">$B13</f>
        <v>3</v>
      </c>
      <c r="BJ13" s="228" t="str">
        <f aca="false">GrpB!$B$4</f>
        <v>Spain</v>
      </c>
      <c r="BK13" s="229" t="n">
        <f aca="false">$D13</f>
        <v>14</v>
      </c>
      <c r="BL13" s="228" t="str">
        <f aca="false">GrpB!$D$4</f>
        <v>Croatia</v>
      </c>
      <c r="BM13" s="232"/>
      <c r="BN13" s="232"/>
      <c r="BO13" s="233"/>
      <c r="BP13" s="229" t="str">
        <f aca="false">IF(($F13&lt;&gt;"")*($G13&lt;&gt;"")*(BM13&lt;&gt;"")*(BN13&lt;&gt;""),($F13&gt;$G13)*(BM13&gt;BN13)+($F13=$G13)*(BM13=BN13)+($F13&lt;$G13)*(BM13&lt;BN13),"")</f>
        <v/>
      </c>
      <c r="BQ13" s="229" t="str">
        <f aca="false">IF((BP13&lt;&gt;""),IF(OR($F13&lt;&gt;$G13,PrSettings!$M$4="●"),(($F13-$G13)=(BM13-BN13))*1,0),"")</f>
        <v/>
      </c>
      <c r="BR13" s="229" t="str">
        <f aca="false">IF((BP13&lt;&gt;""),($F13=BM13)*($G13=BN13),"")</f>
        <v/>
      </c>
      <c r="BS13" s="229" t="str">
        <f aca="false">IF(BP13&lt;&gt;"",IF(ABS($F13-$G13)&gt;=PrSettings!$M$7,(ABS($F13-$G13-BM13+BN13)&lt;=1)*1,IF(AND(BP13,$F13=$G13,$F13&gt;=PrSettings!$M$6),(ABS(BM13-$F13)&lt;=1)*1,IF(AND(ABS($F13-$G13-BM13+BN13)&lt;=1,$F13+$G13&gt;=PrSettings!$M$8),(ABS(BM13-$F13)&lt;=1)*(ABS(BN13-$G13)&lt;=1)*1,""))),"")</f>
        <v/>
      </c>
      <c r="BT13" s="234"/>
      <c r="BV13" s="227" t="n">
        <f aca="false">$B13</f>
        <v>3</v>
      </c>
      <c r="BW13" s="228" t="str">
        <f aca="false">GrpB!$B$4</f>
        <v>Spain</v>
      </c>
      <c r="BX13" s="229" t="n">
        <f aca="false">$D13</f>
        <v>14</v>
      </c>
      <c r="BY13" s="228" t="str">
        <f aca="false">GrpB!$D$4</f>
        <v>Croatia</v>
      </c>
      <c r="BZ13" s="232"/>
      <c r="CA13" s="232"/>
      <c r="CB13" s="233"/>
      <c r="CC13" s="229" t="str">
        <f aca="false">IF(($F13&lt;&gt;"")*($G13&lt;&gt;"")*(BZ13&lt;&gt;"")*(CA13&lt;&gt;""),($F13&gt;$G13)*(BZ13&gt;CA13)+($F13=$G13)*(BZ13=CA13)+($F13&lt;$G13)*(BZ13&lt;CA13),"")</f>
        <v/>
      </c>
      <c r="CD13" s="229" t="str">
        <f aca="false">IF((CC13&lt;&gt;""),IF(OR($F13&lt;&gt;$G13,PrSettings!$M$4="●"),(($F13-$G13)=(BZ13-CA13))*1,0),"")</f>
        <v/>
      </c>
      <c r="CE13" s="229" t="str">
        <f aca="false">IF((CC13&lt;&gt;""),($F13=BZ13)*($G13=CA13),"")</f>
        <v/>
      </c>
      <c r="CF13" s="229" t="str">
        <f aca="false">IF(CC13&lt;&gt;"",IF(ABS($F13-$G13)&gt;=PrSettings!$M$7,(ABS($F13-$G13-BZ13+CA13)&lt;=1)*1,IF(AND(CC13,$F13=$G13,$F13&gt;=PrSettings!$M$6),(ABS(BZ13-$F13)&lt;=1)*1,IF(AND(ABS($F13-$G13-BZ13+CA13)&lt;=1,$F13+$G13&gt;=PrSettings!$M$8),(ABS(BZ13-$F13)&lt;=1)*(ABS(CA13-$G13)&lt;=1)*1,""))),"")</f>
        <v/>
      </c>
      <c r="CG13" s="234"/>
      <c r="CI13" s="227" t="n">
        <f aca="false">$B13</f>
        <v>3</v>
      </c>
      <c r="CJ13" s="228" t="str">
        <f aca="false">GrpB!$B$4</f>
        <v>Spain</v>
      </c>
      <c r="CK13" s="229" t="n">
        <f aca="false">$D13</f>
        <v>14</v>
      </c>
      <c r="CL13" s="228" t="str">
        <f aca="false">GrpB!$D$4</f>
        <v>Croatia</v>
      </c>
      <c r="CM13" s="232"/>
      <c r="CN13" s="232"/>
      <c r="CO13" s="233"/>
      <c r="CP13" s="229" t="str">
        <f aca="false">IF(($F13&lt;&gt;"")*($G13&lt;&gt;"")*(CM13&lt;&gt;"")*(CN13&lt;&gt;""),($F13&gt;$G13)*(CM13&gt;CN13)+($F13=$G13)*(CM13=CN13)+($F13&lt;$G13)*(CM13&lt;CN13),"")</f>
        <v/>
      </c>
      <c r="CQ13" s="229" t="str">
        <f aca="false">IF((CP13&lt;&gt;""),IF(OR($F13&lt;&gt;$G13,PrSettings!$M$4="●"),(($F13-$G13)=(CM13-CN13))*1,0),"")</f>
        <v/>
      </c>
      <c r="CR13" s="229" t="str">
        <f aca="false">IF((CP13&lt;&gt;""),($F13=CM13)*($G13=CN13),"")</f>
        <v/>
      </c>
      <c r="CS13" s="229" t="str">
        <f aca="false">IF(CP13&lt;&gt;"",IF(ABS($F13-$G13)&gt;=PrSettings!$M$7,(ABS($F13-$G13-CM13+CN13)&lt;=1)*1,IF(AND(CP13,$F13=$G13,$F13&gt;=PrSettings!$M$6),(ABS(CM13-$F13)&lt;=1)*1,IF(AND(ABS($F13-$G13-CM13+CN13)&lt;=1,$F13+$G13&gt;=PrSettings!$M$8),(ABS(CM13-$F13)&lt;=1)*(ABS(CN13-$G13)&lt;=1)*1,""))),"")</f>
        <v/>
      </c>
      <c r="CT13" s="234"/>
      <c r="CV13" s="227" t="n">
        <f aca="false">$B13</f>
        <v>3</v>
      </c>
      <c r="CW13" s="228" t="str">
        <f aca="false">GrpB!$B$4</f>
        <v>Spain</v>
      </c>
      <c r="CX13" s="229" t="n">
        <f aca="false">$D13</f>
        <v>14</v>
      </c>
      <c r="CY13" s="228" t="str">
        <f aca="false">GrpB!$D$4</f>
        <v>Croatia</v>
      </c>
      <c r="CZ13" s="232"/>
      <c r="DA13" s="232"/>
      <c r="DB13" s="233"/>
      <c r="DC13" s="229" t="str">
        <f aca="false">IF(($F13&lt;&gt;"")*($G13&lt;&gt;"")*(CZ13&lt;&gt;"")*(DA13&lt;&gt;""),($F13&gt;$G13)*(CZ13&gt;DA13)+($F13=$G13)*(CZ13=DA13)+($F13&lt;$G13)*(CZ13&lt;DA13),"")</f>
        <v/>
      </c>
      <c r="DD13" s="229" t="str">
        <f aca="false">IF((DC13&lt;&gt;""),IF(OR($F13&lt;&gt;$G13,PrSettings!$M$4="●"),(($F13-$G13)=(CZ13-DA13))*1,0),"")</f>
        <v/>
      </c>
      <c r="DE13" s="229" t="str">
        <f aca="false">IF((DC13&lt;&gt;""),($F13=CZ13)*($G13=DA13),"")</f>
        <v/>
      </c>
      <c r="DF13" s="229" t="str">
        <f aca="false">IF(DC13&lt;&gt;"",IF(ABS($F13-$G13)&gt;=PrSettings!$M$7,(ABS($F13-$G13-CZ13+DA13)&lt;=1)*1,IF(AND(DC13,$F13=$G13,$F13&gt;=PrSettings!$M$6),(ABS(CZ13-$F13)&lt;=1)*1,IF(AND(ABS($F13-$G13-CZ13+DA13)&lt;=1,$F13+$G13&gt;=PrSettings!$M$8),(ABS(CZ13-$F13)&lt;=1)*(ABS(DA13-$G13)&lt;=1)*1,""))),"")</f>
        <v/>
      </c>
      <c r="DG13" s="234"/>
      <c r="DI13" s="227" t="n">
        <f aca="false">$B13</f>
        <v>3</v>
      </c>
      <c r="DJ13" s="228" t="str">
        <f aca="false">GrpB!$B$4</f>
        <v>Spain</v>
      </c>
      <c r="DK13" s="229" t="n">
        <f aca="false">$D13</f>
        <v>14</v>
      </c>
      <c r="DL13" s="228" t="str">
        <f aca="false">GrpB!$D$4</f>
        <v>Croatia</v>
      </c>
      <c r="DM13" s="232"/>
      <c r="DN13" s="232"/>
      <c r="DO13" s="233"/>
      <c r="DP13" s="229" t="str">
        <f aca="false">IF(($F13&lt;&gt;"")*($G13&lt;&gt;"")*(DM13&lt;&gt;"")*(DN13&lt;&gt;""),($F13&gt;$G13)*(DM13&gt;DN13)+($F13=$G13)*(DM13=DN13)+($F13&lt;$G13)*(DM13&lt;DN13),"")</f>
        <v/>
      </c>
      <c r="DQ13" s="229" t="str">
        <f aca="false">IF((DP13&lt;&gt;""),IF(OR($F13&lt;&gt;$G13,PrSettings!$M$4="●"),(($F13-$G13)=(DM13-DN13))*1,0),"")</f>
        <v/>
      </c>
      <c r="DR13" s="229" t="str">
        <f aca="false">IF((DP13&lt;&gt;""),($F13=DM13)*($G13=DN13),"")</f>
        <v/>
      </c>
      <c r="DS13" s="229" t="str">
        <f aca="false">IF(DP13&lt;&gt;"",IF(ABS($F13-$G13)&gt;=PrSettings!$M$7,(ABS($F13-$G13-DM13+DN13)&lt;=1)*1,IF(AND(DP13,$F13=$G13,$F13&gt;=PrSettings!$M$6),(ABS(DM13-$F13)&lt;=1)*1,IF(AND(ABS($F13-$G13-DM13+DN13)&lt;=1,$F13+$G13&gt;=PrSettings!$M$8),(ABS(DM13-$F13)&lt;=1)*(ABS(DN13-$G13)&lt;=1)*1,""))),"")</f>
        <v/>
      </c>
      <c r="DT13" s="234"/>
      <c r="DV13" s="227" t="n">
        <f aca="false">$B13</f>
        <v>3</v>
      </c>
      <c r="DW13" s="228" t="str">
        <f aca="false">GrpB!$B$4</f>
        <v>Spain</v>
      </c>
      <c r="DX13" s="229" t="n">
        <f aca="false">$D13</f>
        <v>14</v>
      </c>
      <c r="DY13" s="228" t="str">
        <f aca="false">GrpB!$D$4</f>
        <v>Croatia</v>
      </c>
      <c r="DZ13" s="232"/>
      <c r="EA13" s="232"/>
      <c r="EB13" s="233"/>
      <c r="EC13" s="229" t="str">
        <f aca="false">IF(($F13&lt;&gt;"")*($G13&lt;&gt;"")*(DZ13&lt;&gt;"")*(EA13&lt;&gt;""),($F13&gt;$G13)*(DZ13&gt;EA13)+($F13=$G13)*(DZ13=EA13)+($F13&lt;$G13)*(DZ13&lt;EA13),"")</f>
        <v/>
      </c>
      <c r="ED13" s="229" t="str">
        <f aca="false">IF((EC13&lt;&gt;""),IF(OR($F13&lt;&gt;$G13,PrSettings!$M$4="●"),(($F13-$G13)=(DZ13-EA13))*1,0),"")</f>
        <v/>
      </c>
      <c r="EE13" s="229" t="str">
        <f aca="false">IF((EC13&lt;&gt;""),($F13=DZ13)*($G13=EA13),"")</f>
        <v/>
      </c>
      <c r="EF13" s="229" t="str">
        <f aca="false">IF(EC13&lt;&gt;"",IF(ABS($F13-$G13)&gt;=PrSettings!$M$7,(ABS($F13-$G13-DZ13+EA13)&lt;=1)*1,IF(AND(EC13,$F13=$G13,$F13&gt;=PrSettings!$M$6),(ABS(DZ13-$F13)&lt;=1)*1,IF(AND(ABS($F13-$G13-DZ13+EA13)&lt;=1,$F13+$G13&gt;=PrSettings!$M$8),(ABS(DZ13-$F13)&lt;=1)*(ABS(EA13-$G13)&lt;=1)*1,""))),"")</f>
        <v/>
      </c>
      <c r="EG13" s="234"/>
      <c r="EI13" s="227" t="n">
        <f aca="false">$B13</f>
        <v>3</v>
      </c>
      <c r="EJ13" s="228" t="str">
        <f aca="false">GrpB!$B$4</f>
        <v>Spain</v>
      </c>
      <c r="EK13" s="229" t="n">
        <f aca="false">$D13</f>
        <v>14</v>
      </c>
      <c r="EL13" s="228" t="str">
        <f aca="false">GrpB!$D$4</f>
        <v>Croatia</v>
      </c>
      <c r="EM13" s="232"/>
      <c r="EN13" s="232"/>
      <c r="EO13" s="233"/>
      <c r="EP13" s="229" t="str">
        <f aca="false">IF(($F13&lt;&gt;"")*($G13&lt;&gt;"")*(EM13&lt;&gt;"")*(EN13&lt;&gt;""),($F13&gt;$G13)*(EM13&gt;EN13)+($F13=$G13)*(EM13=EN13)+($F13&lt;$G13)*(EM13&lt;EN13),"")</f>
        <v/>
      </c>
      <c r="EQ13" s="229" t="str">
        <f aca="false">IF((EP13&lt;&gt;""),IF(OR($F13&lt;&gt;$G13,PrSettings!$M$4="●"),(($F13-$G13)=(EM13-EN13))*1,0),"")</f>
        <v/>
      </c>
      <c r="ER13" s="229" t="str">
        <f aca="false">IF((EP13&lt;&gt;""),($F13=EM13)*($G13=EN13),"")</f>
        <v/>
      </c>
      <c r="ES13" s="229" t="str">
        <f aca="false">IF(EP13&lt;&gt;"",IF(ABS($F13-$G13)&gt;=PrSettings!$M$7,(ABS($F13-$G13-EM13+EN13)&lt;=1)*1,IF(AND(EP13,$F13=$G13,$F13&gt;=PrSettings!$M$6),(ABS(EM13-$F13)&lt;=1)*1,IF(AND(ABS($F13-$G13-EM13+EN13)&lt;=1,$F13+$G13&gt;=PrSettings!$M$8),(ABS(EM13-$F13)&lt;=1)*(ABS(EN13-$G13)&lt;=1)*1,""))),"")</f>
        <v/>
      </c>
      <c r="ET13" s="234"/>
      <c r="EV13" s="227" t="n">
        <f aca="false">$B13</f>
        <v>3</v>
      </c>
      <c r="EW13" s="228" t="str">
        <f aca="false">GrpB!$B$4</f>
        <v>Spain</v>
      </c>
      <c r="EX13" s="229" t="n">
        <f aca="false">$D13</f>
        <v>14</v>
      </c>
      <c r="EY13" s="228" t="str">
        <f aca="false">GrpB!$D$4</f>
        <v>Croatia</v>
      </c>
      <c r="EZ13" s="232"/>
      <c r="FA13" s="232"/>
      <c r="FB13" s="233"/>
      <c r="FC13" s="229" t="str">
        <f aca="false">IF(($F13&lt;&gt;"")*($G13&lt;&gt;"")*(EZ13&lt;&gt;"")*(FA13&lt;&gt;""),($F13&gt;$G13)*(EZ13&gt;FA13)+($F13=$G13)*(EZ13=FA13)+($F13&lt;$G13)*(EZ13&lt;FA13),"")</f>
        <v/>
      </c>
      <c r="FD13" s="229" t="str">
        <f aca="false">IF((FC13&lt;&gt;""),IF(OR($F13&lt;&gt;$G13,PrSettings!$M$4="●"),(($F13-$G13)=(EZ13-FA13))*1,0),"")</f>
        <v/>
      </c>
      <c r="FE13" s="229" t="str">
        <f aca="false">IF((FC13&lt;&gt;""),($F13=EZ13)*($G13=FA13),"")</f>
        <v/>
      </c>
      <c r="FF13" s="229" t="str">
        <f aca="false">IF(FC13&lt;&gt;"",IF(ABS($F13-$G13)&gt;=PrSettings!$M$7,(ABS($F13-$G13-EZ13+FA13)&lt;=1)*1,IF(AND(FC13,$F13=$G13,$F13&gt;=PrSettings!$M$6),(ABS(EZ13-$F13)&lt;=1)*1,IF(AND(ABS($F13-$G13-EZ13+FA13)&lt;=1,$F13+$G13&gt;=PrSettings!$M$8),(ABS(EZ13-$F13)&lt;=1)*(ABS(FA13-$G13)&lt;=1)*1,""))),"")</f>
        <v/>
      </c>
      <c r="FG13" s="234"/>
      <c r="FI13" s="227" t="n">
        <f aca="false">$B13</f>
        <v>3</v>
      </c>
      <c r="FJ13" s="228" t="str">
        <f aca="false">GrpB!$B$4</f>
        <v>Spain</v>
      </c>
      <c r="FK13" s="229" t="n">
        <f aca="false">$D13</f>
        <v>14</v>
      </c>
      <c r="FL13" s="228" t="str">
        <f aca="false">GrpB!$D$4</f>
        <v>Croatia</v>
      </c>
      <c r="FM13" s="232"/>
      <c r="FN13" s="232"/>
      <c r="FO13" s="233"/>
      <c r="FP13" s="229" t="str">
        <f aca="false">IF(($F13&lt;&gt;"")*($G13&lt;&gt;"")*(FM13&lt;&gt;"")*(FN13&lt;&gt;""),($F13&gt;$G13)*(FM13&gt;FN13)+($F13=$G13)*(FM13=FN13)+($F13&lt;$G13)*(FM13&lt;FN13),"")</f>
        <v/>
      </c>
      <c r="FQ13" s="229" t="str">
        <f aca="false">IF((FP13&lt;&gt;""),IF(OR($F13&lt;&gt;$G13,PrSettings!$M$4="●"),(($F13-$G13)=(FM13-FN13))*1,0),"")</f>
        <v/>
      </c>
      <c r="FR13" s="229" t="str">
        <f aca="false">IF((FP13&lt;&gt;""),($F13=FM13)*($G13=FN13),"")</f>
        <v/>
      </c>
      <c r="FS13" s="229" t="str">
        <f aca="false">IF(FP13&lt;&gt;"",IF(ABS($F13-$G13)&gt;=PrSettings!$M$7,(ABS($F13-$G13-FM13+FN13)&lt;=1)*1,IF(AND(FP13,$F13=$G13,$F13&gt;=PrSettings!$M$6),(ABS(FM13-$F13)&lt;=1)*1,IF(AND(ABS($F13-$G13-FM13+FN13)&lt;=1,$F13+$G13&gt;=PrSettings!$M$8),(ABS(FM13-$F13)&lt;=1)*(ABS(FN13-$G13)&lt;=1)*1,""))),"")</f>
        <v/>
      </c>
      <c r="FT13" s="234"/>
      <c r="FV13" s="227" t="n">
        <f aca="false">$B13</f>
        <v>3</v>
      </c>
      <c r="FW13" s="228" t="str">
        <f aca="false">GrpB!$B$4</f>
        <v>Spain</v>
      </c>
      <c r="FX13" s="229" t="n">
        <f aca="false">$D13</f>
        <v>14</v>
      </c>
      <c r="FY13" s="228" t="str">
        <f aca="false">GrpB!$D$4</f>
        <v>Croatia</v>
      </c>
      <c r="FZ13" s="232"/>
      <c r="GA13" s="232"/>
      <c r="GB13" s="233"/>
      <c r="GC13" s="229" t="str">
        <f aca="false">IF(($F13&lt;&gt;"")*($G13&lt;&gt;"")*(FZ13&lt;&gt;"")*(GA13&lt;&gt;""),($F13&gt;$G13)*(FZ13&gt;GA13)+($F13=$G13)*(FZ13=GA13)+($F13&lt;$G13)*(FZ13&lt;GA13),"")</f>
        <v/>
      </c>
      <c r="GD13" s="229" t="str">
        <f aca="false">IF((GC13&lt;&gt;""),IF(OR($F13&lt;&gt;$G13,PrSettings!$M$4="●"),(($F13-$G13)=(FZ13-GA13))*1,0),"")</f>
        <v/>
      </c>
      <c r="GE13" s="229" t="str">
        <f aca="false">IF((GC13&lt;&gt;""),($F13=FZ13)*($G13=GA13),"")</f>
        <v/>
      </c>
      <c r="GF13" s="229" t="str">
        <f aca="false">IF(GC13&lt;&gt;"",IF(ABS($F13-$G13)&gt;=PrSettings!$M$7,(ABS($F13-$G13-FZ13+GA13)&lt;=1)*1,IF(AND(GC13,$F13=$G13,$F13&gt;=PrSettings!$M$6),(ABS(FZ13-$F13)&lt;=1)*1,IF(AND(ABS($F13-$G13-FZ13+GA13)&lt;=1,$F13+$G13&gt;=PrSettings!$M$8),(ABS(FZ13-$F13)&lt;=1)*(ABS(GA13-$G13)&lt;=1)*1,""))),"")</f>
        <v/>
      </c>
      <c r="GG13" s="234"/>
      <c r="GI13" s="227" t="n">
        <f aca="false">$B13</f>
        <v>3</v>
      </c>
      <c r="GJ13" s="228" t="str">
        <f aca="false">GrpB!$B$4</f>
        <v>Spain</v>
      </c>
      <c r="GK13" s="229" t="n">
        <f aca="false">$D13</f>
        <v>14</v>
      </c>
      <c r="GL13" s="228" t="str">
        <f aca="false">GrpB!$D$4</f>
        <v>Croatia</v>
      </c>
      <c r="GM13" s="232"/>
      <c r="GN13" s="232"/>
      <c r="GO13" s="233"/>
      <c r="GP13" s="229" t="str">
        <f aca="false">IF(($F13&lt;&gt;"")*($G13&lt;&gt;"")*(GM13&lt;&gt;"")*(GN13&lt;&gt;""),($F13&gt;$G13)*(GM13&gt;GN13)+($F13=$G13)*(GM13=GN13)+($F13&lt;$G13)*(GM13&lt;GN13),"")</f>
        <v/>
      </c>
      <c r="GQ13" s="229" t="str">
        <f aca="false">IF((GP13&lt;&gt;""),IF(OR($F13&lt;&gt;$G13,PrSettings!$M$4="●"),(($F13-$G13)=(GM13-GN13))*1,0),"")</f>
        <v/>
      </c>
      <c r="GR13" s="229" t="str">
        <f aca="false">IF((GP13&lt;&gt;""),($F13=GM13)*($G13=GN13),"")</f>
        <v/>
      </c>
      <c r="GS13" s="229" t="str">
        <f aca="false">IF(GP13&lt;&gt;"",IF(ABS($F13-$G13)&gt;=PrSettings!$M$7,(ABS($F13-$G13-GM13+GN13)&lt;=1)*1,IF(AND(GP13,$F13=$G13,$F13&gt;=PrSettings!$M$6),(ABS(GM13-$F13)&lt;=1)*1,IF(AND(ABS($F13-$G13-GM13+GN13)&lt;=1,$F13+$G13&gt;=PrSettings!$M$8),(ABS(GM13-$F13)&lt;=1)*(ABS(GN13-$G13)&lt;=1)*1,""))),"")</f>
        <v/>
      </c>
      <c r="GT13" s="234"/>
      <c r="GV13" s="227" t="n">
        <f aca="false">$B13</f>
        <v>3</v>
      </c>
      <c r="GW13" s="228" t="str">
        <f aca="false">GrpB!$B$4</f>
        <v>Spain</v>
      </c>
      <c r="GX13" s="229" t="n">
        <f aca="false">$D13</f>
        <v>14</v>
      </c>
      <c r="GY13" s="228" t="str">
        <f aca="false">GrpB!$D$4</f>
        <v>Croatia</v>
      </c>
      <c r="GZ13" s="232"/>
      <c r="HA13" s="232"/>
      <c r="HB13" s="233"/>
      <c r="HC13" s="229" t="str">
        <f aca="false">IF(($F13&lt;&gt;"")*($G13&lt;&gt;"")*(GZ13&lt;&gt;"")*(HA13&lt;&gt;""),($F13&gt;$G13)*(GZ13&gt;HA13)+($F13=$G13)*(GZ13=HA13)+($F13&lt;$G13)*(GZ13&lt;HA13),"")</f>
        <v/>
      </c>
      <c r="HD13" s="229" t="str">
        <f aca="false">IF((HC13&lt;&gt;""),IF(OR($F13&lt;&gt;$G13,PrSettings!$M$4="●"),(($F13-$G13)=(GZ13-HA13))*1,0),"")</f>
        <v/>
      </c>
      <c r="HE13" s="229" t="str">
        <f aca="false">IF((HC13&lt;&gt;""),($F13=GZ13)*($G13=HA13),"")</f>
        <v/>
      </c>
      <c r="HF13" s="229" t="str">
        <f aca="false">IF(HC13&lt;&gt;"",IF(ABS($F13-$G13)&gt;=PrSettings!$M$7,(ABS($F13-$G13-GZ13+HA13)&lt;=1)*1,IF(AND(HC13,$F13=$G13,$F13&gt;=PrSettings!$M$6),(ABS(GZ13-$F13)&lt;=1)*1,IF(AND(ABS($F13-$G13-GZ13+HA13)&lt;=1,$F13+$G13&gt;=PrSettings!$M$8),(ABS(GZ13-$F13)&lt;=1)*(ABS(HA13-$G13)&lt;=1)*1,""))),"")</f>
        <v/>
      </c>
      <c r="HG13" s="234"/>
      <c r="HI13" s="227" t="n">
        <f aca="false">$B13</f>
        <v>3</v>
      </c>
      <c r="HJ13" s="228" t="str">
        <f aca="false">GrpB!$B$4</f>
        <v>Spain</v>
      </c>
      <c r="HK13" s="229" t="n">
        <f aca="false">$D13</f>
        <v>14</v>
      </c>
      <c r="HL13" s="228" t="str">
        <f aca="false">GrpB!$D$4</f>
        <v>Croatia</v>
      </c>
      <c r="HM13" s="232"/>
      <c r="HN13" s="232"/>
      <c r="HO13" s="233"/>
      <c r="HP13" s="229" t="str">
        <f aca="false">IF(($F13&lt;&gt;"")*($G13&lt;&gt;"")*(HM13&lt;&gt;"")*(HN13&lt;&gt;""),($F13&gt;$G13)*(HM13&gt;HN13)+($F13=$G13)*(HM13=HN13)+($F13&lt;$G13)*(HM13&lt;HN13),"")</f>
        <v/>
      </c>
      <c r="HQ13" s="229" t="str">
        <f aca="false">IF((HP13&lt;&gt;""),IF(OR($F13&lt;&gt;$G13,PrSettings!$M$4="●"),(($F13-$G13)=(HM13-HN13))*1,0),"")</f>
        <v/>
      </c>
      <c r="HR13" s="229" t="str">
        <f aca="false">IF((HP13&lt;&gt;""),($F13=HM13)*($G13=HN13),"")</f>
        <v/>
      </c>
      <c r="HS13" s="229" t="str">
        <f aca="false">IF(HP13&lt;&gt;"",IF(ABS($F13-$G13)&gt;=PrSettings!$M$7,(ABS($F13-$G13-HM13+HN13)&lt;=1)*1,IF(AND(HP13,$F13=$G13,$F13&gt;=PrSettings!$M$6),(ABS(HM13-$F13)&lt;=1)*1,IF(AND(ABS($F13-$G13-HM13+HN13)&lt;=1,$F13+$G13&gt;=PrSettings!$M$8),(ABS(HM13-$F13)&lt;=1)*(ABS(HN13-$G13)&lt;=1)*1,""))),"")</f>
        <v/>
      </c>
      <c r="HT13" s="234"/>
      <c r="HV13" s="227" t="n">
        <f aca="false">$B13</f>
        <v>3</v>
      </c>
      <c r="HW13" s="228" t="str">
        <f aca="false">GrpB!$B$4</f>
        <v>Spain</v>
      </c>
      <c r="HX13" s="229" t="n">
        <f aca="false">$D13</f>
        <v>14</v>
      </c>
      <c r="HY13" s="228" t="str">
        <f aca="false">GrpB!$D$4</f>
        <v>Croatia</v>
      </c>
      <c r="HZ13" s="232"/>
      <c r="IA13" s="232"/>
      <c r="IB13" s="233"/>
      <c r="IC13" s="229" t="str">
        <f aca="false">IF(($F13&lt;&gt;"")*($G13&lt;&gt;"")*(HZ13&lt;&gt;"")*(IA13&lt;&gt;""),($F13&gt;$G13)*(HZ13&gt;IA13)+($F13=$G13)*(HZ13=IA13)+($F13&lt;$G13)*(HZ13&lt;IA13),"")</f>
        <v/>
      </c>
      <c r="ID13" s="229" t="str">
        <f aca="false">IF((IC13&lt;&gt;""),IF(OR($F13&lt;&gt;$G13,PrSettings!$M$4="●"),(($F13-$G13)=(HZ13-IA13))*1,0),"")</f>
        <v/>
      </c>
      <c r="IE13" s="229" t="str">
        <f aca="false">IF((IC13&lt;&gt;""),($F13=HZ13)*($G13=IA13),"")</f>
        <v/>
      </c>
      <c r="IF13" s="229" t="str">
        <f aca="false">IF(IC13&lt;&gt;"",IF(ABS($F13-$G13)&gt;=PrSettings!$M$7,(ABS($F13-$G13-HZ13+IA13)&lt;=1)*1,IF(AND(IC13,$F13=$G13,$F13&gt;=PrSettings!$M$6),(ABS(HZ13-$F13)&lt;=1)*1,IF(AND(ABS($F13-$G13-HZ13+IA13)&lt;=1,$F13+$G13&gt;=PrSettings!$M$8),(ABS(HZ13-$F13)&lt;=1)*(ABS(IA13-$G13)&lt;=1)*1,""))),"")</f>
        <v/>
      </c>
      <c r="IG13" s="234"/>
      <c r="II13" s="227" t="n">
        <f aca="false">$B13</f>
        <v>3</v>
      </c>
      <c r="IJ13" s="228" t="str">
        <f aca="false">GrpB!$B$4</f>
        <v>Spain</v>
      </c>
      <c r="IK13" s="229" t="n">
        <f aca="false">$D13</f>
        <v>14</v>
      </c>
      <c r="IL13" s="228" t="str">
        <f aca="false">GrpB!$D$4</f>
        <v>Croatia</v>
      </c>
      <c r="IM13" s="232"/>
      <c r="IN13" s="232"/>
      <c r="IO13" s="233"/>
      <c r="IP13" s="229" t="str">
        <f aca="false">IF(($F13&lt;&gt;"")*($G13&lt;&gt;"")*(IM13&lt;&gt;"")*(IN13&lt;&gt;""),($F13&gt;$G13)*(IM13&gt;IN13)+($F13=$G13)*(IM13=IN13)+($F13&lt;$G13)*(IM13&lt;IN13),"")</f>
        <v/>
      </c>
      <c r="IQ13" s="229" t="str">
        <f aca="false">IF((IP13&lt;&gt;""),IF(OR($F13&lt;&gt;$G13,PrSettings!$M$4="●"),(($F13-$G13)=(IM13-IN13))*1,0),"")</f>
        <v/>
      </c>
      <c r="IR13" s="229" t="str">
        <f aca="false">IF((IP13&lt;&gt;""),($F13=IM13)*($G13=IN13),"")</f>
        <v/>
      </c>
      <c r="IS13" s="229" t="str">
        <f aca="false">IF(IP13&lt;&gt;"",IF(ABS($F13-$G13)&gt;=PrSettings!$M$7,(ABS($F13-$G13-IM13+IN13)&lt;=1)*1,IF(AND(IP13,$F13=$G13,$F13&gt;=PrSettings!$M$6),(ABS(IM13-$F13)&lt;=1)*1,IF(AND(ABS($F13-$G13-IM13+IN13)&lt;=1,$F13+$G13&gt;=PrSettings!$M$8),(ABS(IM13-$F13)&lt;=1)*(ABS(IN13-$G13)&lt;=1)*1,""))),"")</f>
        <v/>
      </c>
      <c r="IT13" s="234"/>
      <c r="IV13" s="227" t="n">
        <f aca="false">$B13</f>
        <v>3</v>
      </c>
      <c r="IW13" s="228" t="str">
        <f aca="false">GrpB!$B$4</f>
        <v>Spain</v>
      </c>
      <c r="IX13" s="229" t="n">
        <f aca="false">$D13</f>
        <v>14</v>
      </c>
      <c r="IY13" s="228" t="str">
        <f aca="false">GrpB!$D$4</f>
        <v>Croatia</v>
      </c>
      <c r="IZ13" s="232"/>
      <c r="JA13" s="232"/>
      <c r="JB13" s="233"/>
      <c r="JC13" s="229" t="str">
        <f aca="false">IF(($F13&lt;&gt;"")*($G13&lt;&gt;"")*(IZ13&lt;&gt;"")*(JA13&lt;&gt;""),($F13&gt;$G13)*(IZ13&gt;JA13)+($F13=$G13)*(IZ13=JA13)+($F13&lt;$G13)*(IZ13&lt;JA13),"")</f>
        <v/>
      </c>
      <c r="JD13" s="229" t="str">
        <f aca="false">IF((JC13&lt;&gt;""),IF(OR($F13&lt;&gt;$G13,PrSettings!$M$4="●"),(($F13-$G13)=(IZ13-JA13))*1,0),"")</f>
        <v/>
      </c>
      <c r="JE13" s="229" t="str">
        <f aca="false">IF((JC13&lt;&gt;""),($F13=IZ13)*($G13=JA13),"")</f>
        <v/>
      </c>
      <c r="JF13" s="229" t="str">
        <f aca="false">IF(JC13&lt;&gt;"",IF(ABS($F13-$G13)&gt;=PrSettings!$M$7,(ABS($F13-$G13-IZ13+JA13)&lt;=1)*1,IF(AND(JC13,$F13=$G13,$F13&gt;=PrSettings!$M$6),(ABS(IZ13-$F13)&lt;=1)*1,IF(AND(ABS($F13-$G13-IZ13+JA13)&lt;=1,$F13+$G13&gt;=PrSettings!$M$8),(ABS(IZ13-$F13)&lt;=1)*(ABS(JA13-$G13)&lt;=1)*1,""))),"")</f>
        <v/>
      </c>
      <c r="JG13" s="234"/>
      <c r="JI13" s="227" t="n">
        <f aca="false">$B13</f>
        <v>3</v>
      </c>
      <c r="JJ13" s="228" t="str">
        <f aca="false">GrpB!$B$4</f>
        <v>Spain</v>
      </c>
      <c r="JK13" s="229" t="n">
        <f aca="false">$D13</f>
        <v>14</v>
      </c>
      <c r="JL13" s="228" t="str">
        <f aca="false">GrpB!$D$4</f>
        <v>Croatia</v>
      </c>
      <c r="JM13" s="232"/>
      <c r="JN13" s="232"/>
      <c r="JO13" s="233"/>
      <c r="JP13" s="229" t="str">
        <f aca="false">IF(($F13&lt;&gt;"")*($G13&lt;&gt;"")*(JM13&lt;&gt;"")*(JN13&lt;&gt;""),($F13&gt;$G13)*(JM13&gt;JN13)+($F13=$G13)*(JM13=JN13)+($F13&lt;$G13)*(JM13&lt;JN13),"")</f>
        <v/>
      </c>
      <c r="JQ13" s="229" t="str">
        <f aca="false">IF((JP13&lt;&gt;""),IF(OR($F13&lt;&gt;$G13,PrSettings!$M$4="●"),(($F13-$G13)=(JM13-JN13))*1,0),"")</f>
        <v/>
      </c>
      <c r="JR13" s="229" t="str">
        <f aca="false">IF((JP13&lt;&gt;""),($F13=JM13)*($G13=JN13),"")</f>
        <v/>
      </c>
      <c r="JS13" s="229" t="str">
        <f aca="false">IF(JP13&lt;&gt;"",IF(ABS($F13-$G13)&gt;=PrSettings!$M$7,(ABS($F13-$G13-JM13+JN13)&lt;=1)*1,IF(AND(JP13,$F13=$G13,$F13&gt;=PrSettings!$M$6),(ABS(JM13-$F13)&lt;=1)*1,IF(AND(ABS($F13-$G13-JM13+JN13)&lt;=1,$F13+$G13&gt;=PrSettings!$M$8),(ABS(JM13-$F13)&lt;=1)*(ABS(JN13-$G13)&lt;=1)*1,""))),"")</f>
        <v/>
      </c>
      <c r="JT13" s="234"/>
      <c r="JV13" s="227" t="n">
        <f aca="false">$B13</f>
        <v>3</v>
      </c>
      <c r="JW13" s="228" t="str">
        <f aca="false">GrpB!$B$4</f>
        <v>Spain</v>
      </c>
      <c r="JX13" s="229" t="n">
        <f aca="false">$D13</f>
        <v>14</v>
      </c>
      <c r="JY13" s="228" t="str">
        <f aca="false">GrpB!$D$4</f>
        <v>Croatia</v>
      </c>
      <c r="JZ13" s="232"/>
      <c r="KA13" s="232"/>
      <c r="KB13" s="233"/>
      <c r="KC13" s="229" t="str">
        <f aca="false">IF(($F13&lt;&gt;"")*($G13&lt;&gt;"")*(JZ13&lt;&gt;"")*(KA13&lt;&gt;""),($F13&gt;$G13)*(JZ13&gt;KA13)+($F13=$G13)*(JZ13=KA13)+($F13&lt;$G13)*(JZ13&lt;KA13),"")</f>
        <v/>
      </c>
      <c r="KD13" s="229" t="str">
        <f aca="false">IF((KC13&lt;&gt;""),IF(OR($F13&lt;&gt;$G13,PrSettings!$M$4="●"),(($F13-$G13)=(JZ13-KA13))*1,0),"")</f>
        <v/>
      </c>
      <c r="KE13" s="229" t="str">
        <f aca="false">IF((KC13&lt;&gt;""),($F13=JZ13)*($G13=KA13),"")</f>
        <v/>
      </c>
      <c r="KF13" s="229" t="str">
        <f aca="false">IF(KC13&lt;&gt;"",IF(ABS($F13-$G13)&gt;=PrSettings!$M$7,(ABS($F13-$G13-JZ13+KA13)&lt;=1)*1,IF(AND(KC13,$F13=$G13,$F13&gt;=PrSettings!$M$6),(ABS(JZ13-$F13)&lt;=1)*1,IF(AND(ABS($F13-$G13-JZ13+KA13)&lt;=1,$F13+$G13&gt;=PrSettings!$M$8),(ABS(JZ13-$F13)&lt;=1)*(ABS(KA13-$G13)&lt;=1)*1,""))),"")</f>
        <v/>
      </c>
      <c r="KG13" s="234"/>
      <c r="KI13" s="227" t="n">
        <f aca="false">$B13</f>
        <v>3</v>
      </c>
      <c r="KJ13" s="228" t="str">
        <f aca="false">GrpB!$B$4</f>
        <v>Spain</v>
      </c>
      <c r="KK13" s="229" t="n">
        <f aca="false">$D13</f>
        <v>14</v>
      </c>
      <c r="KL13" s="228" t="str">
        <f aca="false">GrpB!$D$4</f>
        <v>Croatia</v>
      </c>
      <c r="KM13" s="232"/>
      <c r="KN13" s="232"/>
      <c r="KO13" s="233"/>
      <c r="KP13" s="229" t="str">
        <f aca="false">IF(($F13&lt;&gt;"")*($G13&lt;&gt;"")*(KM13&lt;&gt;"")*(KN13&lt;&gt;""),($F13&gt;$G13)*(KM13&gt;KN13)+($F13=$G13)*(KM13=KN13)+($F13&lt;$G13)*(KM13&lt;KN13),"")</f>
        <v/>
      </c>
      <c r="KQ13" s="229" t="str">
        <f aca="false">IF((KP13&lt;&gt;""),IF(OR($F13&lt;&gt;$G13,PrSettings!$M$4="●"),(($F13-$G13)=(KM13-KN13))*1,0),"")</f>
        <v/>
      </c>
      <c r="KR13" s="229" t="str">
        <f aca="false">IF((KP13&lt;&gt;""),($F13=KM13)*($G13=KN13),"")</f>
        <v/>
      </c>
      <c r="KS13" s="229" t="str">
        <f aca="false">IF(KP13&lt;&gt;"",IF(ABS($F13-$G13)&gt;=PrSettings!$M$7,(ABS($F13-$G13-KM13+KN13)&lt;=1)*1,IF(AND(KP13,$F13=$G13,$F13&gt;=PrSettings!$M$6),(ABS(KM13-$F13)&lt;=1)*1,IF(AND(ABS($F13-$G13-KM13+KN13)&lt;=1,$F13+$G13&gt;=PrSettings!$M$8),(ABS(KM13-$F13)&lt;=1)*(ABS(KN13-$G13)&lt;=1)*1,""))),"")</f>
        <v/>
      </c>
      <c r="KT13" s="234"/>
      <c r="KV13" s="227" t="n">
        <f aca="false">$B13</f>
        <v>3</v>
      </c>
      <c r="KW13" s="228" t="str">
        <f aca="false">GrpB!$B$4</f>
        <v>Spain</v>
      </c>
      <c r="KX13" s="229" t="n">
        <f aca="false">$D13</f>
        <v>14</v>
      </c>
      <c r="KY13" s="228" t="str">
        <f aca="false">GrpB!$D$4</f>
        <v>Croatia</v>
      </c>
      <c r="KZ13" s="232"/>
      <c r="LA13" s="232"/>
      <c r="LB13" s="233"/>
      <c r="LC13" s="229" t="str">
        <f aca="false">IF(($F13&lt;&gt;"")*($G13&lt;&gt;"")*(KZ13&lt;&gt;"")*(LA13&lt;&gt;""),($F13&gt;$G13)*(KZ13&gt;LA13)+($F13=$G13)*(KZ13=LA13)+($F13&lt;$G13)*(KZ13&lt;LA13),"")</f>
        <v/>
      </c>
      <c r="LD13" s="229" t="str">
        <f aca="false">IF((LC13&lt;&gt;""),IF(OR($F13&lt;&gt;$G13,PrSettings!$M$4="●"),(($F13-$G13)=(KZ13-LA13))*1,0),"")</f>
        <v/>
      </c>
      <c r="LE13" s="229" t="str">
        <f aca="false">IF((LC13&lt;&gt;""),($F13=KZ13)*($G13=LA13),"")</f>
        <v/>
      </c>
      <c r="LF13" s="229" t="str">
        <f aca="false">IF(LC13&lt;&gt;"",IF(ABS($F13-$G13)&gt;=PrSettings!$M$7,(ABS($F13-$G13-KZ13+LA13)&lt;=1)*1,IF(AND(LC13,$F13=$G13,$F13&gt;=PrSettings!$M$6),(ABS(KZ13-$F13)&lt;=1)*1,IF(AND(ABS($F13-$G13-KZ13+LA13)&lt;=1,$F13+$G13&gt;=PrSettings!$M$8),(ABS(KZ13-$F13)&lt;=1)*(ABS(LA13-$G13)&lt;=1)*1,""))),"")</f>
        <v/>
      </c>
      <c r="LG13" s="234"/>
      <c r="LI13" s="227" t="n">
        <f aca="false">$B13</f>
        <v>3</v>
      </c>
      <c r="LJ13" s="228" t="str">
        <f aca="false">GrpB!$B$4</f>
        <v>Spain</v>
      </c>
      <c r="LK13" s="229" t="n">
        <f aca="false">$D13</f>
        <v>14</v>
      </c>
      <c r="LL13" s="228" t="str">
        <f aca="false">GrpB!$D$4</f>
        <v>Croatia</v>
      </c>
      <c r="LM13" s="232"/>
      <c r="LN13" s="232"/>
      <c r="LO13" s="233"/>
      <c r="LP13" s="229" t="str">
        <f aca="false">IF(($F13&lt;&gt;"")*($G13&lt;&gt;"")*(LM13&lt;&gt;"")*(LN13&lt;&gt;""),($F13&gt;$G13)*(LM13&gt;LN13)+($F13=$G13)*(LM13=LN13)+($F13&lt;$G13)*(LM13&lt;LN13),"")</f>
        <v/>
      </c>
      <c r="LQ13" s="229" t="str">
        <f aca="false">IF((LP13&lt;&gt;""),IF(OR($F13&lt;&gt;$G13,PrSettings!$M$4="●"),(($F13-$G13)=(LM13-LN13))*1,0),"")</f>
        <v/>
      </c>
      <c r="LR13" s="229" t="str">
        <f aca="false">IF((LP13&lt;&gt;""),($F13=LM13)*($G13=LN13),"")</f>
        <v/>
      </c>
      <c r="LS13" s="229" t="str">
        <f aca="false">IF(LP13&lt;&gt;"",IF(ABS($F13-$G13)&gt;=PrSettings!$M$7,(ABS($F13-$G13-LM13+LN13)&lt;=1)*1,IF(AND(LP13,$F13=$G13,$F13&gt;=PrSettings!$M$6),(ABS(LM13-$F13)&lt;=1)*1,IF(AND(ABS($F13-$G13-LM13+LN13)&lt;=1,$F13+$G13&gt;=PrSettings!$M$8),(ABS(LM13-$F13)&lt;=1)*(ABS(LN13-$G13)&lt;=1)*1,""))),"")</f>
        <v/>
      </c>
      <c r="LT13" s="234"/>
      <c r="LV13" s="227" t="n">
        <f aca="false">$B13</f>
        <v>3</v>
      </c>
      <c r="LW13" s="228" t="str">
        <f aca="false">GrpB!$B$4</f>
        <v>Spain</v>
      </c>
      <c r="LX13" s="229" t="n">
        <f aca="false">$D13</f>
        <v>14</v>
      </c>
      <c r="LY13" s="228" t="str">
        <f aca="false">GrpB!$D$4</f>
        <v>Croatia</v>
      </c>
      <c r="LZ13" s="232"/>
      <c r="MA13" s="232"/>
      <c r="MB13" s="233"/>
      <c r="MC13" s="229" t="str">
        <f aca="false">IF(($F13&lt;&gt;"")*($G13&lt;&gt;"")*(LZ13&lt;&gt;"")*(MA13&lt;&gt;""),($F13&gt;$G13)*(LZ13&gt;MA13)+($F13=$G13)*(LZ13=MA13)+($F13&lt;$G13)*(LZ13&lt;MA13),"")</f>
        <v/>
      </c>
      <c r="MD13" s="229" t="str">
        <f aca="false">IF((MC13&lt;&gt;""),IF(OR($F13&lt;&gt;$G13,PrSettings!$M$4="●"),(($F13-$G13)=(LZ13-MA13))*1,0),"")</f>
        <v/>
      </c>
      <c r="ME13" s="229" t="str">
        <f aca="false">IF((MC13&lt;&gt;""),($F13=LZ13)*($G13=MA13),"")</f>
        <v/>
      </c>
      <c r="MF13" s="229" t="str">
        <f aca="false">IF(MC13&lt;&gt;"",IF(ABS($F13-$G13)&gt;=PrSettings!$M$7,(ABS($F13-$G13-LZ13+MA13)&lt;=1)*1,IF(AND(MC13,$F13=$G13,$F13&gt;=PrSettings!$M$6),(ABS(LZ13-$F13)&lt;=1)*1,IF(AND(ABS($F13-$G13-LZ13+MA13)&lt;=1,$F13+$G13&gt;=PrSettings!$M$8),(ABS(LZ13-$F13)&lt;=1)*(ABS(MA13-$G13)&lt;=1)*1,""))),"")</f>
        <v/>
      </c>
      <c r="MG13" s="234"/>
    </row>
    <row r="14" customFormat="false" ht="15" hidden="false" customHeight="false" outlineLevel="0" collapsed="false">
      <c r="A14" s="153"/>
      <c r="B14" s="227" t="n">
        <f aca="false" t="array" ref="B14:B14">INDEX(Groups!$C$7:$C$35,MATCH(C14,Groups!$D$7:$D$35,0))</f>
        <v>18</v>
      </c>
      <c r="C14" s="228" t="str">
        <f aca="false">GrpB!$B$5</f>
        <v>Italy</v>
      </c>
      <c r="D14" s="229" t="n">
        <f aca="false" t="array" ref="D14:D14">INDEX(Groups!$C$7:$C$35,MATCH(E14,Groups!$D$7:$D$35,0))</f>
        <v>10</v>
      </c>
      <c r="E14" s="228" t="str">
        <f aca="false">GrpB!$D$5</f>
        <v>Albania</v>
      </c>
      <c r="F14" s="230" t="n">
        <f aca="false">GrpB!$E$5</f>
        <v>2</v>
      </c>
      <c r="G14" s="231" t="n">
        <f aca="false">GrpB!$G$5</f>
        <v>1</v>
      </c>
      <c r="H14" s="107"/>
      <c r="I14" s="227" t="n">
        <f aca="false">$B14</f>
        <v>18</v>
      </c>
      <c r="J14" s="228" t="str">
        <f aca="false">GrpB!$B$5</f>
        <v>Italy</v>
      </c>
      <c r="K14" s="229" t="n">
        <f aca="false">$D14</f>
        <v>10</v>
      </c>
      <c r="L14" s="228" t="str">
        <f aca="false">GrpB!$D$5</f>
        <v>Albania</v>
      </c>
      <c r="M14" s="232"/>
      <c r="N14" s="232"/>
      <c r="O14" s="235"/>
      <c r="P14" s="229" t="str">
        <f aca="false">IF(($F14&lt;&gt;"")*($G14&lt;&gt;"")*(M14&lt;&gt;"")*(N14&lt;&gt;""),($F14&gt;$G14)*(M14&gt;N14)+($F14=$G14)*(M14=N14)+($F14&lt;$G14)*(M14&lt;N14),"")</f>
        <v/>
      </c>
      <c r="Q14" s="229" t="str">
        <f aca="false">IF((P14&lt;&gt;""),IF(OR($F14&lt;&gt;$G14,PrSettings!$M$4="●"),(($F14-$G14)=(M14-N14))*1,0),"")</f>
        <v/>
      </c>
      <c r="R14" s="229" t="str">
        <f aca="false">IF((P14&lt;&gt;""),($F14=M14)*($G14=N14),"")</f>
        <v/>
      </c>
      <c r="S14" s="229" t="str">
        <f aca="false">IF(P14&lt;&gt;"",IF(ABS($F14-$G14)&gt;=PrSettings!$M$7,(ABS($F14-$G14-M14+N14)&lt;=1)*1,IF(AND(P14,$F14=$G14,$F14&gt;=PrSettings!$M$6),(ABS(M14-$F14)&lt;=1)*1,IF(AND(ABS($F14-$G14-M14+N14)&lt;=1,$F14+$G14&gt;=PrSettings!$M$8),(ABS(M14-$F14)&lt;=1)*(ABS(N14-$G14)&lt;=1)*1,""))),"")</f>
        <v/>
      </c>
      <c r="T14" s="236"/>
      <c r="V14" s="227" t="n">
        <f aca="false">$B14</f>
        <v>18</v>
      </c>
      <c r="W14" s="228" t="str">
        <f aca="false">GrpB!$B$5</f>
        <v>Italy</v>
      </c>
      <c r="X14" s="229" t="n">
        <f aca="false">$D14</f>
        <v>10</v>
      </c>
      <c r="Y14" s="228" t="str">
        <f aca="false">GrpB!$D$5</f>
        <v>Albania</v>
      </c>
      <c r="Z14" s="232"/>
      <c r="AA14" s="232"/>
      <c r="AB14" s="235"/>
      <c r="AC14" s="229" t="str">
        <f aca="false">IF(($F14&lt;&gt;"")*($G14&lt;&gt;"")*(Z14&lt;&gt;"")*(AA14&lt;&gt;""),($F14&gt;$G14)*(Z14&gt;AA14)+($F14=$G14)*(Z14=AA14)+($F14&lt;$G14)*(Z14&lt;AA14),"")</f>
        <v/>
      </c>
      <c r="AD14" s="229" t="str">
        <f aca="false">IF((AC14&lt;&gt;""),IF(OR($F14&lt;&gt;$G14,PrSettings!$M$4="●"),(($F14-$G14)=(Z14-AA14))*1,0),"")</f>
        <v/>
      </c>
      <c r="AE14" s="229" t="str">
        <f aca="false">IF((AC14&lt;&gt;""),($F14=Z14)*($G14=AA14),"")</f>
        <v/>
      </c>
      <c r="AF14" s="229" t="str">
        <f aca="false">IF(AC14&lt;&gt;"",IF(ABS($F14-$G14)&gt;=PrSettings!$M$7,(ABS($F14-$G14-Z14+AA14)&lt;=1)*1,IF(AND(AC14,$F14=$G14,$F14&gt;=PrSettings!$M$6),(ABS(Z14-$F14)&lt;=1)*1,IF(AND(ABS($F14-$G14-Z14+AA14)&lt;=1,$F14+$G14&gt;=PrSettings!$M$8),(ABS(Z14-$F14)&lt;=1)*(ABS(AA14-$G14)&lt;=1)*1,""))),"")</f>
        <v/>
      </c>
      <c r="AG14" s="236"/>
      <c r="AI14" s="227" t="n">
        <f aca="false">$B14</f>
        <v>18</v>
      </c>
      <c r="AJ14" s="228" t="str">
        <f aca="false">GrpB!$B$5</f>
        <v>Italy</v>
      </c>
      <c r="AK14" s="229" t="n">
        <f aca="false">$D14</f>
        <v>10</v>
      </c>
      <c r="AL14" s="228" t="str">
        <f aca="false">GrpB!$D$5</f>
        <v>Albania</v>
      </c>
      <c r="AM14" s="232"/>
      <c r="AN14" s="232"/>
      <c r="AO14" s="235"/>
      <c r="AP14" s="229" t="str">
        <f aca="false">IF(($F14&lt;&gt;"")*($G14&lt;&gt;"")*(AM14&lt;&gt;"")*(AN14&lt;&gt;""),($F14&gt;$G14)*(AM14&gt;AN14)+($F14=$G14)*(AM14=AN14)+($F14&lt;$G14)*(AM14&lt;AN14),"")</f>
        <v/>
      </c>
      <c r="AQ14" s="229" t="str">
        <f aca="false">IF((AP14&lt;&gt;""),IF(OR($F14&lt;&gt;$G14,PrSettings!$M$4="●"),(($F14-$G14)=(AM14-AN14))*1,0),"")</f>
        <v/>
      </c>
      <c r="AR14" s="229" t="str">
        <f aca="false">IF((AP14&lt;&gt;""),($F14=AM14)*($G14=AN14),"")</f>
        <v/>
      </c>
      <c r="AS14" s="229" t="str">
        <f aca="false">IF(AP14&lt;&gt;"",IF(ABS($F14-$G14)&gt;=PrSettings!$M$7,(ABS($F14-$G14-AM14+AN14)&lt;=1)*1,IF(AND(AP14,$F14=$G14,$F14&gt;=PrSettings!$M$6),(ABS(AM14-$F14)&lt;=1)*1,IF(AND(ABS($F14-$G14-AM14+AN14)&lt;=1,$F14+$G14&gt;=PrSettings!$M$8),(ABS(AM14-$F14)&lt;=1)*(ABS(AN14-$G14)&lt;=1)*1,""))),"")</f>
        <v/>
      </c>
      <c r="AT14" s="236"/>
      <c r="AV14" s="227" t="n">
        <f aca="false">$B14</f>
        <v>18</v>
      </c>
      <c r="AW14" s="228" t="str">
        <f aca="false">GrpB!$B$5</f>
        <v>Italy</v>
      </c>
      <c r="AX14" s="229" t="n">
        <f aca="false">$D14</f>
        <v>10</v>
      </c>
      <c r="AY14" s="228" t="str">
        <f aca="false">GrpB!$D$5</f>
        <v>Albania</v>
      </c>
      <c r="AZ14" s="232"/>
      <c r="BA14" s="232"/>
      <c r="BB14" s="235"/>
      <c r="BC14" s="229" t="str">
        <f aca="false">IF(($F14&lt;&gt;"")*($G14&lt;&gt;"")*(AZ14&lt;&gt;"")*(BA14&lt;&gt;""),($F14&gt;$G14)*(AZ14&gt;BA14)+($F14=$G14)*(AZ14=BA14)+($F14&lt;$G14)*(AZ14&lt;BA14),"")</f>
        <v/>
      </c>
      <c r="BD14" s="229" t="str">
        <f aca="false">IF((BC14&lt;&gt;""),IF(OR($F14&lt;&gt;$G14,PrSettings!$M$4="●"),(($F14-$G14)=(AZ14-BA14))*1,0),"")</f>
        <v/>
      </c>
      <c r="BE14" s="229" t="str">
        <f aca="false">IF((BC14&lt;&gt;""),($F14=AZ14)*($G14=BA14),"")</f>
        <v/>
      </c>
      <c r="BF14" s="229" t="str">
        <f aca="false">IF(BC14&lt;&gt;"",IF(ABS($F14-$G14)&gt;=PrSettings!$M$7,(ABS($F14-$G14-AZ14+BA14)&lt;=1)*1,IF(AND(BC14,$F14=$G14,$F14&gt;=PrSettings!$M$6),(ABS(AZ14-$F14)&lt;=1)*1,IF(AND(ABS($F14-$G14-AZ14+BA14)&lt;=1,$F14+$G14&gt;=PrSettings!$M$8),(ABS(AZ14-$F14)&lt;=1)*(ABS(BA14-$G14)&lt;=1)*1,""))),"")</f>
        <v/>
      </c>
      <c r="BG14" s="236"/>
      <c r="BI14" s="227" t="n">
        <f aca="false">$B14</f>
        <v>18</v>
      </c>
      <c r="BJ14" s="228" t="str">
        <f aca="false">GrpB!$B$5</f>
        <v>Italy</v>
      </c>
      <c r="BK14" s="229" t="n">
        <f aca="false">$D14</f>
        <v>10</v>
      </c>
      <c r="BL14" s="228" t="str">
        <f aca="false">GrpB!$D$5</f>
        <v>Albania</v>
      </c>
      <c r="BM14" s="232"/>
      <c r="BN14" s="232"/>
      <c r="BO14" s="235"/>
      <c r="BP14" s="229" t="str">
        <f aca="false">IF(($F14&lt;&gt;"")*($G14&lt;&gt;"")*(BM14&lt;&gt;"")*(BN14&lt;&gt;""),($F14&gt;$G14)*(BM14&gt;BN14)+($F14=$G14)*(BM14=BN14)+($F14&lt;$G14)*(BM14&lt;BN14),"")</f>
        <v/>
      </c>
      <c r="BQ14" s="229" t="str">
        <f aca="false">IF((BP14&lt;&gt;""),IF(OR($F14&lt;&gt;$G14,PrSettings!$M$4="●"),(($F14-$G14)=(BM14-BN14))*1,0),"")</f>
        <v/>
      </c>
      <c r="BR14" s="229" t="str">
        <f aca="false">IF((BP14&lt;&gt;""),($F14=BM14)*($G14=BN14),"")</f>
        <v/>
      </c>
      <c r="BS14" s="229" t="str">
        <f aca="false">IF(BP14&lt;&gt;"",IF(ABS($F14-$G14)&gt;=PrSettings!$M$7,(ABS($F14-$G14-BM14+BN14)&lt;=1)*1,IF(AND(BP14,$F14=$G14,$F14&gt;=PrSettings!$M$6),(ABS(BM14-$F14)&lt;=1)*1,IF(AND(ABS($F14-$G14-BM14+BN14)&lt;=1,$F14+$G14&gt;=PrSettings!$M$8),(ABS(BM14-$F14)&lt;=1)*(ABS(BN14-$G14)&lt;=1)*1,""))),"")</f>
        <v/>
      </c>
      <c r="BT14" s="236"/>
      <c r="BV14" s="227" t="n">
        <f aca="false">$B14</f>
        <v>18</v>
      </c>
      <c r="BW14" s="228" t="str">
        <f aca="false">GrpB!$B$5</f>
        <v>Italy</v>
      </c>
      <c r="BX14" s="229" t="n">
        <f aca="false">$D14</f>
        <v>10</v>
      </c>
      <c r="BY14" s="228" t="str">
        <f aca="false">GrpB!$D$5</f>
        <v>Albania</v>
      </c>
      <c r="BZ14" s="232"/>
      <c r="CA14" s="232"/>
      <c r="CB14" s="235"/>
      <c r="CC14" s="229" t="str">
        <f aca="false">IF(($F14&lt;&gt;"")*($G14&lt;&gt;"")*(BZ14&lt;&gt;"")*(CA14&lt;&gt;""),($F14&gt;$G14)*(BZ14&gt;CA14)+($F14=$G14)*(BZ14=CA14)+($F14&lt;$G14)*(BZ14&lt;CA14),"")</f>
        <v/>
      </c>
      <c r="CD14" s="229" t="str">
        <f aca="false">IF((CC14&lt;&gt;""),IF(OR($F14&lt;&gt;$G14,PrSettings!$M$4="●"),(($F14-$G14)=(BZ14-CA14))*1,0),"")</f>
        <v/>
      </c>
      <c r="CE14" s="229" t="str">
        <f aca="false">IF((CC14&lt;&gt;""),($F14=BZ14)*($G14=CA14),"")</f>
        <v/>
      </c>
      <c r="CF14" s="229" t="str">
        <f aca="false">IF(CC14&lt;&gt;"",IF(ABS($F14-$G14)&gt;=PrSettings!$M$7,(ABS($F14-$G14-BZ14+CA14)&lt;=1)*1,IF(AND(CC14,$F14=$G14,$F14&gt;=PrSettings!$M$6),(ABS(BZ14-$F14)&lt;=1)*1,IF(AND(ABS($F14-$G14-BZ14+CA14)&lt;=1,$F14+$G14&gt;=PrSettings!$M$8),(ABS(BZ14-$F14)&lt;=1)*(ABS(CA14-$G14)&lt;=1)*1,""))),"")</f>
        <v/>
      </c>
      <c r="CG14" s="236"/>
      <c r="CI14" s="227" t="n">
        <f aca="false">$B14</f>
        <v>18</v>
      </c>
      <c r="CJ14" s="228" t="str">
        <f aca="false">GrpB!$B$5</f>
        <v>Italy</v>
      </c>
      <c r="CK14" s="229" t="n">
        <f aca="false">$D14</f>
        <v>10</v>
      </c>
      <c r="CL14" s="228" t="str">
        <f aca="false">GrpB!$D$5</f>
        <v>Albania</v>
      </c>
      <c r="CM14" s="232"/>
      <c r="CN14" s="232"/>
      <c r="CO14" s="235"/>
      <c r="CP14" s="229" t="str">
        <f aca="false">IF(($F14&lt;&gt;"")*($G14&lt;&gt;"")*(CM14&lt;&gt;"")*(CN14&lt;&gt;""),($F14&gt;$G14)*(CM14&gt;CN14)+($F14=$G14)*(CM14=CN14)+($F14&lt;$G14)*(CM14&lt;CN14),"")</f>
        <v/>
      </c>
      <c r="CQ14" s="229" t="str">
        <f aca="false">IF((CP14&lt;&gt;""),IF(OR($F14&lt;&gt;$G14,PrSettings!$M$4="●"),(($F14-$G14)=(CM14-CN14))*1,0),"")</f>
        <v/>
      </c>
      <c r="CR14" s="229" t="str">
        <f aca="false">IF((CP14&lt;&gt;""),($F14=CM14)*($G14=CN14),"")</f>
        <v/>
      </c>
      <c r="CS14" s="229" t="str">
        <f aca="false">IF(CP14&lt;&gt;"",IF(ABS($F14-$G14)&gt;=PrSettings!$M$7,(ABS($F14-$G14-CM14+CN14)&lt;=1)*1,IF(AND(CP14,$F14=$G14,$F14&gt;=PrSettings!$M$6),(ABS(CM14-$F14)&lt;=1)*1,IF(AND(ABS($F14-$G14-CM14+CN14)&lt;=1,$F14+$G14&gt;=PrSettings!$M$8),(ABS(CM14-$F14)&lt;=1)*(ABS(CN14-$G14)&lt;=1)*1,""))),"")</f>
        <v/>
      </c>
      <c r="CT14" s="236"/>
      <c r="CV14" s="227" t="n">
        <f aca="false">$B14</f>
        <v>18</v>
      </c>
      <c r="CW14" s="228" t="str">
        <f aca="false">GrpB!$B$5</f>
        <v>Italy</v>
      </c>
      <c r="CX14" s="229" t="n">
        <f aca="false">$D14</f>
        <v>10</v>
      </c>
      <c r="CY14" s="228" t="str">
        <f aca="false">GrpB!$D$5</f>
        <v>Albania</v>
      </c>
      <c r="CZ14" s="232"/>
      <c r="DA14" s="232"/>
      <c r="DB14" s="235"/>
      <c r="DC14" s="229" t="str">
        <f aca="false">IF(($F14&lt;&gt;"")*($G14&lt;&gt;"")*(CZ14&lt;&gt;"")*(DA14&lt;&gt;""),($F14&gt;$G14)*(CZ14&gt;DA14)+($F14=$G14)*(CZ14=DA14)+($F14&lt;$G14)*(CZ14&lt;DA14),"")</f>
        <v/>
      </c>
      <c r="DD14" s="229" t="str">
        <f aca="false">IF((DC14&lt;&gt;""),IF(OR($F14&lt;&gt;$G14,PrSettings!$M$4="●"),(($F14-$G14)=(CZ14-DA14))*1,0),"")</f>
        <v/>
      </c>
      <c r="DE14" s="229" t="str">
        <f aca="false">IF((DC14&lt;&gt;""),($F14=CZ14)*($G14=DA14),"")</f>
        <v/>
      </c>
      <c r="DF14" s="229" t="str">
        <f aca="false">IF(DC14&lt;&gt;"",IF(ABS($F14-$G14)&gt;=PrSettings!$M$7,(ABS($F14-$G14-CZ14+DA14)&lt;=1)*1,IF(AND(DC14,$F14=$G14,$F14&gt;=PrSettings!$M$6),(ABS(CZ14-$F14)&lt;=1)*1,IF(AND(ABS($F14-$G14-CZ14+DA14)&lt;=1,$F14+$G14&gt;=PrSettings!$M$8),(ABS(CZ14-$F14)&lt;=1)*(ABS(DA14-$G14)&lt;=1)*1,""))),"")</f>
        <v/>
      </c>
      <c r="DG14" s="236"/>
      <c r="DI14" s="227" t="n">
        <f aca="false">$B14</f>
        <v>18</v>
      </c>
      <c r="DJ14" s="228" t="str">
        <f aca="false">GrpB!$B$5</f>
        <v>Italy</v>
      </c>
      <c r="DK14" s="229" t="n">
        <f aca="false">$D14</f>
        <v>10</v>
      </c>
      <c r="DL14" s="228" t="str">
        <f aca="false">GrpB!$D$5</f>
        <v>Albania</v>
      </c>
      <c r="DM14" s="232"/>
      <c r="DN14" s="232"/>
      <c r="DO14" s="235"/>
      <c r="DP14" s="229" t="str">
        <f aca="false">IF(($F14&lt;&gt;"")*($G14&lt;&gt;"")*(DM14&lt;&gt;"")*(DN14&lt;&gt;""),($F14&gt;$G14)*(DM14&gt;DN14)+($F14=$G14)*(DM14=DN14)+($F14&lt;$G14)*(DM14&lt;DN14),"")</f>
        <v/>
      </c>
      <c r="DQ14" s="229" t="str">
        <f aca="false">IF((DP14&lt;&gt;""),IF(OR($F14&lt;&gt;$G14,PrSettings!$M$4="●"),(($F14-$G14)=(DM14-DN14))*1,0),"")</f>
        <v/>
      </c>
      <c r="DR14" s="229" t="str">
        <f aca="false">IF((DP14&lt;&gt;""),($F14=DM14)*($G14=DN14),"")</f>
        <v/>
      </c>
      <c r="DS14" s="229" t="str">
        <f aca="false">IF(DP14&lt;&gt;"",IF(ABS($F14-$G14)&gt;=PrSettings!$M$7,(ABS($F14-$G14-DM14+DN14)&lt;=1)*1,IF(AND(DP14,$F14=$G14,$F14&gt;=PrSettings!$M$6),(ABS(DM14-$F14)&lt;=1)*1,IF(AND(ABS($F14-$G14-DM14+DN14)&lt;=1,$F14+$G14&gt;=PrSettings!$M$8),(ABS(DM14-$F14)&lt;=1)*(ABS(DN14-$G14)&lt;=1)*1,""))),"")</f>
        <v/>
      </c>
      <c r="DT14" s="236"/>
      <c r="DV14" s="227" t="n">
        <f aca="false">$B14</f>
        <v>18</v>
      </c>
      <c r="DW14" s="228" t="str">
        <f aca="false">GrpB!$B$5</f>
        <v>Italy</v>
      </c>
      <c r="DX14" s="229" t="n">
        <f aca="false">$D14</f>
        <v>10</v>
      </c>
      <c r="DY14" s="228" t="str">
        <f aca="false">GrpB!$D$5</f>
        <v>Albania</v>
      </c>
      <c r="DZ14" s="232"/>
      <c r="EA14" s="232"/>
      <c r="EB14" s="235"/>
      <c r="EC14" s="229" t="str">
        <f aca="false">IF(($F14&lt;&gt;"")*($G14&lt;&gt;"")*(DZ14&lt;&gt;"")*(EA14&lt;&gt;""),($F14&gt;$G14)*(DZ14&gt;EA14)+($F14=$G14)*(DZ14=EA14)+($F14&lt;$G14)*(DZ14&lt;EA14),"")</f>
        <v/>
      </c>
      <c r="ED14" s="229" t="str">
        <f aca="false">IF((EC14&lt;&gt;""),IF(OR($F14&lt;&gt;$G14,PrSettings!$M$4="●"),(($F14-$G14)=(DZ14-EA14))*1,0),"")</f>
        <v/>
      </c>
      <c r="EE14" s="229" t="str">
        <f aca="false">IF((EC14&lt;&gt;""),($F14=DZ14)*($G14=EA14),"")</f>
        <v/>
      </c>
      <c r="EF14" s="229" t="str">
        <f aca="false">IF(EC14&lt;&gt;"",IF(ABS($F14-$G14)&gt;=PrSettings!$M$7,(ABS($F14-$G14-DZ14+EA14)&lt;=1)*1,IF(AND(EC14,$F14=$G14,$F14&gt;=PrSettings!$M$6),(ABS(DZ14-$F14)&lt;=1)*1,IF(AND(ABS($F14-$G14-DZ14+EA14)&lt;=1,$F14+$G14&gt;=PrSettings!$M$8),(ABS(DZ14-$F14)&lt;=1)*(ABS(EA14-$G14)&lt;=1)*1,""))),"")</f>
        <v/>
      </c>
      <c r="EG14" s="236"/>
      <c r="EI14" s="227" t="n">
        <f aca="false">$B14</f>
        <v>18</v>
      </c>
      <c r="EJ14" s="228" t="str">
        <f aca="false">GrpB!$B$5</f>
        <v>Italy</v>
      </c>
      <c r="EK14" s="229" t="n">
        <f aca="false">$D14</f>
        <v>10</v>
      </c>
      <c r="EL14" s="228" t="str">
        <f aca="false">GrpB!$D$5</f>
        <v>Albania</v>
      </c>
      <c r="EM14" s="232"/>
      <c r="EN14" s="232"/>
      <c r="EO14" s="235"/>
      <c r="EP14" s="229" t="str">
        <f aca="false">IF(($F14&lt;&gt;"")*($G14&lt;&gt;"")*(EM14&lt;&gt;"")*(EN14&lt;&gt;""),($F14&gt;$G14)*(EM14&gt;EN14)+($F14=$G14)*(EM14=EN14)+($F14&lt;$G14)*(EM14&lt;EN14),"")</f>
        <v/>
      </c>
      <c r="EQ14" s="229" t="str">
        <f aca="false">IF((EP14&lt;&gt;""),IF(OR($F14&lt;&gt;$G14,PrSettings!$M$4="●"),(($F14-$G14)=(EM14-EN14))*1,0),"")</f>
        <v/>
      </c>
      <c r="ER14" s="229" t="str">
        <f aca="false">IF((EP14&lt;&gt;""),($F14=EM14)*($G14=EN14),"")</f>
        <v/>
      </c>
      <c r="ES14" s="229" t="str">
        <f aca="false">IF(EP14&lt;&gt;"",IF(ABS($F14-$G14)&gt;=PrSettings!$M$7,(ABS($F14-$G14-EM14+EN14)&lt;=1)*1,IF(AND(EP14,$F14=$G14,$F14&gt;=PrSettings!$M$6),(ABS(EM14-$F14)&lt;=1)*1,IF(AND(ABS($F14-$G14-EM14+EN14)&lt;=1,$F14+$G14&gt;=PrSettings!$M$8),(ABS(EM14-$F14)&lt;=1)*(ABS(EN14-$G14)&lt;=1)*1,""))),"")</f>
        <v/>
      </c>
      <c r="ET14" s="236"/>
      <c r="EV14" s="227" t="n">
        <f aca="false">$B14</f>
        <v>18</v>
      </c>
      <c r="EW14" s="228" t="str">
        <f aca="false">GrpB!$B$5</f>
        <v>Italy</v>
      </c>
      <c r="EX14" s="229" t="n">
        <f aca="false">$D14</f>
        <v>10</v>
      </c>
      <c r="EY14" s="228" t="str">
        <f aca="false">GrpB!$D$5</f>
        <v>Albania</v>
      </c>
      <c r="EZ14" s="232"/>
      <c r="FA14" s="232"/>
      <c r="FB14" s="235"/>
      <c r="FC14" s="229" t="str">
        <f aca="false">IF(($F14&lt;&gt;"")*($G14&lt;&gt;"")*(EZ14&lt;&gt;"")*(FA14&lt;&gt;""),($F14&gt;$G14)*(EZ14&gt;FA14)+($F14=$G14)*(EZ14=FA14)+($F14&lt;$G14)*(EZ14&lt;FA14),"")</f>
        <v/>
      </c>
      <c r="FD14" s="229" t="str">
        <f aca="false">IF((FC14&lt;&gt;""),IF(OR($F14&lt;&gt;$G14,PrSettings!$M$4="●"),(($F14-$G14)=(EZ14-FA14))*1,0),"")</f>
        <v/>
      </c>
      <c r="FE14" s="229" t="str">
        <f aca="false">IF((FC14&lt;&gt;""),($F14=EZ14)*($G14=FA14),"")</f>
        <v/>
      </c>
      <c r="FF14" s="229" t="str">
        <f aca="false">IF(FC14&lt;&gt;"",IF(ABS($F14-$G14)&gt;=PrSettings!$M$7,(ABS($F14-$G14-EZ14+FA14)&lt;=1)*1,IF(AND(FC14,$F14=$G14,$F14&gt;=PrSettings!$M$6),(ABS(EZ14-$F14)&lt;=1)*1,IF(AND(ABS($F14-$G14-EZ14+FA14)&lt;=1,$F14+$G14&gt;=PrSettings!$M$8),(ABS(EZ14-$F14)&lt;=1)*(ABS(FA14-$G14)&lt;=1)*1,""))),"")</f>
        <v/>
      </c>
      <c r="FG14" s="236"/>
      <c r="FI14" s="227" t="n">
        <f aca="false">$B14</f>
        <v>18</v>
      </c>
      <c r="FJ14" s="228" t="str">
        <f aca="false">GrpB!$B$5</f>
        <v>Italy</v>
      </c>
      <c r="FK14" s="229" t="n">
        <f aca="false">$D14</f>
        <v>10</v>
      </c>
      <c r="FL14" s="228" t="str">
        <f aca="false">GrpB!$D$5</f>
        <v>Albania</v>
      </c>
      <c r="FM14" s="232"/>
      <c r="FN14" s="232"/>
      <c r="FO14" s="235"/>
      <c r="FP14" s="229" t="str">
        <f aca="false">IF(($F14&lt;&gt;"")*($G14&lt;&gt;"")*(FM14&lt;&gt;"")*(FN14&lt;&gt;""),($F14&gt;$G14)*(FM14&gt;FN14)+($F14=$G14)*(FM14=FN14)+($F14&lt;$G14)*(FM14&lt;FN14),"")</f>
        <v/>
      </c>
      <c r="FQ14" s="229" t="str">
        <f aca="false">IF((FP14&lt;&gt;""),IF(OR($F14&lt;&gt;$G14,PrSettings!$M$4="●"),(($F14-$G14)=(FM14-FN14))*1,0),"")</f>
        <v/>
      </c>
      <c r="FR14" s="229" t="str">
        <f aca="false">IF((FP14&lt;&gt;""),($F14=FM14)*($G14=FN14),"")</f>
        <v/>
      </c>
      <c r="FS14" s="229" t="str">
        <f aca="false">IF(FP14&lt;&gt;"",IF(ABS($F14-$G14)&gt;=PrSettings!$M$7,(ABS($F14-$G14-FM14+FN14)&lt;=1)*1,IF(AND(FP14,$F14=$G14,$F14&gt;=PrSettings!$M$6),(ABS(FM14-$F14)&lt;=1)*1,IF(AND(ABS($F14-$G14-FM14+FN14)&lt;=1,$F14+$G14&gt;=PrSettings!$M$8),(ABS(FM14-$F14)&lt;=1)*(ABS(FN14-$G14)&lt;=1)*1,""))),"")</f>
        <v/>
      </c>
      <c r="FT14" s="236"/>
      <c r="FV14" s="227" t="n">
        <f aca="false">$B14</f>
        <v>18</v>
      </c>
      <c r="FW14" s="228" t="str">
        <f aca="false">GrpB!$B$5</f>
        <v>Italy</v>
      </c>
      <c r="FX14" s="229" t="n">
        <f aca="false">$D14</f>
        <v>10</v>
      </c>
      <c r="FY14" s="228" t="str">
        <f aca="false">GrpB!$D$5</f>
        <v>Albania</v>
      </c>
      <c r="FZ14" s="232"/>
      <c r="GA14" s="232"/>
      <c r="GB14" s="235"/>
      <c r="GC14" s="229" t="str">
        <f aca="false">IF(($F14&lt;&gt;"")*($G14&lt;&gt;"")*(FZ14&lt;&gt;"")*(GA14&lt;&gt;""),($F14&gt;$G14)*(FZ14&gt;GA14)+($F14=$G14)*(FZ14=GA14)+($F14&lt;$G14)*(FZ14&lt;GA14),"")</f>
        <v/>
      </c>
      <c r="GD14" s="229" t="str">
        <f aca="false">IF((GC14&lt;&gt;""),IF(OR($F14&lt;&gt;$G14,PrSettings!$M$4="●"),(($F14-$G14)=(FZ14-GA14))*1,0),"")</f>
        <v/>
      </c>
      <c r="GE14" s="229" t="str">
        <f aca="false">IF((GC14&lt;&gt;""),($F14=FZ14)*($G14=GA14),"")</f>
        <v/>
      </c>
      <c r="GF14" s="229" t="str">
        <f aca="false">IF(GC14&lt;&gt;"",IF(ABS($F14-$G14)&gt;=PrSettings!$M$7,(ABS($F14-$G14-FZ14+GA14)&lt;=1)*1,IF(AND(GC14,$F14=$G14,$F14&gt;=PrSettings!$M$6),(ABS(FZ14-$F14)&lt;=1)*1,IF(AND(ABS($F14-$G14-FZ14+GA14)&lt;=1,$F14+$G14&gt;=PrSettings!$M$8),(ABS(FZ14-$F14)&lt;=1)*(ABS(GA14-$G14)&lt;=1)*1,""))),"")</f>
        <v/>
      </c>
      <c r="GG14" s="236"/>
      <c r="GI14" s="227" t="n">
        <f aca="false">$B14</f>
        <v>18</v>
      </c>
      <c r="GJ14" s="228" t="str">
        <f aca="false">GrpB!$B$5</f>
        <v>Italy</v>
      </c>
      <c r="GK14" s="229" t="n">
        <f aca="false">$D14</f>
        <v>10</v>
      </c>
      <c r="GL14" s="228" t="str">
        <f aca="false">GrpB!$D$5</f>
        <v>Albania</v>
      </c>
      <c r="GM14" s="232"/>
      <c r="GN14" s="232"/>
      <c r="GO14" s="235"/>
      <c r="GP14" s="229" t="str">
        <f aca="false">IF(($F14&lt;&gt;"")*($G14&lt;&gt;"")*(GM14&lt;&gt;"")*(GN14&lt;&gt;""),($F14&gt;$G14)*(GM14&gt;GN14)+($F14=$G14)*(GM14=GN14)+($F14&lt;$G14)*(GM14&lt;GN14),"")</f>
        <v/>
      </c>
      <c r="GQ14" s="229" t="str">
        <f aca="false">IF((GP14&lt;&gt;""),IF(OR($F14&lt;&gt;$G14,PrSettings!$M$4="●"),(($F14-$G14)=(GM14-GN14))*1,0),"")</f>
        <v/>
      </c>
      <c r="GR14" s="229" t="str">
        <f aca="false">IF((GP14&lt;&gt;""),($F14=GM14)*($G14=GN14),"")</f>
        <v/>
      </c>
      <c r="GS14" s="229" t="str">
        <f aca="false">IF(GP14&lt;&gt;"",IF(ABS($F14-$G14)&gt;=PrSettings!$M$7,(ABS($F14-$G14-GM14+GN14)&lt;=1)*1,IF(AND(GP14,$F14=$G14,$F14&gt;=PrSettings!$M$6),(ABS(GM14-$F14)&lt;=1)*1,IF(AND(ABS($F14-$G14-GM14+GN14)&lt;=1,$F14+$G14&gt;=PrSettings!$M$8),(ABS(GM14-$F14)&lt;=1)*(ABS(GN14-$G14)&lt;=1)*1,""))),"")</f>
        <v/>
      </c>
      <c r="GT14" s="236"/>
      <c r="GV14" s="227" t="n">
        <f aca="false">$B14</f>
        <v>18</v>
      </c>
      <c r="GW14" s="228" t="str">
        <f aca="false">GrpB!$B$5</f>
        <v>Italy</v>
      </c>
      <c r="GX14" s="229" t="n">
        <f aca="false">$D14</f>
        <v>10</v>
      </c>
      <c r="GY14" s="228" t="str">
        <f aca="false">GrpB!$D$5</f>
        <v>Albania</v>
      </c>
      <c r="GZ14" s="232"/>
      <c r="HA14" s="232"/>
      <c r="HB14" s="235"/>
      <c r="HC14" s="229" t="str">
        <f aca="false">IF(($F14&lt;&gt;"")*($G14&lt;&gt;"")*(GZ14&lt;&gt;"")*(HA14&lt;&gt;""),($F14&gt;$G14)*(GZ14&gt;HA14)+($F14=$G14)*(GZ14=HA14)+($F14&lt;$G14)*(GZ14&lt;HA14),"")</f>
        <v/>
      </c>
      <c r="HD14" s="229" t="str">
        <f aca="false">IF((HC14&lt;&gt;""),IF(OR($F14&lt;&gt;$G14,PrSettings!$M$4="●"),(($F14-$G14)=(GZ14-HA14))*1,0),"")</f>
        <v/>
      </c>
      <c r="HE14" s="229" t="str">
        <f aca="false">IF((HC14&lt;&gt;""),($F14=GZ14)*($G14=HA14),"")</f>
        <v/>
      </c>
      <c r="HF14" s="229" t="str">
        <f aca="false">IF(HC14&lt;&gt;"",IF(ABS($F14-$G14)&gt;=PrSettings!$M$7,(ABS($F14-$G14-GZ14+HA14)&lt;=1)*1,IF(AND(HC14,$F14=$G14,$F14&gt;=PrSettings!$M$6),(ABS(GZ14-$F14)&lt;=1)*1,IF(AND(ABS($F14-$G14-GZ14+HA14)&lt;=1,$F14+$G14&gt;=PrSettings!$M$8),(ABS(GZ14-$F14)&lt;=1)*(ABS(HA14-$G14)&lt;=1)*1,""))),"")</f>
        <v/>
      </c>
      <c r="HG14" s="236"/>
      <c r="HI14" s="227" t="n">
        <f aca="false">$B14</f>
        <v>18</v>
      </c>
      <c r="HJ14" s="228" t="str">
        <f aca="false">GrpB!$B$5</f>
        <v>Italy</v>
      </c>
      <c r="HK14" s="229" t="n">
        <f aca="false">$D14</f>
        <v>10</v>
      </c>
      <c r="HL14" s="228" t="str">
        <f aca="false">GrpB!$D$5</f>
        <v>Albania</v>
      </c>
      <c r="HM14" s="232"/>
      <c r="HN14" s="232"/>
      <c r="HO14" s="235"/>
      <c r="HP14" s="229" t="str">
        <f aca="false">IF(($F14&lt;&gt;"")*($G14&lt;&gt;"")*(HM14&lt;&gt;"")*(HN14&lt;&gt;""),($F14&gt;$G14)*(HM14&gt;HN14)+($F14=$G14)*(HM14=HN14)+($F14&lt;$G14)*(HM14&lt;HN14),"")</f>
        <v/>
      </c>
      <c r="HQ14" s="229" t="str">
        <f aca="false">IF((HP14&lt;&gt;""),IF(OR($F14&lt;&gt;$G14,PrSettings!$M$4="●"),(($F14-$G14)=(HM14-HN14))*1,0),"")</f>
        <v/>
      </c>
      <c r="HR14" s="229" t="str">
        <f aca="false">IF((HP14&lt;&gt;""),($F14=HM14)*($G14=HN14),"")</f>
        <v/>
      </c>
      <c r="HS14" s="229" t="str">
        <f aca="false">IF(HP14&lt;&gt;"",IF(ABS($F14-$G14)&gt;=PrSettings!$M$7,(ABS($F14-$G14-HM14+HN14)&lt;=1)*1,IF(AND(HP14,$F14=$G14,$F14&gt;=PrSettings!$M$6),(ABS(HM14-$F14)&lt;=1)*1,IF(AND(ABS($F14-$G14-HM14+HN14)&lt;=1,$F14+$G14&gt;=PrSettings!$M$8),(ABS(HM14-$F14)&lt;=1)*(ABS(HN14-$G14)&lt;=1)*1,""))),"")</f>
        <v/>
      </c>
      <c r="HT14" s="236"/>
      <c r="HV14" s="227" t="n">
        <f aca="false">$B14</f>
        <v>18</v>
      </c>
      <c r="HW14" s="228" t="str">
        <f aca="false">GrpB!$B$5</f>
        <v>Italy</v>
      </c>
      <c r="HX14" s="229" t="n">
        <f aca="false">$D14</f>
        <v>10</v>
      </c>
      <c r="HY14" s="228" t="str">
        <f aca="false">GrpB!$D$5</f>
        <v>Albania</v>
      </c>
      <c r="HZ14" s="232"/>
      <c r="IA14" s="232"/>
      <c r="IB14" s="235"/>
      <c r="IC14" s="229" t="str">
        <f aca="false">IF(($F14&lt;&gt;"")*($G14&lt;&gt;"")*(HZ14&lt;&gt;"")*(IA14&lt;&gt;""),($F14&gt;$G14)*(HZ14&gt;IA14)+($F14=$G14)*(HZ14=IA14)+($F14&lt;$G14)*(HZ14&lt;IA14),"")</f>
        <v/>
      </c>
      <c r="ID14" s="229" t="str">
        <f aca="false">IF((IC14&lt;&gt;""),IF(OR($F14&lt;&gt;$G14,PrSettings!$M$4="●"),(($F14-$G14)=(HZ14-IA14))*1,0),"")</f>
        <v/>
      </c>
      <c r="IE14" s="229" t="str">
        <f aca="false">IF((IC14&lt;&gt;""),($F14=HZ14)*($G14=IA14),"")</f>
        <v/>
      </c>
      <c r="IF14" s="229" t="str">
        <f aca="false">IF(IC14&lt;&gt;"",IF(ABS($F14-$G14)&gt;=PrSettings!$M$7,(ABS($F14-$G14-HZ14+IA14)&lt;=1)*1,IF(AND(IC14,$F14=$G14,$F14&gt;=PrSettings!$M$6),(ABS(HZ14-$F14)&lt;=1)*1,IF(AND(ABS($F14-$G14-HZ14+IA14)&lt;=1,$F14+$G14&gt;=PrSettings!$M$8),(ABS(HZ14-$F14)&lt;=1)*(ABS(IA14-$G14)&lt;=1)*1,""))),"")</f>
        <v/>
      </c>
      <c r="IG14" s="236"/>
      <c r="II14" s="227" t="n">
        <f aca="false">$B14</f>
        <v>18</v>
      </c>
      <c r="IJ14" s="228" t="str">
        <f aca="false">GrpB!$B$5</f>
        <v>Italy</v>
      </c>
      <c r="IK14" s="229" t="n">
        <f aca="false">$D14</f>
        <v>10</v>
      </c>
      <c r="IL14" s="228" t="str">
        <f aca="false">GrpB!$D$5</f>
        <v>Albania</v>
      </c>
      <c r="IM14" s="232"/>
      <c r="IN14" s="232"/>
      <c r="IO14" s="235"/>
      <c r="IP14" s="229" t="str">
        <f aca="false">IF(($F14&lt;&gt;"")*($G14&lt;&gt;"")*(IM14&lt;&gt;"")*(IN14&lt;&gt;""),($F14&gt;$G14)*(IM14&gt;IN14)+($F14=$G14)*(IM14=IN14)+($F14&lt;$G14)*(IM14&lt;IN14),"")</f>
        <v/>
      </c>
      <c r="IQ14" s="229" t="str">
        <f aca="false">IF((IP14&lt;&gt;""),IF(OR($F14&lt;&gt;$G14,PrSettings!$M$4="●"),(($F14-$G14)=(IM14-IN14))*1,0),"")</f>
        <v/>
      </c>
      <c r="IR14" s="229" t="str">
        <f aca="false">IF((IP14&lt;&gt;""),($F14=IM14)*($G14=IN14),"")</f>
        <v/>
      </c>
      <c r="IS14" s="229" t="str">
        <f aca="false">IF(IP14&lt;&gt;"",IF(ABS($F14-$G14)&gt;=PrSettings!$M$7,(ABS($F14-$G14-IM14+IN14)&lt;=1)*1,IF(AND(IP14,$F14=$G14,$F14&gt;=PrSettings!$M$6),(ABS(IM14-$F14)&lt;=1)*1,IF(AND(ABS($F14-$G14-IM14+IN14)&lt;=1,$F14+$G14&gt;=PrSettings!$M$8),(ABS(IM14-$F14)&lt;=1)*(ABS(IN14-$G14)&lt;=1)*1,""))),"")</f>
        <v/>
      </c>
      <c r="IT14" s="236"/>
      <c r="IV14" s="227" t="n">
        <f aca="false">$B14</f>
        <v>18</v>
      </c>
      <c r="IW14" s="228" t="str">
        <f aca="false">GrpB!$B$5</f>
        <v>Italy</v>
      </c>
      <c r="IX14" s="229" t="n">
        <f aca="false">$D14</f>
        <v>10</v>
      </c>
      <c r="IY14" s="228" t="str">
        <f aca="false">GrpB!$D$5</f>
        <v>Albania</v>
      </c>
      <c r="IZ14" s="232"/>
      <c r="JA14" s="232"/>
      <c r="JB14" s="235"/>
      <c r="JC14" s="229" t="str">
        <f aca="false">IF(($F14&lt;&gt;"")*($G14&lt;&gt;"")*(IZ14&lt;&gt;"")*(JA14&lt;&gt;""),($F14&gt;$G14)*(IZ14&gt;JA14)+($F14=$G14)*(IZ14=JA14)+($F14&lt;$G14)*(IZ14&lt;JA14),"")</f>
        <v/>
      </c>
      <c r="JD14" s="229" t="str">
        <f aca="false">IF((JC14&lt;&gt;""),IF(OR($F14&lt;&gt;$G14,PrSettings!$M$4="●"),(($F14-$G14)=(IZ14-JA14))*1,0),"")</f>
        <v/>
      </c>
      <c r="JE14" s="229" t="str">
        <f aca="false">IF((JC14&lt;&gt;""),($F14=IZ14)*($G14=JA14),"")</f>
        <v/>
      </c>
      <c r="JF14" s="229" t="str">
        <f aca="false">IF(JC14&lt;&gt;"",IF(ABS($F14-$G14)&gt;=PrSettings!$M$7,(ABS($F14-$G14-IZ14+JA14)&lt;=1)*1,IF(AND(JC14,$F14=$G14,$F14&gt;=PrSettings!$M$6),(ABS(IZ14-$F14)&lt;=1)*1,IF(AND(ABS($F14-$G14-IZ14+JA14)&lt;=1,$F14+$G14&gt;=PrSettings!$M$8),(ABS(IZ14-$F14)&lt;=1)*(ABS(JA14-$G14)&lt;=1)*1,""))),"")</f>
        <v/>
      </c>
      <c r="JG14" s="236"/>
      <c r="JI14" s="227" t="n">
        <f aca="false">$B14</f>
        <v>18</v>
      </c>
      <c r="JJ14" s="228" t="str">
        <f aca="false">GrpB!$B$5</f>
        <v>Italy</v>
      </c>
      <c r="JK14" s="229" t="n">
        <f aca="false">$D14</f>
        <v>10</v>
      </c>
      <c r="JL14" s="228" t="str">
        <f aca="false">GrpB!$D$5</f>
        <v>Albania</v>
      </c>
      <c r="JM14" s="232"/>
      <c r="JN14" s="232"/>
      <c r="JO14" s="235"/>
      <c r="JP14" s="229" t="str">
        <f aca="false">IF(($F14&lt;&gt;"")*($G14&lt;&gt;"")*(JM14&lt;&gt;"")*(JN14&lt;&gt;""),($F14&gt;$G14)*(JM14&gt;JN14)+($F14=$G14)*(JM14=JN14)+($F14&lt;$G14)*(JM14&lt;JN14),"")</f>
        <v/>
      </c>
      <c r="JQ14" s="229" t="str">
        <f aca="false">IF((JP14&lt;&gt;""),IF(OR($F14&lt;&gt;$G14,PrSettings!$M$4="●"),(($F14-$G14)=(JM14-JN14))*1,0),"")</f>
        <v/>
      </c>
      <c r="JR14" s="229" t="str">
        <f aca="false">IF((JP14&lt;&gt;""),($F14=JM14)*($G14=JN14),"")</f>
        <v/>
      </c>
      <c r="JS14" s="229" t="str">
        <f aca="false">IF(JP14&lt;&gt;"",IF(ABS($F14-$G14)&gt;=PrSettings!$M$7,(ABS($F14-$G14-JM14+JN14)&lt;=1)*1,IF(AND(JP14,$F14=$G14,$F14&gt;=PrSettings!$M$6),(ABS(JM14-$F14)&lt;=1)*1,IF(AND(ABS($F14-$G14-JM14+JN14)&lt;=1,$F14+$G14&gt;=PrSettings!$M$8),(ABS(JM14-$F14)&lt;=1)*(ABS(JN14-$G14)&lt;=1)*1,""))),"")</f>
        <v/>
      </c>
      <c r="JT14" s="236"/>
      <c r="JV14" s="227" t="n">
        <f aca="false">$B14</f>
        <v>18</v>
      </c>
      <c r="JW14" s="228" t="str">
        <f aca="false">GrpB!$B$5</f>
        <v>Italy</v>
      </c>
      <c r="JX14" s="229" t="n">
        <f aca="false">$D14</f>
        <v>10</v>
      </c>
      <c r="JY14" s="228" t="str">
        <f aca="false">GrpB!$D$5</f>
        <v>Albania</v>
      </c>
      <c r="JZ14" s="232"/>
      <c r="KA14" s="232"/>
      <c r="KB14" s="235"/>
      <c r="KC14" s="229" t="str">
        <f aca="false">IF(($F14&lt;&gt;"")*($G14&lt;&gt;"")*(JZ14&lt;&gt;"")*(KA14&lt;&gt;""),($F14&gt;$G14)*(JZ14&gt;KA14)+($F14=$G14)*(JZ14=KA14)+($F14&lt;$G14)*(JZ14&lt;KA14),"")</f>
        <v/>
      </c>
      <c r="KD14" s="229" t="str">
        <f aca="false">IF((KC14&lt;&gt;""),IF(OR($F14&lt;&gt;$G14,PrSettings!$M$4="●"),(($F14-$G14)=(JZ14-KA14))*1,0),"")</f>
        <v/>
      </c>
      <c r="KE14" s="229" t="str">
        <f aca="false">IF((KC14&lt;&gt;""),($F14=JZ14)*($G14=KA14),"")</f>
        <v/>
      </c>
      <c r="KF14" s="229" t="str">
        <f aca="false">IF(KC14&lt;&gt;"",IF(ABS($F14-$G14)&gt;=PrSettings!$M$7,(ABS($F14-$G14-JZ14+KA14)&lt;=1)*1,IF(AND(KC14,$F14=$G14,$F14&gt;=PrSettings!$M$6),(ABS(JZ14-$F14)&lt;=1)*1,IF(AND(ABS($F14-$G14-JZ14+KA14)&lt;=1,$F14+$G14&gt;=PrSettings!$M$8),(ABS(JZ14-$F14)&lt;=1)*(ABS(KA14-$G14)&lt;=1)*1,""))),"")</f>
        <v/>
      </c>
      <c r="KG14" s="236"/>
      <c r="KI14" s="227" t="n">
        <f aca="false">$B14</f>
        <v>18</v>
      </c>
      <c r="KJ14" s="228" t="str">
        <f aca="false">GrpB!$B$5</f>
        <v>Italy</v>
      </c>
      <c r="KK14" s="229" t="n">
        <f aca="false">$D14</f>
        <v>10</v>
      </c>
      <c r="KL14" s="228" t="str">
        <f aca="false">GrpB!$D$5</f>
        <v>Albania</v>
      </c>
      <c r="KM14" s="232"/>
      <c r="KN14" s="232"/>
      <c r="KO14" s="235"/>
      <c r="KP14" s="229" t="str">
        <f aca="false">IF(($F14&lt;&gt;"")*($G14&lt;&gt;"")*(KM14&lt;&gt;"")*(KN14&lt;&gt;""),($F14&gt;$G14)*(KM14&gt;KN14)+($F14=$G14)*(KM14=KN14)+($F14&lt;$G14)*(KM14&lt;KN14),"")</f>
        <v/>
      </c>
      <c r="KQ14" s="229" t="str">
        <f aca="false">IF((KP14&lt;&gt;""),IF(OR($F14&lt;&gt;$G14,PrSettings!$M$4="●"),(($F14-$G14)=(KM14-KN14))*1,0),"")</f>
        <v/>
      </c>
      <c r="KR14" s="229" t="str">
        <f aca="false">IF((KP14&lt;&gt;""),($F14=KM14)*($G14=KN14),"")</f>
        <v/>
      </c>
      <c r="KS14" s="229" t="str">
        <f aca="false">IF(KP14&lt;&gt;"",IF(ABS($F14-$G14)&gt;=PrSettings!$M$7,(ABS($F14-$G14-KM14+KN14)&lt;=1)*1,IF(AND(KP14,$F14=$G14,$F14&gt;=PrSettings!$M$6),(ABS(KM14-$F14)&lt;=1)*1,IF(AND(ABS($F14-$G14-KM14+KN14)&lt;=1,$F14+$G14&gt;=PrSettings!$M$8),(ABS(KM14-$F14)&lt;=1)*(ABS(KN14-$G14)&lt;=1)*1,""))),"")</f>
        <v/>
      </c>
      <c r="KT14" s="236"/>
      <c r="KV14" s="227" t="n">
        <f aca="false">$B14</f>
        <v>18</v>
      </c>
      <c r="KW14" s="228" t="str">
        <f aca="false">GrpB!$B$5</f>
        <v>Italy</v>
      </c>
      <c r="KX14" s="229" t="n">
        <f aca="false">$D14</f>
        <v>10</v>
      </c>
      <c r="KY14" s="228" t="str">
        <f aca="false">GrpB!$D$5</f>
        <v>Albania</v>
      </c>
      <c r="KZ14" s="232"/>
      <c r="LA14" s="232"/>
      <c r="LB14" s="235"/>
      <c r="LC14" s="229" t="str">
        <f aca="false">IF(($F14&lt;&gt;"")*($G14&lt;&gt;"")*(KZ14&lt;&gt;"")*(LA14&lt;&gt;""),($F14&gt;$G14)*(KZ14&gt;LA14)+($F14=$G14)*(KZ14=LA14)+($F14&lt;$G14)*(KZ14&lt;LA14),"")</f>
        <v/>
      </c>
      <c r="LD14" s="229" t="str">
        <f aca="false">IF((LC14&lt;&gt;""),IF(OR($F14&lt;&gt;$G14,PrSettings!$M$4="●"),(($F14-$G14)=(KZ14-LA14))*1,0),"")</f>
        <v/>
      </c>
      <c r="LE14" s="229" t="str">
        <f aca="false">IF((LC14&lt;&gt;""),($F14=KZ14)*($G14=LA14),"")</f>
        <v/>
      </c>
      <c r="LF14" s="229" t="str">
        <f aca="false">IF(LC14&lt;&gt;"",IF(ABS($F14-$G14)&gt;=PrSettings!$M$7,(ABS($F14-$G14-KZ14+LA14)&lt;=1)*1,IF(AND(LC14,$F14=$G14,$F14&gt;=PrSettings!$M$6),(ABS(KZ14-$F14)&lt;=1)*1,IF(AND(ABS($F14-$G14-KZ14+LA14)&lt;=1,$F14+$G14&gt;=PrSettings!$M$8),(ABS(KZ14-$F14)&lt;=1)*(ABS(LA14-$G14)&lt;=1)*1,""))),"")</f>
        <v/>
      </c>
      <c r="LG14" s="236"/>
      <c r="LI14" s="227" t="n">
        <f aca="false">$B14</f>
        <v>18</v>
      </c>
      <c r="LJ14" s="228" t="str">
        <f aca="false">GrpB!$B$5</f>
        <v>Italy</v>
      </c>
      <c r="LK14" s="229" t="n">
        <f aca="false">$D14</f>
        <v>10</v>
      </c>
      <c r="LL14" s="228" t="str">
        <f aca="false">GrpB!$D$5</f>
        <v>Albania</v>
      </c>
      <c r="LM14" s="232"/>
      <c r="LN14" s="232"/>
      <c r="LO14" s="235"/>
      <c r="LP14" s="229" t="str">
        <f aca="false">IF(($F14&lt;&gt;"")*($G14&lt;&gt;"")*(LM14&lt;&gt;"")*(LN14&lt;&gt;""),($F14&gt;$G14)*(LM14&gt;LN14)+($F14=$G14)*(LM14=LN14)+($F14&lt;$G14)*(LM14&lt;LN14),"")</f>
        <v/>
      </c>
      <c r="LQ14" s="229" t="str">
        <f aca="false">IF((LP14&lt;&gt;""),IF(OR($F14&lt;&gt;$G14,PrSettings!$M$4="●"),(($F14-$G14)=(LM14-LN14))*1,0),"")</f>
        <v/>
      </c>
      <c r="LR14" s="229" t="str">
        <f aca="false">IF((LP14&lt;&gt;""),($F14=LM14)*($G14=LN14),"")</f>
        <v/>
      </c>
      <c r="LS14" s="229" t="str">
        <f aca="false">IF(LP14&lt;&gt;"",IF(ABS($F14-$G14)&gt;=PrSettings!$M$7,(ABS($F14-$G14-LM14+LN14)&lt;=1)*1,IF(AND(LP14,$F14=$G14,$F14&gt;=PrSettings!$M$6),(ABS(LM14-$F14)&lt;=1)*1,IF(AND(ABS($F14-$G14-LM14+LN14)&lt;=1,$F14+$G14&gt;=PrSettings!$M$8),(ABS(LM14-$F14)&lt;=1)*(ABS(LN14-$G14)&lt;=1)*1,""))),"")</f>
        <v/>
      </c>
      <c r="LT14" s="236"/>
      <c r="LV14" s="227" t="n">
        <f aca="false">$B14</f>
        <v>18</v>
      </c>
      <c r="LW14" s="228" t="str">
        <f aca="false">GrpB!$B$5</f>
        <v>Italy</v>
      </c>
      <c r="LX14" s="229" t="n">
        <f aca="false">$D14</f>
        <v>10</v>
      </c>
      <c r="LY14" s="228" t="str">
        <f aca="false">GrpB!$D$5</f>
        <v>Albania</v>
      </c>
      <c r="LZ14" s="232"/>
      <c r="MA14" s="232"/>
      <c r="MB14" s="235"/>
      <c r="MC14" s="229" t="str">
        <f aca="false">IF(($F14&lt;&gt;"")*($G14&lt;&gt;"")*(LZ14&lt;&gt;"")*(MA14&lt;&gt;""),($F14&gt;$G14)*(LZ14&gt;MA14)+($F14=$G14)*(LZ14=MA14)+($F14&lt;$G14)*(LZ14&lt;MA14),"")</f>
        <v/>
      </c>
      <c r="MD14" s="229" t="str">
        <f aca="false">IF((MC14&lt;&gt;""),IF(OR($F14&lt;&gt;$G14,PrSettings!$M$4="●"),(($F14-$G14)=(LZ14-MA14))*1,0),"")</f>
        <v/>
      </c>
      <c r="ME14" s="229" t="str">
        <f aca="false">IF((MC14&lt;&gt;""),($F14=LZ14)*($G14=MA14),"")</f>
        <v/>
      </c>
      <c r="MF14" s="229" t="str">
        <f aca="false">IF(MC14&lt;&gt;"",IF(ABS($F14-$G14)&gt;=PrSettings!$M$7,(ABS($F14-$G14-LZ14+MA14)&lt;=1)*1,IF(AND(MC14,$F14=$G14,$F14&gt;=PrSettings!$M$6),(ABS(LZ14-$F14)&lt;=1)*1,IF(AND(ABS($F14-$G14-LZ14+MA14)&lt;=1,$F14+$G14&gt;=PrSettings!$M$8),(ABS(LZ14-$F14)&lt;=1)*(ABS(MA14-$G14)&lt;=1)*1,""))),"")</f>
        <v/>
      </c>
      <c r="MG14" s="236"/>
    </row>
    <row r="15" customFormat="false" ht="15" hidden="false" customHeight="false" outlineLevel="0" collapsed="false">
      <c r="A15" s="153"/>
      <c r="B15" s="227" t="n">
        <f aca="false" t="array" ref="B15:B15">INDEX(Groups!$C$7:$C$35,MATCH(C15,Groups!$D$7:$D$35,0))</f>
        <v>14</v>
      </c>
      <c r="C15" s="228" t="str">
        <f aca="false">GrpB!$B$6</f>
        <v>Croatia</v>
      </c>
      <c r="D15" s="229" t="n">
        <f aca="false" t="array" ref="D15:D15">INDEX(Groups!$C$7:$C$35,MATCH(E15,Groups!$D$7:$D$35,0))</f>
        <v>10</v>
      </c>
      <c r="E15" s="228" t="str">
        <f aca="false">GrpB!$D$6</f>
        <v>Albania</v>
      </c>
      <c r="F15" s="230" t="n">
        <f aca="false">GrpB!$E$6</f>
        <v>3</v>
      </c>
      <c r="G15" s="231" t="n">
        <f aca="false">GrpB!$G$6</f>
        <v>2</v>
      </c>
      <c r="H15" s="107"/>
      <c r="I15" s="227" t="n">
        <f aca="false">$B15</f>
        <v>14</v>
      </c>
      <c r="J15" s="228" t="str">
        <f aca="false">GrpB!$B$6</f>
        <v>Croatia</v>
      </c>
      <c r="K15" s="229" t="n">
        <f aca="false">$D15</f>
        <v>10</v>
      </c>
      <c r="L15" s="228" t="str">
        <f aca="false">GrpB!$D$6</f>
        <v>Albania</v>
      </c>
      <c r="M15" s="232"/>
      <c r="N15" s="232"/>
      <c r="O15" s="235"/>
      <c r="P15" s="229" t="str">
        <f aca="false">IF(($F15&lt;&gt;"")*($G15&lt;&gt;"")*(M15&lt;&gt;"")*(N15&lt;&gt;""),($F15&gt;$G15)*(M15&gt;N15)+($F15=$G15)*(M15=N15)+($F15&lt;$G15)*(M15&lt;N15),"")</f>
        <v/>
      </c>
      <c r="Q15" s="229" t="str">
        <f aca="false">IF((P15&lt;&gt;""),IF(OR($F15&lt;&gt;$G15,PrSettings!$M$4="●"),(($F15-$G15)=(M15-N15))*1,0),"")</f>
        <v/>
      </c>
      <c r="R15" s="229" t="str">
        <f aca="false">IF((P15&lt;&gt;""),($F15=M15)*($G15=N15),"")</f>
        <v/>
      </c>
      <c r="S15" s="229" t="str">
        <f aca="false">IF(P15&lt;&gt;"",IF(ABS($F15-$G15)&gt;=PrSettings!$M$7,(ABS($F15-$G15-M15+N15)&lt;=1)*1,IF(AND(P15,$F15=$G15,$F15&gt;=PrSettings!$M$6),(ABS(M15-$F15)&lt;=1)*1,IF(AND(ABS($F15-$G15-M15+N15)&lt;=1,$F15+$G15&gt;=PrSettings!$M$8),(ABS(M15-$F15)&lt;=1)*(ABS(N15-$G15)&lt;=1)*1,""))),"")</f>
        <v/>
      </c>
      <c r="T15" s="236"/>
      <c r="V15" s="227" t="n">
        <f aca="false">$B15</f>
        <v>14</v>
      </c>
      <c r="W15" s="228" t="str">
        <f aca="false">GrpB!$B$6</f>
        <v>Croatia</v>
      </c>
      <c r="X15" s="229" t="n">
        <f aca="false">$D15</f>
        <v>10</v>
      </c>
      <c r="Y15" s="228" t="str">
        <f aca="false">GrpB!$D$6</f>
        <v>Albania</v>
      </c>
      <c r="Z15" s="232"/>
      <c r="AA15" s="232"/>
      <c r="AB15" s="235"/>
      <c r="AC15" s="229" t="str">
        <f aca="false">IF(($F15&lt;&gt;"")*($G15&lt;&gt;"")*(Z15&lt;&gt;"")*(AA15&lt;&gt;""),($F15&gt;$G15)*(Z15&gt;AA15)+($F15=$G15)*(Z15=AA15)+($F15&lt;$G15)*(Z15&lt;AA15),"")</f>
        <v/>
      </c>
      <c r="AD15" s="229" t="str">
        <f aca="false">IF((AC15&lt;&gt;""),IF(OR($F15&lt;&gt;$G15,PrSettings!$M$4="●"),(($F15-$G15)=(Z15-AA15))*1,0),"")</f>
        <v/>
      </c>
      <c r="AE15" s="229" t="str">
        <f aca="false">IF((AC15&lt;&gt;""),($F15=Z15)*($G15=AA15),"")</f>
        <v/>
      </c>
      <c r="AF15" s="229" t="str">
        <f aca="false">IF(AC15&lt;&gt;"",IF(ABS($F15-$G15)&gt;=PrSettings!$M$7,(ABS($F15-$G15-Z15+AA15)&lt;=1)*1,IF(AND(AC15,$F15=$G15,$F15&gt;=PrSettings!$M$6),(ABS(Z15-$F15)&lt;=1)*1,IF(AND(ABS($F15-$G15-Z15+AA15)&lt;=1,$F15+$G15&gt;=PrSettings!$M$8),(ABS(Z15-$F15)&lt;=1)*(ABS(AA15-$G15)&lt;=1)*1,""))),"")</f>
        <v/>
      </c>
      <c r="AG15" s="236"/>
      <c r="AI15" s="227" t="n">
        <f aca="false">$B15</f>
        <v>14</v>
      </c>
      <c r="AJ15" s="228" t="str">
        <f aca="false">GrpB!$B$6</f>
        <v>Croatia</v>
      </c>
      <c r="AK15" s="229" t="n">
        <f aca="false">$D15</f>
        <v>10</v>
      </c>
      <c r="AL15" s="228" t="str">
        <f aca="false">GrpB!$D$6</f>
        <v>Albania</v>
      </c>
      <c r="AM15" s="232"/>
      <c r="AN15" s="232"/>
      <c r="AO15" s="235"/>
      <c r="AP15" s="229" t="str">
        <f aca="false">IF(($F15&lt;&gt;"")*($G15&lt;&gt;"")*(AM15&lt;&gt;"")*(AN15&lt;&gt;""),($F15&gt;$G15)*(AM15&gt;AN15)+($F15=$G15)*(AM15=AN15)+($F15&lt;$G15)*(AM15&lt;AN15),"")</f>
        <v/>
      </c>
      <c r="AQ15" s="229" t="str">
        <f aca="false">IF((AP15&lt;&gt;""),IF(OR($F15&lt;&gt;$G15,PrSettings!$M$4="●"),(($F15-$G15)=(AM15-AN15))*1,0),"")</f>
        <v/>
      </c>
      <c r="AR15" s="229" t="str">
        <f aca="false">IF((AP15&lt;&gt;""),($F15=AM15)*($G15=AN15),"")</f>
        <v/>
      </c>
      <c r="AS15" s="229" t="str">
        <f aca="false">IF(AP15&lt;&gt;"",IF(ABS($F15-$G15)&gt;=PrSettings!$M$7,(ABS($F15-$G15-AM15+AN15)&lt;=1)*1,IF(AND(AP15,$F15=$G15,$F15&gt;=PrSettings!$M$6),(ABS(AM15-$F15)&lt;=1)*1,IF(AND(ABS($F15-$G15-AM15+AN15)&lt;=1,$F15+$G15&gt;=PrSettings!$M$8),(ABS(AM15-$F15)&lt;=1)*(ABS(AN15-$G15)&lt;=1)*1,""))),"")</f>
        <v/>
      </c>
      <c r="AT15" s="236"/>
      <c r="AV15" s="227" t="n">
        <f aca="false">$B15</f>
        <v>14</v>
      </c>
      <c r="AW15" s="228" t="str">
        <f aca="false">GrpB!$B$6</f>
        <v>Croatia</v>
      </c>
      <c r="AX15" s="229" t="n">
        <f aca="false">$D15</f>
        <v>10</v>
      </c>
      <c r="AY15" s="228" t="str">
        <f aca="false">GrpB!$D$6</f>
        <v>Albania</v>
      </c>
      <c r="AZ15" s="232"/>
      <c r="BA15" s="232"/>
      <c r="BB15" s="235"/>
      <c r="BC15" s="229" t="str">
        <f aca="false">IF(($F15&lt;&gt;"")*($G15&lt;&gt;"")*(AZ15&lt;&gt;"")*(BA15&lt;&gt;""),($F15&gt;$G15)*(AZ15&gt;BA15)+($F15=$G15)*(AZ15=BA15)+($F15&lt;$G15)*(AZ15&lt;BA15),"")</f>
        <v/>
      </c>
      <c r="BD15" s="229" t="str">
        <f aca="false">IF((BC15&lt;&gt;""),IF(OR($F15&lt;&gt;$G15,PrSettings!$M$4="●"),(($F15-$G15)=(AZ15-BA15))*1,0),"")</f>
        <v/>
      </c>
      <c r="BE15" s="229" t="str">
        <f aca="false">IF((BC15&lt;&gt;""),($F15=AZ15)*($G15=BA15),"")</f>
        <v/>
      </c>
      <c r="BF15" s="229" t="str">
        <f aca="false">IF(BC15&lt;&gt;"",IF(ABS($F15-$G15)&gt;=PrSettings!$M$7,(ABS($F15-$G15-AZ15+BA15)&lt;=1)*1,IF(AND(BC15,$F15=$G15,$F15&gt;=PrSettings!$M$6),(ABS(AZ15-$F15)&lt;=1)*1,IF(AND(ABS($F15-$G15-AZ15+BA15)&lt;=1,$F15+$G15&gt;=PrSettings!$M$8),(ABS(AZ15-$F15)&lt;=1)*(ABS(BA15-$G15)&lt;=1)*1,""))),"")</f>
        <v/>
      </c>
      <c r="BG15" s="236"/>
      <c r="BI15" s="227" t="n">
        <f aca="false">$B15</f>
        <v>14</v>
      </c>
      <c r="BJ15" s="228" t="str">
        <f aca="false">GrpB!$B$6</f>
        <v>Croatia</v>
      </c>
      <c r="BK15" s="229" t="n">
        <f aca="false">$D15</f>
        <v>10</v>
      </c>
      <c r="BL15" s="228" t="str">
        <f aca="false">GrpB!$D$6</f>
        <v>Albania</v>
      </c>
      <c r="BM15" s="232"/>
      <c r="BN15" s="232"/>
      <c r="BO15" s="235"/>
      <c r="BP15" s="229" t="str">
        <f aca="false">IF(($F15&lt;&gt;"")*($G15&lt;&gt;"")*(BM15&lt;&gt;"")*(BN15&lt;&gt;""),($F15&gt;$G15)*(BM15&gt;BN15)+($F15=$G15)*(BM15=BN15)+($F15&lt;$G15)*(BM15&lt;BN15),"")</f>
        <v/>
      </c>
      <c r="BQ15" s="229" t="str">
        <f aca="false">IF((BP15&lt;&gt;""),IF(OR($F15&lt;&gt;$G15,PrSettings!$M$4="●"),(($F15-$G15)=(BM15-BN15))*1,0),"")</f>
        <v/>
      </c>
      <c r="BR15" s="229" t="str">
        <f aca="false">IF((BP15&lt;&gt;""),($F15=BM15)*($G15=BN15),"")</f>
        <v/>
      </c>
      <c r="BS15" s="229" t="str">
        <f aca="false">IF(BP15&lt;&gt;"",IF(ABS($F15-$G15)&gt;=PrSettings!$M$7,(ABS($F15-$G15-BM15+BN15)&lt;=1)*1,IF(AND(BP15,$F15=$G15,$F15&gt;=PrSettings!$M$6),(ABS(BM15-$F15)&lt;=1)*1,IF(AND(ABS($F15-$G15-BM15+BN15)&lt;=1,$F15+$G15&gt;=PrSettings!$M$8),(ABS(BM15-$F15)&lt;=1)*(ABS(BN15-$G15)&lt;=1)*1,""))),"")</f>
        <v/>
      </c>
      <c r="BT15" s="236"/>
      <c r="BV15" s="227" t="n">
        <f aca="false">$B15</f>
        <v>14</v>
      </c>
      <c r="BW15" s="228" t="str">
        <f aca="false">GrpB!$B$6</f>
        <v>Croatia</v>
      </c>
      <c r="BX15" s="229" t="n">
        <f aca="false">$D15</f>
        <v>10</v>
      </c>
      <c r="BY15" s="228" t="str">
        <f aca="false">GrpB!$D$6</f>
        <v>Albania</v>
      </c>
      <c r="BZ15" s="232"/>
      <c r="CA15" s="232"/>
      <c r="CB15" s="235"/>
      <c r="CC15" s="229" t="str">
        <f aca="false">IF(($F15&lt;&gt;"")*($G15&lt;&gt;"")*(BZ15&lt;&gt;"")*(CA15&lt;&gt;""),($F15&gt;$G15)*(BZ15&gt;CA15)+($F15=$G15)*(BZ15=CA15)+($F15&lt;$G15)*(BZ15&lt;CA15),"")</f>
        <v/>
      </c>
      <c r="CD15" s="229" t="str">
        <f aca="false">IF((CC15&lt;&gt;""),IF(OR($F15&lt;&gt;$G15,PrSettings!$M$4="●"),(($F15-$G15)=(BZ15-CA15))*1,0),"")</f>
        <v/>
      </c>
      <c r="CE15" s="229" t="str">
        <f aca="false">IF((CC15&lt;&gt;""),($F15=BZ15)*($G15=CA15),"")</f>
        <v/>
      </c>
      <c r="CF15" s="229" t="str">
        <f aca="false">IF(CC15&lt;&gt;"",IF(ABS($F15-$G15)&gt;=PrSettings!$M$7,(ABS($F15-$G15-BZ15+CA15)&lt;=1)*1,IF(AND(CC15,$F15=$G15,$F15&gt;=PrSettings!$M$6),(ABS(BZ15-$F15)&lt;=1)*1,IF(AND(ABS($F15-$G15-BZ15+CA15)&lt;=1,$F15+$G15&gt;=PrSettings!$M$8),(ABS(BZ15-$F15)&lt;=1)*(ABS(CA15-$G15)&lt;=1)*1,""))),"")</f>
        <v/>
      </c>
      <c r="CG15" s="236"/>
      <c r="CI15" s="227" t="n">
        <f aca="false">$B15</f>
        <v>14</v>
      </c>
      <c r="CJ15" s="228" t="str">
        <f aca="false">GrpB!$B$6</f>
        <v>Croatia</v>
      </c>
      <c r="CK15" s="229" t="n">
        <f aca="false">$D15</f>
        <v>10</v>
      </c>
      <c r="CL15" s="228" t="str">
        <f aca="false">GrpB!$D$6</f>
        <v>Albania</v>
      </c>
      <c r="CM15" s="232"/>
      <c r="CN15" s="232"/>
      <c r="CO15" s="235"/>
      <c r="CP15" s="229" t="str">
        <f aca="false">IF(($F15&lt;&gt;"")*($G15&lt;&gt;"")*(CM15&lt;&gt;"")*(CN15&lt;&gt;""),($F15&gt;$G15)*(CM15&gt;CN15)+($F15=$G15)*(CM15=CN15)+($F15&lt;$G15)*(CM15&lt;CN15),"")</f>
        <v/>
      </c>
      <c r="CQ15" s="229" t="str">
        <f aca="false">IF((CP15&lt;&gt;""),IF(OR($F15&lt;&gt;$G15,PrSettings!$M$4="●"),(($F15-$G15)=(CM15-CN15))*1,0),"")</f>
        <v/>
      </c>
      <c r="CR15" s="229" t="str">
        <f aca="false">IF((CP15&lt;&gt;""),($F15=CM15)*($G15=CN15),"")</f>
        <v/>
      </c>
      <c r="CS15" s="229" t="str">
        <f aca="false">IF(CP15&lt;&gt;"",IF(ABS($F15-$G15)&gt;=PrSettings!$M$7,(ABS($F15-$G15-CM15+CN15)&lt;=1)*1,IF(AND(CP15,$F15=$G15,$F15&gt;=PrSettings!$M$6),(ABS(CM15-$F15)&lt;=1)*1,IF(AND(ABS($F15-$G15-CM15+CN15)&lt;=1,$F15+$G15&gt;=PrSettings!$M$8),(ABS(CM15-$F15)&lt;=1)*(ABS(CN15-$G15)&lt;=1)*1,""))),"")</f>
        <v/>
      </c>
      <c r="CT15" s="236"/>
      <c r="CV15" s="227" t="n">
        <f aca="false">$B15</f>
        <v>14</v>
      </c>
      <c r="CW15" s="228" t="str">
        <f aca="false">GrpB!$B$6</f>
        <v>Croatia</v>
      </c>
      <c r="CX15" s="229" t="n">
        <f aca="false">$D15</f>
        <v>10</v>
      </c>
      <c r="CY15" s="228" t="str">
        <f aca="false">GrpB!$D$6</f>
        <v>Albania</v>
      </c>
      <c r="CZ15" s="232"/>
      <c r="DA15" s="232"/>
      <c r="DB15" s="235"/>
      <c r="DC15" s="229" t="str">
        <f aca="false">IF(($F15&lt;&gt;"")*($G15&lt;&gt;"")*(CZ15&lt;&gt;"")*(DA15&lt;&gt;""),($F15&gt;$G15)*(CZ15&gt;DA15)+($F15=$G15)*(CZ15=DA15)+($F15&lt;$G15)*(CZ15&lt;DA15),"")</f>
        <v/>
      </c>
      <c r="DD15" s="229" t="str">
        <f aca="false">IF((DC15&lt;&gt;""),IF(OR($F15&lt;&gt;$G15,PrSettings!$M$4="●"),(($F15-$G15)=(CZ15-DA15))*1,0),"")</f>
        <v/>
      </c>
      <c r="DE15" s="229" t="str">
        <f aca="false">IF((DC15&lt;&gt;""),($F15=CZ15)*($G15=DA15),"")</f>
        <v/>
      </c>
      <c r="DF15" s="229" t="str">
        <f aca="false">IF(DC15&lt;&gt;"",IF(ABS($F15-$G15)&gt;=PrSettings!$M$7,(ABS($F15-$G15-CZ15+DA15)&lt;=1)*1,IF(AND(DC15,$F15=$G15,$F15&gt;=PrSettings!$M$6),(ABS(CZ15-$F15)&lt;=1)*1,IF(AND(ABS($F15-$G15-CZ15+DA15)&lt;=1,$F15+$G15&gt;=PrSettings!$M$8),(ABS(CZ15-$F15)&lt;=1)*(ABS(DA15-$G15)&lt;=1)*1,""))),"")</f>
        <v/>
      </c>
      <c r="DG15" s="236"/>
      <c r="DI15" s="227" t="n">
        <f aca="false">$B15</f>
        <v>14</v>
      </c>
      <c r="DJ15" s="228" t="str">
        <f aca="false">GrpB!$B$6</f>
        <v>Croatia</v>
      </c>
      <c r="DK15" s="229" t="n">
        <f aca="false">$D15</f>
        <v>10</v>
      </c>
      <c r="DL15" s="228" t="str">
        <f aca="false">GrpB!$D$6</f>
        <v>Albania</v>
      </c>
      <c r="DM15" s="232"/>
      <c r="DN15" s="232"/>
      <c r="DO15" s="235"/>
      <c r="DP15" s="229" t="str">
        <f aca="false">IF(($F15&lt;&gt;"")*($G15&lt;&gt;"")*(DM15&lt;&gt;"")*(DN15&lt;&gt;""),($F15&gt;$G15)*(DM15&gt;DN15)+($F15=$G15)*(DM15=DN15)+($F15&lt;$G15)*(DM15&lt;DN15),"")</f>
        <v/>
      </c>
      <c r="DQ15" s="229" t="str">
        <f aca="false">IF((DP15&lt;&gt;""),IF(OR($F15&lt;&gt;$G15,PrSettings!$M$4="●"),(($F15-$G15)=(DM15-DN15))*1,0),"")</f>
        <v/>
      </c>
      <c r="DR15" s="229" t="str">
        <f aca="false">IF((DP15&lt;&gt;""),($F15=DM15)*($G15=DN15),"")</f>
        <v/>
      </c>
      <c r="DS15" s="229" t="str">
        <f aca="false">IF(DP15&lt;&gt;"",IF(ABS($F15-$G15)&gt;=PrSettings!$M$7,(ABS($F15-$G15-DM15+DN15)&lt;=1)*1,IF(AND(DP15,$F15=$G15,$F15&gt;=PrSettings!$M$6),(ABS(DM15-$F15)&lt;=1)*1,IF(AND(ABS($F15-$G15-DM15+DN15)&lt;=1,$F15+$G15&gt;=PrSettings!$M$8),(ABS(DM15-$F15)&lt;=1)*(ABS(DN15-$G15)&lt;=1)*1,""))),"")</f>
        <v/>
      </c>
      <c r="DT15" s="236"/>
      <c r="DV15" s="227" t="n">
        <f aca="false">$B15</f>
        <v>14</v>
      </c>
      <c r="DW15" s="228" t="str">
        <f aca="false">GrpB!$B$6</f>
        <v>Croatia</v>
      </c>
      <c r="DX15" s="229" t="n">
        <f aca="false">$D15</f>
        <v>10</v>
      </c>
      <c r="DY15" s="228" t="str">
        <f aca="false">GrpB!$D$6</f>
        <v>Albania</v>
      </c>
      <c r="DZ15" s="232"/>
      <c r="EA15" s="232"/>
      <c r="EB15" s="235"/>
      <c r="EC15" s="229" t="str">
        <f aca="false">IF(($F15&lt;&gt;"")*($G15&lt;&gt;"")*(DZ15&lt;&gt;"")*(EA15&lt;&gt;""),($F15&gt;$G15)*(DZ15&gt;EA15)+($F15=$G15)*(DZ15=EA15)+($F15&lt;$G15)*(DZ15&lt;EA15),"")</f>
        <v/>
      </c>
      <c r="ED15" s="229" t="str">
        <f aca="false">IF((EC15&lt;&gt;""),IF(OR($F15&lt;&gt;$G15,PrSettings!$M$4="●"),(($F15-$G15)=(DZ15-EA15))*1,0),"")</f>
        <v/>
      </c>
      <c r="EE15" s="229" t="str">
        <f aca="false">IF((EC15&lt;&gt;""),($F15=DZ15)*($G15=EA15),"")</f>
        <v/>
      </c>
      <c r="EF15" s="229" t="str">
        <f aca="false">IF(EC15&lt;&gt;"",IF(ABS($F15-$G15)&gt;=PrSettings!$M$7,(ABS($F15-$G15-DZ15+EA15)&lt;=1)*1,IF(AND(EC15,$F15=$G15,$F15&gt;=PrSettings!$M$6),(ABS(DZ15-$F15)&lt;=1)*1,IF(AND(ABS($F15-$G15-DZ15+EA15)&lt;=1,$F15+$G15&gt;=PrSettings!$M$8),(ABS(DZ15-$F15)&lt;=1)*(ABS(EA15-$G15)&lt;=1)*1,""))),"")</f>
        <v/>
      </c>
      <c r="EG15" s="236"/>
      <c r="EI15" s="227" t="n">
        <f aca="false">$B15</f>
        <v>14</v>
      </c>
      <c r="EJ15" s="228" t="str">
        <f aca="false">GrpB!$B$6</f>
        <v>Croatia</v>
      </c>
      <c r="EK15" s="229" t="n">
        <f aca="false">$D15</f>
        <v>10</v>
      </c>
      <c r="EL15" s="228" t="str">
        <f aca="false">GrpB!$D$6</f>
        <v>Albania</v>
      </c>
      <c r="EM15" s="232"/>
      <c r="EN15" s="232"/>
      <c r="EO15" s="235"/>
      <c r="EP15" s="229" t="str">
        <f aca="false">IF(($F15&lt;&gt;"")*($G15&lt;&gt;"")*(EM15&lt;&gt;"")*(EN15&lt;&gt;""),($F15&gt;$G15)*(EM15&gt;EN15)+($F15=$G15)*(EM15=EN15)+($F15&lt;$G15)*(EM15&lt;EN15),"")</f>
        <v/>
      </c>
      <c r="EQ15" s="229" t="str">
        <f aca="false">IF((EP15&lt;&gt;""),IF(OR($F15&lt;&gt;$G15,PrSettings!$M$4="●"),(($F15-$G15)=(EM15-EN15))*1,0),"")</f>
        <v/>
      </c>
      <c r="ER15" s="229" t="str">
        <f aca="false">IF((EP15&lt;&gt;""),($F15=EM15)*($G15=EN15),"")</f>
        <v/>
      </c>
      <c r="ES15" s="229" t="str">
        <f aca="false">IF(EP15&lt;&gt;"",IF(ABS($F15-$G15)&gt;=PrSettings!$M$7,(ABS($F15-$G15-EM15+EN15)&lt;=1)*1,IF(AND(EP15,$F15=$G15,$F15&gt;=PrSettings!$M$6),(ABS(EM15-$F15)&lt;=1)*1,IF(AND(ABS($F15-$G15-EM15+EN15)&lt;=1,$F15+$G15&gt;=PrSettings!$M$8),(ABS(EM15-$F15)&lt;=1)*(ABS(EN15-$G15)&lt;=1)*1,""))),"")</f>
        <v/>
      </c>
      <c r="ET15" s="236"/>
      <c r="EV15" s="227" t="n">
        <f aca="false">$B15</f>
        <v>14</v>
      </c>
      <c r="EW15" s="228" t="str">
        <f aca="false">GrpB!$B$6</f>
        <v>Croatia</v>
      </c>
      <c r="EX15" s="229" t="n">
        <f aca="false">$D15</f>
        <v>10</v>
      </c>
      <c r="EY15" s="228" t="str">
        <f aca="false">GrpB!$D$6</f>
        <v>Albania</v>
      </c>
      <c r="EZ15" s="232"/>
      <c r="FA15" s="232"/>
      <c r="FB15" s="235"/>
      <c r="FC15" s="229" t="str">
        <f aca="false">IF(($F15&lt;&gt;"")*($G15&lt;&gt;"")*(EZ15&lt;&gt;"")*(FA15&lt;&gt;""),($F15&gt;$G15)*(EZ15&gt;FA15)+($F15=$G15)*(EZ15=FA15)+($F15&lt;$G15)*(EZ15&lt;FA15),"")</f>
        <v/>
      </c>
      <c r="FD15" s="229" t="str">
        <f aca="false">IF((FC15&lt;&gt;""),IF(OR($F15&lt;&gt;$G15,PrSettings!$M$4="●"),(($F15-$G15)=(EZ15-FA15))*1,0),"")</f>
        <v/>
      </c>
      <c r="FE15" s="229" t="str">
        <f aca="false">IF((FC15&lt;&gt;""),($F15=EZ15)*($G15=FA15),"")</f>
        <v/>
      </c>
      <c r="FF15" s="229" t="str">
        <f aca="false">IF(FC15&lt;&gt;"",IF(ABS($F15-$G15)&gt;=PrSettings!$M$7,(ABS($F15-$G15-EZ15+FA15)&lt;=1)*1,IF(AND(FC15,$F15=$G15,$F15&gt;=PrSettings!$M$6),(ABS(EZ15-$F15)&lt;=1)*1,IF(AND(ABS($F15-$G15-EZ15+FA15)&lt;=1,$F15+$G15&gt;=PrSettings!$M$8),(ABS(EZ15-$F15)&lt;=1)*(ABS(FA15-$G15)&lt;=1)*1,""))),"")</f>
        <v/>
      </c>
      <c r="FG15" s="236"/>
      <c r="FI15" s="227" t="n">
        <f aca="false">$B15</f>
        <v>14</v>
      </c>
      <c r="FJ15" s="228" t="str">
        <f aca="false">GrpB!$B$6</f>
        <v>Croatia</v>
      </c>
      <c r="FK15" s="229" t="n">
        <f aca="false">$D15</f>
        <v>10</v>
      </c>
      <c r="FL15" s="228" t="str">
        <f aca="false">GrpB!$D$6</f>
        <v>Albania</v>
      </c>
      <c r="FM15" s="232"/>
      <c r="FN15" s="232"/>
      <c r="FO15" s="235"/>
      <c r="FP15" s="229" t="str">
        <f aca="false">IF(($F15&lt;&gt;"")*($G15&lt;&gt;"")*(FM15&lt;&gt;"")*(FN15&lt;&gt;""),($F15&gt;$G15)*(FM15&gt;FN15)+($F15=$G15)*(FM15=FN15)+($F15&lt;$G15)*(FM15&lt;FN15),"")</f>
        <v/>
      </c>
      <c r="FQ15" s="229" t="str">
        <f aca="false">IF((FP15&lt;&gt;""),IF(OR($F15&lt;&gt;$G15,PrSettings!$M$4="●"),(($F15-$G15)=(FM15-FN15))*1,0),"")</f>
        <v/>
      </c>
      <c r="FR15" s="229" t="str">
        <f aca="false">IF((FP15&lt;&gt;""),($F15=FM15)*($G15=FN15),"")</f>
        <v/>
      </c>
      <c r="FS15" s="229" t="str">
        <f aca="false">IF(FP15&lt;&gt;"",IF(ABS($F15-$G15)&gt;=PrSettings!$M$7,(ABS($F15-$G15-FM15+FN15)&lt;=1)*1,IF(AND(FP15,$F15=$G15,$F15&gt;=PrSettings!$M$6),(ABS(FM15-$F15)&lt;=1)*1,IF(AND(ABS($F15-$G15-FM15+FN15)&lt;=1,$F15+$G15&gt;=PrSettings!$M$8),(ABS(FM15-$F15)&lt;=1)*(ABS(FN15-$G15)&lt;=1)*1,""))),"")</f>
        <v/>
      </c>
      <c r="FT15" s="236"/>
      <c r="FV15" s="227" t="n">
        <f aca="false">$B15</f>
        <v>14</v>
      </c>
      <c r="FW15" s="228" t="str">
        <f aca="false">GrpB!$B$6</f>
        <v>Croatia</v>
      </c>
      <c r="FX15" s="229" t="n">
        <f aca="false">$D15</f>
        <v>10</v>
      </c>
      <c r="FY15" s="228" t="str">
        <f aca="false">GrpB!$D$6</f>
        <v>Albania</v>
      </c>
      <c r="FZ15" s="232"/>
      <c r="GA15" s="232"/>
      <c r="GB15" s="235"/>
      <c r="GC15" s="229" t="str">
        <f aca="false">IF(($F15&lt;&gt;"")*($G15&lt;&gt;"")*(FZ15&lt;&gt;"")*(GA15&lt;&gt;""),($F15&gt;$G15)*(FZ15&gt;GA15)+($F15=$G15)*(FZ15=GA15)+($F15&lt;$G15)*(FZ15&lt;GA15),"")</f>
        <v/>
      </c>
      <c r="GD15" s="229" t="str">
        <f aca="false">IF((GC15&lt;&gt;""),IF(OR($F15&lt;&gt;$G15,PrSettings!$M$4="●"),(($F15-$G15)=(FZ15-GA15))*1,0),"")</f>
        <v/>
      </c>
      <c r="GE15" s="229" t="str">
        <f aca="false">IF((GC15&lt;&gt;""),($F15=FZ15)*($G15=GA15),"")</f>
        <v/>
      </c>
      <c r="GF15" s="229" t="str">
        <f aca="false">IF(GC15&lt;&gt;"",IF(ABS($F15-$G15)&gt;=PrSettings!$M$7,(ABS($F15-$G15-FZ15+GA15)&lt;=1)*1,IF(AND(GC15,$F15=$G15,$F15&gt;=PrSettings!$M$6),(ABS(FZ15-$F15)&lt;=1)*1,IF(AND(ABS($F15-$G15-FZ15+GA15)&lt;=1,$F15+$G15&gt;=PrSettings!$M$8),(ABS(FZ15-$F15)&lt;=1)*(ABS(GA15-$G15)&lt;=1)*1,""))),"")</f>
        <v/>
      </c>
      <c r="GG15" s="236"/>
      <c r="GI15" s="227" t="n">
        <f aca="false">$B15</f>
        <v>14</v>
      </c>
      <c r="GJ15" s="228" t="str">
        <f aca="false">GrpB!$B$6</f>
        <v>Croatia</v>
      </c>
      <c r="GK15" s="229" t="n">
        <f aca="false">$D15</f>
        <v>10</v>
      </c>
      <c r="GL15" s="228" t="str">
        <f aca="false">GrpB!$D$6</f>
        <v>Albania</v>
      </c>
      <c r="GM15" s="232"/>
      <c r="GN15" s="232"/>
      <c r="GO15" s="235"/>
      <c r="GP15" s="229" t="str">
        <f aca="false">IF(($F15&lt;&gt;"")*($G15&lt;&gt;"")*(GM15&lt;&gt;"")*(GN15&lt;&gt;""),($F15&gt;$G15)*(GM15&gt;GN15)+($F15=$G15)*(GM15=GN15)+($F15&lt;$G15)*(GM15&lt;GN15),"")</f>
        <v/>
      </c>
      <c r="GQ15" s="229" t="str">
        <f aca="false">IF((GP15&lt;&gt;""),IF(OR($F15&lt;&gt;$G15,PrSettings!$M$4="●"),(($F15-$G15)=(GM15-GN15))*1,0),"")</f>
        <v/>
      </c>
      <c r="GR15" s="229" t="str">
        <f aca="false">IF((GP15&lt;&gt;""),($F15=GM15)*($G15=GN15),"")</f>
        <v/>
      </c>
      <c r="GS15" s="229" t="str">
        <f aca="false">IF(GP15&lt;&gt;"",IF(ABS($F15-$G15)&gt;=PrSettings!$M$7,(ABS($F15-$G15-GM15+GN15)&lt;=1)*1,IF(AND(GP15,$F15=$G15,$F15&gt;=PrSettings!$M$6),(ABS(GM15-$F15)&lt;=1)*1,IF(AND(ABS($F15-$G15-GM15+GN15)&lt;=1,$F15+$G15&gt;=PrSettings!$M$8),(ABS(GM15-$F15)&lt;=1)*(ABS(GN15-$G15)&lt;=1)*1,""))),"")</f>
        <v/>
      </c>
      <c r="GT15" s="236"/>
      <c r="GV15" s="227" t="n">
        <f aca="false">$B15</f>
        <v>14</v>
      </c>
      <c r="GW15" s="228" t="str">
        <f aca="false">GrpB!$B$6</f>
        <v>Croatia</v>
      </c>
      <c r="GX15" s="229" t="n">
        <f aca="false">$D15</f>
        <v>10</v>
      </c>
      <c r="GY15" s="228" t="str">
        <f aca="false">GrpB!$D$6</f>
        <v>Albania</v>
      </c>
      <c r="GZ15" s="232"/>
      <c r="HA15" s="232"/>
      <c r="HB15" s="235"/>
      <c r="HC15" s="229" t="str">
        <f aca="false">IF(($F15&lt;&gt;"")*($G15&lt;&gt;"")*(GZ15&lt;&gt;"")*(HA15&lt;&gt;""),($F15&gt;$G15)*(GZ15&gt;HA15)+($F15=$G15)*(GZ15=HA15)+($F15&lt;$G15)*(GZ15&lt;HA15),"")</f>
        <v/>
      </c>
      <c r="HD15" s="229" t="str">
        <f aca="false">IF((HC15&lt;&gt;""),IF(OR($F15&lt;&gt;$G15,PrSettings!$M$4="●"),(($F15-$G15)=(GZ15-HA15))*1,0),"")</f>
        <v/>
      </c>
      <c r="HE15" s="229" t="str">
        <f aca="false">IF((HC15&lt;&gt;""),($F15=GZ15)*($G15=HA15),"")</f>
        <v/>
      </c>
      <c r="HF15" s="229" t="str">
        <f aca="false">IF(HC15&lt;&gt;"",IF(ABS($F15-$G15)&gt;=PrSettings!$M$7,(ABS($F15-$G15-GZ15+HA15)&lt;=1)*1,IF(AND(HC15,$F15=$G15,$F15&gt;=PrSettings!$M$6),(ABS(GZ15-$F15)&lt;=1)*1,IF(AND(ABS($F15-$G15-GZ15+HA15)&lt;=1,$F15+$G15&gt;=PrSettings!$M$8),(ABS(GZ15-$F15)&lt;=1)*(ABS(HA15-$G15)&lt;=1)*1,""))),"")</f>
        <v/>
      </c>
      <c r="HG15" s="236"/>
      <c r="HI15" s="227" t="n">
        <f aca="false">$B15</f>
        <v>14</v>
      </c>
      <c r="HJ15" s="228" t="str">
        <f aca="false">GrpB!$B$6</f>
        <v>Croatia</v>
      </c>
      <c r="HK15" s="229" t="n">
        <f aca="false">$D15</f>
        <v>10</v>
      </c>
      <c r="HL15" s="228" t="str">
        <f aca="false">GrpB!$D$6</f>
        <v>Albania</v>
      </c>
      <c r="HM15" s="232"/>
      <c r="HN15" s="232"/>
      <c r="HO15" s="235"/>
      <c r="HP15" s="229" t="str">
        <f aca="false">IF(($F15&lt;&gt;"")*($G15&lt;&gt;"")*(HM15&lt;&gt;"")*(HN15&lt;&gt;""),($F15&gt;$G15)*(HM15&gt;HN15)+($F15=$G15)*(HM15=HN15)+($F15&lt;$G15)*(HM15&lt;HN15),"")</f>
        <v/>
      </c>
      <c r="HQ15" s="229" t="str">
        <f aca="false">IF((HP15&lt;&gt;""),IF(OR($F15&lt;&gt;$G15,PrSettings!$M$4="●"),(($F15-$G15)=(HM15-HN15))*1,0),"")</f>
        <v/>
      </c>
      <c r="HR15" s="229" t="str">
        <f aca="false">IF((HP15&lt;&gt;""),($F15=HM15)*($G15=HN15),"")</f>
        <v/>
      </c>
      <c r="HS15" s="229" t="str">
        <f aca="false">IF(HP15&lt;&gt;"",IF(ABS($F15-$G15)&gt;=PrSettings!$M$7,(ABS($F15-$G15-HM15+HN15)&lt;=1)*1,IF(AND(HP15,$F15=$G15,$F15&gt;=PrSettings!$M$6),(ABS(HM15-$F15)&lt;=1)*1,IF(AND(ABS($F15-$G15-HM15+HN15)&lt;=1,$F15+$G15&gt;=PrSettings!$M$8),(ABS(HM15-$F15)&lt;=1)*(ABS(HN15-$G15)&lt;=1)*1,""))),"")</f>
        <v/>
      </c>
      <c r="HT15" s="236"/>
      <c r="HV15" s="227" t="n">
        <f aca="false">$B15</f>
        <v>14</v>
      </c>
      <c r="HW15" s="228" t="str">
        <f aca="false">GrpB!$B$6</f>
        <v>Croatia</v>
      </c>
      <c r="HX15" s="229" t="n">
        <f aca="false">$D15</f>
        <v>10</v>
      </c>
      <c r="HY15" s="228" t="str">
        <f aca="false">GrpB!$D$6</f>
        <v>Albania</v>
      </c>
      <c r="HZ15" s="232"/>
      <c r="IA15" s="232"/>
      <c r="IB15" s="235"/>
      <c r="IC15" s="229" t="str">
        <f aca="false">IF(($F15&lt;&gt;"")*($G15&lt;&gt;"")*(HZ15&lt;&gt;"")*(IA15&lt;&gt;""),($F15&gt;$G15)*(HZ15&gt;IA15)+($F15=$G15)*(HZ15=IA15)+($F15&lt;$G15)*(HZ15&lt;IA15),"")</f>
        <v/>
      </c>
      <c r="ID15" s="229" t="str">
        <f aca="false">IF((IC15&lt;&gt;""),IF(OR($F15&lt;&gt;$G15,PrSettings!$M$4="●"),(($F15-$G15)=(HZ15-IA15))*1,0),"")</f>
        <v/>
      </c>
      <c r="IE15" s="229" t="str">
        <f aca="false">IF((IC15&lt;&gt;""),($F15=HZ15)*($G15=IA15),"")</f>
        <v/>
      </c>
      <c r="IF15" s="229" t="str">
        <f aca="false">IF(IC15&lt;&gt;"",IF(ABS($F15-$G15)&gt;=PrSettings!$M$7,(ABS($F15-$G15-HZ15+IA15)&lt;=1)*1,IF(AND(IC15,$F15=$G15,$F15&gt;=PrSettings!$M$6),(ABS(HZ15-$F15)&lt;=1)*1,IF(AND(ABS($F15-$G15-HZ15+IA15)&lt;=1,$F15+$G15&gt;=PrSettings!$M$8),(ABS(HZ15-$F15)&lt;=1)*(ABS(IA15-$G15)&lt;=1)*1,""))),"")</f>
        <v/>
      </c>
      <c r="IG15" s="236"/>
      <c r="II15" s="227" t="n">
        <f aca="false">$B15</f>
        <v>14</v>
      </c>
      <c r="IJ15" s="228" t="str">
        <f aca="false">GrpB!$B$6</f>
        <v>Croatia</v>
      </c>
      <c r="IK15" s="229" t="n">
        <f aca="false">$D15</f>
        <v>10</v>
      </c>
      <c r="IL15" s="228" t="str">
        <f aca="false">GrpB!$D$6</f>
        <v>Albania</v>
      </c>
      <c r="IM15" s="232"/>
      <c r="IN15" s="232"/>
      <c r="IO15" s="235"/>
      <c r="IP15" s="229" t="str">
        <f aca="false">IF(($F15&lt;&gt;"")*($G15&lt;&gt;"")*(IM15&lt;&gt;"")*(IN15&lt;&gt;""),($F15&gt;$G15)*(IM15&gt;IN15)+($F15=$G15)*(IM15=IN15)+($F15&lt;$G15)*(IM15&lt;IN15),"")</f>
        <v/>
      </c>
      <c r="IQ15" s="229" t="str">
        <f aca="false">IF((IP15&lt;&gt;""),IF(OR($F15&lt;&gt;$G15,PrSettings!$M$4="●"),(($F15-$G15)=(IM15-IN15))*1,0),"")</f>
        <v/>
      </c>
      <c r="IR15" s="229" t="str">
        <f aca="false">IF((IP15&lt;&gt;""),($F15=IM15)*($G15=IN15),"")</f>
        <v/>
      </c>
      <c r="IS15" s="229" t="str">
        <f aca="false">IF(IP15&lt;&gt;"",IF(ABS($F15-$G15)&gt;=PrSettings!$M$7,(ABS($F15-$G15-IM15+IN15)&lt;=1)*1,IF(AND(IP15,$F15=$G15,$F15&gt;=PrSettings!$M$6),(ABS(IM15-$F15)&lt;=1)*1,IF(AND(ABS($F15-$G15-IM15+IN15)&lt;=1,$F15+$G15&gt;=PrSettings!$M$8),(ABS(IM15-$F15)&lt;=1)*(ABS(IN15-$G15)&lt;=1)*1,""))),"")</f>
        <v/>
      </c>
      <c r="IT15" s="236"/>
      <c r="IV15" s="227" t="n">
        <f aca="false">$B15</f>
        <v>14</v>
      </c>
      <c r="IW15" s="228" t="str">
        <f aca="false">GrpB!$B$6</f>
        <v>Croatia</v>
      </c>
      <c r="IX15" s="229" t="n">
        <f aca="false">$D15</f>
        <v>10</v>
      </c>
      <c r="IY15" s="228" t="str">
        <f aca="false">GrpB!$D$6</f>
        <v>Albania</v>
      </c>
      <c r="IZ15" s="232"/>
      <c r="JA15" s="232"/>
      <c r="JB15" s="235"/>
      <c r="JC15" s="229" t="str">
        <f aca="false">IF(($F15&lt;&gt;"")*($G15&lt;&gt;"")*(IZ15&lt;&gt;"")*(JA15&lt;&gt;""),($F15&gt;$G15)*(IZ15&gt;JA15)+($F15=$G15)*(IZ15=JA15)+($F15&lt;$G15)*(IZ15&lt;JA15),"")</f>
        <v/>
      </c>
      <c r="JD15" s="229" t="str">
        <f aca="false">IF((JC15&lt;&gt;""),IF(OR($F15&lt;&gt;$G15,PrSettings!$M$4="●"),(($F15-$G15)=(IZ15-JA15))*1,0),"")</f>
        <v/>
      </c>
      <c r="JE15" s="229" t="str">
        <f aca="false">IF((JC15&lt;&gt;""),($F15=IZ15)*($G15=JA15),"")</f>
        <v/>
      </c>
      <c r="JF15" s="229" t="str">
        <f aca="false">IF(JC15&lt;&gt;"",IF(ABS($F15-$G15)&gt;=PrSettings!$M$7,(ABS($F15-$G15-IZ15+JA15)&lt;=1)*1,IF(AND(JC15,$F15=$G15,$F15&gt;=PrSettings!$M$6),(ABS(IZ15-$F15)&lt;=1)*1,IF(AND(ABS($F15-$G15-IZ15+JA15)&lt;=1,$F15+$G15&gt;=PrSettings!$M$8),(ABS(IZ15-$F15)&lt;=1)*(ABS(JA15-$G15)&lt;=1)*1,""))),"")</f>
        <v/>
      </c>
      <c r="JG15" s="236"/>
      <c r="JI15" s="227" t="n">
        <f aca="false">$B15</f>
        <v>14</v>
      </c>
      <c r="JJ15" s="228" t="str">
        <f aca="false">GrpB!$B$6</f>
        <v>Croatia</v>
      </c>
      <c r="JK15" s="229" t="n">
        <f aca="false">$D15</f>
        <v>10</v>
      </c>
      <c r="JL15" s="228" t="str">
        <f aca="false">GrpB!$D$6</f>
        <v>Albania</v>
      </c>
      <c r="JM15" s="232"/>
      <c r="JN15" s="232"/>
      <c r="JO15" s="235"/>
      <c r="JP15" s="229" t="str">
        <f aca="false">IF(($F15&lt;&gt;"")*($G15&lt;&gt;"")*(JM15&lt;&gt;"")*(JN15&lt;&gt;""),($F15&gt;$G15)*(JM15&gt;JN15)+($F15=$G15)*(JM15=JN15)+($F15&lt;$G15)*(JM15&lt;JN15),"")</f>
        <v/>
      </c>
      <c r="JQ15" s="229" t="str">
        <f aca="false">IF((JP15&lt;&gt;""),IF(OR($F15&lt;&gt;$G15,PrSettings!$M$4="●"),(($F15-$G15)=(JM15-JN15))*1,0),"")</f>
        <v/>
      </c>
      <c r="JR15" s="229" t="str">
        <f aca="false">IF((JP15&lt;&gt;""),($F15=JM15)*($G15=JN15),"")</f>
        <v/>
      </c>
      <c r="JS15" s="229" t="str">
        <f aca="false">IF(JP15&lt;&gt;"",IF(ABS($F15-$G15)&gt;=PrSettings!$M$7,(ABS($F15-$G15-JM15+JN15)&lt;=1)*1,IF(AND(JP15,$F15=$G15,$F15&gt;=PrSettings!$M$6),(ABS(JM15-$F15)&lt;=1)*1,IF(AND(ABS($F15-$G15-JM15+JN15)&lt;=1,$F15+$G15&gt;=PrSettings!$M$8),(ABS(JM15-$F15)&lt;=1)*(ABS(JN15-$G15)&lt;=1)*1,""))),"")</f>
        <v/>
      </c>
      <c r="JT15" s="236"/>
      <c r="JV15" s="227" t="n">
        <f aca="false">$B15</f>
        <v>14</v>
      </c>
      <c r="JW15" s="228" t="str">
        <f aca="false">GrpB!$B$6</f>
        <v>Croatia</v>
      </c>
      <c r="JX15" s="229" t="n">
        <f aca="false">$D15</f>
        <v>10</v>
      </c>
      <c r="JY15" s="228" t="str">
        <f aca="false">GrpB!$D$6</f>
        <v>Albania</v>
      </c>
      <c r="JZ15" s="232"/>
      <c r="KA15" s="232"/>
      <c r="KB15" s="235"/>
      <c r="KC15" s="229" t="str">
        <f aca="false">IF(($F15&lt;&gt;"")*($G15&lt;&gt;"")*(JZ15&lt;&gt;"")*(KA15&lt;&gt;""),($F15&gt;$G15)*(JZ15&gt;KA15)+($F15=$G15)*(JZ15=KA15)+($F15&lt;$G15)*(JZ15&lt;KA15),"")</f>
        <v/>
      </c>
      <c r="KD15" s="229" t="str">
        <f aca="false">IF((KC15&lt;&gt;""),IF(OR($F15&lt;&gt;$G15,PrSettings!$M$4="●"),(($F15-$G15)=(JZ15-KA15))*1,0),"")</f>
        <v/>
      </c>
      <c r="KE15" s="229" t="str">
        <f aca="false">IF((KC15&lt;&gt;""),($F15=JZ15)*($G15=KA15),"")</f>
        <v/>
      </c>
      <c r="KF15" s="229" t="str">
        <f aca="false">IF(KC15&lt;&gt;"",IF(ABS($F15-$G15)&gt;=PrSettings!$M$7,(ABS($F15-$G15-JZ15+KA15)&lt;=1)*1,IF(AND(KC15,$F15=$G15,$F15&gt;=PrSettings!$M$6),(ABS(JZ15-$F15)&lt;=1)*1,IF(AND(ABS($F15-$G15-JZ15+KA15)&lt;=1,$F15+$G15&gt;=PrSettings!$M$8),(ABS(JZ15-$F15)&lt;=1)*(ABS(KA15-$G15)&lt;=1)*1,""))),"")</f>
        <v/>
      </c>
      <c r="KG15" s="236"/>
      <c r="KI15" s="227" t="n">
        <f aca="false">$B15</f>
        <v>14</v>
      </c>
      <c r="KJ15" s="228" t="str">
        <f aca="false">GrpB!$B$6</f>
        <v>Croatia</v>
      </c>
      <c r="KK15" s="229" t="n">
        <f aca="false">$D15</f>
        <v>10</v>
      </c>
      <c r="KL15" s="228" t="str">
        <f aca="false">GrpB!$D$6</f>
        <v>Albania</v>
      </c>
      <c r="KM15" s="232"/>
      <c r="KN15" s="232"/>
      <c r="KO15" s="235"/>
      <c r="KP15" s="229" t="str">
        <f aca="false">IF(($F15&lt;&gt;"")*($G15&lt;&gt;"")*(KM15&lt;&gt;"")*(KN15&lt;&gt;""),($F15&gt;$G15)*(KM15&gt;KN15)+($F15=$G15)*(KM15=KN15)+($F15&lt;$G15)*(KM15&lt;KN15),"")</f>
        <v/>
      </c>
      <c r="KQ15" s="229" t="str">
        <f aca="false">IF((KP15&lt;&gt;""),IF(OR($F15&lt;&gt;$G15,PrSettings!$M$4="●"),(($F15-$G15)=(KM15-KN15))*1,0),"")</f>
        <v/>
      </c>
      <c r="KR15" s="229" t="str">
        <f aca="false">IF((KP15&lt;&gt;""),($F15=KM15)*($G15=KN15),"")</f>
        <v/>
      </c>
      <c r="KS15" s="229" t="str">
        <f aca="false">IF(KP15&lt;&gt;"",IF(ABS($F15-$G15)&gt;=PrSettings!$M$7,(ABS($F15-$G15-KM15+KN15)&lt;=1)*1,IF(AND(KP15,$F15=$G15,$F15&gt;=PrSettings!$M$6),(ABS(KM15-$F15)&lt;=1)*1,IF(AND(ABS($F15-$G15-KM15+KN15)&lt;=1,$F15+$G15&gt;=PrSettings!$M$8),(ABS(KM15-$F15)&lt;=1)*(ABS(KN15-$G15)&lt;=1)*1,""))),"")</f>
        <v/>
      </c>
      <c r="KT15" s="236"/>
      <c r="KV15" s="227" t="n">
        <f aca="false">$B15</f>
        <v>14</v>
      </c>
      <c r="KW15" s="228" t="str">
        <f aca="false">GrpB!$B$6</f>
        <v>Croatia</v>
      </c>
      <c r="KX15" s="229" t="n">
        <f aca="false">$D15</f>
        <v>10</v>
      </c>
      <c r="KY15" s="228" t="str">
        <f aca="false">GrpB!$D$6</f>
        <v>Albania</v>
      </c>
      <c r="KZ15" s="232"/>
      <c r="LA15" s="232"/>
      <c r="LB15" s="235"/>
      <c r="LC15" s="229" t="str">
        <f aca="false">IF(($F15&lt;&gt;"")*($G15&lt;&gt;"")*(KZ15&lt;&gt;"")*(LA15&lt;&gt;""),($F15&gt;$G15)*(KZ15&gt;LA15)+($F15=$G15)*(KZ15=LA15)+($F15&lt;$G15)*(KZ15&lt;LA15),"")</f>
        <v/>
      </c>
      <c r="LD15" s="229" t="str">
        <f aca="false">IF((LC15&lt;&gt;""),IF(OR($F15&lt;&gt;$G15,PrSettings!$M$4="●"),(($F15-$G15)=(KZ15-LA15))*1,0),"")</f>
        <v/>
      </c>
      <c r="LE15" s="229" t="str">
        <f aca="false">IF((LC15&lt;&gt;""),($F15=KZ15)*($G15=LA15),"")</f>
        <v/>
      </c>
      <c r="LF15" s="229" t="str">
        <f aca="false">IF(LC15&lt;&gt;"",IF(ABS($F15-$G15)&gt;=PrSettings!$M$7,(ABS($F15-$G15-KZ15+LA15)&lt;=1)*1,IF(AND(LC15,$F15=$G15,$F15&gt;=PrSettings!$M$6),(ABS(KZ15-$F15)&lt;=1)*1,IF(AND(ABS($F15-$G15-KZ15+LA15)&lt;=1,$F15+$G15&gt;=PrSettings!$M$8),(ABS(KZ15-$F15)&lt;=1)*(ABS(LA15-$G15)&lt;=1)*1,""))),"")</f>
        <v/>
      </c>
      <c r="LG15" s="236"/>
      <c r="LI15" s="227" t="n">
        <f aca="false">$B15</f>
        <v>14</v>
      </c>
      <c r="LJ15" s="228" t="str">
        <f aca="false">GrpB!$B$6</f>
        <v>Croatia</v>
      </c>
      <c r="LK15" s="229" t="n">
        <f aca="false">$D15</f>
        <v>10</v>
      </c>
      <c r="LL15" s="228" t="str">
        <f aca="false">GrpB!$D$6</f>
        <v>Albania</v>
      </c>
      <c r="LM15" s="232"/>
      <c r="LN15" s="232"/>
      <c r="LO15" s="235"/>
      <c r="LP15" s="229" t="str">
        <f aca="false">IF(($F15&lt;&gt;"")*($G15&lt;&gt;"")*(LM15&lt;&gt;"")*(LN15&lt;&gt;""),($F15&gt;$G15)*(LM15&gt;LN15)+($F15=$G15)*(LM15=LN15)+($F15&lt;$G15)*(LM15&lt;LN15),"")</f>
        <v/>
      </c>
      <c r="LQ15" s="229" t="str">
        <f aca="false">IF((LP15&lt;&gt;""),IF(OR($F15&lt;&gt;$G15,PrSettings!$M$4="●"),(($F15-$G15)=(LM15-LN15))*1,0),"")</f>
        <v/>
      </c>
      <c r="LR15" s="229" t="str">
        <f aca="false">IF((LP15&lt;&gt;""),($F15=LM15)*($G15=LN15),"")</f>
        <v/>
      </c>
      <c r="LS15" s="229" t="str">
        <f aca="false">IF(LP15&lt;&gt;"",IF(ABS($F15-$G15)&gt;=PrSettings!$M$7,(ABS($F15-$G15-LM15+LN15)&lt;=1)*1,IF(AND(LP15,$F15=$G15,$F15&gt;=PrSettings!$M$6),(ABS(LM15-$F15)&lt;=1)*1,IF(AND(ABS($F15-$G15-LM15+LN15)&lt;=1,$F15+$G15&gt;=PrSettings!$M$8),(ABS(LM15-$F15)&lt;=1)*(ABS(LN15-$G15)&lt;=1)*1,""))),"")</f>
        <v/>
      </c>
      <c r="LT15" s="236"/>
      <c r="LV15" s="227" t="n">
        <f aca="false">$B15</f>
        <v>14</v>
      </c>
      <c r="LW15" s="228" t="str">
        <f aca="false">GrpB!$B$6</f>
        <v>Croatia</v>
      </c>
      <c r="LX15" s="229" t="n">
        <f aca="false">$D15</f>
        <v>10</v>
      </c>
      <c r="LY15" s="228" t="str">
        <f aca="false">GrpB!$D$6</f>
        <v>Albania</v>
      </c>
      <c r="LZ15" s="232"/>
      <c r="MA15" s="232"/>
      <c r="MB15" s="235"/>
      <c r="MC15" s="229" t="str">
        <f aca="false">IF(($F15&lt;&gt;"")*($G15&lt;&gt;"")*(LZ15&lt;&gt;"")*(MA15&lt;&gt;""),($F15&gt;$G15)*(LZ15&gt;MA15)+($F15=$G15)*(LZ15=MA15)+($F15&lt;$G15)*(LZ15&lt;MA15),"")</f>
        <v/>
      </c>
      <c r="MD15" s="229" t="str">
        <f aca="false">IF((MC15&lt;&gt;""),IF(OR($F15&lt;&gt;$G15,PrSettings!$M$4="●"),(($F15-$G15)=(LZ15-MA15))*1,0),"")</f>
        <v/>
      </c>
      <c r="ME15" s="229" t="str">
        <f aca="false">IF((MC15&lt;&gt;""),($F15=LZ15)*($G15=MA15),"")</f>
        <v/>
      </c>
      <c r="MF15" s="229" t="str">
        <f aca="false">IF(MC15&lt;&gt;"",IF(ABS($F15-$G15)&gt;=PrSettings!$M$7,(ABS($F15-$G15-LZ15+MA15)&lt;=1)*1,IF(AND(MC15,$F15=$G15,$F15&gt;=PrSettings!$M$6),(ABS(LZ15-$F15)&lt;=1)*1,IF(AND(ABS($F15-$G15-LZ15+MA15)&lt;=1,$F15+$G15&gt;=PrSettings!$M$8),(ABS(LZ15-$F15)&lt;=1)*(ABS(MA15-$G15)&lt;=1)*1,""))),"")</f>
        <v/>
      </c>
      <c r="MG15" s="236"/>
    </row>
    <row r="16" customFormat="false" ht="15" hidden="false" customHeight="false" outlineLevel="0" collapsed="false">
      <c r="A16" s="153"/>
      <c r="B16" s="227" t="n">
        <f aca="false" t="array" ref="B16:B16">INDEX(Groups!$C$7:$C$35,MATCH(C16,Groups!$D$7:$D$35,0))</f>
        <v>3</v>
      </c>
      <c r="C16" s="228" t="str">
        <f aca="false">GrpB!$B$7</f>
        <v>Spain</v>
      </c>
      <c r="D16" s="229" t="n">
        <f aca="false" t="array" ref="D16:D16">INDEX(Groups!$C$7:$C$35,MATCH(E16,Groups!$D$7:$D$35,0))</f>
        <v>18</v>
      </c>
      <c r="E16" s="228" t="str">
        <f aca="false">GrpB!$D$7</f>
        <v>Italy</v>
      </c>
      <c r="F16" s="230" t="n">
        <f aca="false">GrpB!$E$7</f>
        <v>2</v>
      </c>
      <c r="G16" s="231" t="n">
        <f aca="false">GrpB!$G$7</f>
        <v>2</v>
      </c>
      <c r="H16" s="107"/>
      <c r="I16" s="227" t="n">
        <f aca="false">$B16</f>
        <v>3</v>
      </c>
      <c r="J16" s="228" t="str">
        <f aca="false">GrpB!$B$7</f>
        <v>Spain</v>
      </c>
      <c r="K16" s="229" t="n">
        <f aca="false">$D16</f>
        <v>18</v>
      </c>
      <c r="L16" s="228" t="str">
        <f aca="false">GrpB!$D$7</f>
        <v>Italy</v>
      </c>
      <c r="M16" s="232"/>
      <c r="N16" s="232"/>
      <c r="O16" s="235"/>
      <c r="P16" s="229" t="str">
        <f aca="false">IF(($F16&lt;&gt;"")*($G16&lt;&gt;"")*(M16&lt;&gt;"")*(N16&lt;&gt;""),($F16&gt;$G16)*(M16&gt;N16)+($F16=$G16)*(M16=N16)+($F16&lt;$G16)*(M16&lt;N16),"")</f>
        <v/>
      </c>
      <c r="Q16" s="229" t="str">
        <f aca="false">IF((P16&lt;&gt;""),IF(OR($F16&lt;&gt;$G16,PrSettings!$M$4="●"),(($F16-$G16)=(M16-N16))*1,0),"")</f>
        <v/>
      </c>
      <c r="R16" s="229" t="str">
        <f aca="false">IF((P16&lt;&gt;""),($F16=M16)*($G16=N16),"")</f>
        <v/>
      </c>
      <c r="S16" s="229" t="str">
        <f aca="false">IF(P16&lt;&gt;"",IF(ABS($F16-$G16)&gt;=PrSettings!$M$7,(ABS($F16-$G16-M16+N16)&lt;=1)*1,IF(AND(P16,$F16=$G16,$F16&gt;=PrSettings!$M$6),(ABS(M16-$F16)&lt;=1)*1,IF(AND(ABS($F16-$G16-M16+N16)&lt;=1,$F16+$G16&gt;=PrSettings!$M$8),(ABS(M16-$F16)&lt;=1)*(ABS(N16-$G16)&lt;=1)*1,""))),"")</f>
        <v/>
      </c>
      <c r="T16" s="236"/>
      <c r="V16" s="227" t="n">
        <f aca="false">$B16</f>
        <v>3</v>
      </c>
      <c r="W16" s="228" t="str">
        <f aca="false">GrpB!$B$7</f>
        <v>Spain</v>
      </c>
      <c r="X16" s="229" t="n">
        <f aca="false">$D16</f>
        <v>18</v>
      </c>
      <c r="Y16" s="228" t="str">
        <f aca="false">GrpB!$D$7</f>
        <v>Italy</v>
      </c>
      <c r="Z16" s="232"/>
      <c r="AA16" s="232"/>
      <c r="AB16" s="235"/>
      <c r="AC16" s="229" t="str">
        <f aca="false">IF(($F16&lt;&gt;"")*($G16&lt;&gt;"")*(Z16&lt;&gt;"")*(AA16&lt;&gt;""),($F16&gt;$G16)*(Z16&gt;AA16)+($F16=$G16)*(Z16=AA16)+($F16&lt;$G16)*(Z16&lt;AA16),"")</f>
        <v/>
      </c>
      <c r="AD16" s="229" t="str">
        <f aca="false">IF((AC16&lt;&gt;""),IF(OR($F16&lt;&gt;$G16,PrSettings!$M$4="●"),(($F16-$G16)=(Z16-AA16))*1,0),"")</f>
        <v/>
      </c>
      <c r="AE16" s="229" t="str">
        <f aca="false">IF((AC16&lt;&gt;""),($F16=Z16)*($G16=AA16),"")</f>
        <v/>
      </c>
      <c r="AF16" s="229" t="str">
        <f aca="false">IF(AC16&lt;&gt;"",IF(ABS($F16-$G16)&gt;=PrSettings!$M$7,(ABS($F16-$G16-Z16+AA16)&lt;=1)*1,IF(AND(AC16,$F16=$G16,$F16&gt;=PrSettings!$M$6),(ABS(Z16-$F16)&lt;=1)*1,IF(AND(ABS($F16-$G16-Z16+AA16)&lt;=1,$F16+$G16&gt;=PrSettings!$M$8),(ABS(Z16-$F16)&lt;=1)*(ABS(AA16-$G16)&lt;=1)*1,""))),"")</f>
        <v/>
      </c>
      <c r="AG16" s="236"/>
      <c r="AI16" s="227" t="n">
        <f aca="false">$B16</f>
        <v>3</v>
      </c>
      <c r="AJ16" s="228" t="str">
        <f aca="false">GrpB!$B$7</f>
        <v>Spain</v>
      </c>
      <c r="AK16" s="229" t="n">
        <f aca="false">$D16</f>
        <v>18</v>
      </c>
      <c r="AL16" s="228" t="str">
        <f aca="false">GrpB!$D$7</f>
        <v>Italy</v>
      </c>
      <c r="AM16" s="232"/>
      <c r="AN16" s="232"/>
      <c r="AO16" s="235"/>
      <c r="AP16" s="229" t="str">
        <f aca="false">IF(($F16&lt;&gt;"")*($G16&lt;&gt;"")*(AM16&lt;&gt;"")*(AN16&lt;&gt;""),($F16&gt;$G16)*(AM16&gt;AN16)+($F16=$G16)*(AM16=AN16)+($F16&lt;$G16)*(AM16&lt;AN16),"")</f>
        <v/>
      </c>
      <c r="AQ16" s="229" t="str">
        <f aca="false">IF((AP16&lt;&gt;""),IF(OR($F16&lt;&gt;$G16,PrSettings!$M$4="●"),(($F16-$G16)=(AM16-AN16))*1,0),"")</f>
        <v/>
      </c>
      <c r="AR16" s="229" t="str">
        <f aca="false">IF((AP16&lt;&gt;""),($F16=AM16)*($G16=AN16),"")</f>
        <v/>
      </c>
      <c r="AS16" s="229" t="str">
        <f aca="false">IF(AP16&lt;&gt;"",IF(ABS($F16-$G16)&gt;=PrSettings!$M$7,(ABS($F16-$G16-AM16+AN16)&lt;=1)*1,IF(AND(AP16,$F16=$G16,$F16&gt;=PrSettings!$M$6),(ABS(AM16-$F16)&lt;=1)*1,IF(AND(ABS($F16-$G16-AM16+AN16)&lt;=1,$F16+$G16&gt;=PrSettings!$M$8),(ABS(AM16-$F16)&lt;=1)*(ABS(AN16-$G16)&lt;=1)*1,""))),"")</f>
        <v/>
      </c>
      <c r="AT16" s="236"/>
      <c r="AV16" s="227" t="n">
        <f aca="false">$B16</f>
        <v>3</v>
      </c>
      <c r="AW16" s="228" t="str">
        <f aca="false">GrpB!$B$7</f>
        <v>Spain</v>
      </c>
      <c r="AX16" s="229" t="n">
        <f aca="false">$D16</f>
        <v>18</v>
      </c>
      <c r="AY16" s="228" t="str">
        <f aca="false">GrpB!$D$7</f>
        <v>Italy</v>
      </c>
      <c r="AZ16" s="232"/>
      <c r="BA16" s="232"/>
      <c r="BB16" s="235"/>
      <c r="BC16" s="229" t="str">
        <f aca="false">IF(($F16&lt;&gt;"")*($G16&lt;&gt;"")*(AZ16&lt;&gt;"")*(BA16&lt;&gt;""),($F16&gt;$G16)*(AZ16&gt;BA16)+($F16=$G16)*(AZ16=BA16)+($F16&lt;$G16)*(AZ16&lt;BA16),"")</f>
        <v/>
      </c>
      <c r="BD16" s="229" t="str">
        <f aca="false">IF((BC16&lt;&gt;""),IF(OR($F16&lt;&gt;$G16,PrSettings!$M$4="●"),(($F16-$G16)=(AZ16-BA16))*1,0),"")</f>
        <v/>
      </c>
      <c r="BE16" s="229" t="str">
        <f aca="false">IF((BC16&lt;&gt;""),($F16=AZ16)*($G16=BA16),"")</f>
        <v/>
      </c>
      <c r="BF16" s="229" t="str">
        <f aca="false">IF(BC16&lt;&gt;"",IF(ABS($F16-$G16)&gt;=PrSettings!$M$7,(ABS($F16-$G16-AZ16+BA16)&lt;=1)*1,IF(AND(BC16,$F16=$G16,$F16&gt;=PrSettings!$M$6),(ABS(AZ16-$F16)&lt;=1)*1,IF(AND(ABS($F16-$G16-AZ16+BA16)&lt;=1,$F16+$G16&gt;=PrSettings!$M$8),(ABS(AZ16-$F16)&lt;=1)*(ABS(BA16-$G16)&lt;=1)*1,""))),"")</f>
        <v/>
      </c>
      <c r="BG16" s="236"/>
      <c r="BI16" s="227" t="n">
        <f aca="false">$B16</f>
        <v>3</v>
      </c>
      <c r="BJ16" s="228" t="str">
        <f aca="false">GrpB!$B$7</f>
        <v>Spain</v>
      </c>
      <c r="BK16" s="229" t="n">
        <f aca="false">$D16</f>
        <v>18</v>
      </c>
      <c r="BL16" s="228" t="str">
        <f aca="false">GrpB!$D$7</f>
        <v>Italy</v>
      </c>
      <c r="BM16" s="232"/>
      <c r="BN16" s="232"/>
      <c r="BO16" s="235"/>
      <c r="BP16" s="229" t="str">
        <f aca="false">IF(($F16&lt;&gt;"")*($G16&lt;&gt;"")*(BM16&lt;&gt;"")*(BN16&lt;&gt;""),($F16&gt;$G16)*(BM16&gt;BN16)+($F16=$G16)*(BM16=BN16)+($F16&lt;$G16)*(BM16&lt;BN16),"")</f>
        <v/>
      </c>
      <c r="BQ16" s="229" t="str">
        <f aca="false">IF((BP16&lt;&gt;""),IF(OR($F16&lt;&gt;$G16,PrSettings!$M$4="●"),(($F16-$G16)=(BM16-BN16))*1,0),"")</f>
        <v/>
      </c>
      <c r="BR16" s="229" t="str">
        <f aca="false">IF((BP16&lt;&gt;""),($F16=BM16)*($G16=BN16),"")</f>
        <v/>
      </c>
      <c r="BS16" s="229" t="str">
        <f aca="false">IF(BP16&lt;&gt;"",IF(ABS($F16-$G16)&gt;=PrSettings!$M$7,(ABS($F16-$G16-BM16+BN16)&lt;=1)*1,IF(AND(BP16,$F16=$G16,$F16&gt;=PrSettings!$M$6),(ABS(BM16-$F16)&lt;=1)*1,IF(AND(ABS($F16-$G16-BM16+BN16)&lt;=1,$F16+$G16&gt;=PrSettings!$M$8),(ABS(BM16-$F16)&lt;=1)*(ABS(BN16-$G16)&lt;=1)*1,""))),"")</f>
        <v/>
      </c>
      <c r="BT16" s="236"/>
      <c r="BV16" s="227" t="n">
        <f aca="false">$B16</f>
        <v>3</v>
      </c>
      <c r="BW16" s="228" t="str">
        <f aca="false">GrpB!$B$7</f>
        <v>Spain</v>
      </c>
      <c r="BX16" s="229" t="n">
        <f aca="false">$D16</f>
        <v>18</v>
      </c>
      <c r="BY16" s="228" t="str">
        <f aca="false">GrpB!$D$7</f>
        <v>Italy</v>
      </c>
      <c r="BZ16" s="232"/>
      <c r="CA16" s="232"/>
      <c r="CB16" s="235"/>
      <c r="CC16" s="229" t="str">
        <f aca="false">IF(($F16&lt;&gt;"")*($G16&lt;&gt;"")*(BZ16&lt;&gt;"")*(CA16&lt;&gt;""),($F16&gt;$G16)*(BZ16&gt;CA16)+($F16=$G16)*(BZ16=CA16)+($F16&lt;$G16)*(BZ16&lt;CA16),"")</f>
        <v/>
      </c>
      <c r="CD16" s="229" t="str">
        <f aca="false">IF((CC16&lt;&gt;""),IF(OR($F16&lt;&gt;$G16,PrSettings!$M$4="●"),(($F16-$G16)=(BZ16-CA16))*1,0),"")</f>
        <v/>
      </c>
      <c r="CE16" s="229" t="str">
        <f aca="false">IF((CC16&lt;&gt;""),($F16=BZ16)*($G16=CA16),"")</f>
        <v/>
      </c>
      <c r="CF16" s="229" t="str">
        <f aca="false">IF(CC16&lt;&gt;"",IF(ABS($F16-$G16)&gt;=PrSettings!$M$7,(ABS($F16-$G16-BZ16+CA16)&lt;=1)*1,IF(AND(CC16,$F16=$G16,$F16&gt;=PrSettings!$M$6),(ABS(BZ16-$F16)&lt;=1)*1,IF(AND(ABS($F16-$G16-BZ16+CA16)&lt;=1,$F16+$G16&gt;=PrSettings!$M$8),(ABS(BZ16-$F16)&lt;=1)*(ABS(CA16-$G16)&lt;=1)*1,""))),"")</f>
        <v/>
      </c>
      <c r="CG16" s="236"/>
      <c r="CI16" s="227" t="n">
        <f aca="false">$B16</f>
        <v>3</v>
      </c>
      <c r="CJ16" s="228" t="str">
        <f aca="false">GrpB!$B$7</f>
        <v>Spain</v>
      </c>
      <c r="CK16" s="229" t="n">
        <f aca="false">$D16</f>
        <v>18</v>
      </c>
      <c r="CL16" s="228" t="str">
        <f aca="false">GrpB!$D$7</f>
        <v>Italy</v>
      </c>
      <c r="CM16" s="232"/>
      <c r="CN16" s="232"/>
      <c r="CO16" s="235"/>
      <c r="CP16" s="229" t="str">
        <f aca="false">IF(($F16&lt;&gt;"")*($G16&lt;&gt;"")*(CM16&lt;&gt;"")*(CN16&lt;&gt;""),($F16&gt;$G16)*(CM16&gt;CN16)+($F16=$G16)*(CM16=CN16)+($F16&lt;$G16)*(CM16&lt;CN16),"")</f>
        <v/>
      </c>
      <c r="CQ16" s="229" t="str">
        <f aca="false">IF((CP16&lt;&gt;""),IF(OR($F16&lt;&gt;$G16,PrSettings!$M$4="●"),(($F16-$G16)=(CM16-CN16))*1,0),"")</f>
        <v/>
      </c>
      <c r="CR16" s="229" t="str">
        <f aca="false">IF((CP16&lt;&gt;""),($F16=CM16)*($G16=CN16),"")</f>
        <v/>
      </c>
      <c r="CS16" s="229" t="str">
        <f aca="false">IF(CP16&lt;&gt;"",IF(ABS($F16-$G16)&gt;=PrSettings!$M$7,(ABS($F16-$G16-CM16+CN16)&lt;=1)*1,IF(AND(CP16,$F16=$G16,$F16&gt;=PrSettings!$M$6),(ABS(CM16-$F16)&lt;=1)*1,IF(AND(ABS($F16-$G16-CM16+CN16)&lt;=1,$F16+$G16&gt;=PrSettings!$M$8),(ABS(CM16-$F16)&lt;=1)*(ABS(CN16-$G16)&lt;=1)*1,""))),"")</f>
        <v/>
      </c>
      <c r="CT16" s="236"/>
      <c r="CV16" s="227" t="n">
        <f aca="false">$B16</f>
        <v>3</v>
      </c>
      <c r="CW16" s="228" t="str">
        <f aca="false">GrpB!$B$7</f>
        <v>Spain</v>
      </c>
      <c r="CX16" s="229" t="n">
        <f aca="false">$D16</f>
        <v>18</v>
      </c>
      <c r="CY16" s="228" t="str">
        <f aca="false">GrpB!$D$7</f>
        <v>Italy</v>
      </c>
      <c r="CZ16" s="232"/>
      <c r="DA16" s="232"/>
      <c r="DB16" s="235"/>
      <c r="DC16" s="229" t="str">
        <f aca="false">IF(($F16&lt;&gt;"")*($G16&lt;&gt;"")*(CZ16&lt;&gt;"")*(DA16&lt;&gt;""),($F16&gt;$G16)*(CZ16&gt;DA16)+($F16=$G16)*(CZ16=DA16)+($F16&lt;$G16)*(CZ16&lt;DA16),"")</f>
        <v/>
      </c>
      <c r="DD16" s="229" t="str">
        <f aca="false">IF((DC16&lt;&gt;""),IF(OR($F16&lt;&gt;$G16,PrSettings!$M$4="●"),(($F16-$G16)=(CZ16-DA16))*1,0),"")</f>
        <v/>
      </c>
      <c r="DE16" s="229" t="str">
        <f aca="false">IF((DC16&lt;&gt;""),($F16=CZ16)*($G16=DA16),"")</f>
        <v/>
      </c>
      <c r="DF16" s="229" t="str">
        <f aca="false">IF(DC16&lt;&gt;"",IF(ABS($F16-$G16)&gt;=PrSettings!$M$7,(ABS($F16-$G16-CZ16+DA16)&lt;=1)*1,IF(AND(DC16,$F16=$G16,$F16&gt;=PrSettings!$M$6),(ABS(CZ16-$F16)&lt;=1)*1,IF(AND(ABS($F16-$G16-CZ16+DA16)&lt;=1,$F16+$G16&gt;=PrSettings!$M$8),(ABS(CZ16-$F16)&lt;=1)*(ABS(DA16-$G16)&lt;=1)*1,""))),"")</f>
        <v/>
      </c>
      <c r="DG16" s="236"/>
      <c r="DI16" s="227" t="n">
        <f aca="false">$B16</f>
        <v>3</v>
      </c>
      <c r="DJ16" s="228" t="str">
        <f aca="false">GrpB!$B$7</f>
        <v>Spain</v>
      </c>
      <c r="DK16" s="229" t="n">
        <f aca="false">$D16</f>
        <v>18</v>
      </c>
      <c r="DL16" s="228" t="str">
        <f aca="false">GrpB!$D$7</f>
        <v>Italy</v>
      </c>
      <c r="DM16" s="232"/>
      <c r="DN16" s="232"/>
      <c r="DO16" s="235"/>
      <c r="DP16" s="229" t="str">
        <f aca="false">IF(($F16&lt;&gt;"")*($G16&lt;&gt;"")*(DM16&lt;&gt;"")*(DN16&lt;&gt;""),($F16&gt;$G16)*(DM16&gt;DN16)+($F16=$G16)*(DM16=DN16)+($F16&lt;$G16)*(DM16&lt;DN16),"")</f>
        <v/>
      </c>
      <c r="DQ16" s="229" t="str">
        <f aca="false">IF((DP16&lt;&gt;""),IF(OR($F16&lt;&gt;$G16,PrSettings!$M$4="●"),(($F16-$G16)=(DM16-DN16))*1,0),"")</f>
        <v/>
      </c>
      <c r="DR16" s="229" t="str">
        <f aca="false">IF((DP16&lt;&gt;""),($F16=DM16)*($G16=DN16),"")</f>
        <v/>
      </c>
      <c r="DS16" s="229" t="str">
        <f aca="false">IF(DP16&lt;&gt;"",IF(ABS($F16-$G16)&gt;=PrSettings!$M$7,(ABS($F16-$G16-DM16+DN16)&lt;=1)*1,IF(AND(DP16,$F16=$G16,$F16&gt;=PrSettings!$M$6),(ABS(DM16-$F16)&lt;=1)*1,IF(AND(ABS($F16-$G16-DM16+DN16)&lt;=1,$F16+$G16&gt;=PrSettings!$M$8),(ABS(DM16-$F16)&lt;=1)*(ABS(DN16-$G16)&lt;=1)*1,""))),"")</f>
        <v/>
      </c>
      <c r="DT16" s="236"/>
      <c r="DV16" s="227" t="n">
        <f aca="false">$B16</f>
        <v>3</v>
      </c>
      <c r="DW16" s="228" t="str">
        <f aca="false">GrpB!$B$7</f>
        <v>Spain</v>
      </c>
      <c r="DX16" s="229" t="n">
        <f aca="false">$D16</f>
        <v>18</v>
      </c>
      <c r="DY16" s="228" t="str">
        <f aca="false">GrpB!$D$7</f>
        <v>Italy</v>
      </c>
      <c r="DZ16" s="232"/>
      <c r="EA16" s="232"/>
      <c r="EB16" s="235"/>
      <c r="EC16" s="229" t="str">
        <f aca="false">IF(($F16&lt;&gt;"")*($G16&lt;&gt;"")*(DZ16&lt;&gt;"")*(EA16&lt;&gt;""),($F16&gt;$G16)*(DZ16&gt;EA16)+($F16=$G16)*(DZ16=EA16)+($F16&lt;$G16)*(DZ16&lt;EA16),"")</f>
        <v/>
      </c>
      <c r="ED16" s="229" t="str">
        <f aca="false">IF((EC16&lt;&gt;""),IF(OR($F16&lt;&gt;$G16,PrSettings!$M$4="●"),(($F16-$G16)=(DZ16-EA16))*1,0),"")</f>
        <v/>
      </c>
      <c r="EE16" s="229" t="str">
        <f aca="false">IF((EC16&lt;&gt;""),($F16=DZ16)*($G16=EA16),"")</f>
        <v/>
      </c>
      <c r="EF16" s="229" t="str">
        <f aca="false">IF(EC16&lt;&gt;"",IF(ABS($F16-$G16)&gt;=PrSettings!$M$7,(ABS($F16-$G16-DZ16+EA16)&lt;=1)*1,IF(AND(EC16,$F16=$G16,$F16&gt;=PrSettings!$M$6),(ABS(DZ16-$F16)&lt;=1)*1,IF(AND(ABS($F16-$G16-DZ16+EA16)&lt;=1,$F16+$G16&gt;=PrSettings!$M$8),(ABS(DZ16-$F16)&lt;=1)*(ABS(EA16-$G16)&lt;=1)*1,""))),"")</f>
        <v/>
      </c>
      <c r="EG16" s="236"/>
      <c r="EI16" s="227" t="n">
        <f aca="false">$B16</f>
        <v>3</v>
      </c>
      <c r="EJ16" s="228" t="str">
        <f aca="false">GrpB!$B$7</f>
        <v>Spain</v>
      </c>
      <c r="EK16" s="229" t="n">
        <f aca="false">$D16</f>
        <v>18</v>
      </c>
      <c r="EL16" s="228" t="str">
        <f aca="false">GrpB!$D$7</f>
        <v>Italy</v>
      </c>
      <c r="EM16" s="232"/>
      <c r="EN16" s="232"/>
      <c r="EO16" s="235"/>
      <c r="EP16" s="229" t="str">
        <f aca="false">IF(($F16&lt;&gt;"")*($G16&lt;&gt;"")*(EM16&lt;&gt;"")*(EN16&lt;&gt;""),($F16&gt;$G16)*(EM16&gt;EN16)+($F16=$G16)*(EM16=EN16)+($F16&lt;$G16)*(EM16&lt;EN16),"")</f>
        <v/>
      </c>
      <c r="EQ16" s="229" t="str">
        <f aca="false">IF((EP16&lt;&gt;""),IF(OR($F16&lt;&gt;$G16,PrSettings!$M$4="●"),(($F16-$G16)=(EM16-EN16))*1,0),"")</f>
        <v/>
      </c>
      <c r="ER16" s="229" t="str">
        <f aca="false">IF((EP16&lt;&gt;""),($F16=EM16)*($G16=EN16),"")</f>
        <v/>
      </c>
      <c r="ES16" s="229" t="str">
        <f aca="false">IF(EP16&lt;&gt;"",IF(ABS($F16-$G16)&gt;=PrSettings!$M$7,(ABS($F16-$G16-EM16+EN16)&lt;=1)*1,IF(AND(EP16,$F16=$G16,$F16&gt;=PrSettings!$M$6),(ABS(EM16-$F16)&lt;=1)*1,IF(AND(ABS($F16-$G16-EM16+EN16)&lt;=1,$F16+$G16&gt;=PrSettings!$M$8),(ABS(EM16-$F16)&lt;=1)*(ABS(EN16-$G16)&lt;=1)*1,""))),"")</f>
        <v/>
      </c>
      <c r="ET16" s="236"/>
      <c r="EV16" s="227" t="n">
        <f aca="false">$B16</f>
        <v>3</v>
      </c>
      <c r="EW16" s="228" t="str">
        <f aca="false">GrpB!$B$7</f>
        <v>Spain</v>
      </c>
      <c r="EX16" s="229" t="n">
        <f aca="false">$D16</f>
        <v>18</v>
      </c>
      <c r="EY16" s="228" t="str">
        <f aca="false">GrpB!$D$7</f>
        <v>Italy</v>
      </c>
      <c r="EZ16" s="232"/>
      <c r="FA16" s="232"/>
      <c r="FB16" s="235"/>
      <c r="FC16" s="229" t="str">
        <f aca="false">IF(($F16&lt;&gt;"")*($G16&lt;&gt;"")*(EZ16&lt;&gt;"")*(FA16&lt;&gt;""),($F16&gt;$G16)*(EZ16&gt;FA16)+($F16=$G16)*(EZ16=FA16)+($F16&lt;$G16)*(EZ16&lt;FA16),"")</f>
        <v/>
      </c>
      <c r="FD16" s="229" t="str">
        <f aca="false">IF((FC16&lt;&gt;""),IF(OR($F16&lt;&gt;$G16,PrSettings!$M$4="●"),(($F16-$G16)=(EZ16-FA16))*1,0),"")</f>
        <v/>
      </c>
      <c r="FE16" s="229" t="str">
        <f aca="false">IF((FC16&lt;&gt;""),($F16=EZ16)*($G16=FA16),"")</f>
        <v/>
      </c>
      <c r="FF16" s="229" t="str">
        <f aca="false">IF(FC16&lt;&gt;"",IF(ABS($F16-$G16)&gt;=PrSettings!$M$7,(ABS($F16-$G16-EZ16+FA16)&lt;=1)*1,IF(AND(FC16,$F16=$G16,$F16&gt;=PrSettings!$M$6),(ABS(EZ16-$F16)&lt;=1)*1,IF(AND(ABS($F16-$G16-EZ16+FA16)&lt;=1,$F16+$G16&gt;=PrSettings!$M$8),(ABS(EZ16-$F16)&lt;=1)*(ABS(FA16-$G16)&lt;=1)*1,""))),"")</f>
        <v/>
      </c>
      <c r="FG16" s="236"/>
      <c r="FI16" s="227" t="n">
        <f aca="false">$B16</f>
        <v>3</v>
      </c>
      <c r="FJ16" s="228" t="str">
        <f aca="false">GrpB!$B$7</f>
        <v>Spain</v>
      </c>
      <c r="FK16" s="229" t="n">
        <f aca="false">$D16</f>
        <v>18</v>
      </c>
      <c r="FL16" s="228" t="str">
        <f aca="false">GrpB!$D$7</f>
        <v>Italy</v>
      </c>
      <c r="FM16" s="232"/>
      <c r="FN16" s="232"/>
      <c r="FO16" s="235"/>
      <c r="FP16" s="229" t="str">
        <f aca="false">IF(($F16&lt;&gt;"")*($G16&lt;&gt;"")*(FM16&lt;&gt;"")*(FN16&lt;&gt;""),($F16&gt;$G16)*(FM16&gt;FN16)+($F16=$G16)*(FM16=FN16)+($F16&lt;$G16)*(FM16&lt;FN16),"")</f>
        <v/>
      </c>
      <c r="FQ16" s="229" t="str">
        <f aca="false">IF((FP16&lt;&gt;""),IF(OR($F16&lt;&gt;$G16,PrSettings!$M$4="●"),(($F16-$G16)=(FM16-FN16))*1,0),"")</f>
        <v/>
      </c>
      <c r="FR16" s="229" t="str">
        <f aca="false">IF((FP16&lt;&gt;""),($F16=FM16)*($G16=FN16),"")</f>
        <v/>
      </c>
      <c r="FS16" s="229" t="str">
        <f aca="false">IF(FP16&lt;&gt;"",IF(ABS($F16-$G16)&gt;=PrSettings!$M$7,(ABS($F16-$G16-FM16+FN16)&lt;=1)*1,IF(AND(FP16,$F16=$G16,$F16&gt;=PrSettings!$M$6),(ABS(FM16-$F16)&lt;=1)*1,IF(AND(ABS($F16-$G16-FM16+FN16)&lt;=1,$F16+$G16&gt;=PrSettings!$M$8),(ABS(FM16-$F16)&lt;=1)*(ABS(FN16-$G16)&lt;=1)*1,""))),"")</f>
        <v/>
      </c>
      <c r="FT16" s="236"/>
      <c r="FV16" s="227" t="n">
        <f aca="false">$B16</f>
        <v>3</v>
      </c>
      <c r="FW16" s="228" t="str">
        <f aca="false">GrpB!$B$7</f>
        <v>Spain</v>
      </c>
      <c r="FX16" s="229" t="n">
        <f aca="false">$D16</f>
        <v>18</v>
      </c>
      <c r="FY16" s="228" t="str">
        <f aca="false">GrpB!$D$7</f>
        <v>Italy</v>
      </c>
      <c r="FZ16" s="232"/>
      <c r="GA16" s="232"/>
      <c r="GB16" s="235"/>
      <c r="GC16" s="229" t="str">
        <f aca="false">IF(($F16&lt;&gt;"")*($G16&lt;&gt;"")*(FZ16&lt;&gt;"")*(GA16&lt;&gt;""),($F16&gt;$G16)*(FZ16&gt;GA16)+($F16=$G16)*(FZ16=GA16)+($F16&lt;$G16)*(FZ16&lt;GA16),"")</f>
        <v/>
      </c>
      <c r="GD16" s="229" t="str">
        <f aca="false">IF((GC16&lt;&gt;""),IF(OR($F16&lt;&gt;$G16,PrSettings!$M$4="●"),(($F16-$G16)=(FZ16-GA16))*1,0),"")</f>
        <v/>
      </c>
      <c r="GE16" s="229" t="str">
        <f aca="false">IF((GC16&lt;&gt;""),($F16=FZ16)*($G16=GA16),"")</f>
        <v/>
      </c>
      <c r="GF16" s="229" t="str">
        <f aca="false">IF(GC16&lt;&gt;"",IF(ABS($F16-$G16)&gt;=PrSettings!$M$7,(ABS($F16-$G16-FZ16+GA16)&lt;=1)*1,IF(AND(GC16,$F16=$G16,$F16&gt;=PrSettings!$M$6),(ABS(FZ16-$F16)&lt;=1)*1,IF(AND(ABS($F16-$G16-FZ16+GA16)&lt;=1,$F16+$G16&gt;=PrSettings!$M$8),(ABS(FZ16-$F16)&lt;=1)*(ABS(GA16-$G16)&lt;=1)*1,""))),"")</f>
        <v/>
      </c>
      <c r="GG16" s="236"/>
      <c r="GI16" s="227" t="n">
        <f aca="false">$B16</f>
        <v>3</v>
      </c>
      <c r="GJ16" s="228" t="str">
        <f aca="false">GrpB!$B$7</f>
        <v>Spain</v>
      </c>
      <c r="GK16" s="229" t="n">
        <f aca="false">$D16</f>
        <v>18</v>
      </c>
      <c r="GL16" s="228" t="str">
        <f aca="false">GrpB!$D$7</f>
        <v>Italy</v>
      </c>
      <c r="GM16" s="232"/>
      <c r="GN16" s="232"/>
      <c r="GO16" s="235"/>
      <c r="GP16" s="229" t="str">
        <f aca="false">IF(($F16&lt;&gt;"")*($G16&lt;&gt;"")*(GM16&lt;&gt;"")*(GN16&lt;&gt;""),($F16&gt;$G16)*(GM16&gt;GN16)+($F16=$G16)*(GM16=GN16)+($F16&lt;$G16)*(GM16&lt;GN16),"")</f>
        <v/>
      </c>
      <c r="GQ16" s="229" t="str">
        <f aca="false">IF((GP16&lt;&gt;""),IF(OR($F16&lt;&gt;$G16,PrSettings!$M$4="●"),(($F16-$G16)=(GM16-GN16))*1,0),"")</f>
        <v/>
      </c>
      <c r="GR16" s="229" t="str">
        <f aca="false">IF((GP16&lt;&gt;""),($F16=GM16)*($G16=GN16),"")</f>
        <v/>
      </c>
      <c r="GS16" s="229" t="str">
        <f aca="false">IF(GP16&lt;&gt;"",IF(ABS($F16-$G16)&gt;=PrSettings!$M$7,(ABS($F16-$G16-GM16+GN16)&lt;=1)*1,IF(AND(GP16,$F16=$G16,$F16&gt;=PrSettings!$M$6),(ABS(GM16-$F16)&lt;=1)*1,IF(AND(ABS($F16-$G16-GM16+GN16)&lt;=1,$F16+$G16&gt;=PrSettings!$M$8),(ABS(GM16-$F16)&lt;=1)*(ABS(GN16-$G16)&lt;=1)*1,""))),"")</f>
        <v/>
      </c>
      <c r="GT16" s="236"/>
      <c r="GV16" s="227" t="n">
        <f aca="false">$B16</f>
        <v>3</v>
      </c>
      <c r="GW16" s="228" t="str">
        <f aca="false">GrpB!$B$7</f>
        <v>Spain</v>
      </c>
      <c r="GX16" s="229" t="n">
        <f aca="false">$D16</f>
        <v>18</v>
      </c>
      <c r="GY16" s="228" t="str">
        <f aca="false">GrpB!$D$7</f>
        <v>Italy</v>
      </c>
      <c r="GZ16" s="232"/>
      <c r="HA16" s="232"/>
      <c r="HB16" s="235"/>
      <c r="HC16" s="229" t="str">
        <f aca="false">IF(($F16&lt;&gt;"")*($G16&lt;&gt;"")*(GZ16&lt;&gt;"")*(HA16&lt;&gt;""),($F16&gt;$G16)*(GZ16&gt;HA16)+($F16=$G16)*(GZ16=HA16)+($F16&lt;$G16)*(GZ16&lt;HA16),"")</f>
        <v/>
      </c>
      <c r="HD16" s="229" t="str">
        <f aca="false">IF((HC16&lt;&gt;""),IF(OR($F16&lt;&gt;$G16,PrSettings!$M$4="●"),(($F16-$G16)=(GZ16-HA16))*1,0),"")</f>
        <v/>
      </c>
      <c r="HE16" s="229" t="str">
        <f aca="false">IF((HC16&lt;&gt;""),($F16=GZ16)*($G16=HA16),"")</f>
        <v/>
      </c>
      <c r="HF16" s="229" t="str">
        <f aca="false">IF(HC16&lt;&gt;"",IF(ABS($F16-$G16)&gt;=PrSettings!$M$7,(ABS($F16-$G16-GZ16+HA16)&lt;=1)*1,IF(AND(HC16,$F16=$G16,$F16&gt;=PrSettings!$M$6),(ABS(GZ16-$F16)&lt;=1)*1,IF(AND(ABS($F16-$G16-GZ16+HA16)&lt;=1,$F16+$G16&gt;=PrSettings!$M$8),(ABS(GZ16-$F16)&lt;=1)*(ABS(HA16-$G16)&lt;=1)*1,""))),"")</f>
        <v/>
      </c>
      <c r="HG16" s="236"/>
      <c r="HI16" s="227" t="n">
        <f aca="false">$B16</f>
        <v>3</v>
      </c>
      <c r="HJ16" s="228" t="str">
        <f aca="false">GrpB!$B$7</f>
        <v>Spain</v>
      </c>
      <c r="HK16" s="229" t="n">
        <f aca="false">$D16</f>
        <v>18</v>
      </c>
      <c r="HL16" s="228" t="str">
        <f aca="false">GrpB!$D$7</f>
        <v>Italy</v>
      </c>
      <c r="HM16" s="232"/>
      <c r="HN16" s="232"/>
      <c r="HO16" s="235"/>
      <c r="HP16" s="229" t="str">
        <f aca="false">IF(($F16&lt;&gt;"")*($G16&lt;&gt;"")*(HM16&lt;&gt;"")*(HN16&lt;&gt;""),($F16&gt;$G16)*(HM16&gt;HN16)+($F16=$G16)*(HM16=HN16)+($F16&lt;$G16)*(HM16&lt;HN16),"")</f>
        <v/>
      </c>
      <c r="HQ16" s="229" t="str">
        <f aca="false">IF((HP16&lt;&gt;""),IF(OR($F16&lt;&gt;$G16,PrSettings!$M$4="●"),(($F16-$G16)=(HM16-HN16))*1,0),"")</f>
        <v/>
      </c>
      <c r="HR16" s="229" t="str">
        <f aca="false">IF((HP16&lt;&gt;""),($F16=HM16)*($G16=HN16),"")</f>
        <v/>
      </c>
      <c r="HS16" s="229" t="str">
        <f aca="false">IF(HP16&lt;&gt;"",IF(ABS($F16-$G16)&gt;=PrSettings!$M$7,(ABS($F16-$G16-HM16+HN16)&lt;=1)*1,IF(AND(HP16,$F16=$G16,$F16&gt;=PrSettings!$M$6),(ABS(HM16-$F16)&lt;=1)*1,IF(AND(ABS($F16-$G16-HM16+HN16)&lt;=1,$F16+$G16&gt;=PrSettings!$M$8),(ABS(HM16-$F16)&lt;=1)*(ABS(HN16-$G16)&lt;=1)*1,""))),"")</f>
        <v/>
      </c>
      <c r="HT16" s="236"/>
      <c r="HV16" s="227" t="n">
        <f aca="false">$B16</f>
        <v>3</v>
      </c>
      <c r="HW16" s="228" t="str">
        <f aca="false">GrpB!$B$7</f>
        <v>Spain</v>
      </c>
      <c r="HX16" s="229" t="n">
        <f aca="false">$D16</f>
        <v>18</v>
      </c>
      <c r="HY16" s="228" t="str">
        <f aca="false">GrpB!$D$7</f>
        <v>Italy</v>
      </c>
      <c r="HZ16" s="232"/>
      <c r="IA16" s="232"/>
      <c r="IB16" s="235"/>
      <c r="IC16" s="229" t="str">
        <f aca="false">IF(($F16&lt;&gt;"")*($G16&lt;&gt;"")*(HZ16&lt;&gt;"")*(IA16&lt;&gt;""),($F16&gt;$G16)*(HZ16&gt;IA16)+($F16=$G16)*(HZ16=IA16)+($F16&lt;$G16)*(HZ16&lt;IA16),"")</f>
        <v/>
      </c>
      <c r="ID16" s="229" t="str">
        <f aca="false">IF((IC16&lt;&gt;""),IF(OR($F16&lt;&gt;$G16,PrSettings!$M$4="●"),(($F16-$G16)=(HZ16-IA16))*1,0),"")</f>
        <v/>
      </c>
      <c r="IE16" s="229" t="str">
        <f aca="false">IF((IC16&lt;&gt;""),($F16=HZ16)*($G16=IA16),"")</f>
        <v/>
      </c>
      <c r="IF16" s="229" t="str">
        <f aca="false">IF(IC16&lt;&gt;"",IF(ABS($F16-$G16)&gt;=PrSettings!$M$7,(ABS($F16-$G16-HZ16+IA16)&lt;=1)*1,IF(AND(IC16,$F16=$G16,$F16&gt;=PrSettings!$M$6),(ABS(HZ16-$F16)&lt;=1)*1,IF(AND(ABS($F16-$G16-HZ16+IA16)&lt;=1,$F16+$G16&gt;=PrSettings!$M$8),(ABS(HZ16-$F16)&lt;=1)*(ABS(IA16-$G16)&lt;=1)*1,""))),"")</f>
        <v/>
      </c>
      <c r="IG16" s="236"/>
      <c r="II16" s="227" t="n">
        <f aca="false">$B16</f>
        <v>3</v>
      </c>
      <c r="IJ16" s="228" t="str">
        <f aca="false">GrpB!$B$7</f>
        <v>Spain</v>
      </c>
      <c r="IK16" s="229" t="n">
        <f aca="false">$D16</f>
        <v>18</v>
      </c>
      <c r="IL16" s="228" t="str">
        <f aca="false">GrpB!$D$7</f>
        <v>Italy</v>
      </c>
      <c r="IM16" s="232"/>
      <c r="IN16" s="232"/>
      <c r="IO16" s="235"/>
      <c r="IP16" s="229" t="str">
        <f aca="false">IF(($F16&lt;&gt;"")*($G16&lt;&gt;"")*(IM16&lt;&gt;"")*(IN16&lt;&gt;""),($F16&gt;$G16)*(IM16&gt;IN16)+($F16=$G16)*(IM16=IN16)+($F16&lt;$G16)*(IM16&lt;IN16),"")</f>
        <v/>
      </c>
      <c r="IQ16" s="229" t="str">
        <f aca="false">IF((IP16&lt;&gt;""),IF(OR($F16&lt;&gt;$G16,PrSettings!$M$4="●"),(($F16-$G16)=(IM16-IN16))*1,0),"")</f>
        <v/>
      </c>
      <c r="IR16" s="229" t="str">
        <f aca="false">IF((IP16&lt;&gt;""),($F16=IM16)*($G16=IN16),"")</f>
        <v/>
      </c>
      <c r="IS16" s="229" t="str">
        <f aca="false">IF(IP16&lt;&gt;"",IF(ABS($F16-$G16)&gt;=PrSettings!$M$7,(ABS($F16-$G16-IM16+IN16)&lt;=1)*1,IF(AND(IP16,$F16=$G16,$F16&gt;=PrSettings!$M$6),(ABS(IM16-$F16)&lt;=1)*1,IF(AND(ABS($F16-$G16-IM16+IN16)&lt;=1,$F16+$G16&gt;=PrSettings!$M$8),(ABS(IM16-$F16)&lt;=1)*(ABS(IN16-$G16)&lt;=1)*1,""))),"")</f>
        <v/>
      </c>
      <c r="IT16" s="236"/>
      <c r="IV16" s="227" t="n">
        <f aca="false">$B16</f>
        <v>3</v>
      </c>
      <c r="IW16" s="228" t="str">
        <f aca="false">GrpB!$B$7</f>
        <v>Spain</v>
      </c>
      <c r="IX16" s="229" t="n">
        <f aca="false">$D16</f>
        <v>18</v>
      </c>
      <c r="IY16" s="228" t="str">
        <f aca="false">GrpB!$D$7</f>
        <v>Italy</v>
      </c>
      <c r="IZ16" s="232"/>
      <c r="JA16" s="232"/>
      <c r="JB16" s="235"/>
      <c r="JC16" s="229" t="str">
        <f aca="false">IF(($F16&lt;&gt;"")*($G16&lt;&gt;"")*(IZ16&lt;&gt;"")*(JA16&lt;&gt;""),($F16&gt;$G16)*(IZ16&gt;JA16)+($F16=$G16)*(IZ16=JA16)+($F16&lt;$G16)*(IZ16&lt;JA16),"")</f>
        <v/>
      </c>
      <c r="JD16" s="229" t="str">
        <f aca="false">IF((JC16&lt;&gt;""),IF(OR($F16&lt;&gt;$G16,PrSettings!$M$4="●"),(($F16-$G16)=(IZ16-JA16))*1,0),"")</f>
        <v/>
      </c>
      <c r="JE16" s="229" t="str">
        <f aca="false">IF((JC16&lt;&gt;""),($F16=IZ16)*($G16=JA16),"")</f>
        <v/>
      </c>
      <c r="JF16" s="229" t="str">
        <f aca="false">IF(JC16&lt;&gt;"",IF(ABS($F16-$G16)&gt;=PrSettings!$M$7,(ABS($F16-$G16-IZ16+JA16)&lt;=1)*1,IF(AND(JC16,$F16=$G16,$F16&gt;=PrSettings!$M$6),(ABS(IZ16-$F16)&lt;=1)*1,IF(AND(ABS($F16-$G16-IZ16+JA16)&lt;=1,$F16+$G16&gt;=PrSettings!$M$8),(ABS(IZ16-$F16)&lt;=1)*(ABS(JA16-$G16)&lt;=1)*1,""))),"")</f>
        <v/>
      </c>
      <c r="JG16" s="236"/>
      <c r="JI16" s="227" t="n">
        <f aca="false">$B16</f>
        <v>3</v>
      </c>
      <c r="JJ16" s="228" t="str">
        <f aca="false">GrpB!$B$7</f>
        <v>Spain</v>
      </c>
      <c r="JK16" s="229" t="n">
        <f aca="false">$D16</f>
        <v>18</v>
      </c>
      <c r="JL16" s="228" t="str">
        <f aca="false">GrpB!$D$7</f>
        <v>Italy</v>
      </c>
      <c r="JM16" s="232"/>
      <c r="JN16" s="232"/>
      <c r="JO16" s="235"/>
      <c r="JP16" s="229" t="str">
        <f aca="false">IF(($F16&lt;&gt;"")*($G16&lt;&gt;"")*(JM16&lt;&gt;"")*(JN16&lt;&gt;""),($F16&gt;$G16)*(JM16&gt;JN16)+($F16=$G16)*(JM16=JN16)+($F16&lt;$G16)*(JM16&lt;JN16),"")</f>
        <v/>
      </c>
      <c r="JQ16" s="229" t="str">
        <f aca="false">IF((JP16&lt;&gt;""),IF(OR($F16&lt;&gt;$G16,PrSettings!$M$4="●"),(($F16-$G16)=(JM16-JN16))*1,0),"")</f>
        <v/>
      </c>
      <c r="JR16" s="229" t="str">
        <f aca="false">IF((JP16&lt;&gt;""),($F16=JM16)*($G16=JN16),"")</f>
        <v/>
      </c>
      <c r="JS16" s="229" t="str">
        <f aca="false">IF(JP16&lt;&gt;"",IF(ABS($F16-$G16)&gt;=PrSettings!$M$7,(ABS($F16-$G16-JM16+JN16)&lt;=1)*1,IF(AND(JP16,$F16=$G16,$F16&gt;=PrSettings!$M$6),(ABS(JM16-$F16)&lt;=1)*1,IF(AND(ABS($F16-$G16-JM16+JN16)&lt;=1,$F16+$G16&gt;=PrSettings!$M$8),(ABS(JM16-$F16)&lt;=1)*(ABS(JN16-$G16)&lt;=1)*1,""))),"")</f>
        <v/>
      </c>
      <c r="JT16" s="236"/>
      <c r="JV16" s="227" t="n">
        <f aca="false">$B16</f>
        <v>3</v>
      </c>
      <c r="JW16" s="228" t="str">
        <f aca="false">GrpB!$B$7</f>
        <v>Spain</v>
      </c>
      <c r="JX16" s="229" t="n">
        <f aca="false">$D16</f>
        <v>18</v>
      </c>
      <c r="JY16" s="228" t="str">
        <f aca="false">GrpB!$D$7</f>
        <v>Italy</v>
      </c>
      <c r="JZ16" s="232"/>
      <c r="KA16" s="232"/>
      <c r="KB16" s="235"/>
      <c r="KC16" s="229" t="str">
        <f aca="false">IF(($F16&lt;&gt;"")*($G16&lt;&gt;"")*(JZ16&lt;&gt;"")*(KA16&lt;&gt;""),($F16&gt;$G16)*(JZ16&gt;KA16)+($F16=$G16)*(JZ16=KA16)+($F16&lt;$G16)*(JZ16&lt;KA16),"")</f>
        <v/>
      </c>
      <c r="KD16" s="229" t="str">
        <f aca="false">IF((KC16&lt;&gt;""),IF(OR($F16&lt;&gt;$G16,PrSettings!$M$4="●"),(($F16-$G16)=(JZ16-KA16))*1,0),"")</f>
        <v/>
      </c>
      <c r="KE16" s="229" t="str">
        <f aca="false">IF((KC16&lt;&gt;""),($F16=JZ16)*($G16=KA16),"")</f>
        <v/>
      </c>
      <c r="KF16" s="229" t="str">
        <f aca="false">IF(KC16&lt;&gt;"",IF(ABS($F16-$G16)&gt;=PrSettings!$M$7,(ABS($F16-$G16-JZ16+KA16)&lt;=1)*1,IF(AND(KC16,$F16=$G16,$F16&gt;=PrSettings!$M$6),(ABS(JZ16-$F16)&lt;=1)*1,IF(AND(ABS($F16-$G16-JZ16+KA16)&lt;=1,$F16+$G16&gt;=PrSettings!$M$8),(ABS(JZ16-$F16)&lt;=1)*(ABS(KA16-$G16)&lt;=1)*1,""))),"")</f>
        <v/>
      </c>
      <c r="KG16" s="236"/>
      <c r="KI16" s="227" t="n">
        <f aca="false">$B16</f>
        <v>3</v>
      </c>
      <c r="KJ16" s="228" t="str">
        <f aca="false">GrpB!$B$7</f>
        <v>Spain</v>
      </c>
      <c r="KK16" s="229" t="n">
        <f aca="false">$D16</f>
        <v>18</v>
      </c>
      <c r="KL16" s="228" t="str">
        <f aca="false">GrpB!$D$7</f>
        <v>Italy</v>
      </c>
      <c r="KM16" s="232"/>
      <c r="KN16" s="232"/>
      <c r="KO16" s="235"/>
      <c r="KP16" s="229" t="str">
        <f aca="false">IF(($F16&lt;&gt;"")*($G16&lt;&gt;"")*(KM16&lt;&gt;"")*(KN16&lt;&gt;""),($F16&gt;$G16)*(KM16&gt;KN16)+($F16=$G16)*(KM16=KN16)+($F16&lt;$G16)*(KM16&lt;KN16),"")</f>
        <v/>
      </c>
      <c r="KQ16" s="229" t="str">
        <f aca="false">IF((KP16&lt;&gt;""),IF(OR($F16&lt;&gt;$G16,PrSettings!$M$4="●"),(($F16-$G16)=(KM16-KN16))*1,0),"")</f>
        <v/>
      </c>
      <c r="KR16" s="229" t="str">
        <f aca="false">IF((KP16&lt;&gt;""),($F16=KM16)*($G16=KN16),"")</f>
        <v/>
      </c>
      <c r="KS16" s="229" t="str">
        <f aca="false">IF(KP16&lt;&gt;"",IF(ABS($F16-$G16)&gt;=PrSettings!$M$7,(ABS($F16-$G16-KM16+KN16)&lt;=1)*1,IF(AND(KP16,$F16=$G16,$F16&gt;=PrSettings!$M$6),(ABS(KM16-$F16)&lt;=1)*1,IF(AND(ABS($F16-$G16-KM16+KN16)&lt;=1,$F16+$G16&gt;=PrSettings!$M$8),(ABS(KM16-$F16)&lt;=1)*(ABS(KN16-$G16)&lt;=1)*1,""))),"")</f>
        <v/>
      </c>
      <c r="KT16" s="236"/>
      <c r="KV16" s="227" t="n">
        <f aca="false">$B16</f>
        <v>3</v>
      </c>
      <c r="KW16" s="228" t="str">
        <f aca="false">GrpB!$B$7</f>
        <v>Spain</v>
      </c>
      <c r="KX16" s="229" t="n">
        <f aca="false">$D16</f>
        <v>18</v>
      </c>
      <c r="KY16" s="228" t="str">
        <f aca="false">GrpB!$D$7</f>
        <v>Italy</v>
      </c>
      <c r="KZ16" s="232"/>
      <c r="LA16" s="232"/>
      <c r="LB16" s="235"/>
      <c r="LC16" s="229" t="str">
        <f aca="false">IF(($F16&lt;&gt;"")*($G16&lt;&gt;"")*(KZ16&lt;&gt;"")*(LA16&lt;&gt;""),($F16&gt;$G16)*(KZ16&gt;LA16)+($F16=$G16)*(KZ16=LA16)+($F16&lt;$G16)*(KZ16&lt;LA16),"")</f>
        <v/>
      </c>
      <c r="LD16" s="229" t="str">
        <f aca="false">IF((LC16&lt;&gt;""),IF(OR($F16&lt;&gt;$G16,PrSettings!$M$4="●"),(($F16-$G16)=(KZ16-LA16))*1,0),"")</f>
        <v/>
      </c>
      <c r="LE16" s="229" t="str">
        <f aca="false">IF((LC16&lt;&gt;""),($F16=KZ16)*($G16=LA16),"")</f>
        <v/>
      </c>
      <c r="LF16" s="229" t="str">
        <f aca="false">IF(LC16&lt;&gt;"",IF(ABS($F16-$G16)&gt;=PrSettings!$M$7,(ABS($F16-$G16-KZ16+LA16)&lt;=1)*1,IF(AND(LC16,$F16=$G16,$F16&gt;=PrSettings!$M$6),(ABS(KZ16-$F16)&lt;=1)*1,IF(AND(ABS($F16-$G16-KZ16+LA16)&lt;=1,$F16+$G16&gt;=PrSettings!$M$8),(ABS(KZ16-$F16)&lt;=1)*(ABS(LA16-$G16)&lt;=1)*1,""))),"")</f>
        <v/>
      </c>
      <c r="LG16" s="236"/>
      <c r="LI16" s="227" t="n">
        <f aca="false">$B16</f>
        <v>3</v>
      </c>
      <c r="LJ16" s="228" t="str">
        <f aca="false">GrpB!$B$7</f>
        <v>Spain</v>
      </c>
      <c r="LK16" s="229" t="n">
        <f aca="false">$D16</f>
        <v>18</v>
      </c>
      <c r="LL16" s="228" t="str">
        <f aca="false">GrpB!$D$7</f>
        <v>Italy</v>
      </c>
      <c r="LM16" s="232"/>
      <c r="LN16" s="232"/>
      <c r="LO16" s="235"/>
      <c r="LP16" s="229" t="str">
        <f aca="false">IF(($F16&lt;&gt;"")*($G16&lt;&gt;"")*(LM16&lt;&gt;"")*(LN16&lt;&gt;""),($F16&gt;$G16)*(LM16&gt;LN16)+($F16=$G16)*(LM16=LN16)+($F16&lt;$G16)*(LM16&lt;LN16),"")</f>
        <v/>
      </c>
      <c r="LQ16" s="229" t="str">
        <f aca="false">IF((LP16&lt;&gt;""),IF(OR($F16&lt;&gt;$G16,PrSettings!$M$4="●"),(($F16-$G16)=(LM16-LN16))*1,0),"")</f>
        <v/>
      </c>
      <c r="LR16" s="229" t="str">
        <f aca="false">IF((LP16&lt;&gt;""),($F16=LM16)*($G16=LN16),"")</f>
        <v/>
      </c>
      <c r="LS16" s="229" t="str">
        <f aca="false">IF(LP16&lt;&gt;"",IF(ABS($F16-$G16)&gt;=PrSettings!$M$7,(ABS($F16-$G16-LM16+LN16)&lt;=1)*1,IF(AND(LP16,$F16=$G16,$F16&gt;=PrSettings!$M$6),(ABS(LM16-$F16)&lt;=1)*1,IF(AND(ABS($F16-$G16-LM16+LN16)&lt;=1,$F16+$G16&gt;=PrSettings!$M$8),(ABS(LM16-$F16)&lt;=1)*(ABS(LN16-$G16)&lt;=1)*1,""))),"")</f>
        <v/>
      </c>
      <c r="LT16" s="236"/>
      <c r="LV16" s="227" t="n">
        <f aca="false">$B16</f>
        <v>3</v>
      </c>
      <c r="LW16" s="228" t="str">
        <f aca="false">GrpB!$B$7</f>
        <v>Spain</v>
      </c>
      <c r="LX16" s="229" t="n">
        <f aca="false">$D16</f>
        <v>18</v>
      </c>
      <c r="LY16" s="228" t="str">
        <f aca="false">GrpB!$D$7</f>
        <v>Italy</v>
      </c>
      <c r="LZ16" s="232"/>
      <c r="MA16" s="232"/>
      <c r="MB16" s="235"/>
      <c r="MC16" s="229" t="str">
        <f aca="false">IF(($F16&lt;&gt;"")*($G16&lt;&gt;"")*(LZ16&lt;&gt;"")*(MA16&lt;&gt;""),($F16&gt;$G16)*(LZ16&gt;MA16)+($F16=$G16)*(LZ16=MA16)+($F16&lt;$G16)*(LZ16&lt;MA16),"")</f>
        <v/>
      </c>
      <c r="MD16" s="229" t="str">
        <f aca="false">IF((MC16&lt;&gt;""),IF(OR($F16&lt;&gt;$G16,PrSettings!$M$4="●"),(($F16-$G16)=(LZ16-MA16))*1,0),"")</f>
        <v/>
      </c>
      <c r="ME16" s="229" t="str">
        <f aca="false">IF((MC16&lt;&gt;""),($F16=LZ16)*($G16=MA16),"")</f>
        <v/>
      </c>
      <c r="MF16" s="229" t="str">
        <f aca="false">IF(MC16&lt;&gt;"",IF(ABS($F16-$G16)&gt;=PrSettings!$M$7,(ABS($F16-$G16-LZ16+MA16)&lt;=1)*1,IF(AND(MC16,$F16=$G16,$F16&gt;=PrSettings!$M$6),(ABS(LZ16-$F16)&lt;=1)*1,IF(AND(ABS($F16-$G16-LZ16+MA16)&lt;=1,$F16+$G16&gt;=PrSettings!$M$8),(ABS(LZ16-$F16)&lt;=1)*(ABS(MA16-$G16)&lt;=1)*1,""))),"")</f>
        <v/>
      </c>
      <c r="MG16" s="236"/>
    </row>
    <row r="17" customFormat="false" ht="15" hidden="false" customHeight="false" outlineLevel="0" collapsed="false">
      <c r="A17" s="153"/>
      <c r="B17" s="227" t="n">
        <f aca="false" t="array" ref="B17:B17">INDEX(Groups!$C$7:$C$35,MATCH(C17,Groups!$D$7:$D$35,0))</f>
        <v>10</v>
      </c>
      <c r="C17" s="228" t="str">
        <f aca="false">GrpB!$B$8</f>
        <v>Albania</v>
      </c>
      <c r="D17" s="229" t="n">
        <f aca="false" t="array" ref="D17:D17">INDEX(Groups!$C$7:$C$35,MATCH(E17,Groups!$D$7:$D$35,0))</f>
        <v>3</v>
      </c>
      <c r="E17" s="228" t="str">
        <f aca="false">GrpB!$D$8</f>
        <v>Spain</v>
      </c>
      <c r="F17" s="230" t="n">
        <f aca="false">GrpB!$E$8</f>
        <v>0</v>
      </c>
      <c r="G17" s="231" t="n">
        <f aca="false">GrpB!$G$8</f>
        <v>3</v>
      </c>
      <c r="H17" s="107"/>
      <c r="I17" s="227" t="n">
        <f aca="false">$B17</f>
        <v>10</v>
      </c>
      <c r="J17" s="228" t="str">
        <f aca="false">GrpB!$B$8</f>
        <v>Albania</v>
      </c>
      <c r="K17" s="229" t="n">
        <f aca="false">$D17</f>
        <v>3</v>
      </c>
      <c r="L17" s="228" t="str">
        <f aca="false">GrpB!$D$8</f>
        <v>Spain</v>
      </c>
      <c r="M17" s="232"/>
      <c r="N17" s="232"/>
      <c r="O17" s="235"/>
      <c r="P17" s="229" t="str">
        <f aca="false">IF(($F17&lt;&gt;"")*($G17&lt;&gt;"")*(M17&lt;&gt;"")*(N17&lt;&gt;""),($F17&gt;$G17)*(M17&gt;N17)+($F17=$G17)*(M17=N17)+($F17&lt;$G17)*(M17&lt;N17),"")</f>
        <v/>
      </c>
      <c r="Q17" s="229" t="str">
        <f aca="false">IF((P17&lt;&gt;""),IF(OR($F17&lt;&gt;$G17,PrSettings!$M$4="●"),(($F17-$G17)=(M17-N17))*1,0),"")</f>
        <v/>
      </c>
      <c r="R17" s="229" t="str">
        <f aca="false">IF((P17&lt;&gt;""),($F17=M17)*($G17=N17),"")</f>
        <v/>
      </c>
      <c r="S17" s="229" t="str">
        <f aca="false">IF(P17&lt;&gt;"",IF(ABS($F17-$G17)&gt;=PrSettings!$M$7,(ABS($F17-$G17-M17+N17)&lt;=1)*1,IF(AND(P17,$F17=$G17,$F17&gt;=PrSettings!$M$6),(ABS(M17-$F17)&lt;=1)*1,IF(AND(ABS($F17-$G17-M17+N17)&lt;=1,$F17+$G17&gt;=PrSettings!$M$8),(ABS(M17-$F17)&lt;=1)*(ABS(N17-$G17)&lt;=1)*1,""))),"")</f>
        <v/>
      </c>
      <c r="T17" s="236"/>
      <c r="V17" s="227" t="n">
        <f aca="false">$B17</f>
        <v>10</v>
      </c>
      <c r="W17" s="228" t="str">
        <f aca="false">GrpB!$B$8</f>
        <v>Albania</v>
      </c>
      <c r="X17" s="229" t="n">
        <f aca="false">$D17</f>
        <v>3</v>
      </c>
      <c r="Y17" s="228" t="str">
        <f aca="false">GrpB!$D$8</f>
        <v>Spain</v>
      </c>
      <c r="Z17" s="232"/>
      <c r="AA17" s="232"/>
      <c r="AB17" s="235"/>
      <c r="AC17" s="229" t="str">
        <f aca="false">IF(($F17&lt;&gt;"")*($G17&lt;&gt;"")*(Z17&lt;&gt;"")*(AA17&lt;&gt;""),($F17&gt;$G17)*(Z17&gt;AA17)+($F17=$G17)*(Z17=AA17)+($F17&lt;$G17)*(Z17&lt;AA17),"")</f>
        <v/>
      </c>
      <c r="AD17" s="229" t="str">
        <f aca="false">IF((AC17&lt;&gt;""),IF(OR($F17&lt;&gt;$G17,PrSettings!$M$4="●"),(($F17-$G17)=(Z17-AA17))*1,0),"")</f>
        <v/>
      </c>
      <c r="AE17" s="229" t="str">
        <f aca="false">IF((AC17&lt;&gt;""),($F17=Z17)*($G17=AA17),"")</f>
        <v/>
      </c>
      <c r="AF17" s="229" t="str">
        <f aca="false">IF(AC17&lt;&gt;"",IF(ABS($F17-$G17)&gt;=PrSettings!$M$7,(ABS($F17-$G17-Z17+AA17)&lt;=1)*1,IF(AND(AC17,$F17=$G17,$F17&gt;=PrSettings!$M$6),(ABS(Z17-$F17)&lt;=1)*1,IF(AND(ABS($F17-$G17-Z17+AA17)&lt;=1,$F17+$G17&gt;=PrSettings!$M$8),(ABS(Z17-$F17)&lt;=1)*(ABS(AA17-$G17)&lt;=1)*1,""))),"")</f>
        <v/>
      </c>
      <c r="AG17" s="236"/>
      <c r="AI17" s="227" t="n">
        <f aca="false">$B17</f>
        <v>10</v>
      </c>
      <c r="AJ17" s="228" t="str">
        <f aca="false">GrpB!$B$8</f>
        <v>Albania</v>
      </c>
      <c r="AK17" s="229" t="n">
        <f aca="false">$D17</f>
        <v>3</v>
      </c>
      <c r="AL17" s="228" t="str">
        <f aca="false">GrpB!$D$8</f>
        <v>Spain</v>
      </c>
      <c r="AM17" s="232"/>
      <c r="AN17" s="232"/>
      <c r="AO17" s="235"/>
      <c r="AP17" s="229" t="str">
        <f aca="false">IF(($F17&lt;&gt;"")*($G17&lt;&gt;"")*(AM17&lt;&gt;"")*(AN17&lt;&gt;""),($F17&gt;$G17)*(AM17&gt;AN17)+($F17=$G17)*(AM17=AN17)+($F17&lt;$G17)*(AM17&lt;AN17),"")</f>
        <v/>
      </c>
      <c r="AQ17" s="229" t="str">
        <f aca="false">IF((AP17&lt;&gt;""),IF(OR($F17&lt;&gt;$G17,PrSettings!$M$4="●"),(($F17-$G17)=(AM17-AN17))*1,0),"")</f>
        <v/>
      </c>
      <c r="AR17" s="229" t="str">
        <f aca="false">IF((AP17&lt;&gt;""),($F17=AM17)*($G17=AN17),"")</f>
        <v/>
      </c>
      <c r="AS17" s="229" t="str">
        <f aca="false">IF(AP17&lt;&gt;"",IF(ABS($F17-$G17)&gt;=PrSettings!$M$7,(ABS($F17-$G17-AM17+AN17)&lt;=1)*1,IF(AND(AP17,$F17=$G17,$F17&gt;=PrSettings!$M$6),(ABS(AM17-$F17)&lt;=1)*1,IF(AND(ABS($F17-$G17-AM17+AN17)&lt;=1,$F17+$G17&gt;=PrSettings!$M$8),(ABS(AM17-$F17)&lt;=1)*(ABS(AN17-$G17)&lt;=1)*1,""))),"")</f>
        <v/>
      </c>
      <c r="AT17" s="236"/>
      <c r="AV17" s="227" t="n">
        <f aca="false">$B17</f>
        <v>10</v>
      </c>
      <c r="AW17" s="228" t="str">
        <f aca="false">GrpB!$B$8</f>
        <v>Albania</v>
      </c>
      <c r="AX17" s="229" t="n">
        <f aca="false">$D17</f>
        <v>3</v>
      </c>
      <c r="AY17" s="228" t="str">
        <f aca="false">GrpB!$D$8</f>
        <v>Spain</v>
      </c>
      <c r="AZ17" s="232"/>
      <c r="BA17" s="232"/>
      <c r="BB17" s="235"/>
      <c r="BC17" s="229" t="str">
        <f aca="false">IF(($F17&lt;&gt;"")*($G17&lt;&gt;"")*(AZ17&lt;&gt;"")*(BA17&lt;&gt;""),($F17&gt;$G17)*(AZ17&gt;BA17)+($F17=$G17)*(AZ17=BA17)+($F17&lt;$G17)*(AZ17&lt;BA17),"")</f>
        <v/>
      </c>
      <c r="BD17" s="229" t="str">
        <f aca="false">IF((BC17&lt;&gt;""),IF(OR($F17&lt;&gt;$G17,PrSettings!$M$4="●"),(($F17-$G17)=(AZ17-BA17))*1,0),"")</f>
        <v/>
      </c>
      <c r="BE17" s="229" t="str">
        <f aca="false">IF((BC17&lt;&gt;""),($F17=AZ17)*($G17=BA17),"")</f>
        <v/>
      </c>
      <c r="BF17" s="229" t="str">
        <f aca="false">IF(BC17&lt;&gt;"",IF(ABS($F17-$G17)&gt;=PrSettings!$M$7,(ABS($F17-$G17-AZ17+BA17)&lt;=1)*1,IF(AND(BC17,$F17=$G17,$F17&gt;=PrSettings!$M$6),(ABS(AZ17-$F17)&lt;=1)*1,IF(AND(ABS($F17-$G17-AZ17+BA17)&lt;=1,$F17+$G17&gt;=PrSettings!$M$8),(ABS(AZ17-$F17)&lt;=1)*(ABS(BA17-$G17)&lt;=1)*1,""))),"")</f>
        <v/>
      </c>
      <c r="BG17" s="236"/>
      <c r="BI17" s="227" t="n">
        <f aca="false">$B17</f>
        <v>10</v>
      </c>
      <c r="BJ17" s="228" t="str">
        <f aca="false">GrpB!$B$8</f>
        <v>Albania</v>
      </c>
      <c r="BK17" s="229" t="n">
        <f aca="false">$D17</f>
        <v>3</v>
      </c>
      <c r="BL17" s="228" t="str">
        <f aca="false">GrpB!$D$8</f>
        <v>Spain</v>
      </c>
      <c r="BM17" s="232"/>
      <c r="BN17" s="232"/>
      <c r="BO17" s="235"/>
      <c r="BP17" s="229" t="str">
        <f aca="false">IF(($F17&lt;&gt;"")*($G17&lt;&gt;"")*(BM17&lt;&gt;"")*(BN17&lt;&gt;""),($F17&gt;$G17)*(BM17&gt;BN17)+($F17=$G17)*(BM17=BN17)+($F17&lt;$G17)*(BM17&lt;BN17),"")</f>
        <v/>
      </c>
      <c r="BQ17" s="229" t="str">
        <f aca="false">IF((BP17&lt;&gt;""),IF(OR($F17&lt;&gt;$G17,PrSettings!$M$4="●"),(($F17-$G17)=(BM17-BN17))*1,0),"")</f>
        <v/>
      </c>
      <c r="BR17" s="229" t="str">
        <f aca="false">IF((BP17&lt;&gt;""),($F17=BM17)*($G17=BN17),"")</f>
        <v/>
      </c>
      <c r="BS17" s="229" t="str">
        <f aca="false">IF(BP17&lt;&gt;"",IF(ABS($F17-$G17)&gt;=PrSettings!$M$7,(ABS($F17-$G17-BM17+BN17)&lt;=1)*1,IF(AND(BP17,$F17=$G17,$F17&gt;=PrSettings!$M$6),(ABS(BM17-$F17)&lt;=1)*1,IF(AND(ABS($F17-$G17-BM17+BN17)&lt;=1,$F17+$G17&gt;=PrSettings!$M$8),(ABS(BM17-$F17)&lt;=1)*(ABS(BN17-$G17)&lt;=1)*1,""))),"")</f>
        <v/>
      </c>
      <c r="BT17" s="236"/>
      <c r="BV17" s="227" t="n">
        <f aca="false">$B17</f>
        <v>10</v>
      </c>
      <c r="BW17" s="228" t="str">
        <f aca="false">GrpB!$B$8</f>
        <v>Albania</v>
      </c>
      <c r="BX17" s="229" t="n">
        <f aca="false">$D17</f>
        <v>3</v>
      </c>
      <c r="BY17" s="228" t="str">
        <f aca="false">GrpB!$D$8</f>
        <v>Spain</v>
      </c>
      <c r="BZ17" s="232"/>
      <c r="CA17" s="232"/>
      <c r="CB17" s="235"/>
      <c r="CC17" s="229" t="str">
        <f aca="false">IF(($F17&lt;&gt;"")*($G17&lt;&gt;"")*(BZ17&lt;&gt;"")*(CA17&lt;&gt;""),($F17&gt;$G17)*(BZ17&gt;CA17)+($F17=$G17)*(BZ17=CA17)+($F17&lt;$G17)*(BZ17&lt;CA17),"")</f>
        <v/>
      </c>
      <c r="CD17" s="229" t="str">
        <f aca="false">IF((CC17&lt;&gt;""),IF(OR($F17&lt;&gt;$G17,PrSettings!$M$4="●"),(($F17-$G17)=(BZ17-CA17))*1,0),"")</f>
        <v/>
      </c>
      <c r="CE17" s="229" t="str">
        <f aca="false">IF((CC17&lt;&gt;""),($F17=BZ17)*($G17=CA17),"")</f>
        <v/>
      </c>
      <c r="CF17" s="229" t="str">
        <f aca="false">IF(CC17&lt;&gt;"",IF(ABS($F17-$G17)&gt;=PrSettings!$M$7,(ABS($F17-$G17-BZ17+CA17)&lt;=1)*1,IF(AND(CC17,$F17=$G17,$F17&gt;=PrSettings!$M$6),(ABS(BZ17-$F17)&lt;=1)*1,IF(AND(ABS($F17-$G17-BZ17+CA17)&lt;=1,$F17+$G17&gt;=PrSettings!$M$8),(ABS(BZ17-$F17)&lt;=1)*(ABS(CA17-$G17)&lt;=1)*1,""))),"")</f>
        <v/>
      </c>
      <c r="CG17" s="236"/>
      <c r="CI17" s="227" t="n">
        <f aca="false">$B17</f>
        <v>10</v>
      </c>
      <c r="CJ17" s="228" t="str">
        <f aca="false">GrpB!$B$8</f>
        <v>Albania</v>
      </c>
      <c r="CK17" s="229" t="n">
        <f aca="false">$D17</f>
        <v>3</v>
      </c>
      <c r="CL17" s="228" t="str">
        <f aca="false">GrpB!$D$8</f>
        <v>Spain</v>
      </c>
      <c r="CM17" s="232"/>
      <c r="CN17" s="232"/>
      <c r="CO17" s="235"/>
      <c r="CP17" s="229" t="str">
        <f aca="false">IF(($F17&lt;&gt;"")*($G17&lt;&gt;"")*(CM17&lt;&gt;"")*(CN17&lt;&gt;""),($F17&gt;$G17)*(CM17&gt;CN17)+($F17=$G17)*(CM17=CN17)+($F17&lt;$G17)*(CM17&lt;CN17),"")</f>
        <v/>
      </c>
      <c r="CQ17" s="229" t="str">
        <f aca="false">IF((CP17&lt;&gt;""),IF(OR($F17&lt;&gt;$G17,PrSettings!$M$4="●"),(($F17-$G17)=(CM17-CN17))*1,0),"")</f>
        <v/>
      </c>
      <c r="CR17" s="229" t="str">
        <f aca="false">IF((CP17&lt;&gt;""),($F17=CM17)*($G17=CN17),"")</f>
        <v/>
      </c>
      <c r="CS17" s="229" t="str">
        <f aca="false">IF(CP17&lt;&gt;"",IF(ABS($F17-$G17)&gt;=PrSettings!$M$7,(ABS($F17-$G17-CM17+CN17)&lt;=1)*1,IF(AND(CP17,$F17=$G17,$F17&gt;=PrSettings!$M$6),(ABS(CM17-$F17)&lt;=1)*1,IF(AND(ABS($F17-$G17-CM17+CN17)&lt;=1,$F17+$G17&gt;=PrSettings!$M$8),(ABS(CM17-$F17)&lt;=1)*(ABS(CN17-$G17)&lt;=1)*1,""))),"")</f>
        <v/>
      </c>
      <c r="CT17" s="236"/>
      <c r="CV17" s="227" t="n">
        <f aca="false">$B17</f>
        <v>10</v>
      </c>
      <c r="CW17" s="228" t="str">
        <f aca="false">GrpB!$B$8</f>
        <v>Albania</v>
      </c>
      <c r="CX17" s="229" t="n">
        <f aca="false">$D17</f>
        <v>3</v>
      </c>
      <c r="CY17" s="228" t="str">
        <f aca="false">GrpB!$D$8</f>
        <v>Spain</v>
      </c>
      <c r="CZ17" s="232"/>
      <c r="DA17" s="232"/>
      <c r="DB17" s="235"/>
      <c r="DC17" s="229" t="str">
        <f aca="false">IF(($F17&lt;&gt;"")*($G17&lt;&gt;"")*(CZ17&lt;&gt;"")*(DA17&lt;&gt;""),($F17&gt;$G17)*(CZ17&gt;DA17)+($F17=$G17)*(CZ17=DA17)+($F17&lt;$G17)*(CZ17&lt;DA17),"")</f>
        <v/>
      </c>
      <c r="DD17" s="229" t="str">
        <f aca="false">IF((DC17&lt;&gt;""),IF(OR($F17&lt;&gt;$G17,PrSettings!$M$4="●"),(($F17-$G17)=(CZ17-DA17))*1,0),"")</f>
        <v/>
      </c>
      <c r="DE17" s="229" t="str">
        <f aca="false">IF((DC17&lt;&gt;""),($F17=CZ17)*($G17=DA17),"")</f>
        <v/>
      </c>
      <c r="DF17" s="229" t="str">
        <f aca="false">IF(DC17&lt;&gt;"",IF(ABS($F17-$G17)&gt;=PrSettings!$M$7,(ABS($F17-$G17-CZ17+DA17)&lt;=1)*1,IF(AND(DC17,$F17=$G17,$F17&gt;=PrSettings!$M$6),(ABS(CZ17-$F17)&lt;=1)*1,IF(AND(ABS($F17-$G17-CZ17+DA17)&lt;=1,$F17+$G17&gt;=PrSettings!$M$8),(ABS(CZ17-$F17)&lt;=1)*(ABS(DA17-$G17)&lt;=1)*1,""))),"")</f>
        <v/>
      </c>
      <c r="DG17" s="236"/>
      <c r="DI17" s="227" t="n">
        <f aca="false">$B17</f>
        <v>10</v>
      </c>
      <c r="DJ17" s="228" t="str">
        <f aca="false">GrpB!$B$8</f>
        <v>Albania</v>
      </c>
      <c r="DK17" s="229" t="n">
        <f aca="false">$D17</f>
        <v>3</v>
      </c>
      <c r="DL17" s="228" t="str">
        <f aca="false">GrpB!$D$8</f>
        <v>Spain</v>
      </c>
      <c r="DM17" s="232"/>
      <c r="DN17" s="232"/>
      <c r="DO17" s="235"/>
      <c r="DP17" s="229" t="str">
        <f aca="false">IF(($F17&lt;&gt;"")*($G17&lt;&gt;"")*(DM17&lt;&gt;"")*(DN17&lt;&gt;""),($F17&gt;$G17)*(DM17&gt;DN17)+($F17=$G17)*(DM17=DN17)+($F17&lt;$G17)*(DM17&lt;DN17),"")</f>
        <v/>
      </c>
      <c r="DQ17" s="229" t="str">
        <f aca="false">IF((DP17&lt;&gt;""),IF(OR($F17&lt;&gt;$G17,PrSettings!$M$4="●"),(($F17-$G17)=(DM17-DN17))*1,0),"")</f>
        <v/>
      </c>
      <c r="DR17" s="229" t="str">
        <f aca="false">IF((DP17&lt;&gt;""),($F17=DM17)*($G17=DN17),"")</f>
        <v/>
      </c>
      <c r="DS17" s="229" t="str">
        <f aca="false">IF(DP17&lt;&gt;"",IF(ABS($F17-$G17)&gt;=PrSettings!$M$7,(ABS($F17-$G17-DM17+DN17)&lt;=1)*1,IF(AND(DP17,$F17=$G17,$F17&gt;=PrSettings!$M$6),(ABS(DM17-$F17)&lt;=1)*1,IF(AND(ABS($F17-$G17-DM17+DN17)&lt;=1,$F17+$G17&gt;=PrSettings!$M$8),(ABS(DM17-$F17)&lt;=1)*(ABS(DN17-$G17)&lt;=1)*1,""))),"")</f>
        <v/>
      </c>
      <c r="DT17" s="236"/>
      <c r="DV17" s="227" t="n">
        <f aca="false">$B17</f>
        <v>10</v>
      </c>
      <c r="DW17" s="228" t="str">
        <f aca="false">GrpB!$B$8</f>
        <v>Albania</v>
      </c>
      <c r="DX17" s="229" t="n">
        <f aca="false">$D17</f>
        <v>3</v>
      </c>
      <c r="DY17" s="228" t="str">
        <f aca="false">GrpB!$D$8</f>
        <v>Spain</v>
      </c>
      <c r="DZ17" s="232"/>
      <c r="EA17" s="232"/>
      <c r="EB17" s="235"/>
      <c r="EC17" s="229" t="str">
        <f aca="false">IF(($F17&lt;&gt;"")*($G17&lt;&gt;"")*(DZ17&lt;&gt;"")*(EA17&lt;&gt;""),($F17&gt;$G17)*(DZ17&gt;EA17)+($F17=$G17)*(DZ17=EA17)+($F17&lt;$G17)*(DZ17&lt;EA17),"")</f>
        <v/>
      </c>
      <c r="ED17" s="229" t="str">
        <f aca="false">IF((EC17&lt;&gt;""),IF(OR($F17&lt;&gt;$G17,PrSettings!$M$4="●"),(($F17-$G17)=(DZ17-EA17))*1,0),"")</f>
        <v/>
      </c>
      <c r="EE17" s="229" t="str">
        <f aca="false">IF((EC17&lt;&gt;""),($F17=DZ17)*($G17=EA17),"")</f>
        <v/>
      </c>
      <c r="EF17" s="229" t="str">
        <f aca="false">IF(EC17&lt;&gt;"",IF(ABS($F17-$G17)&gt;=PrSettings!$M$7,(ABS($F17-$G17-DZ17+EA17)&lt;=1)*1,IF(AND(EC17,$F17=$G17,$F17&gt;=PrSettings!$M$6),(ABS(DZ17-$F17)&lt;=1)*1,IF(AND(ABS($F17-$G17-DZ17+EA17)&lt;=1,$F17+$G17&gt;=PrSettings!$M$8),(ABS(DZ17-$F17)&lt;=1)*(ABS(EA17-$G17)&lt;=1)*1,""))),"")</f>
        <v/>
      </c>
      <c r="EG17" s="236"/>
      <c r="EI17" s="227" t="n">
        <f aca="false">$B17</f>
        <v>10</v>
      </c>
      <c r="EJ17" s="228" t="str">
        <f aca="false">GrpB!$B$8</f>
        <v>Albania</v>
      </c>
      <c r="EK17" s="229" t="n">
        <f aca="false">$D17</f>
        <v>3</v>
      </c>
      <c r="EL17" s="228" t="str">
        <f aca="false">GrpB!$D$8</f>
        <v>Spain</v>
      </c>
      <c r="EM17" s="232"/>
      <c r="EN17" s="232"/>
      <c r="EO17" s="235"/>
      <c r="EP17" s="229" t="str">
        <f aca="false">IF(($F17&lt;&gt;"")*($G17&lt;&gt;"")*(EM17&lt;&gt;"")*(EN17&lt;&gt;""),($F17&gt;$G17)*(EM17&gt;EN17)+($F17=$G17)*(EM17=EN17)+($F17&lt;$G17)*(EM17&lt;EN17),"")</f>
        <v/>
      </c>
      <c r="EQ17" s="229" t="str">
        <f aca="false">IF((EP17&lt;&gt;""),IF(OR($F17&lt;&gt;$G17,PrSettings!$M$4="●"),(($F17-$G17)=(EM17-EN17))*1,0),"")</f>
        <v/>
      </c>
      <c r="ER17" s="229" t="str">
        <f aca="false">IF((EP17&lt;&gt;""),($F17=EM17)*($G17=EN17),"")</f>
        <v/>
      </c>
      <c r="ES17" s="229" t="str">
        <f aca="false">IF(EP17&lt;&gt;"",IF(ABS($F17-$G17)&gt;=PrSettings!$M$7,(ABS($F17-$G17-EM17+EN17)&lt;=1)*1,IF(AND(EP17,$F17=$G17,$F17&gt;=PrSettings!$M$6),(ABS(EM17-$F17)&lt;=1)*1,IF(AND(ABS($F17-$G17-EM17+EN17)&lt;=1,$F17+$G17&gt;=PrSettings!$M$8),(ABS(EM17-$F17)&lt;=1)*(ABS(EN17-$G17)&lt;=1)*1,""))),"")</f>
        <v/>
      </c>
      <c r="ET17" s="236"/>
      <c r="EV17" s="227" t="n">
        <f aca="false">$B17</f>
        <v>10</v>
      </c>
      <c r="EW17" s="228" t="str">
        <f aca="false">GrpB!$B$8</f>
        <v>Albania</v>
      </c>
      <c r="EX17" s="229" t="n">
        <f aca="false">$D17</f>
        <v>3</v>
      </c>
      <c r="EY17" s="228" t="str">
        <f aca="false">GrpB!$D$8</f>
        <v>Spain</v>
      </c>
      <c r="EZ17" s="232"/>
      <c r="FA17" s="232"/>
      <c r="FB17" s="235"/>
      <c r="FC17" s="229" t="str">
        <f aca="false">IF(($F17&lt;&gt;"")*($G17&lt;&gt;"")*(EZ17&lt;&gt;"")*(FA17&lt;&gt;""),($F17&gt;$G17)*(EZ17&gt;FA17)+($F17=$G17)*(EZ17=FA17)+($F17&lt;$G17)*(EZ17&lt;FA17),"")</f>
        <v/>
      </c>
      <c r="FD17" s="229" t="str">
        <f aca="false">IF((FC17&lt;&gt;""),IF(OR($F17&lt;&gt;$G17,PrSettings!$M$4="●"),(($F17-$G17)=(EZ17-FA17))*1,0),"")</f>
        <v/>
      </c>
      <c r="FE17" s="229" t="str">
        <f aca="false">IF((FC17&lt;&gt;""),($F17=EZ17)*($G17=FA17),"")</f>
        <v/>
      </c>
      <c r="FF17" s="229" t="str">
        <f aca="false">IF(FC17&lt;&gt;"",IF(ABS($F17-$G17)&gt;=PrSettings!$M$7,(ABS($F17-$G17-EZ17+FA17)&lt;=1)*1,IF(AND(FC17,$F17=$G17,$F17&gt;=PrSettings!$M$6),(ABS(EZ17-$F17)&lt;=1)*1,IF(AND(ABS($F17-$G17-EZ17+FA17)&lt;=1,$F17+$G17&gt;=PrSettings!$M$8),(ABS(EZ17-$F17)&lt;=1)*(ABS(FA17-$G17)&lt;=1)*1,""))),"")</f>
        <v/>
      </c>
      <c r="FG17" s="236"/>
      <c r="FI17" s="227" t="n">
        <f aca="false">$B17</f>
        <v>10</v>
      </c>
      <c r="FJ17" s="228" t="str">
        <f aca="false">GrpB!$B$8</f>
        <v>Albania</v>
      </c>
      <c r="FK17" s="229" t="n">
        <f aca="false">$D17</f>
        <v>3</v>
      </c>
      <c r="FL17" s="228" t="str">
        <f aca="false">GrpB!$D$8</f>
        <v>Spain</v>
      </c>
      <c r="FM17" s="232"/>
      <c r="FN17" s="232"/>
      <c r="FO17" s="235"/>
      <c r="FP17" s="229" t="str">
        <f aca="false">IF(($F17&lt;&gt;"")*($G17&lt;&gt;"")*(FM17&lt;&gt;"")*(FN17&lt;&gt;""),($F17&gt;$G17)*(FM17&gt;FN17)+($F17=$G17)*(FM17=FN17)+($F17&lt;$G17)*(FM17&lt;FN17),"")</f>
        <v/>
      </c>
      <c r="FQ17" s="229" t="str">
        <f aca="false">IF((FP17&lt;&gt;""),IF(OR($F17&lt;&gt;$G17,PrSettings!$M$4="●"),(($F17-$G17)=(FM17-FN17))*1,0),"")</f>
        <v/>
      </c>
      <c r="FR17" s="229" t="str">
        <f aca="false">IF((FP17&lt;&gt;""),($F17=FM17)*($G17=FN17),"")</f>
        <v/>
      </c>
      <c r="FS17" s="229" t="str">
        <f aca="false">IF(FP17&lt;&gt;"",IF(ABS($F17-$G17)&gt;=PrSettings!$M$7,(ABS($F17-$G17-FM17+FN17)&lt;=1)*1,IF(AND(FP17,$F17=$G17,$F17&gt;=PrSettings!$M$6),(ABS(FM17-$F17)&lt;=1)*1,IF(AND(ABS($F17-$G17-FM17+FN17)&lt;=1,$F17+$G17&gt;=PrSettings!$M$8),(ABS(FM17-$F17)&lt;=1)*(ABS(FN17-$G17)&lt;=1)*1,""))),"")</f>
        <v/>
      </c>
      <c r="FT17" s="236"/>
      <c r="FV17" s="227" t="n">
        <f aca="false">$B17</f>
        <v>10</v>
      </c>
      <c r="FW17" s="228" t="str">
        <f aca="false">GrpB!$B$8</f>
        <v>Albania</v>
      </c>
      <c r="FX17" s="229" t="n">
        <f aca="false">$D17</f>
        <v>3</v>
      </c>
      <c r="FY17" s="228" t="str">
        <f aca="false">GrpB!$D$8</f>
        <v>Spain</v>
      </c>
      <c r="FZ17" s="232"/>
      <c r="GA17" s="232"/>
      <c r="GB17" s="235"/>
      <c r="GC17" s="229" t="str">
        <f aca="false">IF(($F17&lt;&gt;"")*($G17&lt;&gt;"")*(FZ17&lt;&gt;"")*(GA17&lt;&gt;""),($F17&gt;$G17)*(FZ17&gt;GA17)+($F17=$G17)*(FZ17=GA17)+($F17&lt;$G17)*(FZ17&lt;GA17),"")</f>
        <v/>
      </c>
      <c r="GD17" s="229" t="str">
        <f aca="false">IF((GC17&lt;&gt;""),IF(OR($F17&lt;&gt;$G17,PrSettings!$M$4="●"),(($F17-$G17)=(FZ17-GA17))*1,0),"")</f>
        <v/>
      </c>
      <c r="GE17" s="229" t="str">
        <f aca="false">IF((GC17&lt;&gt;""),($F17=FZ17)*($G17=GA17),"")</f>
        <v/>
      </c>
      <c r="GF17" s="229" t="str">
        <f aca="false">IF(GC17&lt;&gt;"",IF(ABS($F17-$G17)&gt;=PrSettings!$M$7,(ABS($F17-$G17-FZ17+GA17)&lt;=1)*1,IF(AND(GC17,$F17=$G17,$F17&gt;=PrSettings!$M$6),(ABS(FZ17-$F17)&lt;=1)*1,IF(AND(ABS($F17-$G17-FZ17+GA17)&lt;=1,$F17+$G17&gt;=PrSettings!$M$8),(ABS(FZ17-$F17)&lt;=1)*(ABS(GA17-$G17)&lt;=1)*1,""))),"")</f>
        <v/>
      </c>
      <c r="GG17" s="236"/>
      <c r="GI17" s="227" t="n">
        <f aca="false">$B17</f>
        <v>10</v>
      </c>
      <c r="GJ17" s="228" t="str">
        <f aca="false">GrpB!$B$8</f>
        <v>Albania</v>
      </c>
      <c r="GK17" s="229" t="n">
        <f aca="false">$D17</f>
        <v>3</v>
      </c>
      <c r="GL17" s="228" t="str">
        <f aca="false">GrpB!$D$8</f>
        <v>Spain</v>
      </c>
      <c r="GM17" s="232"/>
      <c r="GN17" s="232"/>
      <c r="GO17" s="235"/>
      <c r="GP17" s="229" t="str">
        <f aca="false">IF(($F17&lt;&gt;"")*($G17&lt;&gt;"")*(GM17&lt;&gt;"")*(GN17&lt;&gt;""),($F17&gt;$G17)*(GM17&gt;GN17)+($F17=$G17)*(GM17=GN17)+($F17&lt;$G17)*(GM17&lt;GN17),"")</f>
        <v/>
      </c>
      <c r="GQ17" s="229" t="str">
        <f aca="false">IF((GP17&lt;&gt;""),IF(OR($F17&lt;&gt;$G17,PrSettings!$M$4="●"),(($F17-$G17)=(GM17-GN17))*1,0),"")</f>
        <v/>
      </c>
      <c r="GR17" s="229" t="str">
        <f aca="false">IF((GP17&lt;&gt;""),($F17=GM17)*($G17=GN17),"")</f>
        <v/>
      </c>
      <c r="GS17" s="229" t="str">
        <f aca="false">IF(GP17&lt;&gt;"",IF(ABS($F17-$G17)&gt;=PrSettings!$M$7,(ABS($F17-$G17-GM17+GN17)&lt;=1)*1,IF(AND(GP17,$F17=$G17,$F17&gt;=PrSettings!$M$6),(ABS(GM17-$F17)&lt;=1)*1,IF(AND(ABS($F17-$G17-GM17+GN17)&lt;=1,$F17+$G17&gt;=PrSettings!$M$8),(ABS(GM17-$F17)&lt;=1)*(ABS(GN17-$G17)&lt;=1)*1,""))),"")</f>
        <v/>
      </c>
      <c r="GT17" s="236"/>
      <c r="GV17" s="227" t="n">
        <f aca="false">$B17</f>
        <v>10</v>
      </c>
      <c r="GW17" s="228" t="str">
        <f aca="false">GrpB!$B$8</f>
        <v>Albania</v>
      </c>
      <c r="GX17" s="229" t="n">
        <f aca="false">$D17</f>
        <v>3</v>
      </c>
      <c r="GY17" s="228" t="str">
        <f aca="false">GrpB!$D$8</f>
        <v>Spain</v>
      </c>
      <c r="GZ17" s="232"/>
      <c r="HA17" s="232"/>
      <c r="HB17" s="235"/>
      <c r="HC17" s="229" t="str">
        <f aca="false">IF(($F17&lt;&gt;"")*($G17&lt;&gt;"")*(GZ17&lt;&gt;"")*(HA17&lt;&gt;""),($F17&gt;$G17)*(GZ17&gt;HA17)+($F17=$G17)*(GZ17=HA17)+($F17&lt;$G17)*(GZ17&lt;HA17),"")</f>
        <v/>
      </c>
      <c r="HD17" s="229" t="str">
        <f aca="false">IF((HC17&lt;&gt;""),IF(OR($F17&lt;&gt;$G17,PrSettings!$M$4="●"),(($F17-$G17)=(GZ17-HA17))*1,0),"")</f>
        <v/>
      </c>
      <c r="HE17" s="229" t="str">
        <f aca="false">IF((HC17&lt;&gt;""),($F17=GZ17)*($G17=HA17),"")</f>
        <v/>
      </c>
      <c r="HF17" s="229" t="str">
        <f aca="false">IF(HC17&lt;&gt;"",IF(ABS($F17-$G17)&gt;=PrSettings!$M$7,(ABS($F17-$G17-GZ17+HA17)&lt;=1)*1,IF(AND(HC17,$F17=$G17,$F17&gt;=PrSettings!$M$6),(ABS(GZ17-$F17)&lt;=1)*1,IF(AND(ABS($F17-$G17-GZ17+HA17)&lt;=1,$F17+$G17&gt;=PrSettings!$M$8),(ABS(GZ17-$F17)&lt;=1)*(ABS(HA17-$G17)&lt;=1)*1,""))),"")</f>
        <v/>
      </c>
      <c r="HG17" s="236"/>
      <c r="HI17" s="227" t="n">
        <f aca="false">$B17</f>
        <v>10</v>
      </c>
      <c r="HJ17" s="228" t="str">
        <f aca="false">GrpB!$B$8</f>
        <v>Albania</v>
      </c>
      <c r="HK17" s="229" t="n">
        <f aca="false">$D17</f>
        <v>3</v>
      </c>
      <c r="HL17" s="228" t="str">
        <f aca="false">GrpB!$D$8</f>
        <v>Spain</v>
      </c>
      <c r="HM17" s="232"/>
      <c r="HN17" s="232"/>
      <c r="HO17" s="235"/>
      <c r="HP17" s="229" t="str">
        <f aca="false">IF(($F17&lt;&gt;"")*($G17&lt;&gt;"")*(HM17&lt;&gt;"")*(HN17&lt;&gt;""),($F17&gt;$G17)*(HM17&gt;HN17)+($F17=$G17)*(HM17=HN17)+($F17&lt;$G17)*(HM17&lt;HN17),"")</f>
        <v/>
      </c>
      <c r="HQ17" s="229" t="str">
        <f aca="false">IF((HP17&lt;&gt;""),IF(OR($F17&lt;&gt;$G17,PrSettings!$M$4="●"),(($F17-$G17)=(HM17-HN17))*1,0),"")</f>
        <v/>
      </c>
      <c r="HR17" s="229" t="str">
        <f aca="false">IF((HP17&lt;&gt;""),($F17=HM17)*($G17=HN17),"")</f>
        <v/>
      </c>
      <c r="HS17" s="229" t="str">
        <f aca="false">IF(HP17&lt;&gt;"",IF(ABS($F17-$G17)&gt;=PrSettings!$M$7,(ABS($F17-$G17-HM17+HN17)&lt;=1)*1,IF(AND(HP17,$F17=$G17,$F17&gt;=PrSettings!$M$6),(ABS(HM17-$F17)&lt;=1)*1,IF(AND(ABS($F17-$G17-HM17+HN17)&lt;=1,$F17+$G17&gt;=PrSettings!$M$8),(ABS(HM17-$F17)&lt;=1)*(ABS(HN17-$G17)&lt;=1)*1,""))),"")</f>
        <v/>
      </c>
      <c r="HT17" s="236"/>
      <c r="HV17" s="227" t="n">
        <f aca="false">$B17</f>
        <v>10</v>
      </c>
      <c r="HW17" s="228" t="str">
        <f aca="false">GrpB!$B$8</f>
        <v>Albania</v>
      </c>
      <c r="HX17" s="229" t="n">
        <f aca="false">$D17</f>
        <v>3</v>
      </c>
      <c r="HY17" s="228" t="str">
        <f aca="false">GrpB!$D$8</f>
        <v>Spain</v>
      </c>
      <c r="HZ17" s="232"/>
      <c r="IA17" s="232"/>
      <c r="IB17" s="235"/>
      <c r="IC17" s="229" t="str">
        <f aca="false">IF(($F17&lt;&gt;"")*($G17&lt;&gt;"")*(HZ17&lt;&gt;"")*(IA17&lt;&gt;""),($F17&gt;$G17)*(HZ17&gt;IA17)+($F17=$G17)*(HZ17=IA17)+($F17&lt;$G17)*(HZ17&lt;IA17),"")</f>
        <v/>
      </c>
      <c r="ID17" s="229" t="str">
        <f aca="false">IF((IC17&lt;&gt;""),IF(OR($F17&lt;&gt;$G17,PrSettings!$M$4="●"),(($F17-$G17)=(HZ17-IA17))*1,0),"")</f>
        <v/>
      </c>
      <c r="IE17" s="229" t="str">
        <f aca="false">IF((IC17&lt;&gt;""),($F17=HZ17)*($G17=IA17),"")</f>
        <v/>
      </c>
      <c r="IF17" s="229" t="str">
        <f aca="false">IF(IC17&lt;&gt;"",IF(ABS($F17-$G17)&gt;=PrSettings!$M$7,(ABS($F17-$G17-HZ17+IA17)&lt;=1)*1,IF(AND(IC17,$F17=$G17,$F17&gt;=PrSettings!$M$6),(ABS(HZ17-$F17)&lt;=1)*1,IF(AND(ABS($F17-$G17-HZ17+IA17)&lt;=1,$F17+$G17&gt;=PrSettings!$M$8),(ABS(HZ17-$F17)&lt;=1)*(ABS(IA17-$G17)&lt;=1)*1,""))),"")</f>
        <v/>
      </c>
      <c r="IG17" s="236"/>
      <c r="II17" s="227" t="n">
        <f aca="false">$B17</f>
        <v>10</v>
      </c>
      <c r="IJ17" s="228" t="str">
        <f aca="false">GrpB!$B$8</f>
        <v>Albania</v>
      </c>
      <c r="IK17" s="229" t="n">
        <f aca="false">$D17</f>
        <v>3</v>
      </c>
      <c r="IL17" s="228" t="str">
        <f aca="false">GrpB!$D$8</f>
        <v>Spain</v>
      </c>
      <c r="IM17" s="232"/>
      <c r="IN17" s="232"/>
      <c r="IO17" s="235"/>
      <c r="IP17" s="229" t="str">
        <f aca="false">IF(($F17&lt;&gt;"")*($G17&lt;&gt;"")*(IM17&lt;&gt;"")*(IN17&lt;&gt;""),($F17&gt;$G17)*(IM17&gt;IN17)+($F17=$G17)*(IM17=IN17)+($F17&lt;$G17)*(IM17&lt;IN17),"")</f>
        <v/>
      </c>
      <c r="IQ17" s="229" t="str">
        <f aca="false">IF((IP17&lt;&gt;""),IF(OR($F17&lt;&gt;$G17,PrSettings!$M$4="●"),(($F17-$G17)=(IM17-IN17))*1,0),"")</f>
        <v/>
      </c>
      <c r="IR17" s="229" t="str">
        <f aca="false">IF((IP17&lt;&gt;""),($F17=IM17)*($G17=IN17),"")</f>
        <v/>
      </c>
      <c r="IS17" s="229" t="str">
        <f aca="false">IF(IP17&lt;&gt;"",IF(ABS($F17-$G17)&gt;=PrSettings!$M$7,(ABS($F17-$G17-IM17+IN17)&lt;=1)*1,IF(AND(IP17,$F17=$G17,$F17&gt;=PrSettings!$M$6),(ABS(IM17-$F17)&lt;=1)*1,IF(AND(ABS($F17-$G17-IM17+IN17)&lt;=1,$F17+$G17&gt;=PrSettings!$M$8),(ABS(IM17-$F17)&lt;=1)*(ABS(IN17-$G17)&lt;=1)*1,""))),"")</f>
        <v/>
      </c>
      <c r="IT17" s="236"/>
      <c r="IV17" s="227" t="n">
        <f aca="false">$B17</f>
        <v>10</v>
      </c>
      <c r="IW17" s="228" t="str">
        <f aca="false">GrpB!$B$8</f>
        <v>Albania</v>
      </c>
      <c r="IX17" s="229" t="n">
        <f aca="false">$D17</f>
        <v>3</v>
      </c>
      <c r="IY17" s="228" t="str">
        <f aca="false">GrpB!$D$8</f>
        <v>Spain</v>
      </c>
      <c r="IZ17" s="232"/>
      <c r="JA17" s="232"/>
      <c r="JB17" s="235"/>
      <c r="JC17" s="229" t="str">
        <f aca="false">IF(($F17&lt;&gt;"")*($G17&lt;&gt;"")*(IZ17&lt;&gt;"")*(JA17&lt;&gt;""),($F17&gt;$G17)*(IZ17&gt;JA17)+($F17=$G17)*(IZ17=JA17)+($F17&lt;$G17)*(IZ17&lt;JA17),"")</f>
        <v/>
      </c>
      <c r="JD17" s="229" t="str">
        <f aca="false">IF((JC17&lt;&gt;""),IF(OR($F17&lt;&gt;$G17,PrSettings!$M$4="●"),(($F17-$G17)=(IZ17-JA17))*1,0),"")</f>
        <v/>
      </c>
      <c r="JE17" s="229" t="str">
        <f aca="false">IF((JC17&lt;&gt;""),($F17=IZ17)*($G17=JA17),"")</f>
        <v/>
      </c>
      <c r="JF17" s="229" t="str">
        <f aca="false">IF(JC17&lt;&gt;"",IF(ABS($F17-$G17)&gt;=PrSettings!$M$7,(ABS($F17-$G17-IZ17+JA17)&lt;=1)*1,IF(AND(JC17,$F17=$G17,$F17&gt;=PrSettings!$M$6),(ABS(IZ17-$F17)&lt;=1)*1,IF(AND(ABS($F17-$G17-IZ17+JA17)&lt;=1,$F17+$G17&gt;=PrSettings!$M$8),(ABS(IZ17-$F17)&lt;=1)*(ABS(JA17-$G17)&lt;=1)*1,""))),"")</f>
        <v/>
      </c>
      <c r="JG17" s="236"/>
      <c r="JI17" s="227" t="n">
        <f aca="false">$B17</f>
        <v>10</v>
      </c>
      <c r="JJ17" s="228" t="str">
        <f aca="false">GrpB!$B$8</f>
        <v>Albania</v>
      </c>
      <c r="JK17" s="229" t="n">
        <f aca="false">$D17</f>
        <v>3</v>
      </c>
      <c r="JL17" s="228" t="str">
        <f aca="false">GrpB!$D$8</f>
        <v>Spain</v>
      </c>
      <c r="JM17" s="232"/>
      <c r="JN17" s="232"/>
      <c r="JO17" s="235"/>
      <c r="JP17" s="229" t="str">
        <f aca="false">IF(($F17&lt;&gt;"")*($G17&lt;&gt;"")*(JM17&lt;&gt;"")*(JN17&lt;&gt;""),($F17&gt;$G17)*(JM17&gt;JN17)+($F17=$G17)*(JM17=JN17)+($F17&lt;$G17)*(JM17&lt;JN17),"")</f>
        <v/>
      </c>
      <c r="JQ17" s="229" t="str">
        <f aca="false">IF((JP17&lt;&gt;""),IF(OR($F17&lt;&gt;$G17,PrSettings!$M$4="●"),(($F17-$G17)=(JM17-JN17))*1,0),"")</f>
        <v/>
      </c>
      <c r="JR17" s="229" t="str">
        <f aca="false">IF((JP17&lt;&gt;""),($F17=JM17)*($G17=JN17),"")</f>
        <v/>
      </c>
      <c r="JS17" s="229" t="str">
        <f aca="false">IF(JP17&lt;&gt;"",IF(ABS($F17-$G17)&gt;=PrSettings!$M$7,(ABS($F17-$G17-JM17+JN17)&lt;=1)*1,IF(AND(JP17,$F17=$G17,$F17&gt;=PrSettings!$M$6),(ABS(JM17-$F17)&lt;=1)*1,IF(AND(ABS($F17-$G17-JM17+JN17)&lt;=1,$F17+$G17&gt;=PrSettings!$M$8),(ABS(JM17-$F17)&lt;=1)*(ABS(JN17-$G17)&lt;=1)*1,""))),"")</f>
        <v/>
      </c>
      <c r="JT17" s="236"/>
      <c r="JV17" s="227" t="n">
        <f aca="false">$B17</f>
        <v>10</v>
      </c>
      <c r="JW17" s="228" t="str">
        <f aca="false">GrpB!$B$8</f>
        <v>Albania</v>
      </c>
      <c r="JX17" s="229" t="n">
        <f aca="false">$D17</f>
        <v>3</v>
      </c>
      <c r="JY17" s="228" t="str">
        <f aca="false">GrpB!$D$8</f>
        <v>Spain</v>
      </c>
      <c r="JZ17" s="232"/>
      <c r="KA17" s="232"/>
      <c r="KB17" s="235"/>
      <c r="KC17" s="229" t="str">
        <f aca="false">IF(($F17&lt;&gt;"")*($G17&lt;&gt;"")*(JZ17&lt;&gt;"")*(KA17&lt;&gt;""),($F17&gt;$G17)*(JZ17&gt;KA17)+($F17=$G17)*(JZ17=KA17)+($F17&lt;$G17)*(JZ17&lt;KA17),"")</f>
        <v/>
      </c>
      <c r="KD17" s="229" t="str">
        <f aca="false">IF((KC17&lt;&gt;""),IF(OR($F17&lt;&gt;$G17,PrSettings!$M$4="●"),(($F17-$G17)=(JZ17-KA17))*1,0),"")</f>
        <v/>
      </c>
      <c r="KE17" s="229" t="str">
        <f aca="false">IF((KC17&lt;&gt;""),($F17=JZ17)*($G17=KA17),"")</f>
        <v/>
      </c>
      <c r="KF17" s="229" t="str">
        <f aca="false">IF(KC17&lt;&gt;"",IF(ABS($F17-$G17)&gt;=PrSettings!$M$7,(ABS($F17-$G17-JZ17+KA17)&lt;=1)*1,IF(AND(KC17,$F17=$G17,$F17&gt;=PrSettings!$M$6),(ABS(JZ17-$F17)&lt;=1)*1,IF(AND(ABS($F17-$G17-JZ17+KA17)&lt;=1,$F17+$G17&gt;=PrSettings!$M$8),(ABS(JZ17-$F17)&lt;=1)*(ABS(KA17-$G17)&lt;=1)*1,""))),"")</f>
        <v/>
      </c>
      <c r="KG17" s="236"/>
      <c r="KI17" s="227" t="n">
        <f aca="false">$B17</f>
        <v>10</v>
      </c>
      <c r="KJ17" s="228" t="str">
        <f aca="false">GrpB!$B$8</f>
        <v>Albania</v>
      </c>
      <c r="KK17" s="229" t="n">
        <f aca="false">$D17</f>
        <v>3</v>
      </c>
      <c r="KL17" s="228" t="str">
        <f aca="false">GrpB!$D$8</f>
        <v>Spain</v>
      </c>
      <c r="KM17" s="232"/>
      <c r="KN17" s="232"/>
      <c r="KO17" s="235"/>
      <c r="KP17" s="229" t="str">
        <f aca="false">IF(($F17&lt;&gt;"")*($G17&lt;&gt;"")*(KM17&lt;&gt;"")*(KN17&lt;&gt;""),($F17&gt;$G17)*(KM17&gt;KN17)+($F17=$G17)*(KM17=KN17)+($F17&lt;$G17)*(KM17&lt;KN17),"")</f>
        <v/>
      </c>
      <c r="KQ17" s="229" t="str">
        <f aca="false">IF((KP17&lt;&gt;""),IF(OR($F17&lt;&gt;$G17,PrSettings!$M$4="●"),(($F17-$G17)=(KM17-KN17))*1,0),"")</f>
        <v/>
      </c>
      <c r="KR17" s="229" t="str">
        <f aca="false">IF((KP17&lt;&gt;""),($F17=KM17)*($G17=KN17),"")</f>
        <v/>
      </c>
      <c r="KS17" s="229" t="str">
        <f aca="false">IF(KP17&lt;&gt;"",IF(ABS($F17-$G17)&gt;=PrSettings!$M$7,(ABS($F17-$G17-KM17+KN17)&lt;=1)*1,IF(AND(KP17,$F17=$G17,$F17&gt;=PrSettings!$M$6),(ABS(KM17-$F17)&lt;=1)*1,IF(AND(ABS($F17-$G17-KM17+KN17)&lt;=1,$F17+$G17&gt;=PrSettings!$M$8),(ABS(KM17-$F17)&lt;=1)*(ABS(KN17-$G17)&lt;=1)*1,""))),"")</f>
        <v/>
      </c>
      <c r="KT17" s="236"/>
      <c r="KV17" s="227" t="n">
        <f aca="false">$B17</f>
        <v>10</v>
      </c>
      <c r="KW17" s="228" t="str">
        <f aca="false">GrpB!$B$8</f>
        <v>Albania</v>
      </c>
      <c r="KX17" s="229" t="n">
        <f aca="false">$D17</f>
        <v>3</v>
      </c>
      <c r="KY17" s="228" t="str">
        <f aca="false">GrpB!$D$8</f>
        <v>Spain</v>
      </c>
      <c r="KZ17" s="232"/>
      <c r="LA17" s="232"/>
      <c r="LB17" s="235"/>
      <c r="LC17" s="229" t="str">
        <f aca="false">IF(($F17&lt;&gt;"")*($G17&lt;&gt;"")*(KZ17&lt;&gt;"")*(LA17&lt;&gt;""),($F17&gt;$G17)*(KZ17&gt;LA17)+($F17=$G17)*(KZ17=LA17)+($F17&lt;$G17)*(KZ17&lt;LA17),"")</f>
        <v/>
      </c>
      <c r="LD17" s="229" t="str">
        <f aca="false">IF((LC17&lt;&gt;""),IF(OR($F17&lt;&gt;$G17,PrSettings!$M$4="●"),(($F17-$G17)=(KZ17-LA17))*1,0),"")</f>
        <v/>
      </c>
      <c r="LE17" s="229" t="str">
        <f aca="false">IF((LC17&lt;&gt;""),($F17=KZ17)*($G17=LA17),"")</f>
        <v/>
      </c>
      <c r="LF17" s="229" t="str">
        <f aca="false">IF(LC17&lt;&gt;"",IF(ABS($F17-$G17)&gt;=PrSettings!$M$7,(ABS($F17-$G17-KZ17+LA17)&lt;=1)*1,IF(AND(LC17,$F17=$G17,$F17&gt;=PrSettings!$M$6),(ABS(KZ17-$F17)&lt;=1)*1,IF(AND(ABS($F17-$G17-KZ17+LA17)&lt;=1,$F17+$G17&gt;=PrSettings!$M$8),(ABS(KZ17-$F17)&lt;=1)*(ABS(LA17-$G17)&lt;=1)*1,""))),"")</f>
        <v/>
      </c>
      <c r="LG17" s="236"/>
      <c r="LI17" s="227" t="n">
        <f aca="false">$B17</f>
        <v>10</v>
      </c>
      <c r="LJ17" s="228" t="str">
        <f aca="false">GrpB!$B$8</f>
        <v>Albania</v>
      </c>
      <c r="LK17" s="229" t="n">
        <f aca="false">$D17</f>
        <v>3</v>
      </c>
      <c r="LL17" s="228" t="str">
        <f aca="false">GrpB!$D$8</f>
        <v>Spain</v>
      </c>
      <c r="LM17" s="232"/>
      <c r="LN17" s="232"/>
      <c r="LO17" s="235"/>
      <c r="LP17" s="229" t="str">
        <f aca="false">IF(($F17&lt;&gt;"")*($G17&lt;&gt;"")*(LM17&lt;&gt;"")*(LN17&lt;&gt;""),($F17&gt;$G17)*(LM17&gt;LN17)+($F17=$G17)*(LM17=LN17)+($F17&lt;$G17)*(LM17&lt;LN17),"")</f>
        <v/>
      </c>
      <c r="LQ17" s="229" t="str">
        <f aca="false">IF((LP17&lt;&gt;""),IF(OR($F17&lt;&gt;$G17,PrSettings!$M$4="●"),(($F17-$G17)=(LM17-LN17))*1,0),"")</f>
        <v/>
      </c>
      <c r="LR17" s="229" t="str">
        <f aca="false">IF((LP17&lt;&gt;""),($F17=LM17)*($G17=LN17),"")</f>
        <v/>
      </c>
      <c r="LS17" s="229" t="str">
        <f aca="false">IF(LP17&lt;&gt;"",IF(ABS($F17-$G17)&gt;=PrSettings!$M$7,(ABS($F17-$G17-LM17+LN17)&lt;=1)*1,IF(AND(LP17,$F17=$G17,$F17&gt;=PrSettings!$M$6),(ABS(LM17-$F17)&lt;=1)*1,IF(AND(ABS($F17-$G17-LM17+LN17)&lt;=1,$F17+$G17&gt;=PrSettings!$M$8),(ABS(LM17-$F17)&lt;=1)*(ABS(LN17-$G17)&lt;=1)*1,""))),"")</f>
        <v/>
      </c>
      <c r="LT17" s="236"/>
      <c r="LV17" s="227" t="n">
        <f aca="false">$B17</f>
        <v>10</v>
      </c>
      <c r="LW17" s="228" t="str">
        <f aca="false">GrpB!$B$8</f>
        <v>Albania</v>
      </c>
      <c r="LX17" s="229" t="n">
        <f aca="false">$D17</f>
        <v>3</v>
      </c>
      <c r="LY17" s="228" t="str">
        <f aca="false">GrpB!$D$8</f>
        <v>Spain</v>
      </c>
      <c r="LZ17" s="232"/>
      <c r="MA17" s="232"/>
      <c r="MB17" s="235"/>
      <c r="MC17" s="229" t="str">
        <f aca="false">IF(($F17&lt;&gt;"")*($G17&lt;&gt;"")*(LZ17&lt;&gt;"")*(MA17&lt;&gt;""),($F17&gt;$G17)*(LZ17&gt;MA17)+($F17=$G17)*(LZ17=MA17)+($F17&lt;$G17)*(LZ17&lt;MA17),"")</f>
        <v/>
      </c>
      <c r="MD17" s="229" t="str">
        <f aca="false">IF((MC17&lt;&gt;""),IF(OR($F17&lt;&gt;$G17,PrSettings!$M$4="●"),(($F17-$G17)=(LZ17-MA17))*1,0),"")</f>
        <v/>
      </c>
      <c r="ME17" s="229" t="str">
        <f aca="false">IF((MC17&lt;&gt;""),($F17=LZ17)*($G17=MA17),"")</f>
        <v/>
      </c>
      <c r="MF17" s="229" t="str">
        <f aca="false">IF(MC17&lt;&gt;"",IF(ABS($F17-$G17)&gt;=PrSettings!$M$7,(ABS($F17-$G17-LZ17+MA17)&lt;=1)*1,IF(AND(MC17,$F17=$G17,$F17&gt;=PrSettings!$M$6),(ABS(LZ17-$F17)&lt;=1)*1,IF(AND(ABS($F17-$G17-LZ17+MA17)&lt;=1,$F17+$G17&gt;=PrSettings!$M$8),(ABS(LZ17-$F17)&lt;=1)*(ABS(MA17-$G17)&lt;=1)*1,""))),"")</f>
        <v/>
      </c>
      <c r="MG17" s="236"/>
    </row>
    <row r="18" customFormat="false" ht="15" hidden="false" customHeight="false" outlineLevel="0" collapsed="false">
      <c r="A18" s="153"/>
      <c r="B18" s="227" t="n">
        <f aca="false" t="array" ref="B18:B18">INDEX(Groups!$C$7:$C$35,MATCH(C18,Groups!$D$7:$D$35,0))</f>
        <v>14</v>
      </c>
      <c r="C18" s="228" t="str">
        <f aca="false">GrpB!$B$9</f>
        <v>Croatia</v>
      </c>
      <c r="D18" s="229" t="n">
        <f aca="false" t="array" ref="D18:D18">INDEX(Groups!$C$7:$C$35,MATCH(E18,Groups!$D$7:$D$35,0))</f>
        <v>18</v>
      </c>
      <c r="E18" s="228" t="str">
        <f aca="false">GrpB!$D$9</f>
        <v>Italy</v>
      </c>
      <c r="F18" s="230" t="n">
        <f aca="false">GrpB!$E$9</f>
        <v>1</v>
      </c>
      <c r="G18" s="231" t="n">
        <f aca="false">GrpB!$G$9</f>
        <v>1</v>
      </c>
      <c r="H18" s="107"/>
      <c r="I18" s="227" t="n">
        <f aca="false">$B18</f>
        <v>14</v>
      </c>
      <c r="J18" s="228" t="str">
        <f aca="false">GrpB!$B$9</f>
        <v>Croatia</v>
      </c>
      <c r="K18" s="229" t="n">
        <f aca="false">$D18</f>
        <v>18</v>
      </c>
      <c r="L18" s="228" t="str">
        <f aca="false">GrpB!$D$9</f>
        <v>Italy</v>
      </c>
      <c r="M18" s="232"/>
      <c r="N18" s="232"/>
      <c r="O18" s="237"/>
      <c r="P18" s="229" t="str">
        <f aca="false">IF(($F18&lt;&gt;"")*($G18&lt;&gt;"")*(M18&lt;&gt;"")*(N18&lt;&gt;""),($F18&gt;$G18)*(M18&gt;N18)+($F18=$G18)*(M18=N18)+($F18&lt;$G18)*(M18&lt;N18),"")</f>
        <v/>
      </c>
      <c r="Q18" s="229" t="str">
        <f aca="false">IF((P18&lt;&gt;""),IF(OR($F18&lt;&gt;$G18,PrSettings!$M$4="●"),(($F18-$G18)=(M18-N18))*1,0),"")</f>
        <v/>
      </c>
      <c r="R18" s="229" t="str">
        <f aca="false">IF((P18&lt;&gt;""),($F18=M18)*($G18=N18),"")</f>
        <v/>
      </c>
      <c r="S18" s="229" t="str">
        <f aca="false">IF(P18&lt;&gt;"",IF(ABS($F18-$G18)&gt;=PrSettings!$M$7,(ABS($F18-$G18-M18+N18)&lt;=1)*1,IF(AND(P18,$F18=$G18,$F18&gt;=PrSettings!$M$6),(ABS(M18-$F18)&lt;=1)*1,IF(AND(ABS($F18-$G18-M18+N18)&lt;=1,$F18+$G18&gt;=PrSettings!$M$8),(ABS(M18-$F18)&lt;=1)*(ABS(N18-$G18)&lt;=1)*1,""))),"")</f>
        <v/>
      </c>
      <c r="T18" s="238"/>
      <c r="V18" s="227" t="n">
        <f aca="false">$B18</f>
        <v>14</v>
      </c>
      <c r="W18" s="228" t="str">
        <f aca="false">GrpB!$B$9</f>
        <v>Croatia</v>
      </c>
      <c r="X18" s="229" t="n">
        <f aca="false">$D18</f>
        <v>18</v>
      </c>
      <c r="Y18" s="228" t="str">
        <f aca="false">GrpB!$D$9</f>
        <v>Italy</v>
      </c>
      <c r="Z18" s="232"/>
      <c r="AA18" s="232"/>
      <c r="AB18" s="237"/>
      <c r="AC18" s="229" t="str">
        <f aca="false">IF(($F18&lt;&gt;"")*($G18&lt;&gt;"")*(Z18&lt;&gt;"")*(AA18&lt;&gt;""),($F18&gt;$G18)*(Z18&gt;AA18)+($F18=$G18)*(Z18=AA18)+($F18&lt;$G18)*(Z18&lt;AA18),"")</f>
        <v/>
      </c>
      <c r="AD18" s="229" t="str">
        <f aca="false">IF((AC18&lt;&gt;""),IF(OR($F18&lt;&gt;$G18,PrSettings!$M$4="●"),(($F18-$G18)=(Z18-AA18))*1,0),"")</f>
        <v/>
      </c>
      <c r="AE18" s="229" t="str">
        <f aca="false">IF((AC18&lt;&gt;""),($F18=Z18)*($G18=AA18),"")</f>
        <v/>
      </c>
      <c r="AF18" s="229" t="str">
        <f aca="false">IF(AC18&lt;&gt;"",IF(ABS($F18-$G18)&gt;=PrSettings!$M$7,(ABS($F18-$G18-Z18+AA18)&lt;=1)*1,IF(AND(AC18,$F18=$G18,$F18&gt;=PrSettings!$M$6),(ABS(Z18-$F18)&lt;=1)*1,IF(AND(ABS($F18-$G18-Z18+AA18)&lt;=1,$F18+$G18&gt;=PrSettings!$M$8),(ABS(Z18-$F18)&lt;=1)*(ABS(AA18-$G18)&lt;=1)*1,""))),"")</f>
        <v/>
      </c>
      <c r="AG18" s="238"/>
      <c r="AI18" s="227" t="n">
        <f aca="false">$B18</f>
        <v>14</v>
      </c>
      <c r="AJ18" s="228" t="str">
        <f aca="false">GrpB!$B$9</f>
        <v>Croatia</v>
      </c>
      <c r="AK18" s="229" t="n">
        <f aca="false">$D18</f>
        <v>18</v>
      </c>
      <c r="AL18" s="228" t="str">
        <f aca="false">GrpB!$D$9</f>
        <v>Italy</v>
      </c>
      <c r="AM18" s="232"/>
      <c r="AN18" s="232"/>
      <c r="AO18" s="237"/>
      <c r="AP18" s="229" t="str">
        <f aca="false">IF(($F18&lt;&gt;"")*($G18&lt;&gt;"")*(AM18&lt;&gt;"")*(AN18&lt;&gt;""),($F18&gt;$G18)*(AM18&gt;AN18)+($F18=$G18)*(AM18=AN18)+($F18&lt;$G18)*(AM18&lt;AN18),"")</f>
        <v/>
      </c>
      <c r="AQ18" s="229" t="str">
        <f aca="false">IF((AP18&lt;&gt;""),IF(OR($F18&lt;&gt;$G18,PrSettings!$M$4="●"),(($F18-$G18)=(AM18-AN18))*1,0),"")</f>
        <v/>
      </c>
      <c r="AR18" s="229" t="str">
        <f aca="false">IF((AP18&lt;&gt;""),($F18=AM18)*($G18=AN18),"")</f>
        <v/>
      </c>
      <c r="AS18" s="229" t="str">
        <f aca="false">IF(AP18&lt;&gt;"",IF(ABS($F18-$G18)&gt;=PrSettings!$M$7,(ABS($F18-$G18-AM18+AN18)&lt;=1)*1,IF(AND(AP18,$F18=$G18,$F18&gt;=PrSettings!$M$6),(ABS(AM18-$F18)&lt;=1)*1,IF(AND(ABS($F18-$G18-AM18+AN18)&lt;=1,$F18+$G18&gt;=PrSettings!$M$8),(ABS(AM18-$F18)&lt;=1)*(ABS(AN18-$G18)&lt;=1)*1,""))),"")</f>
        <v/>
      </c>
      <c r="AT18" s="238"/>
      <c r="AV18" s="227" t="n">
        <f aca="false">$B18</f>
        <v>14</v>
      </c>
      <c r="AW18" s="228" t="str">
        <f aca="false">GrpB!$B$9</f>
        <v>Croatia</v>
      </c>
      <c r="AX18" s="229" t="n">
        <f aca="false">$D18</f>
        <v>18</v>
      </c>
      <c r="AY18" s="228" t="str">
        <f aca="false">GrpB!$D$9</f>
        <v>Italy</v>
      </c>
      <c r="AZ18" s="232"/>
      <c r="BA18" s="232"/>
      <c r="BB18" s="237"/>
      <c r="BC18" s="229" t="str">
        <f aca="false">IF(($F18&lt;&gt;"")*($G18&lt;&gt;"")*(AZ18&lt;&gt;"")*(BA18&lt;&gt;""),($F18&gt;$G18)*(AZ18&gt;BA18)+($F18=$G18)*(AZ18=BA18)+($F18&lt;$G18)*(AZ18&lt;BA18),"")</f>
        <v/>
      </c>
      <c r="BD18" s="229" t="str">
        <f aca="false">IF((BC18&lt;&gt;""),IF(OR($F18&lt;&gt;$G18,PrSettings!$M$4="●"),(($F18-$G18)=(AZ18-BA18))*1,0),"")</f>
        <v/>
      </c>
      <c r="BE18" s="229" t="str">
        <f aca="false">IF((BC18&lt;&gt;""),($F18=AZ18)*($G18=BA18),"")</f>
        <v/>
      </c>
      <c r="BF18" s="229" t="str">
        <f aca="false">IF(BC18&lt;&gt;"",IF(ABS($F18-$G18)&gt;=PrSettings!$M$7,(ABS($F18-$G18-AZ18+BA18)&lt;=1)*1,IF(AND(BC18,$F18=$G18,$F18&gt;=PrSettings!$M$6),(ABS(AZ18-$F18)&lt;=1)*1,IF(AND(ABS($F18-$G18-AZ18+BA18)&lt;=1,$F18+$G18&gt;=PrSettings!$M$8),(ABS(AZ18-$F18)&lt;=1)*(ABS(BA18-$G18)&lt;=1)*1,""))),"")</f>
        <v/>
      </c>
      <c r="BG18" s="238"/>
      <c r="BI18" s="227" t="n">
        <f aca="false">$B18</f>
        <v>14</v>
      </c>
      <c r="BJ18" s="228" t="str">
        <f aca="false">GrpB!$B$9</f>
        <v>Croatia</v>
      </c>
      <c r="BK18" s="229" t="n">
        <f aca="false">$D18</f>
        <v>18</v>
      </c>
      <c r="BL18" s="228" t="str">
        <f aca="false">GrpB!$D$9</f>
        <v>Italy</v>
      </c>
      <c r="BM18" s="232"/>
      <c r="BN18" s="232"/>
      <c r="BO18" s="237"/>
      <c r="BP18" s="229" t="str">
        <f aca="false">IF(($F18&lt;&gt;"")*($G18&lt;&gt;"")*(BM18&lt;&gt;"")*(BN18&lt;&gt;""),($F18&gt;$G18)*(BM18&gt;BN18)+($F18=$G18)*(BM18=BN18)+($F18&lt;$G18)*(BM18&lt;BN18),"")</f>
        <v/>
      </c>
      <c r="BQ18" s="229" t="str">
        <f aca="false">IF((BP18&lt;&gt;""),IF(OR($F18&lt;&gt;$G18,PrSettings!$M$4="●"),(($F18-$G18)=(BM18-BN18))*1,0),"")</f>
        <v/>
      </c>
      <c r="BR18" s="229" t="str">
        <f aca="false">IF((BP18&lt;&gt;""),($F18=BM18)*($G18=BN18),"")</f>
        <v/>
      </c>
      <c r="BS18" s="229" t="str">
        <f aca="false">IF(BP18&lt;&gt;"",IF(ABS($F18-$G18)&gt;=PrSettings!$M$7,(ABS($F18-$G18-BM18+BN18)&lt;=1)*1,IF(AND(BP18,$F18=$G18,$F18&gt;=PrSettings!$M$6),(ABS(BM18-$F18)&lt;=1)*1,IF(AND(ABS($F18-$G18-BM18+BN18)&lt;=1,$F18+$G18&gt;=PrSettings!$M$8),(ABS(BM18-$F18)&lt;=1)*(ABS(BN18-$G18)&lt;=1)*1,""))),"")</f>
        <v/>
      </c>
      <c r="BT18" s="238"/>
      <c r="BV18" s="227" t="n">
        <f aca="false">$B18</f>
        <v>14</v>
      </c>
      <c r="BW18" s="228" t="str">
        <f aca="false">GrpB!$B$9</f>
        <v>Croatia</v>
      </c>
      <c r="BX18" s="229" t="n">
        <f aca="false">$D18</f>
        <v>18</v>
      </c>
      <c r="BY18" s="228" t="str">
        <f aca="false">GrpB!$D$9</f>
        <v>Italy</v>
      </c>
      <c r="BZ18" s="232"/>
      <c r="CA18" s="232"/>
      <c r="CB18" s="237"/>
      <c r="CC18" s="229" t="str">
        <f aca="false">IF(($F18&lt;&gt;"")*($G18&lt;&gt;"")*(BZ18&lt;&gt;"")*(CA18&lt;&gt;""),($F18&gt;$G18)*(BZ18&gt;CA18)+($F18=$G18)*(BZ18=CA18)+($F18&lt;$G18)*(BZ18&lt;CA18),"")</f>
        <v/>
      </c>
      <c r="CD18" s="229" t="str">
        <f aca="false">IF((CC18&lt;&gt;""),IF(OR($F18&lt;&gt;$G18,PrSettings!$M$4="●"),(($F18-$G18)=(BZ18-CA18))*1,0),"")</f>
        <v/>
      </c>
      <c r="CE18" s="229" t="str">
        <f aca="false">IF((CC18&lt;&gt;""),($F18=BZ18)*($G18=CA18),"")</f>
        <v/>
      </c>
      <c r="CF18" s="229" t="str">
        <f aca="false">IF(CC18&lt;&gt;"",IF(ABS($F18-$G18)&gt;=PrSettings!$M$7,(ABS($F18-$G18-BZ18+CA18)&lt;=1)*1,IF(AND(CC18,$F18=$G18,$F18&gt;=PrSettings!$M$6),(ABS(BZ18-$F18)&lt;=1)*1,IF(AND(ABS($F18-$G18-BZ18+CA18)&lt;=1,$F18+$G18&gt;=PrSettings!$M$8),(ABS(BZ18-$F18)&lt;=1)*(ABS(CA18-$G18)&lt;=1)*1,""))),"")</f>
        <v/>
      </c>
      <c r="CG18" s="238"/>
      <c r="CI18" s="227" t="n">
        <f aca="false">$B18</f>
        <v>14</v>
      </c>
      <c r="CJ18" s="228" t="str">
        <f aca="false">GrpB!$B$9</f>
        <v>Croatia</v>
      </c>
      <c r="CK18" s="229" t="n">
        <f aca="false">$D18</f>
        <v>18</v>
      </c>
      <c r="CL18" s="228" t="str">
        <f aca="false">GrpB!$D$9</f>
        <v>Italy</v>
      </c>
      <c r="CM18" s="232"/>
      <c r="CN18" s="232"/>
      <c r="CO18" s="237"/>
      <c r="CP18" s="229" t="str">
        <f aca="false">IF(($F18&lt;&gt;"")*($G18&lt;&gt;"")*(CM18&lt;&gt;"")*(CN18&lt;&gt;""),($F18&gt;$G18)*(CM18&gt;CN18)+($F18=$G18)*(CM18=CN18)+($F18&lt;$G18)*(CM18&lt;CN18),"")</f>
        <v/>
      </c>
      <c r="CQ18" s="229" t="str">
        <f aca="false">IF((CP18&lt;&gt;""),IF(OR($F18&lt;&gt;$G18,PrSettings!$M$4="●"),(($F18-$G18)=(CM18-CN18))*1,0),"")</f>
        <v/>
      </c>
      <c r="CR18" s="229" t="str">
        <f aca="false">IF((CP18&lt;&gt;""),($F18=CM18)*($G18=CN18),"")</f>
        <v/>
      </c>
      <c r="CS18" s="229" t="str">
        <f aca="false">IF(CP18&lt;&gt;"",IF(ABS($F18-$G18)&gt;=PrSettings!$M$7,(ABS($F18-$G18-CM18+CN18)&lt;=1)*1,IF(AND(CP18,$F18=$G18,$F18&gt;=PrSettings!$M$6),(ABS(CM18-$F18)&lt;=1)*1,IF(AND(ABS($F18-$G18-CM18+CN18)&lt;=1,$F18+$G18&gt;=PrSettings!$M$8),(ABS(CM18-$F18)&lt;=1)*(ABS(CN18-$G18)&lt;=1)*1,""))),"")</f>
        <v/>
      </c>
      <c r="CT18" s="238"/>
      <c r="CV18" s="227" t="n">
        <f aca="false">$B18</f>
        <v>14</v>
      </c>
      <c r="CW18" s="228" t="str">
        <f aca="false">GrpB!$B$9</f>
        <v>Croatia</v>
      </c>
      <c r="CX18" s="229" t="n">
        <f aca="false">$D18</f>
        <v>18</v>
      </c>
      <c r="CY18" s="228" t="str">
        <f aca="false">GrpB!$D$9</f>
        <v>Italy</v>
      </c>
      <c r="CZ18" s="232"/>
      <c r="DA18" s="232"/>
      <c r="DB18" s="237"/>
      <c r="DC18" s="229" t="str">
        <f aca="false">IF(($F18&lt;&gt;"")*($G18&lt;&gt;"")*(CZ18&lt;&gt;"")*(DA18&lt;&gt;""),($F18&gt;$G18)*(CZ18&gt;DA18)+($F18=$G18)*(CZ18=DA18)+($F18&lt;$G18)*(CZ18&lt;DA18),"")</f>
        <v/>
      </c>
      <c r="DD18" s="229" t="str">
        <f aca="false">IF((DC18&lt;&gt;""),IF(OR($F18&lt;&gt;$G18,PrSettings!$M$4="●"),(($F18-$G18)=(CZ18-DA18))*1,0),"")</f>
        <v/>
      </c>
      <c r="DE18" s="229" t="str">
        <f aca="false">IF((DC18&lt;&gt;""),($F18=CZ18)*($G18=DA18),"")</f>
        <v/>
      </c>
      <c r="DF18" s="229" t="str">
        <f aca="false">IF(DC18&lt;&gt;"",IF(ABS($F18-$G18)&gt;=PrSettings!$M$7,(ABS($F18-$G18-CZ18+DA18)&lt;=1)*1,IF(AND(DC18,$F18=$G18,$F18&gt;=PrSettings!$M$6),(ABS(CZ18-$F18)&lt;=1)*1,IF(AND(ABS($F18-$G18-CZ18+DA18)&lt;=1,$F18+$G18&gt;=PrSettings!$M$8),(ABS(CZ18-$F18)&lt;=1)*(ABS(DA18-$G18)&lt;=1)*1,""))),"")</f>
        <v/>
      </c>
      <c r="DG18" s="238"/>
      <c r="DI18" s="227" t="n">
        <f aca="false">$B18</f>
        <v>14</v>
      </c>
      <c r="DJ18" s="228" t="str">
        <f aca="false">GrpB!$B$9</f>
        <v>Croatia</v>
      </c>
      <c r="DK18" s="229" t="n">
        <f aca="false">$D18</f>
        <v>18</v>
      </c>
      <c r="DL18" s="228" t="str">
        <f aca="false">GrpB!$D$9</f>
        <v>Italy</v>
      </c>
      <c r="DM18" s="232"/>
      <c r="DN18" s="232"/>
      <c r="DO18" s="237"/>
      <c r="DP18" s="229" t="str">
        <f aca="false">IF(($F18&lt;&gt;"")*($G18&lt;&gt;"")*(DM18&lt;&gt;"")*(DN18&lt;&gt;""),($F18&gt;$G18)*(DM18&gt;DN18)+($F18=$G18)*(DM18=DN18)+($F18&lt;$G18)*(DM18&lt;DN18),"")</f>
        <v/>
      </c>
      <c r="DQ18" s="229" t="str">
        <f aca="false">IF((DP18&lt;&gt;""),IF(OR($F18&lt;&gt;$G18,PrSettings!$M$4="●"),(($F18-$G18)=(DM18-DN18))*1,0),"")</f>
        <v/>
      </c>
      <c r="DR18" s="229" t="str">
        <f aca="false">IF((DP18&lt;&gt;""),($F18=DM18)*($G18=DN18),"")</f>
        <v/>
      </c>
      <c r="DS18" s="229" t="str">
        <f aca="false">IF(DP18&lt;&gt;"",IF(ABS($F18-$G18)&gt;=PrSettings!$M$7,(ABS($F18-$G18-DM18+DN18)&lt;=1)*1,IF(AND(DP18,$F18=$G18,$F18&gt;=PrSettings!$M$6),(ABS(DM18-$F18)&lt;=1)*1,IF(AND(ABS($F18-$G18-DM18+DN18)&lt;=1,$F18+$G18&gt;=PrSettings!$M$8),(ABS(DM18-$F18)&lt;=1)*(ABS(DN18-$G18)&lt;=1)*1,""))),"")</f>
        <v/>
      </c>
      <c r="DT18" s="238"/>
      <c r="DV18" s="227" t="n">
        <f aca="false">$B18</f>
        <v>14</v>
      </c>
      <c r="DW18" s="228" t="str">
        <f aca="false">GrpB!$B$9</f>
        <v>Croatia</v>
      </c>
      <c r="DX18" s="229" t="n">
        <f aca="false">$D18</f>
        <v>18</v>
      </c>
      <c r="DY18" s="228" t="str">
        <f aca="false">GrpB!$D$9</f>
        <v>Italy</v>
      </c>
      <c r="DZ18" s="232"/>
      <c r="EA18" s="232"/>
      <c r="EB18" s="237"/>
      <c r="EC18" s="229" t="str">
        <f aca="false">IF(($F18&lt;&gt;"")*($G18&lt;&gt;"")*(DZ18&lt;&gt;"")*(EA18&lt;&gt;""),($F18&gt;$G18)*(DZ18&gt;EA18)+($F18=$G18)*(DZ18=EA18)+($F18&lt;$G18)*(DZ18&lt;EA18),"")</f>
        <v/>
      </c>
      <c r="ED18" s="229" t="str">
        <f aca="false">IF((EC18&lt;&gt;""),IF(OR($F18&lt;&gt;$G18,PrSettings!$M$4="●"),(($F18-$G18)=(DZ18-EA18))*1,0),"")</f>
        <v/>
      </c>
      <c r="EE18" s="229" t="str">
        <f aca="false">IF((EC18&lt;&gt;""),($F18=DZ18)*($G18=EA18),"")</f>
        <v/>
      </c>
      <c r="EF18" s="229" t="str">
        <f aca="false">IF(EC18&lt;&gt;"",IF(ABS($F18-$G18)&gt;=PrSettings!$M$7,(ABS($F18-$G18-DZ18+EA18)&lt;=1)*1,IF(AND(EC18,$F18=$G18,$F18&gt;=PrSettings!$M$6),(ABS(DZ18-$F18)&lt;=1)*1,IF(AND(ABS($F18-$G18-DZ18+EA18)&lt;=1,$F18+$G18&gt;=PrSettings!$M$8),(ABS(DZ18-$F18)&lt;=1)*(ABS(EA18-$G18)&lt;=1)*1,""))),"")</f>
        <v/>
      </c>
      <c r="EG18" s="238"/>
      <c r="EI18" s="227" t="n">
        <f aca="false">$B18</f>
        <v>14</v>
      </c>
      <c r="EJ18" s="228" t="str">
        <f aca="false">GrpB!$B$9</f>
        <v>Croatia</v>
      </c>
      <c r="EK18" s="229" t="n">
        <f aca="false">$D18</f>
        <v>18</v>
      </c>
      <c r="EL18" s="228" t="str">
        <f aca="false">GrpB!$D$9</f>
        <v>Italy</v>
      </c>
      <c r="EM18" s="232"/>
      <c r="EN18" s="232"/>
      <c r="EO18" s="237"/>
      <c r="EP18" s="229" t="str">
        <f aca="false">IF(($F18&lt;&gt;"")*($G18&lt;&gt;"")*(EM18&lt;&gt;"")*(EN18&lt;&gt;""),($F18&gt;$G18)*(EM18&gt;EN18)+($F18=$G18)*(EM18=EN18)+($F18&lt;$G18)*(EM18&lt;EN18),"")</f>
        <v/>
      </c>
      <c r="EQ18" s="229" t="str">
        <f aca="false">IF((EP18&lt;&gt;""),IF(OR($F18&lt;&gt;$G18,PrSettings!$M$4="●"),(($F18-$G18)=(EM18-EN18))*1,0),"")</f>
        <v/>
      </c>
      <c r="ER18" s="229" t="str">
        <f aca="false">IF((EP18&lt;&gt;""),($F18=EM18)*($G18=EN18),"")</f>
        <v/>
      </c>
      <c r="ES18" s="229" t="str">
        <f aca="false">IF(EP18&lt;&gt;"",IF(ABS($F18-$G18)&gt;=PrSettings!$M$7,(ABS($F18-$G18-EM18+EN18)&lt;=1)*1,IF(AND(EP18,$F18=$G18,$F18&gt;=PrSettings!$M$6),(ABS(EM18-$F18)&lt;=1)*1,IF(AND(ABS($F18-$G18-EM18+EN18)&lt;=1,$F18+$G18&gt;=PrSettings!$M$8),(ABS(EM18-$F18)&lt;=1)*(ABS(EN18-$G18)&lt;=1)*1,""))),"")</f>
        <v/>
      </c>
      <c r="ET18" s="238"/>
      <c r="EV18" s="227" t="n">
        <f aca="false">$B18</f>
        <v>14</v>
      </c>
      <c r="EW18" s="228" t="str">
        <f aca="false">GrpB!$B$9</f>
        <v>Croatia</v>
      </c>
      <c r="EX18" s="229" t="n">
        <f aca="false">$D18</f>
        <v>18</v>
      </c>
      <c r="EY18" s="228" t="str">
        <f aca="false">GrpB!$D$9</f>
        <v>Italy</v>
      </c>
      <c r="EZ18" s="232"/>
      <c r="FA18" s="232"/>
      <c r="FB18" s="237"/>
      <c r="FC18" s="229" t="str">
        <f aca="false">IF(($F18&lt;&gt;"")*($G18&lt;&gt;"")*(EZ18&lt;&gt;"")*(FA18&lt;&gt;""),($F18&gt;$G18)*(EZ18&gt;FA18)+($F18=$G18)*(EZ18=FA18)+($F18&lt;$G18)*(EZ18&lt;FA18),"")</f>
        <v/>
      </c>
      <c r="FD18" s="229" t="str">
        <f aca="false">IF((FC18&lt;&gt;""),IF(OR($F18&lt;&gt;$G18,PrSettings!$M$4="●"),(($F18-$G18)=(EZ18-FA18))*1,0),"")</f>
        <v/>
      </c>
      <c r="FE18" s="229" t="str">
        <f aca="false">IF((FC18&lt;&gt;""),($F18=EZ18)*($G18=FA18),"")</f>
        <v/>
      </c>
      <c r="FF18" s="229" t="str">
        <f aca="false">IF(FC18&lt;&gt;"",IF(ABS($F18-$G18)&gt;=PrSettings!$M$7,(ABS($F18-$G18-EZ18+FA18)&lt;=1)*1,IF(AND(FC18,$F18=$G18,$F18&gt;=PrSettings!$M$6),(ABS(EZ18-$F18)&lt;=1)*1,IF(AND(ABS($F18-$G18-EZ18+FA18)&lt;=1,$F18+$G18&gt;=PrSettings!$M$8),(ABS(EZ18-$F18)&lt;=1)*(ABS(FA18-$G18)&lt;=1)*1,""))),"")</f>
        <v/>
      </c>
      <c r="FG18" s="238"/>
      <c r="FI18" s="227" t="n">
        <f aca="false">$B18</f>
        <v>14</v>
      </c>
      <c r="FJ18" s="228" t="str">
        <f aca="false">GrpB!$B$9</f>
        <v>Croatia</v>
      </c>
      <c r="FK18" s="229" t="n">
        <f aca="false">$D18</f>
        <v>18</v>
      </c>
      <c r="FL18" s="228" t="str">
        <f aca="false">GrpB!$D$9</f>
        <v>Italy</v>
      </c>
      <c r="FM18" s="232"/>
      <c r="FN18" s="232"/>
      <c r="FO18" s="237"/>
      <c r="FP18" s="229" t="str">
        <f aca="false">IF(($F18&lt;&gt;"")*($G18&lt;&gt;"")*(FM18&lt;&gt;"")*(FN18&lt;&gt;""),($F18&gt;$G18)*(FM18&gt;FN18)+($F18=$G18)*(FM18=FN18)+($F18&lt;$G18)*(FM18&lt;FN18),"")</f>
        <v/>
      </c>
      <c r="FQ18" s="229" t="str">
        <f aca="false">IF((FP18&lt;&gt;""),IF(OR($F18&lt;&gt;$G18,PrSettings!$M$4="●"),(($F18-$G18)=(FM18-FN18))*1,0),"")</f>
        <v/>
      </c>
      <c r="FR18" s="229" t="str">
        <f aca="false">IF((FP18&lt;&gt;""),($F18=FM18)*($G18=FN18),"")</f>
        <v/>
      </c>
      <c r="FS18" s="229" t="str">
        <f aca="false">IF(FP18&lt;&gt;"",IF(ABS($F18-$G18)&gt;=PrSettings!$M$7,(ABS($F18-$G18-FM18+FN18)&lt;=1)*1,IF(AND(FP18,$F18=$G18,$F18&gt;=PrSettings!$M$6),(ABS(FM18-$F18)&lt;=1)*1,IF(AND(ABS($F18-$G18-FM18+FN18)&lt;=1,$F18+$G18&gt;=PrSettings!$M$8),(ABS(FM18-$F18)&lt;=1)*(ABS(FN18-$G18)&lt;=1)*1,""))),"")</f>
        <v/>
      </c>
      <c r="FT18" s="238"/>
      <c r="FV18" s="227" t="n">
        <f aca="false">$B18</f>
        <v>14</v>
      </c>
      <c r="FW18" s="228" t="str">
        <f aca="false">GrpB!$B$9</f>
        <v>Croatia</v>
      </c>
      <c r="FX18" s="229" t="n">
        <f aca="false">$D18</f>
        <v>18</v>
      </c>
      <c r="FY18" s="228" t="str">
        <f aca="false">GrpB!$D$9</f>
        <v>Italy</v>
      </c>
      <c r="FZ18" s="232"/>
      <c r="GA18" s="232"/>
      <c r="GB18" s="237"/>
      <c r="GC18" s="229" t="str">
        <f aca="false">IF(($F18&lt;&gt;"")*($G18&lt;&gt;"")*(FZ18&lt;&gt;"")*(GA18&lt;&gt;""),($F18&gt;$G18)*(FZ18&gt;GA18)+($F18=$G18)*(FZ18=GA18)+($F18&lt;$G18)*(FZ18&lt;GA18),"")</f>
        <v/>
      </c>
      <c r="GD18" s="229" t="str">
        <f aca="false">IF((GC18&lt;&gt;""),IF(OR($F18&lt;&gt;$G18,PrSettings!$M$4="●"),(($F18-$G18)=(FZ18-GA18))*1,0),"")</f>
        <v/>
      </c>
      <c r="GE18" s="229" t="str">
        <f aca="false">IF((GC18&lt;&gt;""),($F18=FZ18)*($G18=GA18),"")</f>
        <v/>
      </c>
      <c r="GF18" s="229" t="str">
        <f aca="false">IF(GC18&lt;&gt;"",IF(ABS($F18-$G18)&gt;=PrSettings!$M$7,(ABS($F18-$G18-FZ18+GA18)&lt;=1)*1,IF(AND(GC18,$F18=$G18,$F18&gt;=PrSettings!$M$6),(ABS(FZ18-$F18)&lt;=1)*1,IF(AND(ABS($F18-$G18-FZ18+GA18)&lt;=1,$F18+$G18&gt;=PrSettings!$M$8),(ABS(FZ18-$F18)&lt;=1)*(ABS(GA18-$G18)&lt;=1)*1,""))),"")</f>
        <v/>
      </c>
      <c r="GG18" s="238"/>
      <c r="GI18" s="227" t="n">
        <f aca="false">$B18</f>
        <v>14</v>
      </c>
      <c r="GJ18" s="228" t="str">
        <f aca="false">GrpB!$B$9</f>
        <v>Croatia</v>
      </c>
      <c r="GK18" s="229" t="n">
        <f aca="false">$D18</f>
        <v>18</v>
      </c>
      <c r="GL18" s="228" t="str">
        <f aca="false">GrpB!$D$9</f>
        <v>Italy</v>
      </c>
      <c r="GM18" s="232"/>
      <c r="GN18" s="232"/>
      <c r="GO18" s="237"/>
      <c r="GP18" s="229" t="str">
        <f aca="false">IF(($F18&lt;&gt;"")*($G18&lt;&gt;"")*(GM18&lt;&gt;"")*(GN18&lt;&gt;""),($F18&gt;$G18)*(GM18&gt;GN18)+($F18=$G18)*(GM18=GN18)+($F18&lt;$G18)*(GM18&lt;GN18),"")</f>
        <v/>
      </c>
      <c r="GQ18" s="229" t="str">
        <f aca="false">IF((GP18&lt;&gt;""),IF(OR($F18&lt;&gt;$G18,PrSettings!$M$4="●"),(($F18-$G18)=(GM18-GN18))*1,0),"")</f>
        <v/>
      </c>
      <c r="GR18" s="229" t="str">
        <f aca="false">IF((GP18&lt;&gt;""),($F18=GM18)*($G18=GN18),"")</f>
        <v/>
      </c>
      <c r="GS18" s="229" t="str">
        <f aca="false">IF(GP18&lt;&gt;"",IF(ABS($F18-$G18)&gt;=PrSettings!$M$7,(ABS($F18-$G18-GM18+GN18)&lt;=1)*1,IF(AND(GP18,$F18=$G18,$F18&gt;=PrSettings!$M$6),(ABS(GM18-$F18)&lt;=1)*1,IF(AND(ABS($F18-$G18-GM18+GN18)&lt;=1,$F18+$G18&gt;=PrSettings!$M$8),(ABS(GM18-$F18)&lt;=1)*(ABS(GN18-$G18)&lt;=1)*1,""))),"")</f>
        <v/>
      </c>
      <c r="GT18" s="238"/>
      <c r="GV18" s="227" t="n">
        <f aca="false">$B18</f>
        <v>14</v>
      </c>
      <c r="GW18" s="228" t="str">
        <f aca="false">GrpB!$B$9</f>
        <v>Croatia</v>
      </c>
      <c r="GX18" s="229" t="n">
        <f aca="false">$D18</f>
        <v>18</v>
      </c>
      <c r="GY18" s="228" t="str">
        <f aca="false">GrpB!$D$9</f>
        <v>Italy</v>
      </c>
      <c r="GZ18" s="232"/>
      <c r="HA18" s="232"/>
      <c r="HB18" s="237"/>
      <c r="HC18" s="229" t="str">
        <f aca="false">IF(($F18&lt;&gt;"")*($G18&lt;&gt;"")*(GZ18&lt;&gt;"")*(HA18&lt;&gt;""),($F18&gt;$G18)*(GZ18&gt;HA18)+($F18=$G18)*(GZ18=HA18)+($F18&lt;$G18)*(GZ18&lt;HA18),"")</f>
        <v/>
      </c>
      <c r="HD18" s="229" t="str">
        <f aca="false">IF((HC18&lt;&gt;""),IF(OR($F18&lt;&gt;$G18,PrSettings!$M$4="●"),(($F18-$G18)=(GZ18-HA18))*1,0),"")</f>
        <v/>
      </c>
      <c r="HE18" s="229" t="str">
        <f aca="false">IF((HC18&lt;&gt;""),($F18=GZ18)*($G18=HA18),"")</f>
        <v/>
      </c>
      <c r="HF18" s="229" t="str">
        <f aca="false">IF(HC18&lt;&gt;"",IF(ABS($F18-$G18)&gt;=PrSettings!$M$7,(ABS($F18-$G18-GZ18+HA18)&lt;=1)*1,IF(AND(HC18,$F18=$G18,$F18&gt;=PrSettings!$M$6),(ABS(GZ18-$F18)&lt;=1)*1,IF(AND(ABS($F18-$G18-GZ18+HA18)&lt;=1,$F18+$G18&gt;=PrSettings!$M$8),(ABS(GZ18-$F18)&lt;=1)*(ABS(HA18-$G18)&lt;=1)*1,""))),"")</f>
        <v/>
      </c>
      <c r="HG18" s="238"/>
      <c r="HI18" s="227" t="n">
        <f aca="false">$B18</f>
        <v>14</v>
      </c>
      <c r="HJ18" s="228" t="str">
        <f aca="false">GrpB!$B$9</f>
        <v>Croatia</v>
      </c>
      <c r="HK18" s="229" t="n">
        <f aca="false">$D18</f>
        <v>18</v>
      </c>
      <c r="HL18" s="228" t="str">
        <f aca="false">GrpB!$D$9</f>
        <v>Italy</v>
      </c>
      <c r="HM18" s="232"/>
      <c r="HN18" s="232"/>
      <c r="HO18" s="237"/>
      <c r="HP18" s="229" t="str">
        <f aca="false">IF(($F18&lt;&gt;"")*($G18&lt;&gt;"")*(HM18&lt;&gt;"")*(HN18&lt;&gt;""),($F18&gt;$G18)*(HM18&gt;HN18)+($F18=$G18)*(HM18=HN18)+($F18&lt;$G18)*(HM18&lt;HN18),"")</f>
        <v/>
      </c>
      <c r="HQ18" s="229" t="str">
        <f aca="false">IF((HP18&lt;&gt;""),IF(OR($F18&lt;&gt;$G18,PrSettings!$M$4="●"),(($F18-$G18)=(HM18-HN18))*1,0),"")</f>
        <v/>
      </c>
      <c r="HR18" s="229" t="str">
        <f aca="false">IF((HP18&lt;&gt;""),($F18=HM18)*($G18=HN18),"")</f>
        <v/>
      </c>
      <c r="HS18" s="229" t="str">
        <f aca="false">IF(HP18&lt;&gt;"",IF(ABS($F18-$G18)&gt;=PrSettings!$M$7,(ABS($F18-$G18-HM18+HN18)&lt;=1)*1,IF(AND(HP18,$F18=$G18,$F18&gt;=PrSettings!$M$6),(ABS(HM18-$F18)&lt;=1)*1,IF(AND(ABS($F18-$G18-HM18+HN18)&lt;=1,$F18+$G18&gt;=PrSettings!$M$8),(ABS(HM18-$F18)&lt;=1)*(ABS(HN18-$G18)&lt;=1)*1,""))),"")</f>
        <v/>
      </c>
      <c r="HT18" s="238"/>
      <c r="HV18" s="227" t="n">
        <f aca="false">$B18</f>
        <v>14</v>
      </c>
      <c r="HW18" s="228" t="str">
        <f aca="false">GrpB!$B$9</f>
        <v>Croatia</v>
      </c>
      <c r="HX18" s="229" t="n">
        <f aca="false">$D18</f>
        <v>18</v>
      </c>
      <c r="HY18" s="228" t="str">
        <f aca="false">GrpB!$D$9</f>
        <v>Italy</v>
      </c>
      <c r="HZ18" s="232"/>
      <c r="IA18" s="232"/>
      <c r="IB18" s="237"/>
      <c r="IC18" s="229" t="str">
        <f aca="false">IF(($F18&lt;&gt;"")*($G18&lt;&gt;"")*(HZ18&lt;&gt;"")*(IA18&lt;&gt;""),($F18&gt;$G18)*(HZ18&gt;IA18)+($F18=$G18)*(HZ18=IA18)+($F18&lt;$G18)*(HZ18&lt;IA18),"")</f>
        <v/>
      </c>
      <c r="ID18" s="229" t="str">
        <f aca="false">IF((IC18&lt;&gt;""),IF(OR($F18&lt;&gt;$G18,PrSettings!$M$4="●"),(($F18-$G18)=(HZ18-IA18))*1,0),"")</f>
        <v/>
      </c>
      <c r="IE18" s="229" t="str">
        <f aca="false">IF((IC18&lt;&gt;""),($F18=HZ18)*($G18=IA18),"")</f>
        <v/>
      </c>
      <c r="IF18" s="229" t="str">
        <f aca="false">IF(IC18&lt;&gt;"",IF(ABS($F18-$G18)&gt;=PrSettings!$M$7,(ABS($F18-$G18-HZ18+IA18)&lt;=1)*1,IF(AND(IC18,$F18=$G18,$F18&gt;=PrSettings!$M$6),(ABS(HZ18-$F18)&lt;=1)*1,IF(AND(ABS($F18-$G18-HZ18+IA18)&lt;=1,$F18+$G18&gt;=PrSettings!$M$8),(ABS(HZ18-$F18)&lt;=1)*(ABS(IA18-$G18)&lt;=1)*1,""))),"")</f>
        <v/>
      </c>
      <c r="IG18" s="238"/>
      <c r="II18" s="227" t="n">
        <f aca="false">$B18</f>
        <v>14</v>
      </c>
      <c r="IJ18" s="228" t="str">
        <f aca="false">GrpB!$B$9</f>
        <v>Croatia</v>
      </c>
      <c r="IK18" s="229" t="n">
        <f aca="false">$D18</f>
        <v>18</v>
      </c>
      <c r="IL18" s="228" t="str">
        <f aca="false">GrpB!$D$9</f>
        <v>Italy</v>
      </c>
      <c r="IM18" s="232"/>
      <c r="IN18" s="232"/>
      <c r="IO18" s="237"/>
      <c r="IP18" s="229" t="str">
        <f aca="false">IF(($F18&lt;&gt;"")*($G18&lt;&gt;"")*(IM18&lt;&gt;"")*(IN18&lt;&gt;""),($F18&gt;$G18)*(IM18&gt;IN18)+($F18=$G18)*(IM18=IN18)+($F18&lt;$G18)*(IM18&lt;IN18),"")</f>
        <v/>
      </c>
      <c r="IQ18" s="229" t="str">
        <f aca="false">IF((IP18&lt;&gt;""),IF(OR($F18&lt;&gt;$G18,PrSettings!$M$4="●"),(($F18-$G18)=(IM18-IN18))*1,0),"")</f>
        <v/>
      </c>
      <c r="IR18" s="229" t="str">
        <f aca="false">IF((IP18&lt;&gt;""),($F18=IM18)*($G18=IN18),"")</f>
        <v/>
      </c>
      <c r="IS18" s="229" t="str">
        <f aca="false">IF(IP18&lt;&gt;"",IF(ABS($F18-$G18)&gt;=PrSettings!$M$7,(ABS($F18-$G18-IM18+IN18)&lt;=1)*1,IF(AND(IP18,$F18=$G18,$F18&gt;=PrSettings!$M$6),(ABS(IM18-$F18)&lt;=1)*1,IF(AND(ABS($F18-$G18-IM18+IN18)&lt;=1,$F18+$G18&gt;=PrSettings!$M$8),(ABS(IM18-$F18)&lt;=1)*(ABS(IN18-$G18)&lt;=1)*1,""))),"")</f>
        <v/>
      </c>
      <c r="IT18" s="238"/>
      <c r="IV18" s="227" t="n">
        <f aca="false">$B18</f>
        <v>14</v>
      </c>
      <c r="IW18" s="228" t="str">
        <f aca="false">GrpB!$B$9</f>
        <v>Croatia</v>
      </c>
      <c r="IX18" s="229" t="n">
        <f aca="false">$D18</f>
        <v>18</v>
      </c>
      <c r="IY18" s="228" t="str">
        <f aca="false">GrpB!$D$9</f>
        <v>Italy</v>
      </c>
      <c r="IZ18" s="232"/>
      <c r="JA18" s="232"/>
      <c r="JB18" s="237"/>
      <c r="JC18" s="229" t="str">
        <f aca="false">IF(($F18&lt;&gt;"")*($G18&lt;&gt;"")*(IZ18&lt;&gt;"")*(JA18&lt;&gt;""),($F18&gt;$G18)*(IZ18&gt;JA18)+($F18=$G18)*(IZ18=JA18)+($F18&lt;$G18)*(IZ18&lt;JA18),"")</f>
        <v/>
      </c>
      <c r="JD18" s="229" t="str">
        <f aca="false">IF((JC18&lt;&gt;""),IF(OR($F18&lt;&gt;$G18,PrSettings!$M$4="●"),(($F18-$G18)=(IZ18-JA18))*1,0),"")</f>
        <v/>
      </c>
      <c r="JE18" s="229" t="str">
        <f aca="false">IF((JC18&lt;&gt;""),($F18=IZ18)*($G18=JA18),"")</f>
        <v/>
      </c>
      <c r="JF18" s="229" t="str">
        <f aca="false">IF(JC18&lt;&gt;"",IF(ABS($F18-$G18)&gt;=PrSettings!$M$7,(ABS($F18-$G18-IZ18+JA18)&lt;=1)*1,IF(AND(JC18,$F18=$G18,$F18&gt;=PrSettings!$M$6),(ABS(IZ18-$F18)&lt;=1)*1,IF(AND(ABS($F18-$G18-IZ18+JA18)&lt;=1,$F18+$G18&gt;=PrSettings!$M$8),(ABS(IZ18-$F18)&lt;=1)*(ABS(JA18-$G18)&lt;=1)*1,""))),"")</f>
        <v/>
      </c>
      <c r="JG18" s="238"/>
      <c r="JI18" s="227" t="n">
        <f aca="false">$B18</f>
        <v>14</v>
      </c>
      <c r="JJ18" s="228" t="str">
        <f aca="false">GrpB!$B$9</f>
        <v>Croatia</v>
      </c>
      <c r="JK18" s="229" t="n">
        <f aca="false">$D18</f>
        <v>18</v>
      </c>
      <c r="JL18" s="228" t="str">
        <f aca="false">GrpB!$D$9</f>
        <v>Italy</v>
      </c>
      <c r="JM18" s="232"/>
      <c r="JN18" s="232"/>
      <c r="JO18" s="237"/>
      <c r="JP18" s="229" t="str">
        <f aca="false">IF(($F18&lt;&gt;"")*($G18&lt;&gt;"")*(JM18&lt;&gt;"")*(JN18&lt;&gt;""),($F18&gt;$G18)*(JM18&gt;JN18)+($F18=$G18)*(JM18=JN18)+($F18&lt;$G18)*(JM18&lt;JN18),"")</f>
        <v/>
      </c>
      <c r="JQ18" s="229" t="str">
        <f aca="false">IF((JP18&lt;&gt;""),IF(OR($F18&lt;&gt;$G18,PrSettings!$M$4="●"),(($F18-$G18)=(JM18-JN18))*1,0),"")</f>
        <v/>
      </c>
      <c r="JR18" s="229" t="str">
        <f aca="false">IF((JP18&lt;&gt;""),($F18=JM18)*($G18=JN18),"")</f>
        <v/>
      </c>
      <c r="JS18" s="229" t="str">
        <f aca="false">IF(JP18&lt;&gt;"",IF(ABS($F18-$G18)&gt;=PrSettings!$M$7,(ABS($F18-$G18-JM18+JN18)&lt;=1)*1,IF(AND(JP18,$F18=$G18,$F18&gt;=PrSettings!$M$6),(ABS(JM18-$F18)&lt;=1)*1,IF(AND(ABS($F18-$G18-JM18+JN18)&lt;=1,$F18+$G18&gt;=PrSettings!$M$8),(ABS(JM18-$F18)&lt;=1)*(ABS(JN18-$G18)&lt;=1)*1,""))),"")</f>
        <v/>
      </c>
      <c r="JT18" s="238"/>
      <c r="JV18" s="227" t="n">
        <f aca="false">$B18</f>
        <v>14</v>
      </c>
      <c r="JW18" s="228" t="str">
        <f aca="false">GrpB!$B$9</f>
        <v>Croatia</v>
      </c>
      <c r="JX18" s="229" t="n">
        <f aca="false">$D18</f>
        <v>18</v>
      </c>
      <c r="JY18" s="228" t="str">
        <f aca="false">GrpB!$D$9</f>
        <v>Italy</v>
      </c>
      <c r="JZ18" s="232"/>
      <c r="KA18" s="232"/>
      <c r="KB18" s="237"/>
      <c r="KC18" s="229" t="str">
        <f aca="false">IF(($F18&lt;&gt;"")*($G18&lt;&gt;"")*(JZ18&lt;&gt;"")*(KA18&lt;&gt;""),($F18&gt;$G18)*(JZ18&gt;KA18)+($F18=$G18)*(JZ18=KA18)+($F18&lt;$G18)*(JZ18&lt;KA18),"")</f>
        <v/>
      </c>
      <c r="KD18" s="229" t="str">
        <f aca="false">IF((KC18&lt;&gt;""),IF(OR($F18&lt;&gt;$G18,PrSettings!$M$4="●"),(($F18-$G18)=(JZ18-KA18))*1,0),"")</f>
        <v/>
      </c>
      <c r="KE18" s="229" t="str">
        <f aca="false">IF((KC18&lt;&gt;""),($F18=JZ18)*($G18=KA18),"")</f>
        <v/>
      </c>
      <c r="KF18" s="229" t="str">
        <f aca="false">IF(KC18&lt;&gt;"",IF(ABS($F18-$G18)&gt;=PrSettings!$M$7,(ABS($F18-$G18-JZ18+KA18)&lt;=1)*1,IF(AND(KC18,$F18=$G18,$F18&gt;=PrSettings!$M$6),(ABS(JZ18-$F18)&lt;=1)*1,IF(AND(ABS($F18-$G18-JZ18+KA18)&lt;=1,$F18+$G18&gt;=PrSettings!$M$8),(ABS(JZ18-$F18)&lt;=1)*(ABS(KA18-$G18)&lt;=1)*1,""))),"")</f>
        <v/>
      </c>
      <c r="KG18" s="238"/>
      <c r="KI18" s="227" t="n">
        <f aca="false">$B18</f>
        <v>14</v>
      </c>
      <c r="KJ18" s="228" t="str">
        <f aca="false">GrpB!$B$9</f>
        <v>Croatia</v>
      </c>
      <c r="KK18" s="229" t="n">
        <f aca="false">$D18</f>
        <v>18</v>
      </c>
      <c r="KL18" s="228" t="str">
        <f aca="false">GrpB!$D$9</f>
        <v>Italy</v>
      </c>
      <c r="KM18" s="232"/>
      <c r="KN18" s="232"/>
      <c r="KO18" s="237"/>
      <c r="KP18" s="229" t="str">
        <f aca="false">IF(($F18&lt;&gt;"")*($G18&lt;&gt;"")*(KM18&lt;&gt;"")*(KN18&lt;&gt;""),($F18&gt;$G18)*(KM18&gt;KN18)+($F18=$G18)*(KM18=KN18)+($F18&lt;$G18)*(KM18&lt;KN18),"")</f>
        <v/>
      </c>
      <c r="KQ18" s="229" t="str">
        <f aca="false">IF((KP18&lt;&gt;""),IF(OR($F18&lt;&gt;$G18,PrSettings!$M$4="●"),(($F18-$G18)=(KM18-KN18))*1,0),"")</f>
        <v/>
      </c>
      <c r="KR18" s="229" t="str">
        <f aca="false">IF((KP18&lt;&gt;""),($F18=KM18)*($G18=KN18),"")</f>
        <v/>
      </c>
      <c r="KS18" s="229" t="str">
        <f aca="false">IF(KP18&lt;&gt;"",IF(ABS($F18-$G18)&gt;=PrSettings!$M$7,(ABS($F18-$G18-KM18+KN18)&lt;=1)*1,IF(AND(KP18,$F18=$G18,$F18&gt;=PrSettings!$M$6),(ABS(KM18-$F18)&lt;=1)*1,IF(AND(ABS($F18-$G18-KM18+KN18)&lt;=1,$F18+$G18&gt;=PrSettings!$M$8),(ABS(KM18-$F18)&lt;=1)*(ABS(KN18-$G18)&lt;=1)*1,""))),"")</f>
        <v/>
      </c>
      <c r="KT18" s="238"/>
      <c r="KV18" s="227" t="n">
        <f aca="false">$B18</f>
        <v>14</v>
      </c>
      <c r="KW18" s="228" t="str">
        <f aca="false">GrpB!$B$9</f>
        <v>Croatia</v>
      </c>
      <c r="KX18" s="229" t="n">
        <f aca="false">$D18</f>
        <v>18</v>
      </c>
      <c r="KY18" s="228" t="str">
        <f aca="false">GrpB!$D$9</f>
        <v>Italy</v>
      </c>
      <c r="KZ18" s="232"/>
      <c r="LA18" s="232"/>
      <c r="LB18" s="237"/>
      <c r="LC18" s="229" t="str">
        <f aca="false">IF(($F18&lt;&gt;"")*($G18&lt;&gt;"")*(KZ18&lt;&gt;"")*(LA18&lt;&gt;""),($F18&gt;$G18)*(KZ18&gt;LA18)+($F18=$G18)*(KZ18=LA18)+($F18&lt;$G18)*(KZ18&lt;LA18),"")</f>
        <v/>
      </c>
      <c r="LD18" s="229" t="str">
        <f aca="false">IF((LC18&lt;&gt;""),IF(OR($F18&lt;&gt;$G18,PrSettings!$M$4="●"),(($F18-$G18)=(KZ18-LA18))*1,0),"")</f>
        <v/>
      </c>
      <c r="LE18" s="229" t="str">
        <f aca="false">IF((LC18&lt;&gt;""),($F18=KZ18)*($G18=LA18),"")</f>
        <v/>
      </c>
      <c r="LF18" s="229" t="str">
        <f aca="false">IF(LC18&lt;&gt;"",IF(ABS($F18-$G18)&gt;=PrSettings!$M$7,(ABS($F18-$G18-KZ18+LA18)&lt;=1)*1,IF(AND(LC18,$F18=$G18,$F18&gt;=PrSettings!$M$6),(ABS(KZ18-$F18)&lt;=1)*1,IF(AND(ABS($F18-$G18-KZ18+LA18)&lt;=1,$F18+$G18&gt;=PrSettings!$M$8),(ABS(KZ18-$F18)&lt;=1)*(ABS(LA18-$G18)&lt;=1)*1,""))),"")</f>
        <v/>
      </c>
      <c r="LG18" s="238"/>
      <c r="LI18" s="227" t="n">
        <f aca="false">$B18</f>
        <v>14</v>
      </c>
      <c r="LJ18" s="228" t="str">
        <f aca="false">GrpB!$B$9</f>
        <v>Croatia</v>
      </c>
      <c r="LK18" s="229" t="n">
        <f aca="false">$D18</f>
        <v>18</v>
      </c>
      <c r="LL18" s="228" t="str">
        <f aca="false">GrpB!$D$9</f>
        <v>Italy</v>
      </c>
      <c r="LM18" s="232"/>
      <c r="LN18" s="232"/>
      <c r="LO18" s="237"/>
      <c r="LP18" s="229" t="str">
        <f aca="false">IF(($F18&lt;&gt;"")*($G18&lt;&gt;"")*(LM18&lt;&gt;"")*(LN18&lt;&gt;""),($F18&gt;$G18)*(LM18&gt;LN18)+($F18=$G18)*(LM18=LN18)+($F18&lt;$G18)*(LM18&lt;LN18),"")</f>
        <v/>
      </c>
      <c r="LQ18" s="229" t="str">
        <f aca="false">IF((LP18&lt;&gt;""),IF(OR($F18&lt;&gt;$G18,PrSettings!$M$4="●"),(($F18-$G18)=(LM18-LN18))*1,0),"")</f>
        <v/>
      </c>
      <c r="LR18" s="229" t="str">
        <f aca="false">IF((LP18&lt;&gt;""),($F18=LM18)*($G18=LN18),"")</f>
        <v/>
      </c>
      <c r="LS18" s="229" t="str">
        <f aca="false">IF(LP18&lt;&gt;"",IF(ABS($F18-$G18)&gt;=PrSettings!$M$7,(ABS($F18-$G18-LM18+LN18)&lt;=1)*1,IF(AND(LP18,$F18=$G18,$F18&gt;=PrSettings!$M$6),(ABS(LM18-$F18)&lt;=1)*1,IF(AND(ABS($F18-$G18-LM18+LN18)&lt;=1,$F18+$G18&gt;=PrSettings!$M$8),(ABS(LM18-$F18)&lt;=1)*(ABS(LN18-$G18)&lt;=1)*1,""))),"")</f>
        <v/>
      </c>
      <c r="LT18" s="238"/>
      <c r="LV18" s="227" t="n">
        <f aca="false">$B18</f>
        <v>14</v>
      </c>
      <c r="LW18" s="228" t="str">
        <f aca="false">GrpB!$B$9</f>
        <v>Croatia</v>
      </c>
      <c r="LX18" s="229" t="n">
        <f aca="false">$D18</f>
        <v>18</v>
      </c>
      <c r="LY18" s="228" t="str">
        <f aca="false">GrpB!$D$9</f>
        <v>Italy</v>
      </c>
      <c r="LZ18" s="232"/>
      <c r="MA18" s="232"/>
      <c r="MB18" s="237"/>
      <c r="MC18" s="229" t="str">
        <f aca="false">IF(($F18&lt;&gt;"")*($G18&lt;&gt;"")*(LZ18&lt;&gt;"")*(MA18&lt;&gt;""),($F18&gt;$G18)*(LZ18&gt;MA18)+($F18=$G18)*(LZ18=MA18)+($F18&lt;$G18)*(LZ18&lt;MA18),"")</f>
        <v/>
      </c>
      <c r="MD18" s="229" t="str">
        <f aca="false">IF((MC18&lt;&gt;""),IF(OR($F18&lt;&gt;$G18,PrSettings!$M$4="●"),(($F18-$G18)=(LZ18-MA18))*1,0),"")</f>
        <v/>
      </c>
      <c r="ME18" s="229" t="str">
        <f aca="false">IF((MC18&lt;&gt;""),($F18=LZ18)*($G18=MA18),"")</f>
        <v/>
      </c>
      <c r="MF18" s="229" t="str">
        <f aca="false">IF(MC18&lt;&gt;"",IF(ABS($F18-$G18)&gt;=PrSettings!$M$7,(ABS($F18-$G18-LZ18+MA18)&lt;=1)*1,IF(AND(MC18,$F18=$G18,$F18&gt;=PrSettings!$M$6),(ABS(LZ18-$F18)&lt;=1)*1,IF(AND(ABS($F18-$G18-LZ18+MA18)&lt;=1,$F18+$G18&gt;=PrSettings!$M$8),(ABS(LZ18-$F18)&lt;=1)*(ABS(MA18-$G18)&lt;=1)*1,""))),"")</f>
        <v/>
      </c>
      <c r="MG18" s="238"/>
    </row>
    <row r="19" customFormat="false" ht="24" hidden="false" customHeight="true" outlineLevel="0" collapsed="false">
      <c r="A19" s="153"/>
      <c r="B19" s="217" t="str">
        <f aca="false">Language!$E$95&amp;" C"</f>
        <v>Group C</v>
      </c>
      <c r="C19" s="218"/>
      <c r="D19" s="239"/>
      <c r="E19" s="220"/>
      <c r="F19" s="240"/>
      <c r="G19" s="241"/>
      <c r="H19" s="107"/>
      <c r="I19" s="217" t="str">
        <f aca="false">$B19</f>
        <v>Group C</v>
      </c>
      <c r="J19" s="219"/>
      <c r="K19" s="239"/>
      <c r="L19" s="220"/>
      <c r="M19" s="223"/>
      <c r="N19" s="224"/>
      <c r="O19" s="221"/>
      <c r="P19" s="225"/>
      <c r="Q19" s="225"/>
      <c r="R19" s="220"/>
      <c r="S19" s="220"/>
      <c r="T19" s="226"/>
      <c r="V19" s="217" t="str">
        <f aca="false">$B19</f>
        <v>Group C</v>
      </c>
      <c r="W19" s="219"/>
      <c r="X19" s="239"/>
      <c r="Y19" s="220"/>
      <c r="Z19" s="223"/>
      <c r="AA19" s="224"/>
      <c r="AB19" s="221"/>
      <c r="AC19" s="225"/>
      <c r="AD19" s="225"/>
      <c r="AE19" s="220"/>
      <c r="AF19" s="220"/>
      <c r="AG19" s="226"/>
      <c r="AI19" s="217" t="str">
        <f aca="false">$B19</f>
        <v>Group C</v>
      </c>
      <c r="AJ19" s="219"/>
      <c r="AK19" s="239"/>
      <c r="AL19" s="220"/>
      <c r="AM19" s="223"/>
      <c r="AN19" s="224"/>
      <c r="AO19" s="221"/>
      <c r="AP19" s="225"/>
      <c r="AQ19" s="225"/>
      <c r="AR19" s="220"/>
      <c r="AS19" s="220"/>
      <c r="AT19" s="226"/>
      <c r="AV19" s="217" t="str">
        <f aca="false">$B19</f>
        <v>Group C</v>
      </c>
      <c r="AW19" s="219"/>
      <c r="AX19" s="239"/>
      <c r="AY19" s="220"/>
      <c r="AZ19" s="223"/>
      <c r="BA19" s="224"/>
      <c r="BB19" s="221"/>
      <c r="BC19" s="225"/>
      <c r="BD19" s="225"/>
      <c r="BE19" s="220"/>
      <c r="BF19" s="220"/>
      <c r="BG19" s="226"/>
      <c r="BI19" s="217" t="str">
        <f aca="false">$B19</f>
        <v>Group C</v>
      </c>
      <c r="BJ19" s="219"/>
      <c r="BK19" s="239"/>
      <c r="BL19" s="220"/>
      <c r="BM19" s="223"/>
      <c r="BN19" s="224"/>
      <c r="BO19" s="221"/>
      <c r="BP19" s="225"/>
      <c r="BQ19" s="225"/>
      <c r="BR19" s="220"/>
      <c r="BS19" s="220"/>
      <c r="BT19" s="226"/>
      <c r="BV19" s="217" t="str">
        <f aca="false">$B19</f>
        <v>Group C</v>
      </c>
      <c r="BW19" s="219"/>
      <c r="BX19" s="239"/>
      <c r="BY19" s="220"/>
      <c r="BZ19" s="223"/>
      <c r="CA19" s="224"/>
      <c r="CB19" s="221"/>
      <c r="CC19" s="225"/>
      <c r="CD19" s="225"/>
      <c r="CE19" s="220"/>
      <c r="CF19" s="220"/>
      <c r="CG19" s="226"/>
      <c r="CI19" s="217" t="str">
        <f aca="false">$B19</f>
        <v>Group C</v>
      </c>
      <c r="CJ19" s="219"/>
      <c r="CK19" s="239"/>
      <c r="CL19" s="220"/>
      <c r="CM19" s="223"/>
      <c r="CN19" s="224"/>
      <c r="CO19" s="221"/>
      <c r="CP19" s="225"/>
      <c r="CQ19" s="225"/>
      <c r="CR19" s="220"/>
      <c r="CS19" s="220"/>
      <c r="CT19" s="226"/>
      <c r="CV19" s="217" t="str">
        <f aca="false">$B19</f>
        <v>Group C</v>
      </c>
      <c r="CW19" s="219"/>
      <c r="CX19" s="239"/>
      <c r="CY19" s="220"/>
      <c r="CZ19" s="223"/>
      <c r="DA19" s="224"/>
      <c r="DB19" s="221"/>
      <c r="DC19" s="225"/>
      <c r="DD19" s="225"/>
      <c r="DE19" s="220"/>
      <c r="DF19" s="220"/>
      <c r="DG19" s="226"/>
      <c r="DI19" s="217" t="str">
        <f aca="false">$B19</f>
        <v>Group C</v>
      </c>
      <c r="DJ19" s="219"/>
      <c r="DK19" s="239"/>
      <c r="DL19" s="220"/>
      <c r="DM19" s="223"/>
      <c r="DN19" s="224"/>
      <c r="DO19" s="221"/>
      <c r="DP19" s="225"/>
      <c r="DQ19" s="225"/>
      <c r="DR19" s="220"/>
      <c r="DS19" s="220"/>
      <c r="DT19" s="226"/>
      <c r="DV19" s="217" t="str">
        <f aca="false">$B19</f>
        <v>Group C</v>
      </c>
      <c r="DW19" s="219"/>
      <c r="DX19" s="239"/>
      <c r="DY19" s="220"/>
      <c r="DZ19" s="223"/>
      <c r="EA19" s="224"/>
      <c r="EB19" s="221"/>
      <c r="EC19" s="225"/>
      <c r="ED19" s="225"/>
      <c r="EE19" s="220"/>
      <c r="EF19" s="220"/>
      <c r="EG19" s="226"/>
      <c r="EI19" s="217" t="str">
        <f aca="false">$B19</f>
        <v>Group C</v>
      </c>
      <c r="EJ19" s="219"/>
      <c r="EK19" s="239"/>
      <c r="EL19" s="220"/>
      <c r="EM19" s="223"/>
      <c r="EN19" s="224"/>
      <c r="EO19" s="221"/>
      <c r="EP19" s="225"/>
      <c r="EQ19" s="225"/>
      <c r="ER19" s="220"/>
      <c r="ES19" s="220"/>
      <c r="ET19" s="226"/>
      <c r="EV19" s="217" t="str">
        <f aca="false">$B19</f>
        <v>Group C</v>
      </c>
      <c r="EW19" s="219"/>
      <c r="EX19" s="239"/>
      <c r="EY19" s="220"/>
      <c r="EZ19" s="223"/>
      <c r="FA19" s="224"/>
      <c r="FB19" s="221"/>
      <c r="FC19" s="225"/>
      <c r="FD19" s="225"/>
      <c r="FE19" s="220"/>
      <c r="FF19" s="220"/>
      <c r="FG19" s="226"/>
      <c r="FI19" s="217" t="str">
        <f aca="false">$B19</f>
        <v>Group C</v>
      </c>
      <c r="FJ19" s="219"/>
      <c r="FK19" s="239"/>
      <c r="FL19" s="220"/>
      <c r="FM19" s="223"/>
      <c r="FN19" s="224"/>
      <c r="FO19" s="221"/>
      <c r="FP19" s="225"/>
      <c r="FQ19" s="225"/>
      <c r="FR19" s="220"/>
      <c r="FS19" s="220"/>
      <c r="FT19" s="226"/>
      <c r="FV19" s="217" t="str">
        <f aca="false">$B19</f>
        <v>Group C</v>
      </c>
      <c r="FW19" s="219"/>
      <c r="FX19" s="239"/>
      <c r="FY19" s="220"/>
      <c r="FZ19" s="223"/>
      <c r="GA19" s="224"/>
      <c r="GB19" s="221"/>
      <c r="GC19" s="225"/>
      <c r="GD19" s="225"/>
      <c r="GE19" s="220"/>
      <c r="GF19" s="220"/>
      <c r="GG19" s="226"/>
      <c r="GI19" s="217" t="str">
        <f aca="false">$B19</f>
        <v>Group C</v>
      </c>
      <c r="GJ19" s="219"/>
      <c r="GK19" s="239"/>
      <c r="GL19" s="220"/>
      <c r="GM19" s="223"/>
      <c r="GN19" s="224"/>
      <c r="GO19" s="221"/>
      <c r="GP19" s="225"/>
      <c r="GQ19" s="225"/>
      <c r="GR19" s="220"/>
      <c r="GS19" s="220"/>
      <c r="GT19" s="226"/>
      <c r="GV19" s="217" t="str">
        <f aca="false">$B19</f>
        <v>Group C</v>
      </c>
      <c r="GW19" s="219"/>
      <c r="GX19" s="239"/>
      <c r="GY19" s="220"/>
      <c r="GZ19" s="223"/>
      <c r="HA19" s="224"/>
      <c r="HB19" s="221"/>
      <c r="HC19" s="225"/>
      <c r="HD19" s="225"/>
      <c r="HE19" s="220"/>
      <c r="HF19" s="220"/>
      <c r="HG19" s="226"/>
      <c r="HI19" s="217" t="str">
        <f aca="false">$B19</f>
        <v>Group C</v>
      </c>
      <c r="HJ19" s="219"/>
      <c r="HK19" s="239"/>
      <c r="HL19" s="220"/>
      <c r="HM19" s="223"/>
      <c r="HN19" s="224"/>
      <c r="HO19" s="221"/>
      <c r="HP19" s="225"/>
      <c r="HQ19" s="225"/>
      <c r="HR19" s="220"/>
      <c r="HS19" s="220"/>
      <c r="HT19" s="226"/>
      <c r="HV19" s="217" t="str">
        <f aca="false">$B19</f>
        <v>Group C</v>
      </c>
      <c r="HW19" s="219"/>
      <c r="HX19" s="239"/>
      <c r="HY19" s="220"/>
      <c r="HZ19" s="223"/>
      <c r="IA19" s="224"/>
      <c r="IB19" s="221"/>
      <c r="IC19" s="225"/>
      <c r="ID19" s="225"/>
      <c r="IE19" s="220"/>
      <c r="IF19" s="220"/>
      <c r="IG19" s="226"/>
      <c r="II19" s="217" t="str">
        <f aca="false">$B19</f>
        <v>Group C</v>
      </c>
      <c r="IJ19" s="219"/>
      <c r="IK19" s="239"/>
      <c r="IL19" s="220"/>
      <c r="IM19" s="223"/>
      <c r="IN19" s="224"/>
      <c r="IO19" s="221"/>
      <c r="IP19" s="225"/>
      <c r="IQ19" s="225"/>
      <c r="IR19" s="220"/>
      <c r="IS19" s="220"/>
      <c r="IT19" s="226"/>
      <c r="IV19" s="217" t="str">
        <f aca="false">$B19</f>
        <v>Group C</v>
      </c>
      <c r="IW19" s="219"/>
      <c r="IX19" s="239"/>
      <c r="IY19" s="220"/>
      <c r="IZ19" s="223"/>
      <c r="JA19" s="224"/>
      <c r="JB19" s="221"/>
      <c r="JC19" s="225"/>
      <c r="JD19" s="225"/>
      <c r="JE19" s="220"/>
      <c r="JF19" s="220"/>
      <c r="JG19" s="226"/>
      <c r="JI19" s="217" t="str">
        <f aca="false">$B19</f>
        <v>Group C</v>
      </c>
      <c r="JJ19" s="219"/>
      <c r="JK19" s="239"/>
      <c r="JL19" s="220"/>
      <c r="JM19" s="223"/>
      <c r="JN19" s="224"/>
      <c r="JO19" s="221"/>
      <c r="JP19" s="225"/>
      <c r="JQ19" s="225"/>
      <c r="JR19" s="220"/>
      <c r="JS19" s="220"/>
      <c r="JT19" s="226"/>
      <c r="JV19" s="217" t="str">
        <f aca="false">$B19</f>
        <v>Group C</v>
      </c>
      <c r="JW19" s="219"/>
      <c r="JX19" s="239"/>
      <c r="JY19" s="220"/>
      <c r="JZ19" s="223"/>
      <c r="KA19" s="224"/>
      <c r="KB19" s="221"/>
      <c r="KC19" s="225"/>
      <c r="KD19" s="225"/>
      <c r="KE19" s="220"/>
      <c r="KF19" s="220"/>
      <c r="KG19" s="226"/>
      <c r="KI19" s="217" t="str">
        <f aca="false">$B19</f>
        <v>Group C</v>
      </c>
      <c r="KJ19" s="219"/>
      <c r="KK19" s="239"/>
      <c r="KL19" s="220"/>
      <c r="KM19" s="223"/>
      <c r="KN19" s="224"/>
      <c r="KO19" s="221"/>
      <c r="KP19" s="225"/>
      <c r="KQ19" s="225"/>
      <c r="KR19" s="220"/>
      <c r="KS19" s="220"/>
      <c r="KT19" s="226"/>
      <c r="KV19" s="217" t="str">
        <f aca="false">$B19</f>
        <v>Group C</v>
      </c>
      <c r="KW19" s="219"/>
      <c r="KX19" s="239"/>
      <c r="KY19" s="220"/>
      <c r="KZ19" s="223"/>
      <c r="LA19" s="224"/>
      <c r="LB19" s="221"/>
      <c r="LC19" s="225"/>
      <c r="LD19" s="225"/>
      <c r="LE19" s="220"/>
      <c r="LF19" s="220"/>
      <c r="LG19" s="226"/>
      <c r="LI19" s="217" t="str">
        <f aca="false">$B19</f>
        <v>Group C</v>
      </c>
      <c r="LJ19" s="219"/>
      <c r="LK19" s="239"/>
      <c r="LL19" s="220"/>
      <c r="LM19" s="223"/>
      <c r="LN19" s="224"/>
      <c r="LO19" s="221"/>
      <c r="LP19" s="225"/>
      <c r="LQ19" s="225"/>
      <c r="LR19" s="220"/>
      <c r="LS19" s="220"/>
      <c r="LT19" s="226"/>
      <c r="LV19" s="217" t="str">
        <f aca="false">$B19</f>
        <v>Group C</v>
      </c>
      <c r="LW19" s="219"/>
      <c r="LX19" s="239"/>
      <c r="LY19" s="220"/>
      <c r="LZ19" s="223"/>
      <c r="MA19" s="224"/>
      <c r="MB19" s="221"/>
      <c r="MC19" s="225"/>
      <c r="MD19" s="225"/>
      <c r="ME19" s="220"/>
      <c r="MF19" s="220"/>
      <c r="MG19" s="226"/>
    </row>
    <row r="20" customFormat="false" ht="15" hidden="false" customHeight="false" outlineLevel="0" collapsed="false">
      <c r="A20" s="153"/>
      <c r="B20" s="227" t="n">
        <f aca="false" t="array" ref="B20:B20">INDEX(Groups!$C$7:$C$35,MATCH(C20,Groups!$D$7:$D$35,0))</f>
        <v>15</v>
      </c>
      <c r="C20" s="228" t="str">
        <f aca="false">GrpC!$B$4</f>
        <v>Slovenia</v>
      </c>
      <c r="D20" s="229" t="n">
        <f aca="false" t="array" ref="D20:D20">INDEX(Groups!$C$7:$C$35,MATCH(E20,Groups!$D$7:$D$35,0))</f>
        <v>9</v>
      </c>
      <c r="E20" s="228" t="str">
        <f aca="false">GrpC!$D$4</f>
        <v>Denmark</v>
      </c>
      <c r="F20" s="230" t="n">
        <f aca="false">GrpC!$E$4</f>
        <v>0</v>
      </c>
      <c r="G20" s="231" t="n">
        <f aca="false">GrpC!$G$4</f>
        <v>2</v>
      </c>
      <c r="H20" s="107"/>
      <c r="I20" s="227" t="n">
        <f aca="false">$B20</f>
        <v>15</v>
      </c>
      <c r="J20" s="228" t="str">
        <f aca="false">GrpC!$B$4</f>
        <v>Slovenia</v>
      </c>
      <c r="K20" s="229" t="n">
        <f aca="false">$D20</f>
        <v>9</v>
      </c>
      <c r="L20" s="228" t="str">
        <f aca="false">GrpC!$D$4</f>
        <v>Denmark</v>
      </c>
      <c r="M20" s="232"/>
      <c r="N20" s="232"/>
      <c r="O20" s="233"/>
      <c r="P20" s="229" t="str">
        <f aca="false">IF(($F20&lt;&gt;"")*($G20&lt;&gt;"")*(M20&lt;&gt;"")*(N20&lt;&gt;""),($F20&gt;$G20)*(M20&gt;N20)+($F20=$G20)*(M20=N20)+($F20&lt;$G20)*(M20&lt;N20),"")</f>
        <v/>
      </c>
      <c r="Q20" s="229" t="str">
        <f aca="false">IF((P20&lt;&gt;""),IF(OR($F20&lt;&gt;$G20,PrSettings!$M$4="●"),(($F20-$G20)=(M20-N20))*1,0),"")</f>
        <v/>
      </c>
      <c r="R20" s="229" t="str">
        <f aca="false">IF((P20&lt;&gt;""),($F20=M20)*($G20=N20),"")</f>
        <v/>
      </c>
      <c r="S20" s="229" t="str">
        <f aca="false">IF(P20&lt;&gt;"",IF(ABS($F20-$G20)&gt;=PrSettings!$M$7,(ABS($F20-$G20-M20+N20)&lt;=1)*1,IF(AND(P20,$F20=$G20,$F20&gt;=PrSettings!$M$6),(ABS(M20-$F20)&lt;=1)*1,IF(AND(ABS($F20-$G20-M20+N20)&lt;=1,$F20+$G20&gt;=PrSettings!$M$8),(ABS(M20-$F20)&lt;=1)*(ABS(N20-$G20)&lt;=1)*1,""))),"")</f>
        <v/>
      </c>
      <c r="T20" s="234"/>
      <c r="V20" s="227" t="n">
        <f aca="false">$B20</f>
        <v>15</v>
      </c>
      <c r="W20" s="228" t="str">
        <f aca="false">GrpC!$B$4</f>
        <v>Slovenia</v>
      </c>
      <c r="X20" s="229" t="n">
        <f aca="false">$D20</f>
        <v>9</v>
      </c>
      <c r="Y20" s="228" t="str">
        <f aca="false">GrpC!$D$4</f>
        <v>Denmark</v>
      </c>
      <c r="Z20" s="232"/>
      <c r="AA20" s="232"/>
      <c r="AB20" s="233"/>
      <c r="AC20" s="229" t="str">
        <f aca="false">IF(($F20&lt;&gt;"")*($G20&lt;&gt;"")*(Z20&lt;&gt;"")*(AA20&lt;&gt;""),($F20&gt;$G20)*(Z20&gt;AA20)+($F20=$G20)*(Z20=AA20)+($F20&lt;$G20)*(Z20&lt;AA20),"")</f>
        <v/>
      </c>
      <c r="AD20" s="229" t="str">
        <f aca="false">IF((AC20&lt;&gt;""),IF(OR($F20&lt;&gt;$G20,PrSettings!$M$4="●"),(($F20-$G20)=(Z20-AA20))*1,0),"")</f>
        <v/>
      </c>
      <c r="AE20" s="229" t="str">
        <f aca="false">IF((AC20&lt;&gt;""),($F20=Z20)*($G20=AA20),"")</f>
        <v/>
      </c>
      <c r="AF20" s="229" t="str">
        <f aca="false">IF(AC20&lt;&gt;"",IF(ABS($F20-$G20)&gt;=PrSettings!$M$7,(ABS($F20-$G20-Z20+AA20)&lt;=1)*1,IF(AND(AC20,$F20=$G20,$F20&gt;=PrSettings!$M$6),(ABS(Z20-$F20)&lt;=1)*1,IF(AND(ABS($F20-$G20-Z20+AA20)&lt;=1,$F20+$G20&gt;=PrSettings!$M$8),(ABS(Z20-$F20)&lt;=1)*(ABS(AA20-$G20)&lt;=1)*1,""))),"")</f>
        <v/>
      </c>
      <c r="AG20" s="234"/>
      <c r="AI20" s="227" t="n">
        <f aca="false">$B20</f>
        <v>15</v>
      </c>
      <c r="AJ20" s="228" t="str">
        <f aca="false">GrpC!$B$4</f>
        <v>Slovenia</v>
      </c>
      <c r="AK20" s="229" t="n">
        <f aca="false">$D20</f>
        <v>9</v>
      </c>
      <c r="AL20" s="228" t="str">
        <f aca="false">GrpC!$D$4</f>
        <v>Denmark</v>
      </c>
      <c r="AM20" s="232"/>
      <c r="AN20" s="232"/>
      <c r="AO20" s="233"/>
      <c r="AP20" s="229" t="str">
        <f aca="false">IF(($F20&lt;&gt;"")*($G20&lt;&gt;"")*(AM20&lt;&gt;"")*(AN20&lt;&gt;""),($F20&gt;$G20)*(AM20&gt;AN20)+($F20=$G20)*(AM20=AN20)+($F20&lt;$G20)*(AM20&lt;AN20),"")</f>
        <v/>
      </c>
      <c r="AQ20" s="229" t="str">
        <f aca="false">IF((AP20&lt;&gt;""),IF(OR($F20&lt;&gt;$G20,PrSettings!$M$4="●"),(($F20-$G20)=(AM20-AN20))*1,0),"")</f>
        <v/>
      </c>
      <c r="AR20" s="229" t="str">
        <f aca="false">IF((AP20&lt;&gt;""),($F20=AM20)*($G20=AN20),"")</f>
        <v/>
      </c>
      <c r="AS20" s="229" t="str">
        <f aca="false">IF(AP20&lt;&gt;"",IF(ABS($F20-$G20)&gt;=PrSettings!$M$7,(ABS($F20-$G20-AM20+AN20)&lt;=1)*1,IF(AND(AP20,$F20=$G20,$F20&gt;=PrSettings!$M$6),(ABS(AM20-$F20)&lt;=1)*1,IF(AND(ABS($F20-$G20-AM20+AN20)&lt;=1,$F20+$G20&gt;=PrSettings!$M$8),(ABS(AM20-$F20)&lt;=1)*(ABS(AN20-$G20)&lt;=1)*1,""))),"")</f>
        <v/>
      </c>
      <c r="AT20" s="234"/>
      <c r="AV20" s="227" t="n">
        <f aca="false">$B20</f>
        <v>15</v>
      </c>
      <c r="AW20" s="228" t="str">
        <f aca="false">GrpC!$B$4</f>
        <v>Slovenia</v>
      </c>
      <c r="AX20" s="229" t="n">
        <f aca="false">$D20</f>
        <v>9</v>
      </c>
      <c r="AY20" s="228" t="str">
        <f aca="false">GrpC!$D$4</f>
        <v>Denmark</v>
      </c>
      <c r="AZ20" s="232"/>
      <c r="BA20" s="232"/>
      <c r="BB20" s="233"/>
      <c r="BC20" s="229" t="str">
        <f aca="false">IF(($F20&lt;&gt;"")*($G20&lt;&gt;"")*(AZ20&lt;&gt;"")*(BA20&lt;&gt;""),($F20&gt;$G20)*(AZ20&gt;BA20)+($F20=$G20)*(AZ20=BA20)+($F20&lt;$G20)*(AZ20&lt;BA20),"")</f>
        <v/>
      </c>
      <c r="BD20" s="229" t="str">
        <f aca="false">IF((BC20&lt;&gt;""),IF(OR($F20&lt;&gt;$G20,PrSettings!$M$4="●"),(($F20-$G20)=(AZ20-BA20))*1,0),"")</f>
        <v/>
      </c>
      <c r="BE20" s="229" t="str">
        <f aca="false">IF((BC20&lt;&gt;""),($F20=AZ20)*($G20=BA20),"")</f>
        <v/>
      </c>
      <c r="BF20" s="229" t="str">
        <f aca="false">IF(BC20&lt;&gt;"",IF(ABS($F20-$G20)&gt;=PrSettings!$M$7,(ABS($F20-$G20-AZ20+BA20)&lt;=1)*1,IF(AND(BC20,$F20=$G20,$F20&gt;=PrSettings!$M$6),(ABS(AZ20-$F20)&lt;=1)*1,IF(AND(ABS($F20-$G20-AZ20+BA20)&lt;=1,$F20+$G20&gt;=PrSettings!$M$8),(ABS(AZ20-$F20)&lt;=1)*(ABS(BA20-$G20)&lt;=1)*1,""))),"")</f>
        <v/>
      </c>
      <c r="BG20" s="234"/>
      <c r="BI20" s="227" t="n">
        <f aca="false">$B20</f>
        <v>15</v>
      </c>
      <c r="BJ20" s="228" t="str">
        <f aca="false">GrpC!$B$4</f>
        <v>Slovenia</v>
      </c>
      <c r="BK20" s="229" t="n">
        <f aca="false">$D20</f>
        <v>9</v>
      </c>
      <c r="BL20" s="228" t="str">
        <f aca="false">GrpC!$D$4</f>
        <v>Denmark</v>
      </c>
      <c r="BM20" s="232"/>
      <c r="BN20" s="232"/>
      <c r="BO20" s="233"/>
      <c r="BP20" s="229" t="str">
        <f aca="false">IF(($F20&lt;&gt;"")*($G20&lt;&gt;"")*(BM20&lt;&gt;"")*(BN20&lt;&gt;""),($F20&gt;$G20)*(BM20&gt;BN20)+($F20=$G20)*(BM20=BN20)+($F20&lt;$G20)*(BM20&lt;BN20),"")</f>
        <v/>
      </c>
      <c r="BQ20" s="229" t="str">
        <f aca="false">IF((BP20&lt;&gt;""),IF(OR($F20&lt;&gt;$G20,PrSettings!$M$4="●"),(($F20-$G20)=(BM20-BN20))*1,0),"")</f>
        <v/>
      </c>
      <c r="BR20" s="229" t="str">
        <f aca="false">IF((BP20&lt;&gt;""),($F20=BM20)*($G20=BN20),"")</f>
        <v/>
      </c>
      <c r="BS20" s="229" t="str">
        <f aca="false">IF(BP20&lt;&gt;"",IF(ABS($F20-$G20)&gt;=PrSettings!$M$7,(ABS($F20-$G20-BM20+BN20)&lt;=1)*1,IF(AND(BP20,$F20=$G20,$F20&gt;=PrSettings!$M$6),(ABS(BM20-$F20)&lt;=1)*1,IF(AND(ABS($F20-$G20-BM20+BN20)&lt;=1,$F20+$G20&gt;=PrSettings!$M$8),(ABS(BM20-$F20)&lt;=1)*(ABS(BN20-$G20)&lt;=1)*1,""))),"")</f>
        <v/>
      </c>
      <c r="BT20" s="234"/>
      <c r="BV20" s="227" t="n">
        <f aca="false">$B20</f>
        <v>15</v>
      </c>
      <c r="BW20" s="228" t="str">
        <f aca="false">GrpC!$B$4</f>
        <v>Slovenia</v>
      </c>
      <c r="BX20" s="229" t="n">
        <f aca="false">$D20</f>
        <v>9</v>
      </c>
      <c r="BY20" s="228" t="str">
        <f aca="false">GrpC!$D$4</f>
        <v>Denmark</v>
      </c>
      <c r="BZ20" s="232"/>
      <c r="CA20" s="232"/>
      <c r="CB20" s="233"/>
      <c r="CC20" s="229" t="str">
        <f aca="false">IF(($F20&lt;&gt;"")*($G20&lt;&gt;"")*(BZ20&lt;&gt;"")*(CA20&lt;&gt;""),($F20&gt;$G20)*(BZ20&gt;CA20)+($F20=$G20)*(BZ20=CA20)+($F20&lt;$G20)*(BZ20&lt;CA20),"")</f>
        <v/>
      </c>
      <c r="CD20" s="229" t="str">
        <f aca="false">IF((CC20&lt;&gt;""),IF(OR($F20&lt;&gt;$G20,PrSettings!$M$4="●"),(($F20-$G20)=(BZ20-CA20))*1,0),"")</f>
        <v/>
      </c>
      <c r="CE20" s="229" t="str">
        <f aca="false">IF((CC20&lt;&gt;""),($F20=BZ20)*($G20=CA20),"")</f>
        <v/>
      </c>
      <c r="CF20" s="229" t="str">
        <f aca="false">IF(CC20&lt;&gt;"",IF(ABS($F20-$G20)&gt;=PrSettings!$M$7,(ABS($F20-$G20-BZ20+CA20)&lt;=1)*1,IF(AND(CC20,$F20=$G20,$F20&gt;=PrSettings!$M$6),(ABS(BZ20-$F20)&lt;=1)*1,IF(AND(ABS($F20-$G20-BZ20+CA20)&lt;=1,$F20+$G20&gt;=PrSettings!$M$8),(ABS(BZ20-$F20)&lt;=1)*(ABS(CA20-$G20)&lt;=1)*1,""))),"")</f>
        <v/>
      </c>
      <c r="CG20" s="234"/>
      <c r="CI20" s="227" t="n">
        <f aca="false">$B20</f>
        <v>15</v>
      </c>
      <c r="CJ20" s="228" t="str">
        <f aca="false">GrpC!$B$4</f>
        <v>Slovenia</v>
      </c>
      <c r="CK20" s="229" t="n">
        <f aca="false">$D20</f>
        <v>9</v>
      </c>
      <c r="CL20" s="228" t="str">
        <f aca="false">GrpC!$D$4</f>
        <v>Denmark</v>
      </c>
      <c r="CM20" s="232"/>
      <c r="CN20" s="232"/>
      <c r="CO20" s="233"/>
      <c r="CP20" s="229" t="str">
        <f aca="false">IF(($F20&lt;&gt;"")*($G20&lt;&gt;"")*(CM20&lt;&gt;"")*(CN20&lt;&gt;""),($F20&gt;$G20)*(CM20&gt;CN20)+($F20=$G20)*(CM20=CN20)+($F20&lt;$G20)*(CM20&lt;CN20),"")</f>
        <v/>
      </c>
      <c r="CQ20" s="229" t="str">
        <f aca="false">IF((CP20&lt;&gt;""),IF(OR($F20&lt;&gt;$G20,PrSettings!$M$4="●"),(($F20-$G20)=(CM20-CN20))*1,0),"")</f>
        <v/>
      </c>
      <c r="CR20" s="229" t="str">
        <f aca="false">IF((CP20&lt;&gt;""),($F20=CM20)*($G20=CN20),"")</f>
        <v/>
      </c>
      <c r="CS20" s="229" t="str">
        <f aca="false">IF(CP20&lt;&gt;"",IF(ABS($F20-$G20)&gt;=PrSettings!$M$7,(ABS($F20-$G20-CM20+CN20)&lt;=1)*1,IF(AND(CP20,$F20=$G20,$F20&gt;=PrSettings!$M$6),(ABS(CM20-$F20)&lt;=1)*1,IF(AND(ABS($F20-$G20-CM20+CN20)&lt;=1,$F20+$G20&gt;=PrSettings!$M$8),(ABS(CM20-$F20)&lt;=1)*(ABS(CN20-$G20)&lt;=1)*1,""))),"")</f>
        <v/>
      </c>
      <c r="CT20" s="234"/>
      <c r="CV20" s="227" t="n">
        <f aca="false">$B20</f>
        <v>15</v>
      </c>
      <c r="CW20" s="228" t="str">
        <f aca="false">GrpC!$B$4</f>
        <v>Slovenia</v>
      </c>
      <c r="CX20" s="229" t="n">
        <f aca="false">$D20</f>
        <v>9</v>
      </c>
      <c r="CY20" s="228" t="str">
        <f aca="false">GrpC!$D$4</f>
        <v>Denmark</v>
      </c>
      <c r="CZ20" s="232"/>
      <c r="DA20" s="232"/>
      <c r="DB20" s="233"/>
      <c r="DC20" s="229" t="str">
        <f aca="false">IF(($F20&lt;&gt;"")*($G20&lt;&gt;"")*(CZ20&lt;&gt;"")*(DA20&lt;&gt;""),($F20&gt;$G20)*(CZ20&gt;DA20)+($F20=$G20)*(CZ20=DA20)+($F20&lt;$G20)*(CZ20&lt;DA20),"")</f>
        <v/>
      </c>
      <c r="DD20" s="229" t="str">
        <f aca="false">IF((DC20&lt;&gt;""),IF(OR($F20&lt;&gt;$G20,PrSettings!$M$4="●"),(($F20-$G20)=(CZ20-DA20))*1,0),"")</f>
        <v/>
      </c>
      <c r="DE20" s="229" t="str">
        <f aca="false">IF((DC20&lt;&gt;""),($F20=CZ20)*($G20=DA20),"")</f>
        <v/>
      </c>
      <c r="DF20" s="229" t="str">
        <f aca="false">IF(DC20&lt;&gt;"",IF(ABS($F20-$G20)&gt;=PrSettings!$M$7,(ABS($F20-$G20-CZ20+DA20)&lt;=1)*1,IF(AND(DC20,$F20=$G20,$F20&gt;=PrSettings!$M$6),(ABS(CZ20-$F20)&lt;=1)*1,IF(AND(ABS($F20-$G20-CZ20+DA20)&lt;=1,$F20+$G20&gt;=PrSettings!$M$8),(ABS(CZ20-$F20)&lt;=1)*(ABS(DA20-$G20)&lt;=1)*1,""))),"")</f>
        <v/>
      </c>
      <c r="DG20" s="234"/>
      <c r="DI20" s="227" t="n">
        <f aca="false">$B20</f>
        <v>15</v>
      </c>
      <c r="DJ20" s="228" t="str">
        <f aca="false">GrpC!$B$4</f>
        <v>Slovenia</v>
      </c>
      <c r="DK20" s="229" t="n">
        <f aca="false">$D20</f>
        <v>9</v>
      </c>
      <c r="DL20" s="228" t="str">
        <f aca="false">GrpC!$D$4</f>
        <v>Denmark</v>
      </c>
      <c r="DM20" s="232"/>
      <c r="DN20" s="232"/>
      <c r="DO20" s="233"/>
      <c r="DP20" s="229" t="str">
        <f aca="false">IF(($F20&lt;&gt;"")*($G20&lt;&gt;"")*(DM20&lt;&gt;"")*(DN20&lt;&gt;""),($F20&gt;$G20)*(DM20&gt;DN20)+($F20=$G20)*(DM20=DN20)+($F20&lt;$G20)*(DM20&lt;DN20),"")</f>
        <v/>
      </c>
      <c r="DQ20" s="229" t="str">
        <f aca="false">IF((DP20&lt;&gt;""),IF(OR($F20&lt;&gt;$G20,PrSettings!$M$4="●"),(($F20-$G20)=(DM20-DN20))*1,0),"")</f>
        <v/>
      </c>
      <c r="DR20" s="229" t="str">
        <f aca="false">IF((DP20&lt;&gt;""),($F20=DM20)*($G20=DN20),"")</f>
        <v/>
      </c>
      <c r="DS20" s="229" t="str">
        <f aca="false">IF(DP20&lt;&gt;"",IF(ABS($F20-$G20)&gt;=PrSettings!$M$7,(ABS($F20-$G20-DM20+DN20)&lt;=1)*1,IF(AND(DP20,$F20=$G20,$F20&gt;=PrSettings!$M$6),(ABS(DM20-$F20)&lt;=1)*1,IF(AND(ABS($F20-$G20-DM20+DN20)&lt;=1,$F20+$G20&gt;=PrSettings!$M$8),(ABS(DM20-$F20)&lt;=1)*(ABS(DN20-$G20)&lt;=1)*1,""))),"")</f>
        <v/>
      </c>
      <c r="DT20" s="234"/>
      <c r="DV20" s="227" t="n">
        <f aca="false">$B20</f>
        <v>15</v>
      </c>
      <c r="DW20" s="228" t="str">
        <f aca="false">GrpC!$B$4</f>
        <v>Slovenia</v>
      </c>
      <c r="DX20" s="229" t="n">
        <f aca="false">$D20</f>
        <v>9</v>
      </c>
      <c r="DY20" s="228" t="str">
        <f aca="false">GrpC!$D$4</f>
        <v>Denmark</v>
      </c>
      <c r="DZ20" s="232"/>
      <c r="EA20" s="232"/>
      <c r="EB20" s="233"/>
      <c r="EC20" s="229" t="str">
        <f aca="false">IF(($F20&lt;&gt;"")*($G20&lt;&gt;"")*(DZ20&lt;&gt;"")*(EA20&lt;&gt;""),($F20&gt;$G20)*(DZ20&gt;EA20)+($F20=$G20)*(DZ20=EA20)+($F20&lt;$G20)*(DZ20&lt;EA20),"")</f>
        <v/>
      </c>
      <c r="ED20" s="229" t="str">
        <f aca="false">IF((EC20&lt;&gt;""),IF(OR($F20&lt;&gt;$G20,PrSettings!$M$4="●"),(($F20-$G20)=(DZ20-EA20))*1,0),"")</f>
        <v/>
      </c>
      <c r="EE20" s="229" t="str">
        <f aca="false">IF((EC20&lt;&gt;""),($F20=DZ20)*($G20=EA20),"")</f>
        <v/>
      </c>
      <c r="EF20" s="229" t="str">
        <f aca="false">IF(EC20&lt;&gt;"",IF(ABS($F20-$G20)&gt;=PrSettings!$M$7,(ABS($F20-$G20-DZ20+EA20)&lt;=1)*1,IF(AND(EC20,$F20=$G20,$F20&gt;=PrSettings!$M$6),(ABS(DZ20-$F20)&lt;=1)*1,IF(AND(ABS($F20-$G20-DZ20+EA20)&lt;=1,$F20+$G20&gt;=PrSettings!$M$8),(ABS(DZ20-$F20)&lt;=1)*(ABS(EA20-$G20)&lt;=1)*1,""))),"")</f>
        <v/>
      </c>
      <c r="EG20" s="234"/>
      <c r="EI20" s="227" t="n">
        <f aca="false">$B20</f>
        <v>15</v>
      </c>
      <c r="EJ20" s="228" t="str">
        <f aca="false">GrpC!$B$4</f>
        <v>Slovenia</v>
      </c>
      <c r="EK20" s="229" t="n">
        <f aca="false">$D20</f>
        <v>9</v>
      </c>
      <c r="EL20" s="228" t="str">
        <f aca="false">GrpC!$D$4</f>
        <v>Denmark</v>
      </c>
      <c r="EM20" s="232"/>
      <c r="EN20" s="232"/>
      <c r="EO20" s="233"/>
      <c r="EP20" s="229" t="str">
        <f aca="false">IF(($F20&lt;&gt;"")*($G20&lt;&gt;"")*(EM20&lt;&gt;"")*(EN20&lt;&gt;""),($F20&gt;$G20)*(EM20&gt;EN20)+($F20=$G20)*(EM20=EN20)+($F20&lt;$G20)*(EM20&lt;EN20),"")</f>
        <v/>
      </c>
      <c r="EQ20" s="229" t="str">
        <f aca="false">IF((EP20&lt;&gt;""),IF(OR($F20&lt;&gt;$G20,PrSettings!$M$4="●"),(($F20-$G20)=(EM20-EN20))*1,0),"")</f>
        <v/>
      </c>
      <c r="ER20" s="229" t="str">
        <f aca="false">IF((EP20&lt;&gt;""),($F20=EM20)*($G20=EN20),"")</f>
        <v/>
      </c>
      <c r="ES20" s="229" t="str">
        <f aca="false">IF(EP20&lt;&gt;"",IF(ABS($F20-$G20)&gt;=PrSettings!$M$7,(ABS($F20-$G20-EM20+EN20)&lt;=1)*1,IF(AND(EP20,$F20=$G20,$F20&gt;=PrSettings!$M$6),(ABS(EM20-$F20)&lt;=1)*1,IF(AND(ABS($F20-$G20-EM20+EN20)&lt;=1,$F20+$G20&gt;=PrSettings!$M$8),(ABS(EM20-$F20)&lt;=1)*(ABS(EN20-$G20)&lt;=1)*1,""))),"")</f>
        <v/>
      </c>
      <c r="ET20" s="234"/>
      <c r="EV20" s="227" t="n">
        <f aca="false">$B20</f>
        <v>15</v>
      </c>
      <c r="EW20" s="228" t="str">
        <f aca="false">GrpC!$B$4</f>
        <v>Slovenia</v>
      </c>
      <c r="EX20" s="229" t="n">
        <f aca="false">$D20</f>
        <v>9</v>
      </c>
      <c r="EY20" s="228" t="str">
        <f aca="false">GrpC!$D$4</f>
        <v>Denmark</v>
      </c>
      <c r="EZ20" s="232"/>
      <c r="FA20" s="232"/>
      <c r="FB20" s="233"/>
      <c r="FC20" s="229" t="str">
        <f aca="false">IF(($F20&lt;&gt;"")*($G20&lt;&gt;"")*(EZ20&lt;&gt;"")*(FA20&lt;&gt;""),($F20&gt;$G20)*(EZ20&gt;FA20)+($F20=$G20)*(EZ20=FA20)+($F20&lt;$G20)*(EZ20&lt;FA20),"")</f>
        <v/>
      </c>
      <c r="FD20" s="229" t="str">
        <f aca="false">IF((FC20&lt;&gt;""),IF(OR($F20&lt;&gt;$G20,PrSettings!$M$4="●"),(($F20-$G20)=(EZ20-FA20))*1,0),"")</f>
        <v/>
      </c>
      <c r="FE20" s="229" t="str">
        <f aca="false">IF((FC20&lt;&gt;""),($F20=EZ20)*($G20=FA20),"")</f>
        <v/>
      </c>
      <c r="FF20" s="229" t="str">
        <f aca="false">IF(FC20&lt;&gt;"",IF(ABS($F20-$G20)&gt;=PrSettings!$M$7,(ABS($F20-$G20-EZ20+FA20)&lt;=1)*1,IF(AND(FC20,$F20=$G20,$F20&gt;=PrSettings!$M$6),(ABS(EZ20-$F20)&lt;=1)*1,IF(AND(ABS($F20-$G20-EZ20+FA20)&lt;=1,$F20+$G20&gt;=PrSettings!$M$8),(ABS(EZ20-$F20)&lt;=1)*(ABS(FA20-$G20)&lt;=1)*1,""))),"")</f>
        <v/>
      </c>
      <c r="FG20" s="234"/>
      <c r="FI20" s="227" t="n">
        <f aca="false">$B20</f>
        <v>15</v>
      </c>
      <c r="FJ20" s="228" t="str">
        <f aca="false">GrpC!$B$4</f>
        <v>Slovenia</v>
      </c>
      <c r="FK20" s="229" t="n">
        <f aca="false">$D20</f>
        <v>9</v>
      </c>
      <c r="FL20" s="228" t="str">
        <f aca="false">GrpC!$D$4</f>
        <v>Denmark</v>
      </c>
      <c r="FM20" s="232"/>
      <c r="FN20" s="232"/>
      <c r="FO20" s="233"/>
      <c r="FP20" s="229" t="str">
        <f aca="false">IF(($F20&lt;&gt;"")*($G20&lt;&gt;"")*(FM20&lt;&gt;"")*(FN20&lt;&gt;""),($F20&gt;$G20)*(FM20&gt;FN20)+($F20=$G20)*(FM20=FN20)+($F20&lt;$G20)*(FM20&lt;FN20),"")</f>
        <v/>
      </c>
      <c r="FQ20" s="229" t="str">
        <f aca="false">IF((FP20&lt;&gt;""),IF(OR($F20&lt;&gt;$G20,PrSettings!$M$4="●"),(($F20-$G20)=(FM20-FN20))*1,0),"")</f>
        <v/>
      </c>
      <c r="FR20" s="229" t="str">
        <f aca="false">IF((FP20&lt;&gt;""),($F20=FM20)*($G20=FN20),"")</f>
        <v/>
      </c>
      <c r="FS20" s="229" t="str">
        <f aca="false">IF(FP20&lt;&gt;"",IF(ABS($F20-$G20)&gt;=PrSettings!$M$7,(ABS($F20-$G20-FM20+FN20)&lt;=1)*1,IF(AND(FP20,$F20=$G20,$F20&gt;=PrSettings!$M$6),(ABS(FM20-$F20)&lt;=1)*1,IF(AND(ABS($F20-$G20-FM20+FN20)&lt;=1,$F20+$G20&gt;=PrSettings!$M$8),(ABS(FM20-$F20)&lt;=1)*(ABS(FN20-$G20)&lt;=1)*1,""))),"")</f>
        <v/>
      </c>
      <c r="FT20" s="234"/>
      <c r="FV20" s="227" t="n">
        <f aca="false">$B20</f>
        <v>15</v>
      </c>
      <c r="FW20" s="228" t="str">
        <f aca="false">GrpC!$B$4</f>
        <v>Slovenia</v>
      </c>
      <c r="FX20" s="229" t="n">
        <f aca="false">$D20</f>
        <v>9</v>
      </c>
      <c r="FY20" s="228" t="str">
        <f aca="false">GrpC!$D$4</f>
        <v>Denmark</v>
      </c>
      <c r="FZ20" s="232"/>
      <c r="GA20" s="232"/>
      <c r="GB20" s="233"/>
      <c r="GC20" s="229" t="str">
        <f aca="false">IF(($F20&lt;&gt;"")*($G20&lt;&gt;"")*(FZ20&lt;&gt;"")*(GA20&lt;&gt;""),($F20&gt;$G20)*(FZ20&gt;GA20)+($F20=$G20)*(FZ20=GA20)+($F20&lt;$G20)*(FZ20&lt;GA20),"")</f>
        <v/>
      </c>
      <c r="GD20" s="229" t="str">
        <f aca="false">IF((GC20&lt;&gt;""),IF(OR($F20&lt;&gt;$G20,PrSettings!$M$4="●"),(($F20-$G20)=(FZ20-GA20))*1,0),"")</f>
        <v/>
      </c>
      <c r="GE20" s="229" t="str">
        <f aca="false">IF((GC20&lt;&gt;""),($F20=FZ20)*($G20=GA20),"")</f>
        <v/>
      </c>
      <c r="GF20" s="229" t="str">
        <f aca="false">IF(GC20&lt;&gt;"",IF(ABS($F20-$G20)&gt;=PrSettings!$M$7,(ABS($F20-$G20-FZ20+GA20)&lt;=1)*1,IF(AND(GC20,$F20=$G20,$F20&gt;=PrSettings!$M$6),(ABS(FZ20-$F20)&lt;=1)*1,IF(AND(ABS($F20-$G20-FZ20+GA20)&lt;=1,$F20+$G20&gt;=PrSettings!$M$8),(ABS(FZ20-$F20)&lt;=1)*(ABS(GA20-$G20)&lt;=1)*1,""))),"")</f>
        <v/>
      </c>
      <c r="GG20" s="234"/>
      <c r="GI20" s="227" t="n">
        <f aca="false">$B20</f>
        <v>15</v>
      </c>
      <c r="GJ20" s="228" t="str">
        <f aca="false">GrpC!$B$4</f>
        <v>Slovenia</v>
      </c>
      <c r="GK20" s="229" t="n">
        <f aca="false">$D20</f>
        <v>9</v>
      </c>
      <c r="GL20" s="228" t="str">
        <f aca="false">GrpC!$D$4</f>
        <v>Denmark</v>
      </c>
      <c r="GM20" s="232"/>
      <c r="GN20" s="232"/>
      <c r="GO20" s="233"/>
      <c r="GP20" s="229" t="str">
        <f aca="false">IF(($F20&lt;&gt;"")*($G20&lt;&gt;"")*(GM20&lt;&gt;"")*(GN20&lt;&gt;""),($F20&gt;$G20)*(GM20&gt;GN20)+($F20=$G20)*(GM20=GN20)+($F20&lt;$G20)*(GM20&lt;GN20),"")</f>
        <v/>
      </c>
      <c r="GQ20" s="229" t="str">
        <f aca="false">IF((GP20&lt;&gt;""),IF(OR($F20&lt;&gt;$G20,PrSettings!$M$4="●"),(($F20-$G20)=(GM20-GN20))*1,0),"")</f>
        <v/>
      </c>
      <c r="GR20" s="229" t="str">
        <f aca="false">IF((GP20&lt;&gt;""),($F20=GM20)*($G20=GN20),"")</f>
        <v/>
      </c>
      <c r="GS20" s="229" t="str">
        <f aca="false">IF(GP20&lt;&gt;"",IF(ABS($F20-$G20)&gt;=PrSettings!$M$7,(ABS($F20-$G20-GM20+GN20)&lt;=1)*1,IF(AND(GP20,$F20=$G20,$F20&gt;=PrSettings!$M$6),(ABS(GM20-$F20)&lt;=1)*1,IF(AND(ABS($F20-$G20-GM20+GN20)&lt;=1,$F20+$G20&gt;=PrSettings!$M$8),(ABS(GM20-$F20)&lt;=1)*(ABS(GN20-$G20)&lt;=1)*1,""))),"")</f>
        <v/>
      </c>
      <c r="GT20" s="234"/>
      <c r="GV20" s="227" t="n">
        <f aca="false">$B20</f>
        <v>15</v>
      </c>
      <c r="GW20" s="228" t="str">
        <f aca="false">GrpC!$B$4</f>
        <v>Slovenia</v>
      </c>
      <c r="GX20" s="229" t="n">
        <f aca="false">$D20</f>
        <v>9</v>
      </c>
      <c r="GY20" s="228" t="str">
        <f aca="false">GrpC!$D$4</f>
        <v>Denmark</v>
      </c>
      <c r="GZ20" s="232"/>
      <c r="HA20" s="232"/>
      <c r="HB20" s="233"/>
      <c r="HC20" s="229" t="str">
        <f aca="false">IF(($F20&lt;&gt;"")*($G20&lt;&gt;"")*(GZ20&lt;&gt;"")*(HA20&lt;&gt;""),($F20&gt;$G20)*(GZ20&gt;HA20)+($F20=$G20)*(GZ20=HA20)+($F20&lt;$G20)*(GZ20&lt;HA20),"")</f>
        <v/>
      </c>
      <c r="HD20" s="229" t="str">
        <f aca="false">IF((HC20&lt;&gt;""),IF(OR($F20&lt;&gt;$G20,PrSettings!$M$4="●"),(($F20-$G20)=(GZ20-HA20))*1,0),"")</f>
        <v/>
      </c>
      <c r="HE20" s="229" t="str">
        <f aca="false">IF((HC20&lt;&gt;""),($F20=GZ20)*($G20=HA20),"")</f>
        <v/>
      </c>
      <c r="HF20" s="229" t="str">
        <f aca="false">IF(HC20&lt;&gt;"",IF(ABS($F20-$G20)&gt;=PrSettings!$M$7,(ABS($F20-$G20-GZ20+HA20)&lt;=1)*1,IF(AND(HC20,$F20=$G20,$F20&gt;=PrSettings!$M$6),(ABS(GZ20-$F20)&lt;=1)*1,IF(AND(ABS($F20-$G20-GZ20+HA20)&lt;=1,$F20+$G20&gt;=PrSettings!$M$8),(ABS(GZ20-$F20)&lt;=1)*(ABS(HA20-$G20)&lt;=1)*1,""))),"")</f>
        <v/>
      </c>
      <c r="HG20" s="234"/>
      <c r="HI20" s="227" t="n">
        <f aca="false">$B20</f>
        <v>15</v>
      </c>
      <c r="HJ20" s="228" t="str">
        <f aca="false">GrpC!$B$4</f>
        <v>Slovenia</v>
      </c>
      <c r="HK20" s="229" t="n">
        <f aca="false">$D20</f>
        <v>9</v>
      </c>
      <c r="HL20" s="228" t="str">
        <f aca="false">GrpC!$D$4</f>
        <v>Denmark</v>
      </c>
      <c r="HM20" s="232"/>
      <c r="HN20" s="232"/>
      <c r="HO20" s="233"/>
      <c r="HP20" s="229" t="str">
        <f aca="false">IF(($F20&lt;&gt;"")*($G20&lt;&gt;"")*(HM20&lt;&gt;"")*(HN20&lt;&gt;""),($F20&gt;$G20)*(HM20&gt;HN20)+($F20=$G20)*(HM20=HN20)+($F20&lt;$G20)*(HM20&lt;HN20),"")</f>
        <v/>
      </c>
      <c r="HQ20" s="229" t="str">
        <f aca="false">IF((HP20&lt;&gt;""),IF(OR($F20&lt;&gt;$G20,PrSettings!$M$4="●"),(($F20-$G20)=(HM20-HN20))*1,0),"")</f>
        <v/>
      </c>
      <c r="HR20" s="229" t="str">
        <f aca="false">IF((HP20&lt;&gt;""),($F20=HM20)*($G20=HN20),"")</f>
        <v/>
      </c>
      <c r="HS20" s="229" t="str">
        <f aca="false">IF(HP20&lt;&gt;"",IF(ABS($F20-$G20)&gt;=PrSettings!$M$7,(ABS($F20-$G20-HM20+HN20)&lt;=1)*1,IF(AND(HP20,$F20=$G20,$F20&gt;=PrSettings!$M$6),(ABS(HM20-$F20)&lt;=1)*1,IF(AND(ABS($F20-$G20-HM20+HN20)&lt;=1,$F20+$G20&gt;=PrSettings!$M$8),(ABS(HM20-$F20)&lt;=1)*(ABS(HN20-$G20)&lt;=1)*1,""))),"")</f>
        <v/>
      </c>
      <c r="HT20" s="234"/>
      <c r="HV20" s="227" t="n">
        <f aca="false">$B20</f>
        <v>15</v>
      </c>
      <c r="HW20" s="228" t="str">
        <f aca="false">GrpC!$B$4</f>
        <v>Slovenia</v>
      </c>
      <c r="HX20" s="229" t="n">
        <f aca="false">$D20</f>
        <v>9</v>
      </c>
      <c r="HY20" s="228" t="str">
        <f aca="false">GrpC!$D$4</f>
        <v>Denmark</v>
      </c>
      <c r="HZ20" s="232"/>
      <c r="IA20" s="232"/>
      <c r="IB20" s="233"/>
      <c r="IC20" s="229" t="str">
        <f aca="false">IF(($F20&lt;&gt;"")*($G20&lt;&gt;"")*(HZ20&lt;&gt;"")*(IA20&lt;&gt;""),($F20&gt;$G20)*(HZ20&gt;IA20)+($F20=$G20)*(HZ20=IA20)+($F20&lt;$G20)*(HZ20&lt;IA20),"")</f>
        <v/>
      </c>
      <c r="ID20" s="229" t="str">
        <f aca="false">IF((IC20&lt;&gt;""),IF(OR($F20&lt;&gt;$G20,PrSettings!$M$4="●"),(($F20-$G20)=(HZ20-IA20))*1,0),"")</f>
        <v/>
      </c>
      <c r="IE20" s="229" t="str">
        <f aca="false">IF((IC20&lt;&gt;""),($F20=HZ20)*($G20=IA20),"")</f>
        <v/>
      </c>
      <c r="IF20" s="229" t="str">
        <f aca="false">IF(IC20&lt;&gt;"",IF(ABS($F20-$G20)&gt;=PrSettings!$M$7,(ABS($F20-$G20-HZ20+IA20)&lt;=1)*1,IF(AND(IC20,$F20=$G20,$F20&gt;=PrSettings!$M$6),(ABS(HZ20-$F20)&lt;=1)*1,IF(AND(ABS($F20-$G20-HZ20+IA20)&lt;=1,$F20+$G20&gt;=PrSettings!$M$8),(ABS(HZ20-$F20)&lt;=1)*(ABS(IA20-$G20)&lt;=1)*1,""))),"")</f>
        <v/>
      </c>
      <c r="IG20" s="234"/>
      <c r="II20" s="227" t="n">
        <f aca="false">$B20</f>
        <v>15</v>
      </c>
      <c r="IJ20" s="228" t="str">
        <f aca="false">GrpC!$B$4</f>
        <v>Slovenia</v>
      </c>
      <c r="IK20" s="229" t="n">
        <f aca="false">$D20</f>
        <v>9</v>
      </c>
      <c r="IL20" s="228" t="str">
        <f aca="false">GrpC!$D$4</f>
        <v>Denmark</v>
      </c>
      <c r="IM20" s="232"/>
      <c r="IN20" s="232"/>
      <c r="IO20" s="233"/>
      <c r="IP20" s="229" t="str">
        <f aca="false">IF(($F20&lt;&gt;"")*($G20&lt;&gt;"")*(IM20&lt;&gt;"")*(IN20&lt;&gt;""),($F20&gt;$G20)*(IM20&gt;IN20)+($F20=$G20)*(IM20=IN20)+($F20&lt;$G20)*(IM20&lt;IN20),"")</f>
        <v/>
      </c>
      <c r="IQ20" s="229" t="str">
        <f aca="false">IF((IP20&lt;&gt;""),IF(OR($F20&lt;&gt;$G20,PrSettings!$M$4="●"),(($F20-$G20)=(IM20-IN20))*1,0),"")</f>
        <v/>
      </c>
      <c r="IR20" s="229" t="str">
        <f aca="false">IF((IP20&lt;&gt;""),($F20=IM20)*($G20=IN20),"")</f>
        <v/>
      </c>
      <c r="IS20" s="229" t="str">
        <f aca="false">IF(IP20&lt;&gt;"",IF(ABS($F20-$G20)&gt;=PrSettings!$M$7,(ABS($F20-$G20-IM20+IN20)&lt;=1)*1,IF(AND(IP20,$F20=$G20,$F20&gt;=PrSettings!$M$6),(ABS(IM20-$F20)&lt;=1)*1,IF(AND(ABS($F20-$G20-IM20+IN20)&lt;=1,$F20+$G20&gt;=PrSettings!$M$8),(ABS(IM20-$F20)&lt;=1)*(ABS(IN20-$G20)&lt;=1)*1,""))),"")</f>
        <v/>
      </c>
      <c r="IT20" s="234"/>
      <c r="IV20" s="227" t="n">
        <f aca="false">$B20</f>
        <v>15</v>
      </c>
      <c r="IW20" s="228" t="str">
        <f aca="false">GrpC!$B$4</f>
        <v>Slovenia</v>
      </c>
      <c r="IX20" s="229" t="n">
        <f aca="false">$D20</f>
        <v>9</v>
      </c>
      <c r="IY20" s="228" t="str">
        <f aca="false">GrpC!$D$4</f>
        <v>Denmark</v>
      </c>
      <c r="IZ20" s="232"/>
      <c r="JA20" s="232"/>
      <c r="JB20" s="233"/>
      <c r="JC20" s="229" t="str">
        <f aca="false">IF(($F20&lt;&gt;"")*($G20&lt;&gt;"")*(IZ20&lt;&gt;"")*(JA20&lt;&gt;""),($F20&gt;$G20)*(IZ20&gt;JA20)+($F20=$G20)*(IZ20=JA20)+($F20&lt;$G20)*(IZ20&lt;JA20),"")</f>
        <v/>
      </c>
      <c r="JD20" s="229" t="str">
        <f aca="false">IF((JC20&lt;&gt;""),IF(OR($F20&lt;&gt;$G20,PrSettings!$M$4="●"),(($F20-$G20)=(IZ20-JA20))*1,0),"")</f>
        <v/>
      </c>
      <c r="JE20" s="229" t="str">
        <f aca="false">IF((JC20&lt;&gt;""),($F20=IZ20)*($G20=JA20),"")</f>
        <v/>
      </c>
      <c r="JF20" s="229" t="str">
        <f aca="false">IF(JC20&lt;&gt;"",IF(ABS($F20-$G20)&gt;=PrSettings!$M$7,(ABS($F20-$G20-IZ20+JA20)&lt;=1)*1,IF(AND(JC20,$F20=$G20,$F20&gt;=PrSettings!$M$6),(ABS(IZ20-$F20)&lt;=1)*1,IF(AND(ABS($F20-$G20-IZ20+JA20)&lt;=1,$F20+$G20&gt;=PrSettings!$M$8),(ABS(IZ20-$F20)&lt;=1)*(ABS(JA20-$G20)&lt;=1)*1,""))),"")</f>
        <v/>
      </c>
      <c r="JG20" s="234"/>
      <c r="JI20" s="227" t="n">
        <f aca="false">$B20</f>
        <v>15</v>
      </c>
      <c r="JJ20" s="228" t="str">
        <f aca="false">GrpC!$B$4</f>
        <v>Slovenia</v>
      </c>
      <c r="JK20" s="229" t="n">
        <f aca="false">$D20</f>
        <v>9</v>
      </c>
      <c r="JL20" s="228" t="str">
        <f aca="false">GrpC!$D$4</f>
        <v>Denmark</v>
      </c>
      <c r="JM20" s="232"/>
      <c r="JN20" s="232"/>
      <c r="JO20" s="233"/>
      <c r="JP20" s="229" t="str">
        <f aca="false">IF(($F20&lt;&gt;"")*($G20&lt;&gt;"")*(JM20&lt;&gt;"")*(JN20&lt;&gt;""),($F20&gt;$G20)*(JM20&gt;JN20)+($F20=$G20)*(JM20=JN20)+($F20&lt;$G20)*(JM20&lt;JN20),"")</f>
        <v/>
      </c>
      <c r="JQ20" s="229" t="str">
        <f aca="false">IF((JP20&lt;&gt;""),IF(OR($F20&lt;&gt;$G20,PrSettings!$M$4="●"),(($F20-$G20)=(JM20-JN20))*1,0),"")</f>
        <v/>
      </c>
      <c r="JR20" s="229" t="str">
        <f aca="false">IF((JP20&lt;&gt;""),($F20=JM20)*($G20=JN20),"")</f>
        <v/>
      </c>
      <c r="JS20" s="229" t="str">
        <f aca="false">IF(JP20&lt;&gt;"",IF(ABS($F20-$G20)&gt;=PrSettings!$M$7,(ABS($F20-$G20-JM20+JN20)&lt;=1)*1,IF(AND(JP20,$F20=$G20,$F20&gt;=PrSettings!$M$6),(ABS(JM20-$F20)&lt;=1)*1,IF(AND(ABS($F20-$G20-JM20+JN20)&lt;=1,$F20+$G20&gt;=PrSettings!$M$8),(ABS(JM20-$F20)&lt;=1)*(ABS(JN20-$G20)&lt;=1)*1,""))),"")</f>
        <v/>
      </c>
      <c r="JT20" s="234"/>
      <c r="JV20" s="227" t="n">
        <f aca="false">$B20</f>
        <v>15</v>
      </c>
      <c r="JW20" s="228" t="str">
        <f aca="false">GrpC!$B$4</f>
        <v>Slovenia</v>
      </c>
      <c r="JX20" s="229" t="n">
        <f aca="false">$D20</f>
        <v>9</v>
      </c>
      <c r="JY20" s="228" t="str">
        <f aca="false">GrpC!$D$4</f>
        <v>Denmark</v>
      </c>
      <c r="JZ20" s="232"/>
      <c r="KA20" s="232"/>
      <c r="KB20" s="233"/>
      <c r="KC20" s="229" t="str">
        <f aca="false">IF(($F20&lt;&gt;"")*($G20&lt;&gt;"")*(JZ20&lt;&gt;"")*(KA20&lt;&gt;""),($F20&gt;$G20)*(JZ20&gt;KA20)+($F20=$G20)*(JZ20=KA20)+($F20&lt;$G20)*(JZ20&lt;KA20),"")</f>
        <v/>
      </c>
      <c r="KD20" s="229" t="str">
        <f aca="false">IF((KC20&lt;&gt;""),IF(OR($F20&lt;&gt;$G20,PrSettings!$M$4="●"),(($F20-$G20)=(JZ20-KA20))*1,0),"")</f>
        <v/>
      </c>
      <c r="KE20" s="229" t="str">
        <f aca="false">IF((KC20&lt;&gt;""),($F20=JZ20)*($G20=KA20),"")</f>
        <v/>
      </c>
      <c r="KF20" s="229" t="str">
        <f aca="false">IF(KC20&lt;&gt;"",IF(ABS($F20-$G20)&gt;=PrSettings!$M$7,(ABS($F20-$G20-JZ20+KA20)&lt;=1)*1,IF(AND(KC20,$F20=$G20,$F20&gt;=PrSettings!$M$6),(ABS(JZ20-$F20)&lt;=1)*1,IF(AND(ABS($F20-$G20-JZ20+KA20)&lt;=1,$F20+$G20&gt;=PrSettings!$M$8),(ABS(JZ20-$F20)&lt;=1)*(ABS(KA20-$G20)&lt;=1)*1,""))),"")</f>
        <v/>
      </c>
      <c r="KG20" s="234"/>
      <c r="KI20" s="227" t="n">
        <f aca="false">$B20</f>
        <v>15</v>
      </c>
      <c r="KJ20" s="228" t="str">
        <f aca="false">GrpC!$B$4</f>
        <v>Slovenia</v>
      </c>
      <c r="KK20" s="229" t="n">
        <f aca="false">$D20</f>
        <v>9</v>
      </c>
      <c r="KL20" s="228" t="str">
        <f aca="false">GrpC!$D$4</f>
        <v>Denmark</v>
      </c>
      <c r="KM20" s="232"/>
      <c r="KN20" s="232"/>
      <c r="KO20" s="233"/>
      <c r="KP20" s="229" t="str">
        <f aca="false">IF(($F20&lt;&gt;"")*($G20&lt;&gt;"")*(KM20&lt;&gt;"")*(KN20&lt;&gt;""),($F20&gt;$G20)*(KM20&gt;KN20)+($F20=$G20)*(KM20=KN20)+($F20&lt;$G20)*(KM20&lt;KN20),"")</f>
        <v/>
      </c>
      <c r="KQ20" s="229" t="str">
        <f aca="false">IF((KP20&lt;&gt;""),IF(OR($F20&lt;&gt;$G20,PrSettings!$M$4="●"),(($F20-$G20)=(KM20-KN20))*1,0),"")</f>
        <v/>
      </c>
      <c r="KR20" s="229" t="str">
        <f aca="false">IF((KP20&lt;&gt;""),($F20=KM20)*($G20=KN20),"")</f>
        <v/>
      </c>
      <c r="KS20" s="229" t="str">
        <f aca="false">IF(KP20&lt;&gt;"",IF(ABS($F20-$G20)&gt;=PrSettings!$M$7,(ABS($F20-$G20-KM20+KN20)&lt;=1)*1,IF(AND(KP20,$F20=$G20,$F20&gt;=PrSettings!$M$6),(ABS(KM20-$F20)&lt;=1)*1,IF(AND(ABS($F20-$G20-KM20+KN20)&lt;=1,$F20+$G20&gt;=PrSettings!$M$8),(ABS(KM20-$F20)&lt;=1)*(ABS(KN20-$G20)&lt;=1)*1,""))),"")</f>
        <v/>
      </c>
      <c r="KT20" s="234"/>
      <c r="KV20" s="227" t="n">
        <f aca="false">$B20</f>
        <v>15</v>
      </c>
      <c r="KW20" s="228" t="str">
        <f aca="false">GrpC!$B$4</f>
        <v>Slovenia</v>
      </c>
      <c r="KX20" s="229" t="n">
        <f aca="false">$D20</f>
        <v>9</v>
      </c>
      <c r="KY20" s="228" t="str">
        <f aca="false">GrpC!$D$4</f>
        <v>Denmark</v>
      </c>
      <c r="KZ20" s="232"/>
      <c r="LA20" s="232"/>
      <c r="LB20" s="233"/>
      <c r="LC20" s="229" t="str">
        <f aca="false">IF(($F20&lt;&gt;"")*($G20&lt;&gt;"")*(KZ20&lt;&gt;"")*(LA20&lt;&gt;""),($F20&gt;$G20)*(KZ20&gt;LA20)+($F20=$G20)*(KZ20=LA20)+($F20&lt;$G20)*(KZ20&lt;LA20),"")</f>
        <v/>
      </c>
      <c r="LD20" s="229" t="str">
        <f aca="false">IF((LC20&lt;&gt;""),IF(OR($F20&lt;&gt;$G20,PrSettings!$M$4="●"),(($F20-$G20)=(KZ20-LA20))*1,0),"")</f>
        <v/>
      </c>
      <c r="LE20" s="229" t="str">
        <f aca="false">IF((LC20&lt;&gt;""),($F20=KZ20)*($G20=LA20),"")</f>
        <v/>
      </c>
      <c r="LF20" s="229" t="str">
        <f aca="false">IF(LC20&lt;&gt;"",IF(ABS($F20-$G20)&gt;=PrSettings!$M$7,(ABS($F20-$G20-KZ20+LA20)&lt;=1)*1,IF(AND(LC20,$F20=$G20,$F20&gt;=PrSettings!$M$6),(ABS(KZ20-$F20)&lt;=1)*1,IF(AND(ABS($F20-$G20-KZ20+LA20)&lt;=1,$F20+$G20&gt;=PrSettings!$M$8),(ABS(KZ20-$F20)&lt;=1)*(ABS(LA20-$G20)&lt;=1)*1,""))),"")</f>
        <v/>
      </c>
      <c r="LG20" s="234"/>
      <c r="LI20" s="227" t="n">
        <f aca="false">$B20</f>
        <v>15</v>
      </c>
      <c r="LJ20" s="228" t="str">
        <f aca="false">GrpC!$B$4</f>
        <v>Slovenia</v>
      </c>
      <c r="LK20" s="229" t="n">
        <f aca="false">$D20</f>
        <v>9</v>
      </c>
      <c r="LL20" s="228" t="str">
        <f aca="false">GrpC!$D$4</f>
        <v>Denmark</v>
      </c>
      <c r="LM20" s="232"/>
      <c r="LN20" s="232"/>
      <c r="LO20" s="233"/>
      <c r="LP20" s="229" t="str">
        <f aca="false">IF(($F20&lt;&gt;"")*($G20&lt;&gt;"")*(LM20&lt;&gt;"")*(LN20&lt;&gt;""),($F20&gt;$G20)*(LM20&gt;LN20)+($F20=$G20)*(LM20=LN20)+($F20&lt;$G20)*(LM20&lt;LN20),"")</f>
        <v/>
      </c>
      <c r="LQ20" s="229" t="str">
        <f aca="false">IF((LP20&lt;&gt;""),IF(OR($F20&lt;&gt;$G20,PrSettings!$M$4="●"),(($F20-$G20)=(LM20-LN20))*1,0),"")</f>
        <v/>
      </c>
      <c r="LR20" s="229" t="str">
        <f aca="false">IF((LP20&lt;&gt;""),($F20=LM20)*($G20=LN20),"")</f>
        <v/>
      </c>
      <c r="LS20" s="229" t="str">
        <f aca="false">IF(LP20&lt;&gt;"",IF(ABS($F20-$G20)&gt;=PrSettings!$M$7,(ABS($F20-$G20-LM20+LN20)&lt;=1)*1,IF(AND(LP20,$F20=$G20,$F20&gt;=PrSettings!$M$6),(ABS(LM20-$F20)&lt;=1)*1,IF(AND(ABS($F20-$G20-LM20+LN20)&lt;=1,$F20+$G20&gt;=PrSettings!$M$8),(ABS(LM20-$F20)&lt;=1)*(ABS(LN20-$G20)&lt;=1)*1,""))),"")</f>
        <v/>
      </c>
      <c r="LT20" s="234"/>
      <c r="LV20" s="227" t="n">
        <f aca="false">$B20</f>
        <v>15</v>
      </c>
      <c r="LW20" s="228" t="str">
        <f aca="false">GrpC!$B$4</f>
        <v>Slovenia</v>
      </c>
      <c r="LX20" s="229" t="n">
        <f aca="false">$D20</f>
        <v>9</v>
      </c>
      <c r="LY20" s="228" t="str">
        <f aca="false">GrpC!$D$4</f>
        <v>Denmark</v>
      </c>
      <c r="LZ20" s="232"/>
      <c r="MA20" s="232"/>
      <c r="MB20" s="233"/>
      <c r="MC20" s="229" t="str">
        <f aca="false">IF(($F20&lt;&gt;"")*($G20&lt;&gt;"")*(LZ20&lt;&gt;"")*(MA20&lt;&gt;""),($F20&gt;$G20)*(LZ20&gt;MA20)+($F20=$G20)*(LZ20=MA20)+($F20&lt;$G20)*(LZ20&lt;MA20),"")</f>
        <v/>
      </c>
      <c r="MD20" s="229" t="str">
        <f aca="false">IF((MC20&lt;&gt;""),IF(OR($F20&lt;&gt;$G20,PrSettings!$M$4="●"),(($F20-$G20)=(LZ20-MA20))*1,0),"")</f>
        <v/>
      </c>
      <c r="ME20" s="229" t="str">
        <f aca="false">IF((MC20&lt;&gt;""),($F20=LZ20)*($G20=MA20),"")</f>
        <v/>
      </c>
      <c r="MF20" s="229" t="str">
        <f aca="false">IF(MC20&lt;&gt;"",IF(ABS($F20-$G20)&gt;=PrSettings!$M$7,(ABS($F20-$G20-LZ20+MA20)&lt;=1)*1,IF(AND(MC20,$F20=$G20,$F20&gt;=PrSettings!$M$6),(ABS(LZ20-$F20)&lt;=1)*1,IF(AND(ABS($F20-$G20-LZ20+MA20)&lt;=1,$F20+$G20&gt;=PrSettings!$M$8),(ABS(LZ20-$F20)&lt;=1)*(ABS(MA20-$G20)&lt;=1)*1,""))),"")</f>
        <v/>
      </c>
      <c r="MG20" s="234"/>
    </row>
    <row r="21" customFormat="false" ht="15.75" hidden="false" customHeight="true" outlineLevel="0" collapsed="false">
      <c r="A21" s="153"/>
      <c r="B21" s="227" t="n">
        <f aca="false" t="array" ref="B21:B21">INDEX(Groups!$C$7:$C$35,MATCH(C21,Groups!$D$7:$D$35,0))</f>
        <v>19</v>
      </c>
      <c r="C21" s="228" t="str">
        <f aca="false">GrpC!$B$5</f>
        <v>Serbia</v>
      </c>
      <c r="D21" s="229" t="n">
        <f aca="false" t="array" ref="D21:D21">INDEX(Groups!$C$7:$C$35,MATCH(E21,Groups!$D$7:$D$35,0))</f>
        <v>5</v>
      </c>
      <c r="E21" s="228" t="str">
        <f aca="false">GrpC!$D$5</f>
        <v>England</v>
      </c>
      <c r="F21" s="230" t="n">
        <f aca="false">GrpC!$E$5</f>
        <v>0</v>
      </c>
      <c r="G21" s="231" t="n">
        <f aca="false">GrpC!$G$5</f>
        <v>2</v>
      </c>
      <c r="H21" s="107"/>
      <c r="I21" s="227" t="n">
        <f aca="false">$B21</f>
        <v>19</v>
      </c>
      <c r="J21" s="228" t="str">
        <f aca="false">GrpC!$B$5</f>
        <v>Serbia</v>
      </c>
      <c r="K21" s="229" t="n">
        <f aca="false">$D21</f>
        <v>5</v>
      </c>
      <c r="L21" s="228" t="str">
        <f aca="false">GrpC!$D$5</f>
        <v>England</v>
      </c>
      <c r="M21" s="232"/>
      <c r="N21" s="232"/>
      <c r="O21" s="235"/>
      <c r="P21" s="229" t="str">
        <f aca="false">IF(($F21&lt;&gt;"")*($G21&lt;&gt;"")*(M21&lt;&gt;"")*(N21&lt;&gt;""),($F21&gt;$G21)*(M21&gt;N21)+($F21=$G21)*(M21=N21)+($F21&lt;$G21)*(M21&lt;N21),"")</f>
        <v/>
      </c>
      <c r="Q21" s="229" t="str">
        <f aca="false">IF((P21&lt;&gt;""),IF(OR($F21&lt;&gt;$G21,PrSettings!$M$4="●"),(($F21-$G21)=(M21-N21))*1,0),"")</f>
        <v/>
      </c>
      <c r="R21" s="229" t="str">
        <f aca="false">IF((P21&lt;&gt;""),($F21=M21)*($G21=N21),"")</f>
        <v/>
      </c>
      <c r="S21" s="229" t="str">
        <f aca="false">IF(P21&lt;&gt;"",IF(ABS($F21-$G21)&gt;=PrSettings!$M$7,(ABS($F21-$G21-M21+N21)&lt;=1)*1,IF(AND(P21,$F21=$G21,$F21&gt;=PrSettings!$M$6),(ABS(M21-$F21)&lt;=1)*1,IF(AND(ABS($F21-$G21-M21+N21)&lt;=1,$F21+$G21&gt;=PrSettings!$M$8),(ABS(M21-$F21)&lt;=1)*(ABS(N21-$G21)&lt;=1)*1,""))),"")</f>
        <v/>
      </c>
      <c r="T21" s="236"/>
      <c r="V21" s="227" t="n">
        <f aca="false">$B21</f>
        <v>19</v>
      </c>
      <c r="W21" s="228" t="str">
        <f aca="false">GrpC!$B$5</f>
        <v>Serbia</v>
      </c>
      <c r="X21" s="229" t="n">
        <f aca="false">$D21</f>
        <v>5</v>
      </c>
      <c r="Y21" s="228" t="str">
        <f aca="false">GrpC!$D$5</f>
        <v>England</v>
      </c>
      <c r="Z21" s="232"/>
      <c r="AA21" s="232"/>
      <c r="AB21" s="235"/>
      <c r="AC21" s="229" t="str">
        <f aca="false">IF(($F21&lt;&gt;"")*($G21&lt;&gt;"")*(Z21&lt;&gt;"")*(AA21&lt;&gt;""),($F21&gt;$G21)*(Z21&gt;AA21)+($F21=$G21)*(Z21=AA21)+($F21&lt;$G21)*(Z21&lt;AA21),"")</f>
        <v/>
      </c>
      <c r="AD21" s="229" t="str">
        <f aca="false">IF((AC21&lt;&gt;""),IF(OR($F21&lt;&gt;$G21,PrSettings!$M$4="●"),(($F21-$G21)=(Z21-AA21))*1,0),"")</f>
        <v/>
      </c>
      <c r="AE21" s="229" t="str">
        <f aca="false">IF((AC21&lt;&gt;""),($F21=Z21)*($G21=AA21),"")</f>
        <v/>
      </c>
      <c r="AF21" s="229" t="str">
        <f aca="false">IF(AC21&lt;&gt;"",IF(ABS($F21-$G21)&gt;=PrSettings!$M$7,(ABS($F21-$G21-Z21+AA21)&lt;=1)*1,IF(AND(AC21,$F21=$G21,$F21&gt;=PrSettings!$M$6),(ABS(Z21-$F21)&lt;=1)*1,IF(AND(ABS($F21-$G21-Z21+AA21)&lt;=1,$F21+$G21&gt;=PrSettings!$M$8),(ABS(Z21-$F21)&lt;=1)*(ABS(AA21-$G21)&lt;=1)*1,""))),"")</f>
        <v/>
      </c>
      <c r="AG21" s="236"/>
      <c r="AI21" s="227" t="n">
        <f aca="false">$B21</f>
        <v>19</v>
      </c>
      <c r="AJ21" s="228" t="str">
        <f aca="false">GrpC!$B$5</f>
        <v>Serbia</v>
      </c>
      <c r="AK21" s="229" t="n">
        <f aca="false">$D21</f>
        <v>5</v>
      </c>
      <c r="AL21" s="228" t="str">
        <f aca="false">GrpC!$D$5</f>
        <v>England</v>
      </c>
      <c r="AM21" s="232"/>
      <c r="AN21" s="232"/>
      <c r="AO21" s="235"/>
      <c r="AP21" s="229" t="str">
        <f aca="false">IF(($F21&lt;&gt;"")*($G21&lt;&gt;"")*(AM21&lt;&gt;"")*(AN21&lt;&gt;""),($F21&gt;$G21)*(AM21&gt;AN21)+($F21=$G21)*(AM21=AN21)+($F21&lt;$G21)*(AM21&lt;AN21),"")</f>
        <v/>
      </c>
      <c r="AQ21" s="229" t="str">
        <f aca="false">IF((AP21&lt;&gt;""),IF(OR($F21&lt;&gt;$G21,PrSettings!$M$4="●"),(($F21-$G21)=(AM21-AN21))*1,0),"")</f>
        <v/>
      </c>
      <c r="AR21" s="229" t="str">
        <f aca="false">IF((AP21&lt;&gt;""),($F21=AM21)*($G21=AN21),"")</f>
        <v/>
      </c>
      <c r="AS21" s="229" t="str">
        <f aca="false">IF(AP21&lt;&gt;"",IF(ABS($F21-$G21)&gt;=PrSettings!$M$7,(ABS($F21-$G21-AM21+AN21)&lt;=1)*1,IF(AND(AP21,$F21=$G21,$F21&gt;=PrSettings!$M$6),(ABS(AM21-$F21)&lt;=1)*1,IF(AND(ABS($F21-$G21-AM21+AN21)&lt;=1,$F21+$G21&gt;=PrSettings!$M$8),(ABS(AM21-$F21)&lt;=1)*(ABS(AN21-$G21)&lt;=1)*1,""))),"")</f>
        <v/>
      </c>
      <c r="AT21" s="236"/>
      <c r="AV21" s="227" t="n">
        <f aca="false">$B21</f>
        <v>19</v>
      </c>
      <c r="AW21" s="228" t="str">
        <f aca="false">GrpC!$B$5</f>
        <v>Serbia</v>
      </c>
      <c r="AX21" s="229" t="n">
        <f aca="false">$D21</f>
        <v>5</v>
      </c>
      <c r="AY21" s="228" t="str">
        <f aca="false">GrpC!$D$5</f>
        <v>England</v>
      </c>
      <c r="AZ21" s="232"/>
      <c r="BA21" s="232"/>
      <c r="BB21" s="235"/>
      <c r="BC21" s="229" t="str">
        <f aca="false">IF(($F21&lt;&gt;"")*($G21&lt;&gt;"")*(AZ21&lt;&gt;"")*(BA21&lt;&gt;""),($F21&gt;$G21)*(AZ21&gt;BA21)+($F21=$G21)*(AZ21=BA21)+($F21&lt;$G21)*(AZ21&lt;BA21),"")</f>
        <v/>
      </c>
      <c r="BD21" s="229" t="str">
        <f aca="false">IF((BC21&lt;&gt;""),IF(OR($F21&lt;&gt;$G21,PrSettings!$M$4="●"),(($F21-$G21)=(AZ21-BA21))*1,0),"")</f>
        <v/>
      </c>
      <c r="BE21" s="229" t="str">
        <f aca="false">IF((BC21&lt;&gt;""),($F21=AZ21)*($G21=BA21),"")</f>
        <v/>
      </c>
      <c r="BF21" s="229" t="str">
        <f aca="false">IF(BC21&lt;&gt;"",IF(ABS($F21-$G21)&gt;=PrSettings!$M$7,(ABS($F21-$G21-AZ21+BA21)&lt;=1)*1,IF(AND(BC21,$F21=$G21,$F21&gt;=PrSettings!$M$6),(ABS(AZ21-$F21)&lt;=1)*1,IF(AND(ABS($F21-$G21-AZ21+BA21)&lt;=1,$F21+$G21&gt;=PrSettings!$M$8),(ABS(AZ21-$F21)&lt;=1)*(ABS(BA21-$G21)&lt;=1)*1,""))),"")</f>
        <v/>
      </c>
      <c r="BG21" s="236"/>
      <c r="BI21" s="227" t="n">
        <f aca="false">$B21</f>
        <v>19</v>
      </c>
      <c r="BJ21" s="228" t="str">
        <f aca="false">GrpC!$B$5</f>
        <v>Serbia</v>
      </c>
      <c r="BK21" s="229" t="n">
        <f aca="false">$D21</f>
        <v>5</v>
      </c>
      <c r="BL21" s="228" t="str">
        <f aca="false">GrpC!$D$5</f>
        <v>England</v>
      </c>
      <c r="BM21" s="232"/>
      <c r="BN21" s="232"/>
      <c r="BO21" s="235"/>
      <c r="BP21" s="229" t="str">
        <f aca="false">IF(($F21&lt;&gt;"")*($G21&lt;&gt;"")*(BM21&lt;&gt;"")*(BN21&lt;&gt;""),($F21&gt;$G21)*(BM21&gt;BN21)+($F21=$G21)*(BM21=BN21)+($F21&lt;$G21)*(BM21&lt;BN21),"")</f>
        <v/>
      </c>
      <c r="BQ21" s="229" t="str">
        <f aca="false">IF((BP21&lt;&gt;""),IF(OR($F21&lt;&gt;$G21,PrSettings!$M$4="●"),(($F21-$G21)=(BM21-BN21))*1,0),"")</f>
        <v/>
      </c>
      <c r="BR21" s="229" t="str">
        <f aca="false">IF((BP21&lt;&gt;""),($F21=BM21)*($G21=BN21),"")</f>
        <v/>
      </c>
      <c r="BS21" s="229" t="str">
        <f aca="false">IF(BP21&lt;&gt;"",IF(ABS($F21-$G21)&gt;=PrSettings!$M$7,(ABS($F21-$G21-BM21+BN21)&lt;=1)*1,IF(AND(BP21,$F21=$G21,$F21&gt;=PrSettings!$M$6),(ABS(BM21-$F21)&lt;=1)*1,IF(AND(ABS($F21-$G21-BM21+BN21)&lt;=1,$F21+$G21&gt;=PrSettings!$M$8),(ABS(BM21-$F21)&lt;=1)*(ABS(BN21-$G21)&lt;=1)*1,""))),"")</f>
        <v/>
      </c>
      <c r="BT21" s="236"/>
      <c r="BV21" s="227" t="n">
        <f aca="false">$B21</f>
        <v>19</v>
      </c>
      <c r="BW21" s="228" t="str">
        <f aca="false">GrpC!$B$5</f>
        <v>Serbia</v>
      </c>
      <c r="BX21" s="229" t="n">
        <f aca="false">$D21</f>
        <v>5</v>
      </c>
      <c r="BY21" s="228" t="str">
        <f aca="false">GrpC!$D$5</f>
        <v>England</v>
      </c>
      <c r="BZ21" s="232"/>
      <c r="CA21" s="232"/>
      <c r="CB21" s="235"/>
      <c r="CC21" s="229" t="str">
        <f aca="false">IF(($F21&lt;&gt;"")*($G21&lt;&gt;"")*(BZ21&lt;&gt;"")*(CA21&lt;&gt;""),($F21&gt;$G21)*(BZ21&gt;CA21)+($F21=$G21)*(BZ21=CA21)+($F21&lt;$G21)*(BZ21&lt;CA21),"")</f>
        <v/>
      </c>
      <c r="CD21" s="229" t="str">
        <f aca="false">IF((CC21&lt;&gt;""),IF(OR($F21&lt;&gt;$G21,PrSettings!$M$4="●"),(($F21-$G21)=(BZ21-CA21))*1,0),"")</f>
        <v/>
      </c>
      <c r="CE21" s="229" t="str">
        <f aca="false">IF((CC21&lt;&gt;""),($F21=BZ21)*($G21=CA21),"")</f>
        <v/>
      </c>
      <c r="CF21" s="229" t="str">
        <f aca="false">IF(CC21&lt;&gt;"",IF(ABS($F21-$G21)&gt;=PrSettings!$M$7,(ABS($F21-$G21-BZ21+CA21)&lt;=1)*1,IF(AND(CC21,$F21=$G21,$F21&gt;=PrSettings!$M$6),(ABS(BZ21-$F21)&lt;=1)*1,IF(AND(ABS($F21-$G21-BZ21+CA21)&lt;=1,$F21+$G21&gt;=PrSettings!$M$8),(ABS(BZ21-$F21)&lt;=1)*(ABS(CA21-$G21)&lt;=1)*1,""))),"")</f>
        <v/>
      </c>
      <c r="CG21" s="236"/>
      <c r="CI21" s="227" t="n">
        <f aca="false">$B21</f>
        <v>19</v>
      </c>
      <c r="CJ21" s="228" t="str">
        <f aca="false">GrpC!$B$5</f>
        <v>Serbia</v>
      </c>
      <c r="CK21" s="229" t="n">
        <f aca="false">$D21</f>
        <v>5</v>
      </c>
      <c r="CL21" s="228" t="str">
        <f aca="false">GrpC!$D$5</f>
        <v>England</v>
      </c>
      <c r="CM21" s="232"/>
      <c r="CN21" s="232"/>
      <c r="CO21" s="235"/>
      <c r="CP21" s="229" t="str">
        <f aca="false">IF(($F21&lt;&gt;"")*($G21&lt;&gt;"")*(CM21&lt;&gt;"")*(CN21&lt;&gt;""),($F21&gt;$G21)*(CM21&gt;CN21)+($F21=$G21)*(CM21=CN21)+($F21&lt;$G21)*(CM21&lt;CN21),"")</f>
        <v/>
      </c>
      <c r="CQ21" s="229" t="str">
        <f aca="false">IF((CP21&lt;&gt;""),IF(OR($F21&lt;&gt;$G21,PrSettings!$M$4="●"),(($F21-$G21)=(CM21-CN21))*1,0),"")</f>
        <v/>
      </c>
      <c r="CR21" s="229" t="str">
        <f aca="false">IF((CP21&lt;&gt;""),($F21=CM21)*($G21=CN21),"")</f>
        <v/>
      </c>
      <c r="CS21" s="229" t="str">
        <f aca="false">IF(CP21&lt;&gt;"",IF(ABS($F21-$G21)&gt;=PrSettings!$M$7,(ABS($F21-$G21-CM21+CN21)&lt;=1)*1,IF(AND(CP21,$F21=$G21,$F21&gt;=PrSettings!$M$6),(ABS(CM21-$F21)&lt;=1)*1,IF(AND(ABS($F21-$G21-CM21+CN21)&lt;=1,$F21+$G21&gt;=PrSettings!$M$8),(ABS(CM21-$F21)&lt;=1)*(ABS(CN21-$G21)&lt;=1)*1,""))),"")</f>
        <v/>
      </c>
      <c r="CT21" s="236"/>
      <c r="CV21" s="227" t="n">
        <f aca="false">$B21</f>
        <v>19</v>
      </c>
      <c r="CW21" s="228" t="str">
        <f aca="false">GrpC!$B$5</f>
        <v>Serbia</v>
      </c>
      <c r="CX21" s="229" t="n">
        <f aca="false">$D21</f>
        <v>5</v>
      </c>
      <c r="CY21" s="228" t="str">
        <f aca="false">GrpC!$D$5</f>
        <v>England</v>
      </c>
      <c r="CZ21" s="232"/>
      <c r="DA21" s="232"/>
      <c r="DB21" s="235"/>
      <c r="DC21" s="229" t="str">
        <f aca="false">IF(($F21&lt;&gt;"")*($G21&lt;&gt;"")*(CZ21&lt;&gt;"")*(DA21&lt;&gt;""),($F21&gt;$G21)*(CZ21&gt;DA21)+($F21=$G21)*(CZ21=DA21)+($F21&lt;$G21)*(CZ21&lt;DA21),"")</f>
        <v/>
      </c>
      <c r="DD21" s="229" t="str">
        <f aca="false">IF((DC21&lt;&gt;""),IF(OR($F21&lt;&gt;$G21,PrSettings!$M$4="●"),(($F21-$G21)=(CZ21-DA21))*1,0),"")</f>
        <v/>
      </c>
      <c r="DE21" s="229" t="str">
        <f aca="false">IF((DC21&lt;&gt;""),($F21=CZ21)*($G21=DA21),"")</f>
        <v/>
      </c>
      <c r="DF21" s="229" t="str">
        <f aca="false">IF(DC21&lt;&gt;"",IF(ABS($F21-$G21)&gt;=PrSettings!$M$7,(ABS($F21-$G21-CZ21+DA21)&lt;=1)*1,IF(AND(DC21,$F21=$G21,$F21&gt;=PrSettings!$M$6),(ABS(CZ21-$F21)&lt;=1)*1,IF(AND(ABS($F21-$G21-CZ21+DA21)&lt;=1,$F21+$G21&gt;=PrSettings!$M$8),(ABS(CZ21-$F21)&lt;=1)*(ABS(DA21-$G21)&lt;=1)*1,""))),"")</f>
        <v/>
      </c>
      <c r="DG21" s="236"/>
      <c r="DI21" s="227" t="n">
        <f aca="false">$B21</f>
        <v>19</v>
      </c>
      <c r="DJ21" s="228" t="str">
        <f aca="false">GrpC!$B$5</f>
        <v>Serbia</v>
      </c>
      <c r="DK21" s="229" t="n">
        <f aca="false">$D21</f>
        <v>5</v>
      </c>
      <c r="DL21" s="228" t="str">
        <f aca="false">GrpC!$D$5</f>
        <v>England</v>
      </c>
      <c r="DM21" s="232"/>
      <c r="DN21" s="232"/>
      <c r="DO21" s="235"/>
      <c r="DP21" s="229" t="str">
        <f aca="false">IF(($F21&lt;&gt;"")*($G21&lt;&gt;"")*(DM21&lt;&gt;"")*(DN21&lt;&gt;""),($F21&gt;$G21)*(DM21&gt;DN21)+($F21=$G21)*(DM21=DN21)+($F21&lt;$G21)*(DM21&lt;DN21),"")</f>
        <v/>
      </c>
      <c r="DQ21" s="229" t="str">
        <f aca="false">IF((DP21&lt;&gt;""),IF(OR($F21&lt;&gt;$G21,PrSettings!$M$4="●"),(($F21-$G21)=(DM21-DN21))*1,0),"")</f>
        <v/>
      </c>
      <c r="DR21" s="229" t="str">
        <f aca="false">IF((DP21&lt;&gt;""),($F21=DM21)*($G21=DN21),"")</f>
        <v/>
      </c>
      <c r="DS21" s="229" t="str">
        <f aca="false">IF(DP21&lt;&gt;"",IF(ABS($F21-$G21)&gt;=PrSettings!$M$7,(ABS($F21-$G21-DM21+DN21)&lt;=1)*1,IF(AND(DP21,$F21=$G21,$F21&gt;=PrSettings!$M$6),(ABS(DM21-$F21)&lt;=1)*1,IF(AND(ABS($F21-$G21-DM21+DN21)&lt;=1,$F21+$G21&gt;=PrSettings!$M$8),(ABS(DM21-$F21)&lt;=1)*(ABS(DN21-$G21)&lt;=1)*1,""))),"")</f>
        <v/>
      </c>
      <c r="DT21" s="236"/>
      <c r="DV21" s="227" t="n">
        <f aca="false">$B21</f>
        <v>19</v>
      </c>
      <c r="DW21" s="228" t="str">
        <f aca="false">GrpC!$B$5</f>
        <v>Serbia</v>
      </c>
      <c r="DX21" s="229" t="n">
        <f aca="false">$D21</f>
        <v>5</v>
      </c>
      <c r="DY21" s="228" t="str">
        <f aca="false">GrpC!$D$5</f>
        <v>England</v>
      </c>
      <c r="DZ21" s="232"/>
      <c r="EA21" s="232"/>
      <c r="EB21" s="235"/>
      <c r="EC21" s="229" t="str">
        <f aca="false">IF(($F21&lt;&gt;"")*($G21&lt;&gt;"")*(DZ21&lt;&gt;"")*(EA21&lt;&gt;""),($F21&gt;$G21)*(DZ21&gt;EA21)+($F21=$G21)*(DZ21=EA21)+($F21&lt;$G21)*(DZ21&lt;EA21),"")</f>
        <v/>
      </c>
      <c r="ED21" s="229" t="str">
        <f aca="false">IF((EC21&lt;&gt;""),IF(OR($F21&lt;&gt;$G21,PrSettings!$M$4="●"),(($F21-$G21)=(DZ21-EA21))*1,0),"")</f>
        <v/>
      </c>
      <c r="EE21" s="229" t="str">
        <f aca="false">IF((EC21&lt;&gt;""),($F21=DZ21)*($G21=EA21),"")</f>
        <v/>
      </c>
      <c r="EF21" s="229" t="str">
        <f aca="false">IF(EC21&lt;&gt;"",IF(ABS($F21-$G21)&gt;=PrSettings!$M$7,(ABS($F21-$G21-DZ21+EA21)&lt;=1)*1,IF(AND(EC21,$F21=$G21,$F21&gt;=PrSettings!$M$6),(ABS(DZ21-$F21)&lt;=1)*1,IF(AND(ABS($F21-$G21-DZ21+EA21)&lt;=1,$F21+$G21&gt;=PrSettings!$M$8),(ABS(DZ21-$F21)&lt;=1)*(ABS(EA21-$G21)&lt;=1)*1,""))),"")</f>
        <v/>
      </c>
      <c r="EG21" s="236"/>
      <c r="EI21" s="227" t="n">
        <f aca="false">$B21</f>
        <v>19</v>
      </c>
      <c r="EJ21" s="228" t="str">
        <f aca="false">GrpC!$B$5</f>
        <v>Serbia</v>
      </c>
      <c r="EK21" s="229" t="n">
        <f aca="false">$D21</f>
        <v>5</v>
      </c>
      <c r="EL21" s="228" t="str">
        <f aca="false">GrpC!$D$5</f>
        <v>England</v>
      </c>
      <c r="EM21" s="232"/>
      <c r="EN21" s="232"/>
      <c r="EO21" s="235"/>
      <c r="EP21" s="229" t="str">
        <f aca="false">IF(($F21&lt;&gt;"")*($G21&lt;&gt;"")*(EM21&lt;&gt;"")*(EN21&lt;&gt;""),($F21&gt;$G21)*(EM21&gt;EN21)+($F21=$G21)*(EM21=EN21)+($F21&lt;$G21)*(EM21&lt;EN21),"")</f>
        <v/>
      </c>
      <c r="EQ21" s="229" t="str">
        <f aca="false">IF((EP21&lt;&gt;""),IF(OR($F21&lt;&gt;$G21,PrSettings!$M$4="●"),(($F21-$G21)=(EM21-EN21))*1,0),"")</f>
        <v/>
      </c>
      <c r="ER21" s="229" t="str">
        <f aca="false">IF((EP21&lt;&gt;""),($F21=EM21)*($G21=EN21),"")</f>
        <v/>
      </c>
      <c r="ES21" s="229" t="str">
        <f aca="false">IF(EP21&lt;&gt;"",IF(ABS($F21-$G21)&gt;=PrSettings!$M$7,(ABS($F21-$G21-EM21+EN21)&lt;=1)*1,IF(AND(EP21,$F21=$G21,$F21&gt;=PrSettings!$M$6),(ABS(EM21-$F21)&lt;=1)*1,IF(AND(ABS($F21-$G21-EM21+EN21)&lt;=1,$F21+$G21&gt;=PrSettings!$M$8),(ABS(EM21-$F21)&lt;=1)*(ABS(EN21-$G21)&lt;=1)*1,""))),"")</f>
        <v/>
      </c>
      <c r="ET21" s="236"/>
      <c r="EV21" s="227" t="n">
        <f aca="false">$B21</f>
        <v>19</v>
      </c>
      <c r="EW21" s="228" t="str">
        <f aca="false">GrpC!$B$5</f>
        <v>Serbia</v>
      </c>
      <c r="EX21" s="229" t="n">
        <f aca="false">$D21</f>
        <v>5</v>
      </c>
      <c r="EY21" s="228" t="str">
        <f aca="false">GrpC!$D$5</f>
        <v>England</v>
      </c>
      <c r="EZ21" s="232"/>
      <c r="FA21" s="232"/>
      <c r="FB21" s="235"/>
      <c r="FC21" s="229" t="str">
        <f aca="false">IF(($F21&lt;&gt;"")*($G21&lt;&gt;"")*(EZ21&lt;&gt;"")*(FA21&lt;&gt;""),($F21&gt;$G21)*(EZ21&gt;FA21)+($F21=$G21)*(EZ21=FA21)+($F21&lt;$G21)*(EZ21&lt;FA21),"")</f>
        <v/>
      </c>
      <c r="FD21" s="229" t="str">
        <f aca="false">IF((FC21&lt;&gt;""),IF(OR($F21&lt;&gt;$G21,PrSettings!$M$4="●"),(($F21-$G21)=(EZ21-FA21))*1,0),"")</f>
        <v/>
      </c>
      <c r="FE21" s="229" t="str">
        <f aca="false">IF((FC21&lt;&gt;""),($F21=EZ21)*($G21=FA21),"")</f>
        <v/>
      </c>
      <c r="FF21" s="229" t="str">
        <f aca="false">IF(FC21&lt;&gt;"",IF(ABS($F21-$G21)&gt;=PrSettings!$M$7,(ABS($F21-$G21-EZ21+FA21)&lt;=1)*1,IF(AND(FC21,$F21=$G21,$F21&gt;=PrSettings!$M$6),(ABS(EZ21-$F21)&lt;=1)*1,IF(AND(ABS($F21-$G21-EZ21+FA21)&lt;=1,$F21+$G21&gt;=PrSettings!$M$8),(ABS(EZ21-$F21)&lt;=1)*(ABS(FA21-$G21)&lt;=1)*1,""))),"")</f>
        <v/>
      </c>
      <c r="FG21" s="236"/>
      <c r="FI21" s="227" t="n">
        <f aca="false">$B21</f>
        <v>19</v>
      </c>
      <c r="FJ21" s="228" t="str">
        <f aca="false">GrpC!$B$5</f>
        <v>Serbia</v>
      </c>
      <c r="FK21" s="229" t="n">
        <f aca="false">$D21</f>
        <v>5</v>
      </c>
      <c r="FL21" s="228" t="str">
        <f aca="false">GrpC!$D$5</f>
        <v>England</v>
      </c>
      <c r="FM21" s="232"/>
      <c r="FN21" s="232"/>
      <c r="FO21" s="235"/>
      <c r="FP21" s="229" t="str">
        <f aca="false">IF(($F21&lt;&gt;"")*($G21&lt;&gt;"")*(FM21&lt;&gt;"")*(FN21&lt;&gt;""),($F21&gt;$G21)*(FM21&gt;FN21)+($F21=$G21)*(FM21=FN21)+($F21&lt;$G21)*(FM21&lt;FN21),"")</f>
        <v/>
      </c>
      <c r="FQ21" s="229" t="str">
        <f aca="false">IF((FP21&lt;&gt;""),IF(OR($F21&lt;&gt;$G21,PrSettings!$M$4="●"),(($F21-$G21)=(FM21-FN21))*1,0),"")</f>
        <v/>
      </c>
      <c r="FR21" s="229" t="str">
        <f aca="false">IF((FP21&lt;&gt;""),($F21=FM21)*($G21=FN21),"")</f>
        <v/>
      </c>
      <c r="FS21" s="229" t="str">
        <f aca="false">IF(FP21&lt;&gt;"",IF(ABS($F21-$G21)&gt;=PrSettings!$M$7,(ABS($F21-$G21-FM21+FN21)&lt;=1)*1,IF(AND(FP21,$F21=$G21,$F21&gt;=PrSettings!$M$6),(ABS(FM21-$F21)&lt;=1)*1,IF(AND(ABS($F21-$G21-FM21+FN21)&lt;=1,$F21+$G21&gt;=PrSettings!$M$8),(ABS(FM21-$F21)&lt;=1)*(ABS(FN21-$G21)&lt;=1)*1,""))),"")</f>
        <v/>
      </c>
      <c r="FT21" s="236"/>
      <c r="FV21" s="227" t="n">
        <f aca="false">$B21</f>
        <v>19</v>
      </c>
      <c r="FW21" s="228" t="str">
        <f aca="false">GrpC!$B$5</f>
        <v>Serbia</v>
      </c>
      <c r="FX21" s="229" t="n">
        <f aca="false">$D21</f>
        <v>5</v>
      </c>
      <c r="FY21" s="228" t="str">
        <f aca="false">GrpC!$D$5</f>
        <v>England</v>
      </c>
      <c r="FZ21" s="232"/>
      <c r="GA21" s="232"/>
      <c r="GB21" s="235"/>
      <c r="GC21" s="229" t="str">
        <f aca="false">IF(($F21&lt;&gt;"")*($G21&lt;&gt;"")*(FZ21&lt;&gt;"")*(GA21&lt;&gt;""),($F21&gt;$G21)*(FZ21&gt;GA21)+($F21=$G21)*(FZ21=GA21)+($F21&lt;$G21)*(FZ21&lt;GA21),"")</f>
        <v/>
      </c>
      <c r="GD21" s="229" t="str">
        <f aca="false">IF((GC21&lt;&gt;""),IF(OR($F21&lt;&gt;$G21,PrSettings!$M$4="●"),(($F21-$G21)=(FZ21-GA21))*1,0),"")</f>
        <v/>
      </c>
      <c r="GE21" s="229" t="str">
        <f aca="false">IF((GC21&lt;&gt;""),($F21=FZ21)*($G21=GA21),"")</f>
        <v/>
      </c>
      <c r="GF21" s="229" t="str">
        <f aca="false">IF(GC21&lt;&gt;"",IF(ABS($F21-$G21)&gt;=PrSettings!$M$7,(ABS($F21-$G21-FZ21+GA21)&lt;=1)*1,IF(AND(GC21,$F21=$G21,$F21&gt;=PrSettings!$M$6),(ABS(FZ21-$F21)&lt;=1)*1,IF(AND(ABS($F21-$G21-FZ21+GA21)&lt;=1,$F21+$G21&gt;=PrSettings!$M$8),(ABS(FZ21-$F21)&lt;=1)*(ABS(GA21-$G21)&lt;=1)*1,""))),"")</f>
        <v/>
      </c>
      <c r="GG21" s="236"/>
      <c r="GI21" s="227" t="n">
        <f aca="false">$B21</f>
        <v>19</v>
      </c>
      <c r="GJ21" s="228" t="str">
        <f aca="false">GrpC!$B$5</f>
        <v>Serbia</v>
      </c>
      <c r="GK21" s="229" t="n">
        <f aca="false">$D21</f>
        <v>5</v>
      </c>
      <c r="GL21" s="228" t="str">
        <f aca="false">GrpC!$D$5</f>
        <v>England</v>
      </c>
      <c r="GM21" s="232"/>
      <c r="GN21" s="232"/>
      <c r="GO21" s="235"/>
      <c r="GP21" s="229" t="str">
        <f aca="false">IF(($F21&lt;&gt;"")*($G21&lt;&gt;"")*(GM21&lt;&gt;"")*(GN21&lt;&gt;""),($F21&gt;$G21)*(GM21&gt;GN21)+($F21=$G21)*(GM21=GN21)+($F21&lt;$G21)*(GM21&lt;GN21),"")</f>
        <v/>
      </c>
      <c r="GQ21" s="229" t="str">
        <f aca="false">IF((GP21&lt;&gt;""),IF(OR($F21&lt;&gt;$G21,PrSettings!$M$4="●"),(($F21-$G21)=(GM21-GN21))*1,0),"")</f>
        <v/>
      </c>
      <c r="GR21" s="229" t="str">
        <f aca="false">IF((GP21&lt;&gt;""),($F21=GM21)*($G21=GN21),"")</f>
        <v/>
      </c>
      <c r="GS21" s="229" t="str">
        <f aca="false">IF(GP21&lt;&gt;"",IF(ABS($F21-$G21)&gt;=PrSettings!$M$7,(ABS($F21-$G21-GM21+GN21)&lt;=1)*1,IF(AND(GP21,$F21=$G21,$F21&gt;=PrSettings!$M$6),(ABS(GM21-$F21)&lt;=1)*1,IF(AND(ABS($F21-$G21-GM21+GN21)&lt;=1,$F21+$G21&gt;=PrSettings!$M$8),(ABS(GM21-$F21)&lt;=1)*(ABS(GN21-$G21)&lt;=1)*1,""))),"")</f>
        <v/>
      </c>
      <c r="GT21" s="236"/>
      <c r="GV21" s="227" t="n">
        <f aca="false">$B21</f>
        <v>19</v>
      </c>
      <c r="GW21" s="228" t="str">
        <f aca="false">GrpC!$B$5</f>
        <v>Serbia</v>
      </c>
      <c r="GX21" s="229" t="n">
        <f aca="false">$D21</f>
        <v>5</v>
      </c>
      <c r="GY21" s="228" t="str">
        <f aca="false">GrpC!$D$5</f>
        <v>England</v>
      </c>
      <c r="GZ21" s="232"/>
      <c r="HA21" s="232"/>
      <c r="HB21" s="235"/>
      <c r="HC21" s="229" t="str">
        <f aca="false">IF(($F21&lt;&gt;"")*($G21&lt;&gt;"")*(GZ21&lt;&gt;"")*(HA21&lt;&gt;""),($F21&gt;$G21)*(GZ21&gt;HA21)+($F21=$G21)*(GZ21=HA21)+($F21&lt;$G21)*(GZ21&lt;HA21),"")</f>
        <v/>
      </c>
      <c r="HD21" s="229" t="str">
        <f aca="false">IF((HC21&lt;&gt;""),IF(OR($F21&lt;&gt;$G21,PrSettings!$M$4="●"),(($F21-$G21)=(GZ21-HA21))*1,0),"")</f>
        <v/>
      </c>
      <c r="HE21" s="229" t="str">
        <f aca="false">IF((HC21&lt;&gt;""),($F21=GZ21)*($G21=HA21),"")</f>
        <v/>
      </c>
      <c r="HF21" s="229" t="str">
        <f aca="false">IF(HC21&lt;&gt;"",IF(ABS($F21-$G21)&gt;=PrSettings!$M$7,(ABS($F21-$G21-GZ21+HA21)&lt;=1)*1,IF(AND(HC21,$F21=$G21,$F21&gt;=PrSettings!$M$6),(ABS(GZ21-$F21)&lt;=1)*1,IF(AND(ABS($F21-$G21-GZ21+HA21)&lt;=1,$F21+$G21&gt;=PrSettings!$M$8),(ABS(GZ21-$F21)&lt;=1)*(ABS(HA21-$G21)&lt;=1)*1,""))),"")</f>
        <v/>
      </c>
      <c r="HG21" s="236"/>
      <c r="HI21" s="227" t="n">
        <f aca="false">$B21</f>
        <v>19</v>
      </c>
      <c r="HJ21" s="228" t="str">
        <f aca="false">GrpC!$B$5</f>
        <v>Serbia</v>
      </c>
      <c r="HK21" s="229" t="n">
        <f aca="false">$D21</f>
        <v>5</v>
      </c>
      <c r="HL21" s="228" t="str">
        <f aca="false">GrpC!$D$5</f>
        <v>England</v>
      </c>
      <c r="HM21" s="232"/>
      <c r="HN21" s="232"/>
      <c r="HO21" s="235"/>
      <c r="HP21" s="229" t="str">
        <f aca="false">IF(($F21&lt;&gt;"")*($G21&lt;&gt;"")*(HM21&lt;&gt;"")*(HN21&lt;&gt;""),($F21&gt;$G21)*(HM21&gt;HN21)+($F21=$G21)*(HM21=HN21)+($F21&lt;$G21)*(HM21&lt;HN21),"")</f>
        <v/>
      </c>
      <c r="HQ21" s="229" t="str">
        <f aca="false">IF((HP21&lt;&gt;""),IF(OR($F21&lt;&gt;$G21,PrSettings!$M$4="●"),(($F21-$G21)=(HM21-HN21))*1,0),"")</f>
        <v/>
      </c>
      <c r="HR21" s="229" t="str">
        <f aca="false">IF((HP21&lt;&gt;""),($F21=HM21)*($G21=HN21),"")</f>
        <v/>
      </c>
      <c r="HS21" s="229" t="str">
        <f aca="false">IF(HP21&lt;&gt;"",IF(ABS($F21-$G21)&gt;=PrSettings!$M$7,(ABS($F21-$G21-HM21+HN21)&lt;=1)*1,IF(AND(HP21,$F21=$G21,$F21&gt;=PrSettings!$M$6),(ABS(HM21-$F21)&lt;=1)*1,IF(AND(ABS($F21-$G21-HM21+HN21)&lt;=1,$F21+$G21&gt;=PrSettings!$M$8),(ABS(HM21-$F21)&lt;=1)*(ABS(HN21-$G21)&lt;=1)*1,""))),"")</f>
        <v/>
      </c>
      <c r="HT21" s="236"/>
      <c r="HV21" s="227" t="n">
        <f aca="false">$B21</f>
        <v>19</v>
      </c>
      <c r="HW21" s="228" t="str">
        <f aca="false">GrpC!$B$5</f>
        <v>Serbia</v>
      </c>
      <c r="HX21" s="229" t="n">
        <f aca="false">$D21</f>
        <v>5</v>
      </c>
      <c r="HY21" s="228" t="str">
        <f aca="false">GrpC!$D$5</f>
        <v>England</v>
      </c>
      <c r="HZ21" s="232"/>
      <c r="IA21" s="232"/>
      <c r="IB21" s="235"/>
      <c r="IC21" s="229" t="str">
        <f aca="false">IF(($F21&lt;&gt;"")*($G21&lt;&gt;"")*(HZ21&lt;&gt;"")*(IA21&lt;&gt;""),($F21&gt;$G21)*(HZ21&gt;IA21)+($F21=$G21)*(HZ21=IA21)+($F21&lt;$G21)*(HZ21&lt;IA21),"")</f>
        <v/>
      </c>
      <c r="ID21" s="229" t="str">
        <f aca="false">IF((IC21&lt;&gt;""),IF(OR($F21&lt;&gt;$G21,PrSettings!$M$4="●"),(($F21-$G21)=(HZ21-IA21))*1,0),"")</f>
        <v/>
      </c>
      <c r="IE21" s="229" t="str">
        <f aca="false">IF((IC21&lt;&gt;""),($F21=HZ21)*($G21=IA21),"")</f>
        <v/>
      </c>
      <c r="IF21" s="229" t="str">
        <f aca="false">IF(IC21&lt;&gt;"",IF(ABS($F21-$G21)&gt;=PrSettings!$M$7,(ABS($F21-$G21-HZ21+IA21)&lt;=1)*1,IF(AND(IC21,$F21=$G21,$F21&gt;=PrSettings!$M$6),(ABS(HZ21-$F21)&lt;=1)*1,IF(AND(ABS($F21-$G21-HZ21+IA21)&lt;=1,$F21+$G21&gt;=PrSettings!$M$8),(ABS(HZ21-$F21)&lt;=1)*(ABS(IA21-$G21)&lt;=1)*1,""))),"")</f>
        <v/>
      </c>
      <c r="IG21" s="236"/>
      <c r="II21" s="227" t="n">
        <f aca="false">$B21</f>
        <v>19</v>
      </c>
      <c r="IJ21" s="228" t="str">
        <f aca="false">GrpC!$B$5</f>
        <v>Serbia</v>
      </c>
      <c r="IK21" s="229" t="n">
        <f aca="false">$D21</f>
        <v>5</v>
      </c>
      <c r="IL21" s="228" t="str">
        <f aca="false">GrpC!$D$5</f>
        <v>England</v>
      </c>
      <c r="IM21" s="232"/>
      <c r="IN21" s="232"/>
      <c r="IO21" s="235"/>
      <c r="IP21" s="229" t="str">
        <f aca="false">IF(($F21&lt;&gt;"")*($G21&lt;&gt;"")*(IM21&lt;&gt;"")*(IN21&lt;&gt;""),($F21&gt;$G21)*(IM21&gt;IN21)+($F21=$G21)*(IM21=IN21)+($F21&lt;$G21)*(IM21&lt;IN21),"")</f>
        <v/>
      </c>
      <c r="IQ21" s="229" t="str">
        <f aca="false">IF((IP21&lt;&gt;""),IF(OR($F21&lt;&gt;$G21,PrSettings!$M$4="●"),(($F21-$G21)=(IM21-IN21))*1,0),"")</f>
        <v/>
      </c>
      <c r="IR21" s="229" t="str">
        <f aca="false">IF((IP21&lt;&gt;""),($F21=IM21)*($G21=IN21),"")</f>
        <v/>
      </c>
      <c r="IS21" s="229" t="str">
        <f aca="false">IF(IP21&lt;&gt;"",IF(ABS($F21-$G21)&gt;=PrSettings!$M$7,(ABS($F21-$G21-IM21+IN21)&lt;=1)*1,IF(AND(IP21,$F21=$G21,$F21&gt;=PrSettings!$M$6),(ABS(IM21-$F21)&lt;=1)*1,IF(AND(ABS($F21-$G21-IM21+IN21)&lt;=1,$F21+$G21&gt;=PrSettings!$M$8),(ABS(IM21-$F21)&lt;=1)*(ABS(IN21-$G21)&lt;=1)*1,""))),"")</f>
        <v/>
      </c>
      <c r="IT21" s="236"/>
      <c r="IV21" s="227" t="n">
        <f aca="false">$B21</f>
        <v>19</v>
      </c>
      <c r="IW21" s="228" t="str">
        <f aca="false">GrpC!$B$5</f>
        <v>Serbia</v>
      </c>
      <c r="IX21" s="229" t="n">
        <f aca="false">$D21</f>
        <v>5</v>
      </c>
      <c r="IY21" s="228" t="str">
        <f aca="false">GrpC!$D$5</f>
        <v>England</v>
      </c>
      <c r="IZ21" s="232"/>
      <c r="JA21" s="232"/>
      <c r="JB21" s="235"/>
      <c r="JC21" s="229" t="str">
        <f aca="false">IF(($F21&lt;&gt;"")*($G21&lt;&gt;"")*(IZ21&lt;&gt;"")*(JA21&lt;&gt;""),($F21&gt;$G21)*(IZ21&gt;JA21)+($F21=$G21)*(IZ21=JA21)+($F21&lt;$G21)*(IZ21&lt;JA21),"")</f>
        <v/>
      </c>
      <c r="JD21" s="229" t="str">
        <f aca="false">IF((JC21&lt;&gt;""),IF(OR($F21&lt;&gt;$G21,PrSettings!$M$4="●"),(($F21-$G21)=(IZ21-JA21))*1,0),"")</f>
        <v/>
      </c>
      <c r="JE21" s="229" t="str">
        <f aca="false">IF((JC21&lt;&gt;""),($F21=IZ21)*($G21=JA21),"")</f>
        <v/>
      </c>
      <c r="JF21" s="229" t="str">
        <f aca="false">IF(JC21&lt;&gt;"",IF(ABS($F21-$G21)&gt;=PrSettings!$M$7,(ABS($F21-$G21-IZ21+JA21)&lt;=1)*1,IF(AND(JC21,$F21=$G21,$F21&gt;=PrSettings!$M$6),(ABS(IZ21-$F21)&lt;=1)*1,IF(AND(ABS($F21-$G21-IZ21+JA21)&lt;=1,$F21+$G21&gt;=PrSettings!$M$8),(ABS(IZ21-$F21)&lt;=1)*(ABS(JA21-$G21)&lt;=1)*1,""))),"")</f>
        <v/>
      </c>
      <c r="JG21" s="236"/>
      <c r="JI21" s="227" t="n">
        <f aca="false">$B21</f>
        <v>19</v>
      </c>
      <c r="JJ21" s="228" t="str">
        <f aca="false">GrpC!$B$5</f>
        <v>Serbia</v>
      </c>
      <c r="JK21" s="229" t="n">
        <f aca="false">$D21</f>
        <v>5</v>
      </c>
      <c r="JL21" s="228" t="str">
        <f aca="false">GrpC!$D$5</f>
        <v>England</v>
      </c>
      <c r="JM21" s="232"/>
      <c r="JN21" s="232"/>
      <c r="JO21" s="235"/>
      <c r="JP21" s="229" t="str">
        <f aca="false">IF(($F21&lt;&gt;"")*($G21&lt;&gt;"")*(JM21&lt;&gt;"")*(JN21&lt;&gt;""),($F21&gt;$G21)*(JM21&gt;JN21)+($F21=$G21)*(JM21=JN21)+($F21&lt;$G21)*(JM21&lt;JN21),"")</f>
        <v/>
      </c>
      <c r="JQ21" s="229" t="str">
        <f aca="false">IF((JP21&lt;&gt;""),IF(OR($F21&lt;&gt;$G21,PrSettings!$M$4="●"),(($F21-$G21)=(JM21-JN21))*1,0),"")</f>
        <v/>
      </c>
      <c r="JR21" s="229" t="str">
        <f aca="false">IF((JP21&lt;&gt;""),($F21=JM21)*($G21=JN21),"")</f>
        <v/>
      </c>
      <c r="JS21" s="229" t="str">
        <f aca="false">IF(JP21&lt;&gt;"",IF(ABS($F21-$G21)&gt;=PrSettings!$M$7,(ABS($F21-$G21-JM21+JN21)&lt;=1)*1,IF(AND(JP21,$F21=$G21,$F21&gt;=PrSettings!$M$6),(ABS(JM21-$F21)&lt;=1)*1,IF(AND(ABS($F21-$G21-JM21+JN21)&lt;=1,$F21+$G21&gt;=PrSettings!$M$8),(ABS(JM21-$F21)&lt;=1)*(ABS(JN21-$G21)&lt;=1)*1,""))),"")</f>
        <v/>
      </c>
      <c r="JT21" s="236"/>
      <c r="JV21" s="227" t="n">
        <f aca="false">$B21</f>
        <v>19</v>
      </c>
      <c r="JW21" s="228" t="str">
        <f aca="false">GrpC!$B$5</f>
        <v>Serbia</v>
      </c>
      <c r="JX21" s="229" t="n">
        <f aca="false">$D21</f>
        <v>5</v>
      </c>
      <c r="JY21" s="228" t="str">
        <f aca="false">GrpC!$D$5</f>
        <v>England</v>
      </c>
      <c r="JZ21" s="232"/>
      <c r="KA21" s="232"/>
      <c r="KB21" s="235"/>
      <c r="KC21" s="229" t="str">
        <f aca="false">IF(($F21&lt;&gt;"")*($G21&lt;&gt;"")*(JZ21&lt;&gt;"")*(KA21&lt;&gt;""),($F21&gt;$G21)*(JZ21&gt;KA21)+($F21=$G21)*(JZ21=KA21)+($F21&lt;$G21)*(JZ21&lt;KA21),"")</f>
        <v/>
      </c>
      <c r="KD21" s="229" t="str">
        <f aca="false">IF((KC21&lt;&gt;""),IF(OR($F21&lt;&gt;$G21,PrSettings!$M$4="●"),(($F21-$G21)=(JZ21-KA21))*1,0),"")</f>
        <v/>
      </c>
      <c r="KE21" s="229" t="str">
        <f aca="false">IF((KC21&lt;&gt;""),($F21=JZ21)*($G21=KA21),"")</f>
        <v/>
      </c>
      <c r="KF21" s="229" t="str">
        <f aca="false">IF(KC21&lt;&gt;"",IF(ABS($F21-$G21)&gt;=PrSettings!$M$7,(ABS($F21-$G21-JZ21+KA21)&lt;=1)*1,IF(AND(KC21,$F21=$G21,$F21&gt;=PrSettings!$M$6),(ABS(JZ21-$F21)&lt;=1)*1,IF(AND(ABS($F21-$G21-JZ21+KA21)&lt;=1,$F21+$G21&gt;=PrSettings!$M$8),(ABS(JZ21-$F21)&lt;=1)*(ABS(KA21-$G21)&lt;=1)*1,""))),"")</f>
        <v/>
      </c>
      <c r="KG21" s="236"/>
      <c r="KI21" s="227" t="n">
        <f aca="false">$B21</f>
        <v>19</v>
      </c>
      <c r="KJ21" s="228" t="str">
        <f aca="false">GrpC!$B$5</f>
        <v>Serbia</v>
      </c>
      <c r="KK21" s="229" t="n">
        <f aca="false">$D21</f>
        <v>5</v>
      </c>
      <c r="KL21" s="228" t="str">
        <f aca="false">GrpC!$D$5</f>
        <v>England</v>
      </c>
      <c r="KM21" s="232"/>
      <c r="KN21" s="232"/>
      <c r="KO21" s="235"/>
      <c r="KP21" s="229" t="str">
        <f aca="false">IF(($F21&lt;&gt;"")*($G21&lt;&gt;"")*(KM21&lt;&gt;"")*(KN21&lt;&gt;""),($F21&gt;$G21)*(KM21&gt;KN21)+($F21=$G21)*(KM21=KN21)+($F21&lt;$G21)*(KM21&lt;KN21),"")</f>
        <v/>
      </c>
      <c r="KQ21" s="229" t="str">
        <f aca="false">IF((KP21&lt;&gt;""),IF(OR($F21&lt;&gt;$G21,PrSettings!$M$4="●"),(($F21-$G21)=(KM21-KN21))*1,0),"")</f>
        <v/>
      </c>
      <c r="KR21" s="229" t="str">
        <f aca="false">IF((KP21&lt;&gt;""),($F21=KM21)*($G21=KN21),"")</f>
        <v/>
      </c>
      <c r="KS21" s="229" t="str">
        <f aca="false">IF(KP21&lt;&gt;"",IF(ABS($F21-$G21)&gt;=PrSettings!$M$7,(ABS($F21-$G21-KM21+KN21)&lt;=1)*1,IF(AND(KP21,$F21=$G21,$F21&gt;=PrSettings!$M$6),(ABS(KM21-$F21)&lt;=1)*1,IF(AND(ABS($F21-$G21-KM21+KN21)&lt;=1,$F21+$G21&gt;=PrSettings!$M$8),(ABS(KM21-$F21)&lt;=1)*(ABS(KN21-$G21)&lt;=1)*1,""))),"")</f>
        <v/>
      </c>
      <c r="KT21" s="236"/>
      <c r="KV21" s="227" t="n">
        <f aca="false">$B21</f>
        <v>19</v>
      </c>
      <c r="KW21" s="228" t="str">
        <f aca="false">GrpC!$B$5</f>
        <v>Serbia</v>
      </c>
      <c r="KX21" s="229" t="n">
        <f aca="false">$D21</f>
        <v>5</v>
      </c>
      <c r="KY21" s="228" t="str">
        <f aca="false">GrpC!$D$5</f>
        <v>England</v>
      </c>
      <c r="KZ21" s="232"/>
      <c r="LA21" s="232"/>
      <c r="LB21" s="235"/>
      <c r="LC21" s="229" t="str">
        <f aca="false">IF(($F21&lt;&gt;"")*($G21&lt;&gt;"")*(KZ21&lt;&gt;"")*(LA21&lt;&gt;""),($F21&gt;$G21)*(KZ21&gt;LA21)+($F21=$G21)*(KZ21=LA21)+($F21&lt;$G21)*(KZ21&lt;LA21),"")</f>
        <v/>
      </c>
      <c r="LD21" s="229" t="str">
        <f aca="false">IF((LC21&lt;&gt;""),IF(OR($F21&lt;&gt;$G21,PrSettings!$M$4="●"),(($F21-$G21)=(KZ21-LA21))*1,0),"")</f>
        <v/>
      </c>
      <c r="LE21" s="229" t="str">
        <f aca="false">IF((LC21&lt;&gt;""),($F21=KZ21)*($G21=LA21),"")</f>
        <v/>
      </c>
      <c r="LF21" s="229" t="str">
        <f aca="false">IF(LC21&lt;&gt;"",IF(ABS($F21-$G21)&gt;=PrSettings!$M$7,(ABS($F21-$G21-KZ21+LA21)&lt;=1)*1,IF(AND(LC21,$F21=$G21,$F21&gt;=PrSettings!$M$6),(ABS(KZ21-$F21)&lt;=1)*1,IF(AND(ABS($F21-$G21-KZ21+LA21)&lt;=1,$F21+$G21&gt;=PrSettings!$M$8),(ABS(KZ21-$F21)&lt;=1)*(ABS(LA21-$G21)&lt;=1)*1,""))),"")</f>
        <v/>
      </c>
      <c r="LG21" s="236"/>
      <c r="LI21" s="227" t="n">
        <f aca="false">$B21</f>
        <v>19</v>
      </c>
      <c r="LJ21" s="228" t="str">
        <f aca="false">GrpC!$B$5</f>
        <v>Serbia</v>
      </c>
      <c r="LK21" s="229" t="n">
        <f aca="false">$D21</f>
        <v>5</v>
      </c>
      <c r="LL21" s="228" t="str">
        <f aca="false">GrpC!$D$5</f>
        <v>England</v>
      </c>
      <c r="LM21" s="232"/>
      <c r="LN21" s="232"/>
      <c r="LO21" s="235"/>
      <c r="LP21" s="229" t="str">
        <f aca="false">IF(($F21&lt;&gt;"")*($G21&lt;&gt;"")*(LM21&lt;&gt;"")*(LN21&lt;&gt;""),($F21&gt;$G21)*(LM21&gt;LN21)+($F21=$G21)*(LM21=LN21)+($F21&lt;$G21)*(LM21&lt;LN21),"")</f>
        <v/>
      </c>
      <c r="LQ21" s="229" t="str">
        <f aca="false">IF((LP21&lt;&gt;""),IF(OR($F21&lt;&gt;$G21,PrSettings!$M$4="●"),(($F21-$G21)=(LM21-LN21))*1,0),"")</f>
        <v/>
      </c>
      <c r="LR21" s="229" t="str">
        <f aca="false">IF((LP21&lt;&gt;""),($F21=LM21)*($G21=LN21),"")</f>
        <v/>
      </c>
      <c r="LS21" s="229" t="str">
        <f aca="false">IF(LP21&lt;&gt;"",IF(ABS($F21-$G21)&gt;=PrSettings!$M$7,(ABS($F21-$G21-LM21+LN21)&lt;=1)*1,IF(AND(LP21,$F21=$G21,$F21&gt;=PrSettings!$M$6),(ABS(LM21-$F21)&lt;=1)*1,IF(AND(ABS($F21-$G21-LM21+LN21)&lt;=1,$F21+$G21&gt;=PrSettings!$M$8),(ABS(LM21-$F21)&lt;=1)*(ABS(LN21-$G21)&lt;=1)*1,""))),"")</f>
        <v/>
      </c>
      <c r="LT21" s="236"/>
      <c r="LV21" s="227" t="n">
        <f aca="false">$B21</f>
        <v>19</v>
      </c>
      <c r="LW21" s="228" t="str">
        <f aca="false">GrpC!$B$5</f>
        <v>Serbia</v>
      </c>
      <c r="LX21" s="229" t="n">
        <f aca="false">$D21</f>
        <v>5</v>
      </c>
      <c r="LY21" s="228" t="str">
        <f aca="false">GrpC!$D$5</f>
        <v>England</v>
      </c>
      <c r="LZ21" s="232"/>
      <c r="MA21" s="232"/>
      <c r="MB21" s="235"/>
      <c r="MC21" s="229" t="str">
        <f aca="false">IF(($F21&lt;&gt;"")*($G21&lt;&gt;"")*(LZ21&lt;&gt;"")*(MA21&lt;&gt;""),($F21&gt;$G21)*(LZ21&gt;MA21)+($F21=$G21)*(LZ21=MA21)+($F21&lt;$G21)*(LZ21&lt;MA21),"")</f>
        <v/>
      </c>
      <c r="MD21" s="229" t="str">
        <f aca="false">IF((MC21&lt;&gt;""),IF(OR($F21&lt;&gt;$G21,PrSettings!$M$4="●"),(($F21-$G21)=(LZ21-MA21))*1,0),"")</f>
        <v/>
      </c>
      <c r="ME21" s="229" t="str">
        <f aca="false">IF((MC21&lt;&gt;""),($F21=LZ21)*($G21=MA21),"")</f>
        <v/>
      </c>
      <c r="MF21" s="229" t="str">
        <f aca="false">IF(MC21&lt;&gt;"",IF(ABS($F21-$G21)&gt;=PrSettings!$M$7,(ABS($F21-$G21-LZ21+MA21)&lt;=1)*1,IF(AND(MC21,$F21=$G21,$F21&gt;=PrSettings!$M$6),(ABS(LZ21-$F21)&lt;=1)*1,IF(AND(ABS($F21-$G21-LZ21+MA21)&lt;=1,$F21+$G21&gt;=PrSettings!$M$8),(ABS(LZ21-$F21)&lt;=1)*(ABS(MA21-$G21)&lt;=1)*1,""))),"")</f>
        <v/>
      </c>
      <c r="MG21" s="236"/>
    </row>
    <row r="22" customFormat="false" ht="15.75" hidden="false" customHeight="true" outlineLevel="0" collapsed="false">
      <c r="A22" s="153"/>
      <c r="B22" s="227" t="n">
        <f aca="false" t="array" ref="B22:B22">INDEX(Groups!$C$7:$C$35,MATCH(C22,Groups!$D$7:$D$35,0))</f>
        <v>15</v>
      </c>
      <c r="C22" s="228" t="str">
        <f aca="false">GrpC!$B$6</f>
        <v>Slovenia</v>
      </c>
      <c r="D22" s="229" t="n">
        <f aca="false" t="array" ref="D22:D22">INDEX(Groups!$C$7:$C$35,MATCH(E22,Groups!$D$7:$D$35,0))</f>
        <v>19</v>
      </c>
      <c r="E22" s="228" t="str">
        <f aca="false">GrpC!$D$6</f>
        <v>Serbia</v>
      </c>
      <c r="F22" s="230" t="n">
        <f aca="false">GrpC!$E$6</f>
        <v>1</v>
      </c>
      <c r="G22" s="231" t="n">
        <f aca="false">GrpC!$G$6</f>
        <v>2</v>
      </c>
      <c r="H22" s="107"/>
      <c r="I22" s="227" t="n">
        <f aca="false">$B22</f>
        <v>15</v>
      </c>
      <c r="J22" s="228" t="str">
        <f aca="false">GrpC!$B$6</f>
        <v>Slovenia</v>
      </c>
      <c r="K22" s="229" t="n">
        <f aca="false">$D22</f>
        <v>19</v>
      </c>
      <c r="L22" s="228" t="str">
        <f aca="false">GrpC!$D$6</f>
        <v>Serbia</v>
      </c>
      <c r="M22" s="232"/>
      <c r="N22" s="232"/>
      <c r="O22" s="235"/>
      <c r="P22" s="229" t="str">
        <f aca="false">IF(($F22&lt;&gt;"")*($G22&lt;&gt;"")*(M22&lt;&gt;"")*(N22&lt;&gt;""),($F22&gt;$G22)*(M22&gt;N22)+($F22=$G22)*(M22=N22)+($F22&lt;$G22)*(M22&lt;N22),"")</f>
        <v/>
      </c>
      <c r="Q22" s="229" t="str">
        <f aca="false">IF((P22&lt;&gt;""),IF(OR($F22&lt;&gt;$G22,PrSettings!$M$4="●"),(($F22-$G22)=(M22-N22))*1,0),"")</f>
        <v/>
      </c>
      <c r="R22" s="229" t="str">
        <f aca="false">IF((P22&lt;&gt;""),($F22=M22)*($G22=N22),"")</f>
        <v/>
      </c>
      <c r="S22" s="229" t="str">
        <f aca="false">IF(P22&lt;&gt;"",IF(ABS($F22-$G22)&gt;=PrSettings!$M$7,(ABS($F22-$G22-M22+N22)&lt;=1)*1,IF(AND(P22,$F22=$G22,$F22&gt;=PrSettings!$M$6),(ABS(M22-$F22)&lt;=1)*1,IF(AND(ABS($F22-$G22-M22+N22)&lt;=1,$F22+$G22&gt;=PrSettings!$M$8),(ABS(M22-$F22)&lt;=1)*(ABS(N22-$G22)&lt;=1)*1,""))),"")</f>
        <v/>
      </c>
      <c r="T22" s="236"/>
      <c r="V22" s="227" t="n">
        <f aca="false">$B22</f>
        <v>15</v>
      </c>
      <c r="W22" s="228" t="str">
        <f aca="false">GrpC!$B$6</f>
        <v>Slovenia</v>
      </c>
      <c r="X22" s="229" t="n">
        <f aca="false">$D22</f>
        <v>19</v>
      </c>
      <c r="Y22" s="228" t="str">
        <f aca="false">GrpC!$D$6</f>
        <v>Serbia</v>
      </c>
      <c r="Z22" s="232"/>
      <c r="AA22" s="232"/>
      <c r="AB22" s="235"/>
      <c r="AC22" s="229" t="str">
        <f aca="false">IF(($F22&lt;&gt;"")*($G22&lt;&gt;"")*(Z22&lt;&gt;"")*(AA22&lt;&gt;""),($F22&gt;$G22)*(Z22&gt;AA22)+($F22=$G22)*(Z22=AA22)+($F22&lt;$G22)*(Z22&lt;AA22),"")</f>
        <v/>
      </c>
      <c r="AD22" s="229" t="str">
        <f aca="false">IF((AC22&lt;&gt;""),IF(OR($F22&lt;&gt;$G22,PrSettings!$M$4="●"),(($F22-$G22)=(Z22-AA22))*1,0),"")</f>
        <v/>
      </c>
      <c r="AE22" s="229" t="str">
        <f aca="false">IF((AC22&lt;&gt;""),($F22=Z22)*($G22=AA22),"")</f>
        <v/>
      </c>
      <c r="AF22" s="229" t="str">
        <f aca="false">IF(AC22&lt;&gt;"",IF(ABS($F22-$G22)&gt;=PrSettings!$M$7,(ABS($F22-$G22-Z22+AA22)&lt;=1)*1,IF(AND(AC22,$F22=$G22,$F22&gt;=PrSettings!$M$6),(ABS(Z22-$F22)&lt;=1)*1,IF(AND(ABS($F22-$G22-Z22+AA22)&lt;=1,$F22+$G22&gt;=PrSettings!$M$8),(ABS(Z22-$F22)&lt;=1)*(ABS(AA22-$G22)&lt;=1)*1,""))),"")</f>
        <v/>
      </c>
      <c r="AG22" s="236"/>
      <c r="AI22" s="227" t="n">
        <f aca="false">$B22</f>
        <v>15</v>
      </c>
      <c r="AJ22" s="228" t="str">
        <f aca="false">GrpC!$B$6</f>
        <v>Slovenia</v>
      </c>
      <c r="AK22" s="229" t="n">
        <f aca="false">$D22</f>
        <v>19</v>
      </c>
      <c r="AL22" s="228" t="str">
        <f aca="false">GrpC!$D$6</f>
        <v>Serbia</v>
      </c>
      <c r="AM22" s="232"/>
      <c r="AN22" s="232"/>
      <c r="AO22" s="235"/>
      <c r="AP22" s="229" t="str">
        <f aca="false">IF(($F22&lt;&gt;"")*($G22&lt;&gt;"")*(AM22&lt;&gt;"")*(AN22&lt;&gt;""),($F22&gt;$G22)*(AM22&gt;AN22)+($F22=$G22)*(AM22=AN22)+($F22&lt;$G22)*(AM22&lt;AN22),"")</f>
        <v/>
      </c>
      <c r="AQ22" s="229" t="str">
        <f aca="false">IF((AP22&lt;&gt;""),IF(OR($F22&lt;&gt;$G22,PrSettings!$M$4="●"),(($F22-$G22)=(AM22-AN22))*1,0),"")</f>
        <v/>
      </c>
      <c r="AR22" s="229" t="str">
        <f aca="false">IF((AP22&lt;&gt;""),($F22=AM22)*($G22=AN22),"")</f>
        <v/>
      </c>
      <c r="AS22" s="229" t="str">
        <f aca="false">IF(AP22&lt;&gt;"",IF(ABS($F22-$G22)&gt;=PrSettings!$M$7,(ABS($F22-$G22-AM22+AN22)&lt;=1)*1,IF(AND(AP22,$F22=$G22,$F22&gt;=PrSettings!$M$6),(ABS(AM22-$F22)&lt;=1)*1,IF(AND(ABS($F22-$G22-AM22+AN22)&lt;=1,$F22+$G22&gt;=PrSettings!$M$8),(ABS(AM22-$F22)&lt;=1)*(ABS(AN22-$G22)&lt;=1)*1,""))),"")</f>
        <v/>
      </c>
      <c r="AT22" s="236"/>
      <c r="AV22" s="227" t="n">
        <f aca="false">$B22</f>
        <v>15</v>
      </c>
      <c r="AW22" s="228" t="str">
        <f aca="false">GrpC!$B$6</f>
        <v>Slovenia</v>
      </c>
      <c r="AX22" s="229" t="n">
        <f aca="false">$D22</f>
        <v>19</v>
      </c>
      <c r="AY22" s="228" t="str">
        <f aca="false">GrpC!$D$6</f>
        <v>Serbia</v>
      </c>
      <c r="AZ22" s="232"/>
      <c r="BA22" s="232"/>
      <c r="BB22" s="235"/>
      <c r="BC22" s="229" t="str">
        <f aca="false">IF(($F22&lt;&gt;"")*($G22&lt;&gt;"")*(AZ22&lt;&gt;"")*(BA22&lt;&gt;""),($F22&gt;$G22)*(AZ22&gt;BA22)+($F22=$G22)*(AZ22=BA22)+($F22&lt;$G22)*(AZ22&lt;BA22),"")</f>
        <v/>
      </c>
      <c r="BD22" s="229" t="str">
        <f aca="false">IF((BC22&lt;&gt;""),IF(OR($F22&lt;&gt;$G22,PrSettings!$M$4="●"),(($F22-$G22)=(AZ22-BA22))*1,0),"")</f>
        <v/>
      </c>
      <c r="BE22" s="229" t="str">
        <f aca="false">IF((BC22&lt;&gt;""),($F22=AZ22)*($G22=BA22),"")</f>
        <v/>
      </c>
      <c r="BF22" s="229" t="str">
        <f aca="false">IF(BC22&lt;&gt;"",IF(ABS($F22-$G22)&gt;=PrSettings!$M$7,(ABS($F22-$G22-AZ22+BA22)&lt;=1)*1,IF(AND(BC22,$F22=$G22,$F22&gt;=PrSettings!$M$6),(ABS(AZ22-$F22)&lt;=1)*1,IF(AND(ABS($F22-$G22-AZ22+BA22)&lt;=1,$F22+$G22&gt;=PrSettings!$M$8),(ABS(AZ22-$F22)&lt;=1)*(ABS(BA22-$G22)&lt;=1)*1,""))),"")</f>
        <v/>
      </c>
      <c r="BG22" s="236"/>
      <c r="BI22" s="227" t="n">
        <f aca="false">$B22</f>
        <v>15</v>
      </c>
      <c r="BJ22" s="228" t="str">
        <f aca="false">GrpC!$B$6</f>
        <v>Slovenia</v>
      </c>
      <c r="BK22" s="229" t="n">
        <f aca="false">$D22</f>
        <v>19</v>
      </c>
      <c r="BL22" s="228" t="str">
        <f aca="false">GrpC!$D$6</f>
        <v>Serbia</v>
      </c>
      <c r="BM22" s="232"/>
      <c r="BN22" s="232"/>
      <c r="BO22" s="235"/>
      <c r="BP22" s="229" t="str">
        <f aca="false">IF(($F22&lt;&gt;"")*($G22&lt;&gt;"")*(BM22&lt;&gt;"")*(BN22&lt;&gt;""),($F22&gt;$G22)*(BM22&gt;BN22)+($F22=$G22)*(BM22=BN22)+($F22&lt;$G22)*(BM22&lt;BN22),"")</f>
        <v/>
      </c>
      <c r="BQ22" s="229" t="str">
        <f aca="false">IF((BP22&lt;&gt;""),IF(OR($F22&lt;&gt;$G22,PrSettings!$M$4="●"),(($F22-$G22)=(BM22-BN22))*1,0),"")</f>
        <v/>
      </c>
      <c r="BR22" s="229" t="str">
        <f aca="false">IF((BP22&lt;&gt;""),($F22=BM22)*($G22=BN22),"")</f>
        <v/>
      </c>
      <c r="BS22" s="229" t="str">
        <f aca="false">IF(BP22&lt;&gt;"",IF(ABS($F22-$G22)&gt;=PrSettings!$M$7,(ABS($F22-$G22-BM22+BN22)&lt;=1)*1,IF(AND(BP22,$F22=$G22,$F22&gt;=PrSettings!$M$6),(ABS(BM22-$F22)&lt;=1)*1,IF(AND(ABS($F22-$G22-BM22+BN22)&lt;=1,$F22+$G22&gt;=PrSettings!$M$8),(ABS(BM22-$F22)&lt;=1)*(ABS(BN22-$G22)&lt;=1)*1,""))),"")</f>
        <v/>
      </c>
      <c r="BT22" s="236"/>
      <c r="BV22" s="227" t="n">
        <f aca="false">$B22</f>
        <v>15</v>
      </c>
      <c r="BW22" s="228" t="str">
        <f aca="false">GrpC!$B$6</f>
        <v>Slovenia</v>
      </c>
      <c r="BX22" s="229" t="n">
        <f aca="false">$D22</f>
        <v>19</v>
      </c>
      <c r="BY22" s="228" t="str">
        <f aca="false">GrpC!$D$6</f>
        <v>Serbia</v>
      </c>
      <c r="BZ22" s="232"/>
      <c r="CA22" s="232"/>
      <c r="CB22" s="235"/>
      <c r="CC22" s="229" t="str">
        <f aca="false">IF(($F22&lt;&gt;"")*($G22&lt;&gt;"")*(BZ22&lt;&gt;"")*(CA22&lt;&gt;""),($F22&gt;$G22)*(BZ22&gt;CA22)+($F22=$G22)*(BZ22=CA22)+($F22&lt;$G22)*(BZ22&lt;CA22),"")</f>
        <v/>
      </c>
      <c r="CD22" s="229" t="str">
        <f aca="false">IF((CC22&lt;&gt;""),IF(OR($F22&lt;&gt;$G22,PrSettings!$M$4="●"),(($F22-$G22)=(BZ22-CA22))*1,0),"")</f>
        <v/>
      </c>
      <c r="CE22" s="229" t="str">
        <f aca="false">IF((CC22&lt;&gt;""),($F22=BZ22)*($G22=CA22),"")</f>
        <v/>
      </c>
      <c r="CF22" s="229" t="str">
        <f aca="false">IF(CC22&lt;&gt;"",IF(ABS($F22-$G22)&gt;=PrSettings!$M$7,(ABS($F22-$G22-BZ22+CA22)&lt;=1)*1,IF(AND(CC22,$F22=$G22,$F22&gt;=PrSettings!$M$6),(ABS(BZ22-$F22)&lt;=1)*1,IF(AND(ABS($F22-$G22-BZ22+CA22)&lt;=1,$F22+$G22&gt;=PrSettings!$M$8),(ABS(BZ22-$F22)&lt;=1)*(ABS(CA22-$G22)&lt;=1)*1,""))),"")</f>
        <v/>
      </c>
      <c r="CG22" s="236"/>
      <c r="CI22" s="227" t="n">
        <f aca="false">$B22</f>
        <v>15</v>
      </c>
      <c r="CJ22" s="228" t="str">
        <f aca="false">GrpC!$B$6</f>
        <v>Slovenia</v>
      </c>
      <c r="CK22" s="229" t="n">
        <f aca="false">$D22</f>
        <v>19</v>
      </c>
      <c r="CL22" s="228" t="str">
        <f aca="false">GrpC!$D$6</f>
        <v>Serbia</v>
      </c>
      <c r="CM22" s="232"/>
      <c r="CN22" s="232"/>
      <c r="CO22" s="235"/>
      <c r="CP22" s="229" t="str">
        <f aca="false">IF(($F22&lt;&gt;"")*($G22&lt;&gt;"")*(CM22&lt;&gt;"")*(CN22&lt;&gt;""),($F22&gt;$G22)*(CM22&gt;CN22)+($F22=$G22)*(CM22=CN22)+($F22&lt;$G22)*(CM22&lt;CN22),"")</f>
        <v/>
      </c>
      <c r="CQ22" s="229" t="str">
        <f aca="false">IF((CP22&lt;&gt;""),IF(OR($F22&lt;&gt;$G22,PrSettings!$M$4="●"),(($F22-$G22)=(CM22-CN22))*1,0),"")</f>
        <v/>
      </c>
      <c r="CR22" s="229" t="str">
        <f aca="false">IF((CP22&lt;&gt;""),($F22=CM22)*($G22=CN22),"")</f>
        <v/>
      </c>
      <c r="CS22" s="229" t="str">
        <f aca="false">IF(CP22&lt;&gt;"",IF(ABS($F22-$G22)&gt;=PrSettings!$M$7,(ABS($F22-$G22-CM22+CN22)&lt;=1)*1,IF(AND(CP22,$F22=$G22,$F22&gt;=PrSettings!$M$6),(ABS(CM22-$F22)&lt;=1)*1,IF(AND(ABS($F22-$G22-CM22+CN22)&lt;=1,$F22+$G22&gt;=PrSettings!$M$8),(ABS(CM22-$F22)&lt;=1)*(ABS(CN22-$G22)&lt;=1)*1,""))),"")</f>
        <v/>
      </c>
      <c r="CT22" s="236"/>
      <c r="CV22" s="227" t="n">
        <f aca="false">$B22</f>
        <v>15</v>
      </c>
      <c r="CW22" s="228" t="str">
        <f aca="false">GrpC!$B$6</f>
        <v>Slovenia</v>
      </c>
      <c r="CX22" s="229" t="n">
        <f aca="false">$D22</f>
        <v>19</v>
      </c>
      <c r="CY22" s="228" t="str">
        <f aca="false">GrpC!$D$6</f>
        <v>Serbia</v>
      </c>
      <c r="CZ22" s="232"/>
      <c r="DA22" s="232"/>
      <c r="DB22" s="235"/>
      <c r="DC22" s="229" t="str">
        <f aca="false">IF(($F22&lt;&gt;"")*($G22&lt;&gt;"")*(CZ22&lt;&gt;"")*(DA22&lt;&gt;""),($F22&gt;$G22)*(CZ22&gt;DA22)+($F22=$G22)*(CZ22=DA22)+($F22&lt;$G22)*(CZ22&lt;DA22),"")</f>
        <v/>
      </c>
      <c r="DD22" s="229" t="str">
        <f aca="false">IF((DC22&lt;&gt;""),IF(OR($F22&lt;&gt;$G22,PrSettings!$M$4="●"),(($F22-$G22)=(CZ22-DA22))*1,0),"")</f>
        <v/>
      </c>
      <c r="DE22" s="229" t="str">
        <f aca="false">IF((DC22&lt;&gt;""),($F22=CZ22)*($G22=DA22),"")</f>
        <v/>
      </c>
      <c r="DF22" s="229" t="str">
        <f aca="false">IF(DC22&lt;&gt;"",IF(ABS($F22-$G22)&gt;=PrSettings!$M$7,(ABS($F22-$G22-CZ22+DA22)&lt;=1)*1,IF(AND(DC22,$F22=$G22,$F22&gt;=PrSettings!$M$6),(ABS(CZ22-$F22)&lt;=1)*1,IF(AND(ABS($F22-$G22-CZ22+DA22)&lt;=1,$F22+$G22&gt;=PrSettings!$M$8),(ABS(CZ22-$F22)&lt;=1)*(ABS(DA22-$G22)&lt;=1)*1,""))),"")</f>
        <v/>
      </c>
      <c r="DG22" s="236"/>
      <c r="DI22" s="227" t="n">
        <f aca="false">$B22</f>
        <v>15</v>
      </c>
      <c r="DJ22" s="228" t="str">
        <f aca="false">GrpC!$B$6</f>
        <v>Slovenia</v>
      </c>
      <c r="DK22" s="229" t="n">
        <f aca="false">$D22</f>
        <v>19</v>
      </c>
      <c r="DL22" s="228" t="str">
        <f aca="false">GrpC!$D$6</f>
        <v>Serbia</v>
      </c>
      <c r="DM22" s="232"/>
      <c r="DN22" s="232"/>
      <c r="DO22" s="235"/>
      <c r="DP22" s="229" t="str">
        <f aca="false">IF(($F22&lt;&gt;"")*($G22&lt;&gt;"")*(DM22&lt;&gt;"")*(DN22&lt;&gt;""),($F22&gt;$G22)*(DM22&gt;DN22)+($F22=$G22)*(DM22=DN22)+($F22&lt;$G22)*(DM22&lt;DN22),"")</f>
        <v/>
      </c>
      <c r="DQ22" s="229" t="str">
        <f aca="false">IF((DP22&lt;&gt;""),IF(OR($F22&lt;&gt;$G22,PrSettings!$M$4="●"),(($F22-$G22)=(DM22-DN22))*1,0),"")</f>
        <v/>
      </c>
      <c r="DR22" s="229" t="str">
        <f aca="false">IF((DP22&lt;&gt;""),($F22=DM22)*($G22=DN22),"")</f>
        <v/>
      </c>
      <c r="DS22" s="229" t="str">
        <f aca="false">IF(DP22&lt;&gt;"",IF(ABS($F22-$G22)&gt;=PrSettings!$M$7,(ABS($F22-$G22-DM22+DN22)&lt;=1)*1,IF(AND(DP22,$F22=$G22,$F22&gt;=PrSettings!$M$6),(ABS(DM22-$F22)&lt;=1)*1,IF(AND(ABS($F22-$G22-DM22+DN22)&lt;=1,$F22+$G22&gt;=PrSettings!$M$8),(ABS(DM22-$F22)&lt;=1)*(ABS(DN22-$G22)&lt;=1)*1,""))),"")</f>
        <v/>
      </c>
      <c r="DT22" s="236"/>
      <c r="DV22" s="227" t="n">
        <f aca="false">$B22</f>
        <v>15</v>
      </c>
      <c r="DW22" s="228" t="str">
        <f aca="false">GrpC!$B$6</f>
        <v>Slovenia</v>
      </c>
      <c r="DX22" s="229" t="n">
        <f aca="false">$D22</f>
        <v>19</v>
      </c>
      <c r="DY22" s="228" t="str">
        <f aca="false">GrpC!$D$6</f>
        <v>Serbia</v>
      </c>
      <c r="DZ22" s="232"/>
      <c r="EA22" s="232"/>
      <c r="EB22" s="235"/>
      <c r="EC22" s="229" t="str">
        <f aca="false">IF(($F22&lt;&gt;"")*($G22&lt;&gt;"")*(DZ22&lt;&gt;"")*(EA22&lt;&gt;""),($F22&gt;$G22)*(DZ22&gt;EA22)+($F22=$G22)*(DZ22=EA22)+($F22&lt;$G22)*(DZ22&lt;EA22),"")</f>
        <v/>
      </c>
      <c r="ED22" s="229" t="str">
        <f aca="false">IF((EC22&lt;&gt;""),IF(OR($F22&lt;&gt;$G22,PrSettings!$M$4="●"),(($F22-$G22)=(DZ22-EA22))*1,0),"")</f>
        <v/>
      </c>
      <c r="EE22" s="229" t="str">
        <f aca="false">IF((EC22&lt;&gt;""),($F22=DZ22)*($G22=EA22),"")</f>
        <v/>
      </c>
      <c r="EF22" s="229" t="str">
        <f aca="false">IF(EC22&lt;&gt;"",IF(ABS($F22-$G22)&gt;=PrSettings!$M$7,(ABS($F22-$G22-DZ22+EA22)&lt;=1)*1,IF(AND(EC22,$F22=$G22,$F22&gt;=PrSettings!$M$6),(ABS(DZ22-$F22)&lt;=1)*1,IF(AND(ABS($F22-$G22-DZ22+EA22)&lt;=1,$F22+$G22&gt;=PrSettings!$M$8),(ABS(DZ22-$F22)&lt;=1)*(ABS(EA22-$G22)&lt;=1)*1,""))),"")</f>
        <v/>
      </c>
      <c r="EG22" s="236"/>
      <c r="EI22" s="227" t="n">
        <f aca="false">$B22</f>
        <v>15</v>
      </c>
      <c r="EJ22" s="228" t="str">
        <f aca="false">GrpC!$B$6</f>
        <v>Slovenia</v>
      </c>
      <c r="EK22" s="229" t="n">
        <f aca="false">$D22</f>
        <v>19</v>
      </c>
      <c r="EL22" s="228" t="str">
        <f aca="false">GrpC!$D$6</f>
        <v>Serbia</v>
      </c>
      <c r="EM22" s="232"/>
      <c r="EN22" s="232"/>
      <c r="EO22" s="235"/>
      <c r="EP22" s="229" t="str">
        <f aca="false">IF(($F22&lt;&gt;"")*($G22&lt;&gt;"")*(EM22&lt;&gt;"")*(EN22&lt;&gt;""),($F22&gt;$G22)*(EM22&gt;EN22)+($F22=$G22)*(EM22=EN22)+($F22&lt;$G22)*(EM22&lt;EN22),"")</f>
        <v/>
      </c>
      <c r="EQ22" s="229" t="str">
        <f aca="false">IF((EP22&lt;&gt;""),IF(OR($F22&lt;&gt;$G22,PrSettings!$M$4="●"),(($F22-$G22)=(EM22-EN22))*1,0),"")</f>
        <v/>
      </c>
      <c r="ER22" s="229" t="str">
        <f aca="false">IF((EP22&lt;&gt;""),($F22=EM22)*($G22=EN22),"")</f>
        <v/>
      </c>
      <c r="ES22" s="229" t="str">
        <f aca="false">IF(EP22&lt;&gt;"",IF(ABS($F22-$G22)&gt;=PrSettings!$M$7,(ABS($F22-$G22-EM22+EN22)&lt;=1)*1,IF(AND(EP22,$F22=$G22,$F22&gt;=PrSettings!$M$6),(ABS(EM22-$F22)&lt;=1)*1,IF(AND(ABS($F22-$G22-EM22+EN22)&lt;=1,$F22+$G22&gt;=PrSettings!$M$8),(ABS(EM22-$F22)&lt;=1)*(ABS(EN22-$G22)&lt;=1)*1,""))),"")</f>
        <v/>
      </c>
      <c r="ET22" s="236"/>
      <c r="EV22" s="227" t="n">
        <f aca="false">$B22</f>
        <v>15</v>
      </c>
      <c r="EW22" s="228" t="str">
        <f aca="false">GrpC!$B$6</f>
        <v>Slovenia</v>
      </c>
      <c r="EX22" s="229" t="n">
        <f aca="false">$D22</f>
        <v>19</v>
      </c>
      <c r="EY22" s="228" t="str">
        <f aca="false">GrpC!$D$6</f>
        <v>Serbia</v>
      </c>
      <c r="EZ22" s="232"/>
      <c r="FA22" s="232"/>
      <c r="FB22" s="235"/>
      <c r="FC22" s="229" t="str">
        <f aca="false">IF(($F22&lt;&gt;"")*($G22&lt;&gt;"")*(EZ22&lt;&gt;"")*(FA22&lt;&gt;""),($F22&gt;$G22)*(EZ22&gt;FA22)+($F22=$G22)*(EZ22=FA22)+($F22&lt;$G22)*(EZ22&lt;FA22),"")</f>
        <v/>
      </c>
      <c r="FD22" s="229" t="str">
        <f aca="false">IF((FC22&lt;&gt;""),IF(OR($F22&lt;&gt;$G22,PrSettings!$M$4="●"),(($F22-$G22)=(EZ22-FA22))*1,0),"")</f>
        <v/>
      </c>
      <c r="FE22" s="229" t="str">
        <f aca="false">IF((FC22&lt;&gt;""),($F22=EZ22)*($G22=FA22),"")</f>
        <v/>
      </c>
      <c r="FF22" s="229" t="str">
        <f aca="false">IF(FC22&lt;&gt;"",IF(ABS($F22-$G22)&gt;=PrSettings!$M$7,(ABS($F22-$G22-EZ22+FA22)&lt;=1)*1,IF(AND(FC22,$F22=$G22,$F22&gt;=PrSettings!$M$6),(ABS(EZ22-$F22)&lt;=1)*1,IF(AND(ABS($F22-$G22-EZ22+FA22)&lt;=1,$F22+$G22&gt;=PrSettings!$M$8),(ABS(EZ22-$F22)&lt;=1)*(ABS(FA22-$G22)&lt;=1)*1,""))),"")</f>
        <v/>
      </c>
      <c r="FG22" s="236"/>
      <c r="FI22" s="227" t="n">
        <f aca="false">$B22</f>
        <v>15</v>
      </c>
      <c r="FJ22" s="228" t="str">
        <f aca="false">GrpC!$B$6</f>
        <v>Slovenia</v>
      </c>
      <c r="FK22" s="229" t="n">
        <f aca="false">$D22</f>
        <v>19</v>
      </c>
      <c r="FL22" s="228" t="str">
        <f aca="false">GrpC!$D$6</f>
        <v>Serbia</v>
      </c>
      <c r="FM22" s="232"/>
      <c r="FN22" s="232"/>
      <c r="FO22" s="235"/>
      <c r="FP22" s="229" t="str">
        <f aca="false">IF(($F22&lt;&gt;"")*($G22&lt;&gt;"")*(FM22&lt;&gt;"")*(FN22&lt;&gt;""),($F22&gt;$G22)*(FM22&gt;FN22)+($F22=$G22)*(FM22=FN22)+($F22&lt;$G22)*(FM22&lt;FN22),"")</f>
        <v/>
      </c>
      <c r="FQ22" s="229" t="str">
        <f aca="false">IF((FP22&lt;&gt;""),IF(OR($F22&lt;&gt;$G22,PrSettings!$M$4="●"),(($F22-$G22)=(FM22-FN22))*1,0),"")</f>
        <v/>
      </c>
      <c r="FR22" s="229" t="str">
        <f aca="false">IF((FP22&lt;&gt;""),($F22=FM22)*($G22=FN22),"")</f>
        <v/>
      </c>
      <c r="FS22" s="229" t="str">
        <f aca="false">IF(FP22&lt;&gt;"",IF(ABS($F22-$G22)&gt;=PrSettings!$M$7,(ABS($F22-$G22-FM22+FN22)&lt;=1)*1,IF(AND(FP22,$F22=$G22,$F22&gt;=PrSettings!$M$6),(ABS(FM22-$F22)&lt;=1)*1,IF(AND(ABS($F22-$G22-FM22+FN22)&lt;=1,$F22+$G22&gt;=PrSettings!$M$8),(ABS(FM22-$F22)&lt;=1)*(ABS(FN22-$G22)&lt;=1)*1,""))),"")</f>
        <v/>
      </c>
      <c r="FT22" s="236"/>
      <c r="FV22" s="227" t="n">
        <f aca="false">$B22</f>
        <v>15</v>
      </c>
      <c r="FW22" s="228" t="str">
        <f aca="false">GrpC!$B$6</f>
        <v>Slovenia</v>
      </c>
      <c r="FX22" s="229" t="n">
        <f aca="false">$D22</f>
        <v>19</v>
      </c>
      <c r="FY22" s="228" t="str">
        <f aca="false">GrpC!$D$6</f>
        <v>Serbia</v>
      </c>
      <c r="FZ22" s="232"/>
      <c r="GA22" s="232"/>
      <c r="GB22" s="235"/>
      <c r="GC22" s="229" t="str">
        <f aca="false">IF(($F22&lt;&gt;"")*($G22&lt;&gt;"")*(FZ22&lt;&gt;"")*(GA22&lt;&gt;""),($F22&gt;$G22)*(FZ22&gt;GA22)+($F22=$G22)*(FZ22=GA22)+($F22&lt;$G22)*(FZ22&lt;GA22),"")</f>
        <v/>
      </c>
      <c r="GD22" s="229" t="str">
        <f aca="false">IF((GC22&lt;&gt;""),IF(OR($F22&lt;&gt;$G22,PrSettings!$M$4="●"),(($F22-$G22)=(FZ22-GA22))*1,0),"")</f>
        <v/>
      </c>
      <c r="GE22" s="229" t="str">
        <f aca="false">IF((GC22&lt;&gt;""),($F22=FZ22)*($G22=GA22),"")</f>
        <v/>
      </c>
      <c r="GF22" s="229" t="str">
        <f aca="false">IF(GC22&lt;&gt;"",IF(ABS($F22-$G22)&gt;=PrSettings!$M$7,(ABS($F22-$G22-FZ22+GA22)&lt;=1)*1,IF(AND(GC22,$F22=$G22,$F22&gt;=PrSettings!$M$6),(ABS(FZ22-$F22)&lt;=1)*1,IF(AND(ABS($F22-$G22-FZ22+GA22)&lt;=1,$F22+$G22&gt;=PrSettings!$M$8),(ABS(FZ22-$F22)&lt;=1)*(ABS(GA22-$G22)&lt;=1)*1,""))),"")</f>
        <v/>
      </c>
      <c r="GG22" s="236"/>
      <c r="GI22" s="227" t="n">
        <f aca="false">$B22</f>
        <v>15</v>
      </c>
      <c r="GJ22" s="228" t="str">
        <f aca="false">GrpC!$B$6</f>
        <v>Slovenia</v>
      </c>
      <c r="GK22" s="229" t="n">
        <f aca="false">$D22</f>
        <v>19</v>
      </c>
      <c r="GL22" s="228" t="str">
        <f aca="false">GrpC!$D$6</f>
        <v>Serbia</v>
      </c>
      <c r="GM22" s="232"/>
      <c r="GN22" s="232"/>
      <c r="GO22" s="235"/>
      <c r="GP22" s="229" t="str">
        <f aca="false">IF(($F22&lt;&gt;"")*($G22&lt;&gt;"")*(GM22&lt;&gt;"")*(GN22&lt;&gt;""),($F22&gt;$G22)*(GM22&gt;GN22)+($F22=$G22)*(GM22=GN22)+($F22&lt;$G22)*(GM22&lt;GN22),"")</f>
        <v/>
      </c>
      <c r="GQ22" s="229" t="str">
        <f aca="false">IF((GP22&lt;&gt;""),IF(OR($F22&lt;&gt;$G22,PrSettings!$M$4="●"),(($F22-$G22)=(GM22-GN22))*1,0),"")</f>
        <v/>
      </c>
      <c r="GR22" s="229" t="str">
        <f aca="false">IF((GP22&lt;&gt;""),($F22=GM22)*($G22=GN22),"")</f>
        <v/>
      </c>
      <c r="GS22" s="229" t="str">
        <f aca="false">IF(GP22&lt;&gt;"",IF(ABS($F22-$G22)&gt;=PrSettings!$M$7,(ABS($F22-$G22-GM22+GN22)&lt;=1)*1,IF(AND(GP22,$F22=$G22,$F22&gt;=PrSettings!$M$6),(ABS(GM22-$F22)&lt;=1)*1,IF(AND(ABS($F22-$G22-GM22+GN22)&lt;=1,$F22+$G22&gt;=PrSettings!$M$8),(ABS(GM22-$F22)&lt;=1)*(ABS(GN22-$G22)&lt;=1)*1,""))),"")</f>
        <v/>
      </c>
      <c r="GT22" s="236"/>
      <c r="GV22" s="227" t="n">
        <f aca="false">$B22</f>
        <v>15</v>
      </c>
      <c r="GW22" s="228" t="str">
        <f aca="false">GrpC!$B$6</f>
        <v>Slovenia</v>
      </c>
      <c r="GX22" s="229" t="n">
        <f aca="false">$D22</f>
        <v>19</v>
      </c>
      <c r="GY22" s="228" t="str">
        <f aca="false">GrpC!$D$6</f>
        <v>Serbia</v>
      </c>
      <c r="GZ22" s="232"/>
      <c r="HA22" s="232"/>
      <c r="HB22" s="235"/>
      <c r="HC22" s="229" t="str">
        <f aca="false">IF(($F22&lt;&gt;"")*($G22&lt;&gt;"")*(GZ22&lt;&gt;"")*(HA22&lt;&gt;""),($F22&gt;$G22)*(GZ22&gt;HA22)+($F22=$G22)*(GZ22=HA22)+($F22&lt;$G22)*(GZ22&lt;HA22),"")</f>
        <v/>
      </c>
      <c r="HD22" s="229" t="str">
        <f aca="false">IF((HC22&lt;&gt;""),IF(OR($F22&lt;&gt;$G22,PrSettings!$M$4="●"),(($F22-$G22)=(GZ22-HA22))*1,0),"")</f>
        <v/>
      </c>
      <c r="HE22" s="229" t="str">
        <f aca="false">IF((HC22&lt;&gt;""),($F22=GZ22)*($G22=HA22),"")</f>
        <v/>
      </c>
      <c r="HF22" s="229" t="str">
        <f aca="false">IF(HC22&lt;&gt;"",IF(ABS($F22-$G22)&gt;=PrSettings!$M$7,(ABS($F22-$G22-GZ22+HA22)&lt;=1)*1,IF(AND(HC22,$F22=$G22,$F22&gt;=PrSettings!$M$6),(ABS(GZ22-$F22)&lt;=1)*1,IF(AND(ABS($F22-$G22-GZ22+HA22)&lt;=1,$F22+$G22&gt;=PrSettings!$M$8),(ABS(GZ22-$F22)&lt;=1)*(ABS(HA22-$G22)&lt;=1)*1,""))),"")</f>
        <v/>
      </c>
      <c r="HG22" s="236"/>
      <c r="HI22" s="227" t="n">
        <f aca="false">$B22</f>
        <v>15</v>
      </c>
      <c r="HJ22" s="228" t="str">
        <f aca="false">GrpC!$B$6</f>
        <v>Slovenia</v>
      </c>
      <c r="HK22" s="229" t="n">
        <f aca="false">$D22</f>
        <v>19</v>
      </c>
      <c r="HL22" s="228" t="str">
        <f aca="false">GrpC!$D$6</f>
        <v>Serbia</v>
      </c>
      <c r="HM22" s="232"/>
      <c r="HN22" s="232"/>
      <c r="HO22" s="235"/>
      <c r="HP22" s="229" t="str">
        <f aca="false">IF(($F22&lt;&gt;"")*($G22&lt;&gt;"")*(HM22&lt;&gt;"")*(HN22&lt;&gt;""),($F22&gt;$G22)*(HM22&gt;HN22)+($F22=$G22)*(HM22=HN22)+($F22&lt;$G22)*(HM22&lt;HN22),"")</f>
        <v/>
      </c>
      <c r="HQ22" s="229" t="str">
        <f aca="false">IF((HP22&lt;&gt;""),IF(OR($F22&lt;&gt;$G22,PrSettings!$M$4="●"),(($F22-$G22)=(HM22-HN22))*1,0),"")</f>
        <v/>
      </c>
      <c r="HR22" s="229" t="str">
        <f aca="false">IF((HP22&lt;&gt;""),($F22=HM22)*($G22=HN22),"")</f>
        <v/>
      </c>
      <c r="HS22" s="229" t="str">
        <f aca="false">IF(HP22&lt;&gt;"",IF(ABS($F22-$G22)&gt;=PrSettings!$M$7,(ABS($F22-$G22-HM22+HN22)&lt;=1)*1,IF(AND(HP22,$F22=$G22,$F22&gt;=PrSettings!$M$6),(ABS(HM22-$F22)&lt;=1)*1,IF(AND(ABS($F22-$G22-HM22+HN22)&lt;=1,$F22+$G22&gt;=PrSettings!$M$8),(ABS(HM22-$F22)&lt;=1)*(ABS(HN22-$G22)&lt;=1)*1,""))),"")</f>
        <v/>
      </c>
      <c r="HT22" s="236"/>
      <c r="HV22" s="227" t="n">
        <f aca="false">$B22</f>
        <v>15</v>
      </c>
      <c r="HW22" s="228" t="str">
        <f aca="false">GrpC!$B$6</f>
        <v>Slovenia</v>
      </c>
      <c r="HX22" s="229" t="n">
        <f aca="false">$D22</f>
        <v>19</v>
      </c>
      <c r="HY22" s="228" t="str">
        <f aca="false">GrpC!$D$6</f>
        <v>Serbia</v>
      </c>
      <c r="HZ22" s="232"/>
      <c r="IA22" s="232"/>
      <c r="IB22" s="235"/>
      <c r="IC22" s="229" t="str">
        <f aca="false">IF(($F22&lt;&gt;"")*($G22&lt;&gt;"")*(HZ22&lt;&gt;"")*(IA22&lt;&gt;""),($F22&gt;$G22)*(HZ22&gt;IA22)+($F22=$G22)*(HZ22=IA22)+($F22&lt;$G22)*(HZ22&lt;IA22),"")</f>
        <v/>
      </c>
      <c r="ID22" s="229" t="str">
        <f aca="false">IF((IC22&lt;&gt;""),IF(OR($F22&lt;&gt;$G22,PrSettings!$M$4="●"),(($F22-$G22)=(HZ22-IA22))*1,0),"")</f>
        <v/>
      </c>
      <c r="IE22" s="229" t="str">
        <f aca="false">IF((IC22&lt;&gt;""),($F22=HZ22)*($G22=IA22),"")</f>
        <v/>
      </c>
      <c r="IF22" s="229" t="str">
        <f aca="false">IF(IC22&lt;&gt;"",IF(ABS($F22-$G22)&gt;=PrSettings!$M$7,(ABS($F22-$G22-HZ22+IA22)&lt;=1)*1,IF(AND(IC22,$F22=$G22,$F22&gt;=PrSettings!$M$6),(ABS(HZ22-$F22)&lt;=1)*1,IF(AND(ABS($F22-$G22-HZ22+IA22)&lt;=1,$F22+$G22&gt;=PrSettings!$M$8),(ABS(HZ22-$F22)&lt;=1)*(ABS(IA22-$G22)&lt;=1)*1,""))),"")</f>
        <v/>
      </c>
      <c r="IG22" s="236"/>
      <c r="II22" s="227" t="n">
        <f aca="false">$B22</f>
        <v>15</v>
      </c>
      <c r="IJ22" s="228" t="str">
        <f aca="false">GrpC!$B$6</f>
        <v>Slovenia</v>
      </c>
      <c r="IK22" s="229" t="n">
        <f aca="false">$D22</f>
        <v>19</v>
      </c>
      <c r="IL22" s="228" t="str">
        <f aca="false">GrpC!$D$6</f>
        <v>Serbia</v>
      </c>
      <c r="IM22" s="232"/>
      <c r="IN22" s="232"/>
      <c r="IO22" s="235"/>
      <c r="IP22" s="229" t="str">
        <f aca="false">IF(($F22&lt;&gt;"")*($G22&lt;&gt;"")*(IM22&lt;&gt;"")*(IN22&lt;&gt;""),($F22&gt;$G22)*(IM22&gt;IN22)+($F22=$G22)*(IM22=IN22)+($F22&lt;$G22)*(IM22&lt;IN22),"")</f>
        <v/>
      </c>
      <c r="IQ22" s="229" t="str">
        <f aca="false">IF((IP22&lt;&gt;""),IF(OR($F22&lt;&gt;$G22,PrSettings!$M$4="●"),(($F22-$G22)=(IM22-IN22))*1,0),"")</f>
        <v/>
      </c>
      <c r="IR22" s="229" t="str">
        <f aca="false">IF((IP22&lt;&gt;""),($F22=IM22)*($G22=IN22),"")</f>
        <v/>
      </c>
      <c r="IS22" s="229" t="str">
        <f aca="false">IF(IP22&lt;&gt;"",IF(ABS($F22-$G22)&gt;=PrSettings!$M$7,(ABS($F22-$G22-IM22+IN22)&lt;=1)*1,IF(AND(IP22,$F22=$G22,$F22&gt;=PrSettings!$M$6),(ABS(IM22-$F22)&lt;=1)*1,IF(AND(ABS($F22-$G22-IM22+IN22)&lt;=1,$F22+$G22&gt;=PrSettings!$M$8),(ABS(IM22-$F22)&lt;=1)*(ABS(IN22-$G22)&lt;=1)*1,""))),"")</f>
        <v/>
      </c>
      <c r="IT22" s="236"/>
      <c r="IV22" s="227" t="n">
        <f aca="false">$B22</f>
        <v>15</v>
      </c>
      <c r="IW22" s="228" t="str">
        <f aca="false">GrpC!$B$6</f>
        <v>Slovenia</v>
      </c>
      <c r="IX22" s="229" t="n">
        <f aca="false">$D22</f>
        <v>19</v>
      </c>
      <c r="IY22" s="228" t="str">
        <f aca="false">GrpC!$D$6</f>
        <v>Serbia</v>
      </c>
      <c r="IZ22" s="232"/>
      <c r="JA22" s="232"/>
      <c r="JB22" s="235"/>
      <c r="JC22" s="229" t="str">
        <f aca="false">IF(($F22&lt;&gt;"")*($G22&lt;&gt;"")*(IZ22&lt;&gt;"")*(JA22&lt;&gt;""),($F22&gt;$G22)*(IZ22&gt;JA22)+($F22=$G22)*(IZ22=JA22)+($F22&lt;$G22)*(IZ22&lt;JA22),"")</f>
        <v/>
      </c>
      <c r="JD22" s="229" t="str">
        <f aca="false">IF((JC22&lt;&gt;""),IF(OR($F22&lt;&gt;$G22,PrSettings!$M$4="●"),(($F22-$G22)=(IZ22-JA22))*1,0),"")</f>
        <v/>
      </c>
      <c r="JE22" s="229" t="str">
        <f aca="false">IF((JC22&lt;&gt;""),($F22=IZ22)*($G22=JA22),"")</f>
        <v/>
      </c>
      <c r="JF22" s="229" t="str">
        <f aca="false">IF(JC22&lt;&gt;"",IF(ABS($F22-$G22)&gt;=PrSettings!$M$7,(ABS($F22-$G22-IZ22+JA22)&lt;=1)*1,IF(AND(JC22,$F22=$G22,$F22&gt;=PrSettings!$M$6),(ABS(IZ22-$F22)&lt;=1)*1,IF(AND(ABS($F22-$G22-IZ22+JA22)&lt;=1,$F22+$G22&gt;=PrSettings!$M$8),(ABS(IZ22-$F22)&lt;=1)*(ABS(JA22-$G22)&lt;=1)*1,""))),"")</f>
        <v/>
      </c>
      <c r="JG22" s="236"/>
      <c r="JI22" s="227" t="n">
        <f aca="false">$B22</f>
        <v>15</v>
      </c>
      <c r="JJ22" s="228" t="str">
        <f aca="false">GrpC!$B$6</f>
        <v>Slovenia</v>
      </c>
      <c r="JK22" s="229" t="n">
        <f aca="false">$D22</f>
        <v>19</v>
      </c>
      <c r="JL22" s="228" t="str">
        <f aca="false">GrpC!$D$6</f>
        <v>Serbia</v>
      </c>
      <c r="JM22" s="232"/>
      <c r="JN22" s="232"/>
      <c r="JO22" s="235"/>
      <c r="JP22" s="229" t="str">
        <f aca="false">IF(($F22&lt;&gt;"")*($G22&lt;&gt;"")*(JM22&lt;&gt;"")*(JN22&lt;&gt;""),($F22&gt;$G22)*(JM22&gt;JN22)+($F22=$G22)*(JM22=JN22)+($F22&lt;$G22)*(JM22&lt;JN22),"")</f>
        <v/>
      </c>
      <c r="JQ22" s="229" t="str">
        <f aca="false">IF((JP22&lt;&gt;""),IF(OR($F22&lt;&gt;$G22,PrSettings!$M$4="●"),(($F22-$G22)=(JM22-JN22))*1,0),"")</f>
        <v/>
      </c>
      <c r="JR22" s="229" t="str">
        <f aca="false">IF((JP22&lt;&gt;""),($F22=JM22)*($G22=JN22),"")</f>
        <v/>
      </c>
      <c r="JS22" s="229" t="str">
        <f aca="false">IF(JP22&lt;&gt;"",IF(ABS($F22-$G22)&gt;=PrSettings!$M$7,(ABS($F22-$G22-JM22+JN22)&lt;=1)*1,IF(AND(JP22,$F22=$G22,$F22&gt;=PrSettings!$M$6),(ABS(JM22-$F22)&lt;=1)*1,IF(AND(ABS($F22-$G22-JM22+JN22)&lt;=1,$F22+$G22&gt;=PrSettings!$M$8),(ABS(JM22-$F22)&lt;=1)*(ABS(JN22-$G22)&lt;=1)*1,""))),"")</f>
        <v/>
      </c>
      <c r="JT22" s="236"/>
      <c r="JV22" s="227" t="n">
        <f aca="false">$B22</f>
        <v>15</v>
      </c>
      <c r="JW22" s="228" t="str">
        <f aca="false">GrpC!$B$6</f>
        <v>Slovenia</v>
      </c>
      <c r="JX22" s="229" t="n">
        <f aca="false">$D22</f>
        <v>19</v>
      </c>
      <c r="JY22" s="228" t="str">
        <f aca="false">GrpC!$D$6</f>
        <v>Serbia</v>
      </c>
      <c r="JZ22" s="232"/>
      <c r="KA22" s="232"/>
      <c r="KB22" s="235"/>
      <c r="KC22" s="229" t="str">
        <f aca="false">IF(($F22&lt;&gt;"")*($G22&lt;&gt;"")*(JZ22&lt;&gt;"")*(KA22&lt;&gt;""),($F22&gt;$G22)*(JZ22&gt;KA22)+($F22=$G22)*(JZ22=KA22)+($F22&lt;$G22)*(JZ22&lt;KA22),"")</f>
        <v/>
      </c>
      <c r="KD22" s="229" t="str">
        <f aca="false">IF((KC22&lt;&gt;""),IF(OR($F22&lt;&gt;$G22,PrSettings!$M$4="●"),(($F22-$G22)=(JZ22-KA22))*1,0),"")</f>
        <v/>
      </c>
      <c r="KE22" s="229" t="str">
        <f aca="false">IF((KC22&lt;&gt;""),($F22=JZ22)*($G22=KA22),"")</f>
        <v/>
      </c>
      <c r="KF22" s="229" t="str">
        <f aca="false">IF(KC22&lt;&gt;"",IF(ABS($F22-$G22)&gt;=PrSettings!$M$7,(ABS($F22-$G22-JZ22+KA22)&lt;=1)*1,IF(AND(KC22,$F22=$G22,$F22&gt;=PrSettings!$M$6),(ABS(JZ22-$F22)&lt;=1)*1,IF(AND(ABS($F22-$G22-JZ22+KA22)&lt;=1,$F22+$G22&gt;=PrSettings!$M$8),(ABS(JZ22-$F22)&lt;=1)*(ABS(KA22-$G22)&lt;=1)*1,""))),"")</f>
        <v/>
      </c>
      <c r="KG22" s="236"/>
      <c r="KI22" s="227" t="n">
        <f aca="false">$B22</f>
        <v>15</v>
      </c>
      <c r="KJ22" s="228" t="str">
        <f aca="false">GrpC!$B$6</f>
        <v>Slovenia</v>
      </c>
      <c r="KK22" s="229" t="n">
        <f aca="false">$D22</f>
        <v>19</v>
      </c>
      <c r="KL22" s="228" t="str">
        <f aca="false">GrpC!$D$6</f>
        <v>Serbia</v>
      </c>
      <c r="KM22" s="232"/>
      <c r="KN22" s="232"/>
      <c r="KO22" s="235"/>
      <c r="KP22" s="229" t="str">
        <f aca="false">IF(($F22&lt;&gt;"")*($G22&lt;&gt;"")*(KM22&lt;&gt;"")*(KN22&lt;&gt;""),($F22&gt;$G22)*(KM22&gt;KN22)+($F22=$G22)*(KM22=KN22)+($F22&lt;$G22)*(KM22&lt;KN22),"")</f>
        <v/>
      </c>
      <c r="KQ22" s="229" t="str">
        <f aca="false">IF((KP22&lt;&gt;""),IF(OR($F22&lt;&gt;$G22,PrSettings!$M$4="●"),(($F22-$G22)=(KM22-KN22))*1,0),"")</f>
        <v/>
      </c>
      <c r="KR22" s="229" t="str">
        <f aca="false">IF((KP22&lt;&gt;""),($F22=KM22)*($G22=KN22),"")</f>
        <v/>
      </c>
      <c r="KS22" s="229" t="str">
        <f aca="false">IF(KP22&lt;&gt;"",IF(ABS($F22-$G22)&gt;=PrSettings!$M$7,(ABS($F22-$G22-KM22+KN22)&lt;=1)*1,IF(AND(KP22,$F22=$G22,$F22&gt;=PrSettings!$M$6),(ABS(KM22-$F22)&lt;=1)*1,IF(AND(ABS($F22-$G22-KM22+KN22)&lt;=1,$F22+$G22&gt;=PrSettings!$M$8),(ABS(KM22-$F22)&lt;=1)*(ABS(KN22-$G22)&lt;=1)*1,""))),"")</f>
        <v/>
      </c>
      <c r="KT22" s="236"/>
      <c r="KV22" s="227" t="n">
        <f aca="false">$B22</f>
        <v>15</v>
      </c>
      <c r="KW22" s="228" t="str">
        <f aca="false">GrpC!$B$6</f>
        <v>Slovenia</v>
      </c>
      <c r="KX22" s="229" t="n">
        <f aca="false">$D22</f>
        <v>19</v>
      </c>
      <c r="KY22" s="228" t="str">
        <f aca="false">GrpC!$D$6</f>
        <v>Serbia</v>
      </c>
      <c r="KZ22" s="232"/>
      <c r="LA22" s="232"/>
      <c r="LB22" s="235"/>
      <c r="LC22" s="229" t="str">
        <f aca="false">IF(($F22&lt;&gt;"")*($G22&lt;&gt;"")*(KZ22&lt;&gt;"")*(LA22&lt;&gt;""),($F22&gt;$G22)*(KZ22&gt;LA22)+($F22=$G22)*(KZ22=LA22)+($F22&lt;$G22)*(KZ22&lt;LA22),"")</f>
        <v/>
      </c>
      <c r="LD22" s="229" t="str">
        <f aca="false">IF((LC22&lt;&gt;""),IF(OR($F22&lt;&gt;$G22,PrSettings!$M$4="●"),(($F22-$G22)=(KZ22-LA22))*1,0),"")</f>
        <v/>
      </c>
      <c r="LE22" s="229" t="str">
        <f aca="false">IF((LC22&lt;&gt;""),($F22=KZ22)*($G22=LA22),"")</f>
        <v/>
      </c>
      <c r="LF22" s="229" t="str">
        <f aca="false">IF(LC22&lt;&gt;"",IF(ABS($F22-$G22)&gt;=PrSettings!$M$7,(ABS($F22-$G22-KZ22+LA22)&lt;=1)*1,IF(AND(LC22,$F22=$G22,$F22&gt;=PrSettings!$M$6),(ABS(KZ22-$F22)&lt;=1)*1,IF(AND(ABS($F22-$G22-KZ22+LA22)&lt;=1,$F22+$G22&gt;=PrSettings!$M$8),(ABS(KZ22-$F22)&lt;=1)*(ABS(LA22-$G22)&lt;=1)*1,""))),"")</f>
        <v/>
      </c>
      <c r="LG22" s="236"/>
      <c r="LI22" s="227" t="n">
        <f aca="false">$B22</f>
        <v>15</v>
      </c>
      <c r="LJ22" s="228" t="str">
        <f aca="false">GrpC!$B$6</f>
        <v>Slovenia</v>
      </c>
      <c r="LK22" s="229" t="n">
        <f aca="false">$D22</f>
        <v>19</v>
      </c>
      <c r="LL22" s="228" t="str">
        <f aca="false">GrpC!$D$6</f>
        <v>Serbia</v>
      </c>
      <c r="LM22" s="232"/>
      <c r="LN22" s="232"/>
      <c r="LO22" s="235"/>
      <c r="LP22" s="229" t="str">
        <f aca="false">IF(($F22&lt;&gt;"")*($G22&lt;&gt;"")*(LM22&lt;&gt;"")*(LN22&lt;&gt;""),($F22&gt;$G22)*(LM22&gt;LN22)+($F22=$G22)*(LM22=LN22)+($F22&lt;$G22)*(LM22&lt;LN22),"")</f>
        <v/>
      </c>
      <c r="LQ22" s="229" t="str">
        <f aca="false">IF((LP22&lt;&gt;""),IF(OR($F22&lt;&gt;$G22,PrSettings!$M$4="●"),(($F22-$G22)=(LM22-LN22))*1,0),"")</f>
        <v/>
      </c>
      <c r="LR22" s="229" t="str">
        <f aca="false">IF((LP22&lt;&gt;""),($F22=LM22)*($G22=LN22),"")</f>
        <v/>
      </c>
      <c r="LS22" s="229" t="str">
        <f aca="false">IF(LP22&lt;&gt;"",IF(ABS($F22-$G22)&gt;=PrSettings!$M$7,(ABS($F22-$G22-LM22+LN22)&lt;=1)*1,IF(AND(LP22,$F22=$G22,$F22&gt;=PrSettings!$M$6),(ABS(LM22-$F22)&lt;=1)*1,IF(AND(ABS($F22-$G22-LM22+LN22)&lt;=1,$F22+$G22&gt;=PrSettings!$M$8),(ABS(LM22-$F22)&lt;=1)*(ABS(LN22-$G22)&lt;=1)*1,""))),"")</f>
        <v/>
      </c>
      <c r="LT22" s="236"/>
      <c r="LV22" s="227" t="n">
        <f aca="false">$B22</f>
        <v>15</v>
      </c>
      <c r="LW22" s="228" t="str">
        <f aca="false">GrpC!$B$6</f>
        <v>Slovenia</v>
      </c>
      <c r="LX22" s="229" t="n">
        <f aca="false">$D22</f>
        <v>19</v>
      </c>
      <c r="LY22" s="228" t="str">
        <f aca="false">GrpC!$D$6</f>
        <v>Serbia</v>
      </c>
      <c r="LZ22" s="232"/>
      <c r="MA22" s="232"/>
      <c r="MB22" s="235"/>
      <c r="MC22" s="229" t="str">
        <f aca="false">IF(($F22&lt;&gt;"")*($G22&lt;&gt;"")*(LZ22&lt;&gt;"")*(MA22&lt;&gt;""),($F22&gt;$G22)*(LZ22&gt;MA22)+($F22=$G22)*(LZ22=MA22)+($F22&lt;$G22)*(LZ22&lt;MA22),"")</f>
        <v/>
      </c>
      <c r="MD22" s="229" t="str">
        <f aca="false">IF((MC22&lt;&gt;""),IF(OR($F22&lt;&gt;$G22,PrSettings!$M$4="●"),(($F22-$G22)=(LZ22-MA22))*1,0),"")</f>
        <v/>
      </c>
      <c r="ME22" s="229" t="str">
        <f aca="false">IF((MC22&lt;&gt;""),($F22=LZ22)*($G22=MA22),"")</f>
        <v/>
      </c>
      <c r="MF22" s="229" t="str">
        <f aca="false">IF(MC22&lt;&gt;"",IF(ABS($F22-$G22)&gt;=PrSettings!$M$7,(ABS($F22-$G22-LZ22+MA22)&lt;=1)*1,IF(AND(MC22,$F22=$G22,$F22&gt;=PrSettings!$M$6),(ABS(LZ22-$F22)&lt;=1)*1,IF(AND(ABS($F22-$G22-LZ22+MA22)&lt;=1,$F22+$G22&gt;=PrSettings!$M$8),(ABS(LZ22-$F22)&lt;=1)*(ABS(MA22-$G22)&lt;=1)*1,""))),"")</f>
        <v/>
      </c>
      <c r="MG22" s="236"/>
    </row>
    <row r="23" customFormat="false" ht="15.75" hidden="false" customHeight="true" outlineLevel="0" collapsed="false">
      <c r="A23" s="153"/>
      <c r="B23" s="227" t="n">
        <f aca="false" t="array" ref="B23:B23">INDEX(Groups!$C$7:$C$35,MATCH(C23,Groups!$D$7:$D$35,0))</f>
        <v>9</v>
      </c>
      <c r="C23" s="228" t="str">
        <f aca="false">GrpC!$B$7</f>
        <v>Denmark</v>
      </c>
      <c r="D23" s="229" t="n">
        <f aca="false" t="array" ref="D23:D23">INDEX(Groups!$C$7:$C$35,MATCH(E23,Groups!$D$7:$D$35,0))</f>
        <v>5</v>
      </c>
      <c r="E23" s="228" t="str">
        <f aca="false">GrpC!$D$7</f>
        <v>England</v>
      </c>
      <c r="F23" s="230" t="n">
        <f aca="false">GrpC!$E$7</f>
        <v>2</v>
      </c>
      <c r="G23" s="231" t="n">
        <f aca="false">GrpC!$G$7</f>
        <v>3</v>
      </c>
      <c r="H23" s="107"/>
      <c r="I23" s="227" t="n">
        <f aca="false">$B23</f>
        <v>9</v>
      </c>
      <c r="J23" s="228" t="str">
        <f aca="false">GrpC!$B$7</f>
        <v>Denmark</v>
      </c>
      <c r="K23" s="229" t="n">
        <f aca="false">$D23</f>
        <v>5</v>
      </c>
      <c r="L23" s="228" t="str">
        <f aca="false">GrpC!$D$7</f>
        <v>England</v>
      </c>
      <c r="M23" s="232"/>
      <c r="N23" s="232"/>
      <c r="O23" s="235"/>
      <c r="P23" s="229" t="str">
        <f aca="false">IF(($F23&lt;&gt;"")*($G23&lt;&gt;"")*(M23&lt;&gt;"")*(N23&lt;&gt;""),($F23&gt;$G23)*(M23&gt;N23)+($F23=$G23)*(M23=N23)+($F23&lt;$G23)*(M23&lt;N23),"")</f>
        <v/>
      </c>
      <c r="Q23" s="229" t="str">
        <f aca="false">IF((P23&lt;&gt;""),IF(OR($F23&lt;&gt;$G23,PrSettings!$M$4="●"),(($F23-$G23)=(M23-N23))*1,0),"")</f>
        <v/>
      </c>
      <c r="R23" s="229" t="str">
        <f aca="false">IF((P23&lt;&gt;""),($F23=M23)*($G23=N23),"")</f>
        <v/>
      </c>
      <c r="S23" s="229" t="str">
        <f aca="false">IF(P23&lt;&gt;"",IF(ABS($F23-$G23)&gt;=PrSettings!$M$7,(ABS($F23-$G23-M23+N23)&lt;=1)*1,IF(AND(P23,$F23=$G23,$F23&gt;=PrSettings!$M$6),(ABS(M23-$F23)&lt;=1)*1,IF(AND(ABS($F23-$G23-M23+N23)&lt;=1,$F23+$G23&gt;=PrSettings!$M$8),(ABS(M23-$F23)&lt;=1)*(ABS(N23-$G23)&lt;=1)*1,""))),"")</f>
        <v/>
      </c>
      <c r="T23" s="236"/>
      <c r="V23" s="227" t="n">
        <f aca="false">$B23</f>
        <v>9</v>
      </c>
      <c r="W23" s="228" t="str">
        <f aca="false">GrpC!$B$7</f>
        <v>Denmark</v>
      </c>
      <c r="X23" s="229" t="n">
        <f aca="false">$D23</f>
        <v>5</v>
      </c>
      <c r="Y23" s="228" t="str">
        <f aca="false">GrpC!$D$7</f>
        <v>England</v>
      </c>
      <c r="Z23" s="232"/>
      <c r="AA23" s="232"/>
      <c r="AB23" s="235"/>
      <c r="AC23" s="229" t="str">
        <f aca="false">IF(($F23&lt;&gt;"")*($G23&lt;&gt;"")*(Z23&lt;&gt;"")*(AA23&lt;&gt;""),($F23&gt;$G23)*(Z23&gt;AA23)+($F23=$G23)*(Z23=AA23)+($F23&lt;$G23)*(Z23&lt;AA23),"")</f>
        <v/>
      </c>
      <c r="AD23" s="229" t="str">
        <f aca="false">IF((AC23&lt;&gt;""),IF(OR($F23&lt;&gt;$G23,PrSettings!$M$4="●"),(($F23-$G23)=(Z23-AA23))*1,0),"")</f>
        <v/>
      </c>
      <c r="AE23" s="229" t="str">
        <f aca="false">IF((AC23&lt;&gt;""),($F23=Z23)*($G23=AA23),"")</f>
        <v/>
      </c>
      <c r="AF23" s="229" t="str">
        <f aca="false">IF(AC23&lt;&gt;"",IF(ABS($F23-$G23)&gt;=PrSettings!$M$7,(ABS($F23-$G23-Z23+AA23)&lt;=1)*1,IF(AND(AC23,$F23=$G23,$F23&gt;=PrSettings!$M$6),(ABS(Z23-$F23)&lt;=1)*1,IF(AND(ABS($F23-$G23-Z23+AA23)&lt;=1,$F23+$G23&gt;=PrSettings!$M$8),(ABS(Z23-$F23)&lt;=1)*(ABS(AA23-$G23)&lt;=1)*1,""))),"")</f>
        <v/>
      </c>
      <c r="AG23" s="236"/>
      <c r="AI23" s="227" t="n">
        <f aca="false">$B23</f>
        <v>9</v>
      </c>
      <c r="AJ23" s="228" t="str">
        <f aca="false">GrpC!$B$7</f>
        <v>Denmark</v>
      </c>
      <c r="AK23" s="229" t="n">
        <f aca="false">$D23</f>
        <v>5</v>
      </c>
      <c r="AL23" s="228" t="str">
        <f aca="false">GrpC!$D$7</f>
        <v>England</v>
      </c>
      <c r="AM23" s="232"/>
      <c r="AN23" s="232"/>
      <c r="AO23" s="235"/>
      <c r="AP23" s="229" t="str">
        <f aca="false">IF(($F23&lt;&gt;"")*($G23&lt;&gt;"")*(AM23&lt;&gt;"")*(AN23&lt;&gt;""),($F23&gt;$G23)*(AM23&gt;AN23)+($F23=$G23)*(AM23=AN23)+($F23&lt;$G23)*(AM23&lt;AN23),"")</f>
        <v/>
      </c>
      <c r="AQ23" s="229" t="str">
        <f aca="false">IF((AP23&lt;&gt;""),IF(OR($F23&lt;&gt;$G23,PrSettings!$M$4="●"),(($F23-$G23)=(AM23-AN23))*1,0),"")</f>
        <v/>
      </c>
      <c r="AR23" s="229" t="str">
        <f aca="false">IF((AP23&lt;&gt;""),($F23=AM23)*($G23=AN23),"")</f>
        <v/>
      </c>
      <c r="AS23" s="229" t="str">
        <f aca="false">IF(AP23&lt;&gt;"",IF(ABS($F23-$G23)&gt;=PrSettings!$M$7,(ABS($F23-$G23-AM23+AN23)&lt;=1)*1,IF(AND(AP23,$F23=$G23,$F23&gt;=PrSettings!$M$6),(ABS(AM23-$F23)&lt;=1)*1,IF(AND(ABS($F23-$G23-AM23+AN23)&lt;=1,$F23+$G23&gt;=PrSettings!$M$8),(ABS(AM23-$F23)&lt;=1)*(ABS(AN23-$G23)&lt;=1)*1,""))),"")</f>
        <v/>
      </c>
      <c r="AT23" s="236"/>
      <c r="AV23" s="227" t="n">
        <f aca="false">$B23</f>
        <v>9</v>
      </c>
      <c r="AW23" s="228" t="str">
        <f aca="false">GrpC!$B$7</f>
        <v>Denmark</v>
      </c>
      <c r="AX23" s="229" t="n">
        <f aca="false">$D23</f>
        <v>5</v>
      </c>
      <c r="AY23" s="228" t="str">
        <f aca="false">GrpC!$D$7</f>
        <v>England</v>
      </c>
      <c r="AZ23" s="232"/>
      <c r="BA23" s="232"/>
      <c r="BB23" s="235"/>
      <c r="BC23" s="229" t="str">
        <f aca="false">IF(($F23&lt;&gt;"")*($G23&lt;&gt;"")*(AZ23&lt;&gt;"")*(BA23&lt;&gt;""),($F23&gt;$G23)*(AZ23&gt;BA23)+($F23=$G23)*(AZ23=BA23)+($F23&lt;$G23)*(AZ23&lt;BA23),"")</f>
        <v/>
      </c>
      <c r="BD23" s="229" t="str">
        <f aca="false">IF((BC23&lt;&gt;""),IF(OR($F23&lt;&gt;$G23,PrSettings!$M$4="●"),(($F23-$G23)=(AZ23-BA23))*1,0),"")</f>
        <v/>
      </c>
      <c r="BE23" s="229" t="str">
        <f aca="false">IF((BC23&lt;&gt;""),($F23=AZ23)*($G23=BA23),"")</f>
        <v/>
      </c>
      <c r="BF23" s="229" t="str">
        <f aca="false">IF(BC23&lt;&gt;"",IF(ABS($F23-$G23)&gt;=PrSettings!$M$7,(ABS($F23-$G23-AZ23+BA23)&lt;=1)*1,IF(AND(BC23,$F23=$G23,$F23&gt;=PrSettings!$M$6),(ABS(AZ23-$F23)&lt;=1)*1,IF(AND(ABS($F23-$G23-AZ23+BA23)&lt;=1,$F23+$G23&gt;=PrSettings!$M$8),(ABS(AZ23-$F23)&lt;=1)*(ABS(BA23-$G23)&lt;=1)*1,""))),"")</f>
        <v/>
      </c>
      <c r="BG23" s="236"/>
      <c r="BI23" s="227" t="n">
        <f aca="false">$B23</f>
        <v>9</v>
      </c>
      <c r="BJ23" s="228" t="str">
        <f aca="false">GrpC!$B$7</f>
        <v>Denmark</v>
      </c>
      <c r="BK23" s="229" t="n">
        <f aca="false">$D23</f>
        <v>5</v>
      </c>
      <c r="BL23" s="228" t="str">
        <f aca="false">GrpC!$D$7</f>
        <v>England</v>
      </c>
      <c r="BM23" s="232"/>
      <c r="BN23" s="232"/>
      <c r="BO23" s="235"/>
      <c r="BP23" s="229" t="str">
        <f aca="false">IF(($F23&lt;&gt;"")*($G23&lt;&gt;"")*(BM23&lt;&gt;"")*(BN23&lt;&gt;""),($F23&gt;$G23)*(BM23&gt;BN23)+($F23=$G23)*(BM23=BN23)+($F23&lt;$G23)*(BM23&lt;BN23),"")</f>
        <v/>
      </c>
      <c r="BQ23" s="229" t="str">
        <f aca="false">IF((BP23&lt;&gt;""),IF(OR($F23&lt;&gt;$G23,PrSettings!$M$4="●"),(($F23-$G23)=(BM23-BN23))*1,0),"")</f>
        <v/>
      </c>
      <c r="BR23" s="229" t="str">
        <f aca="false">IF((BP23&lt;&gt;""),($F23=BM23)*($G23=BN23),"")</f>
        <v/>
      </c>
      <c r="BS23" s="229" t="str">
        <f aca="false">IF(BP23&lt;&gt;"",IF(ABS($F23-$G23)&gt;=PrSettings!$M$7,(ABS($F23-$G23-BM23+BN23)&lt;=1)*1,IF(AND(BP23,$F23=$G23,$F23&gt;=PrSettings!$M$6),(ABS(BM23-$F23)&lt;=1)*1,IF(AND(ABS($F23-$G23-BM23+BN23)&lt;=1,$F23+$G23&gt;=PrSettings!$M$8),(ABS(BM23-$F23)&lt;=1)*(ABS(BN23-$G23)&lt;=1)*1,""))),"")</f>
        <v/>
      </c>
      <c r="BT23" s="236"/>
      <c r="BV23" s="227" t="n">
        <f aca="false">$B23</f>
        <v>9</v>
      </c>
      <c r="BW23" s="228" t="str">
        <f aca="false">GrpC!$B$7</f>
        <v>Denmark</v>
      </c>
      <c r="BX23" s="229" t="n">
        <f aca="false">$D23</f>
        <v>5</v>
      </c>
      <c r="BY23" s="228" t="str">
        <f aca="false">GrpC!$D$7</f>
        <v>England</v>
      </c>
      <c r="BZ23" s="232"/>
      <c r="CA23" s="232"/>
      <c r="CB23" s="235"/>
      <c r="CC23" s="229" t="str">
        <f aca="false">IF(($F23&lt;&gt;"")*($G23&lt;&gt;"")*(BZ23&lt;&gt;"")*(CA23&lt;&gt;""),($F23&gt;$G23)*(BZ23&gt;CA23)+($F23=$G23)*(BZ23=CA23)+($F23&lt;$G23)*(BZ23&lt;CA23),"")</f>
        <v/>
      </c>
      <c r="CD23" s="229" t="str">
        <f aca="false">IF((CC23&lt;&gt;""),IF(OR($F23&lt;&gt;$G23,PrSettings!$M$4="●"),(($F23-$G23)=(BZ23-CA23))*1,0),"")</f>
        <v/>
      </c>
      <c r="CE23" s="229" t="str">
        <f aca="false">IF((CC23&lt;&gt;""),($F23=BZ23)*($G23=CA23),"")</f>
        <v/>
      </c>
      <c r="CF23" s="229" t="str">
        <f aca="false">IF(CC23&lt;&gt;"",IF(ABS($F23-$G23)&gt;=PrSettings!$M$7,(ABS($F23-$G23-BZ23+CA23)&lt;=1)*1,IF(AND(CC23,$F23=$G23,$F23&gt;=PrSettings!$M$6),(ABS(BZ23-$F23)&lt;=1)*1,IF(AND(ABS($F23-$G23-BZ23+CA23)&lt;=1,$F23+$G23&gt;=PrSettings!$M$8),(ABS(BZ23-$F23)&lt;=1)*(ABS(CA23-$G23)&lt;=1)*1,""))),"")</f>
        <v/>
      </c>
      <c r="CG23" s="236"/>
      <c r="CI23" s="227" t="n">
        <f aca="false">$B23</f>
        <v>9</v>
      </c>
      <c r="CJ23" s="228" t="str">
        <f aca="false">GrpC!$B$7</f>
        <v>Denmark</v>
      </c>
      <c r="CK23" s="229" t="n">
        <f aca="false">$D23</f>
        <v>5</v>
      </c>
      <c r="CL23" s="228" t="str">
        <f aca="false">GrpC!$D$7</f>
        <v>England</v>
      </c>
      <c r="CM23" s="232"/>
      <c r="CN23" s="232"/>
      <c r="CO23" s="235"/>
      <c r="CP23" s="229" t="str">
        <f aca="false">IF(($F23&lt;&gt;"")*($G23&lt;&gt;"")*(CM23&lt;&gt;"")*(CN23&lt;&gt;""),($F23&gt;$G23)*(CM23&gt;CN23)+($F23=$G23)*(CM23=CN23)+($F23&lt;$G23)*(CM23&lt;CN23),"")</f>
        <v/>
      </c>
      <c r="CQ23" s="229" t="str">
        <f aca="false">IF((CP23&lt;&gt;""),IF(OR($F23&lt;&gt;$G23,PrSettings!$M$4="●"),(($F23-$G23)=(CM23-CN23))*1,0),"")</f>
        <v/>
      </c>
      <c r="CR23" s="229" t="str">
        <f aca="false">IF((CP23&lt;&gt;""),($F23=CM23)*($G23=CN23),"")</f>
        <v/>
      </c>
      <c r="CS23" s="229" t="str">
        <f aca="false">IF(CP23&lt;&gt;"",IF(ABS($F23-$G23)&gt;=PrSettings!$M$7,(ABS($F23-$G23-CM23+CN23)&lt;=1)*1,IF(AND(CP23,$F23=$G23,$F23&gt;=PrSettings!$M$6),(ABS(CM23-$F23)&lt;=1)*1,IF(AND(ABS($F23-$G23-CM23+CN23)&lt;=1,$F23+$G23&gt;=PrSettings!$M$8),(ABS(CM23-$F23)&lt;=1)*(ABS(CN23-$G23)&lt;=1)*1,""))),"")</f>
        <v/>
      </c>
      <c r="CT23" s="236"/>
      <c r="CV23" s="227" t="n">
        <f aca="false">$B23</f>
        <v>9</v>
      </c>
      <c r="CW23" s="228" t="str">
        <f aca="false">GrpC!$B$7</f>
        <v>Denmark</v>
      </c>
      <c r="CX23" s="229" t="n">
        <f aca="false">$D23</f>
        <v>5</v>
      </c>
      <c r="CY23" s="228" t="str">
        <f aca="false">GrpC!$D$7</f>
        <v>England</v>
      </c>
      <c r="CZ23" s="232"/>
      <c r="DA23" s="232"/>
      <c r="DB23" s="235"/>
      <c r="DC23" s="229" t="str">
        <f aca="false">IF(($F23&lt;&gt;"")*($G23&lt;&gt;"")*(CZ23&lt;&gt;"")*(DA23&lt;&gt;""),($F23&gt;$G23)*(CZ23&gt;DA23)+($F23=$G23)*(CZ23=DA23)+($F23&lt;$G23)*(CZ23&lt;DA23),"")</f>
        <v/>
      </c>
      <c r="DD23" s="229" t="str">
        <f aca="false">IF((DC23&lt;&gt;""),IF(OR($F23&lt;&gt;$G23,PrSettings!$M$4="●"),(($F23-$G23)=(CZ23-DA23))*1,0),"")</f>
        <v/>
      </c>
      <c r="DE23" s="229" t="str">
        <f aca="false">IF((DC23&lt;&gt;""),($F23=CZ23)*($G23=DA23),"")</f>
        <v/>
      </c>
      <c r="DF23" s="229" t="str">
        <f aca="false">IF(DC23&lt;&gt;"",IF(ABS($F23-$G23)&gt;=PrSettings!$M$7,(ABS($F23-$G23-CZ23+DA23)&lt;=1)*1,IF(AND(DC23,$F23=$G23,$F23&gt;=PrSettings!$M$6),(ABS(CZ23-$F23)&lt;=1)*1,IF(AND(ABS($F23-$G23-CZ23+DA23)&lt;=1,$F23+$G23&gt;=PrSettings!$M$8),(ABS(CZ23-$F23)&lt;=1)*(ABS(DA23-$G23)&lt;=1)*1,""))),"")</f>
        <v/>
      </c>
      <c r="DG23" s="236"/>
      <c r="DI23" s="227" t="n">
        <f aca="false">$B23</f>
        <v>9</v>
      </c>
      <c r="DJ23" s="228" t="str">
        <f aca="false">GrpC!$B$7</f>
        <v>Denmark</v>
      </c>
      <c r="DK23" s="229" t="n">
        <f aca="false">$D23</f>
        <v>5</v>
      </c>
      <c r="DL23" s="228" t="str">
        <f aca="false">GrpC!$D$7</f>
        <v>England</v>
      </c>
      <c r="DM23" s="232"/>
      <c r="DN23" s="232"/>
      <c r="DO23" s="235"/>
      <c r="DP23" s="229" t="str">
        <f aca="false">IF(($F23&lt;&gt;"")*($G23&lt;&gt;"")*(DM23&lt;&gt;"")*(DN23&lt;&gt;""),($F23&gt;$G23)*(DM23&gt;DN23)+($F23=$G23)*(DM23=DN23)+($F23&lt;$G23)*(DM23&lt;DN23),"")</f>
        <v/>
      </c>
      <c r="DQ23" s="229" t="str">
        <f aca="false">IF((DP23&lt;&gt;""),IF(OR($F23&lt;&gt;$G23,PrSettings!$M$4="●"),(($F23-$G23)=(DM23-DN23))*1,0),"")</f>
        <v/>
      </c>
      <c r="DR23" s="229" t="str">
        <f aca="false">IF((DP23&lt;&gt;""),($F23=DM23)*($G23=DN23),"")</f>
        <v/>
      </c>
      <c r="DS23" s="229" t="str">
        <f aca="false">IF(DP23&lt;&gt;"",IF(ABS($F23-$G23)&gt;=PrSettings!$M$7,(ABS($F23-$G23-DM23+DN23)&lt;=1)*1,IF(AND(DP23,$F23=$G23,$F23&gt;=PrSettings!$M$6),(ABS(DM23-$F23)&lt;=1)*1,IF(AND(ABS($F23-$G23-DM23+DN23)&lt;=1,$F23+$G23&gt;=PrSettings!$M$8),(ABS(DM23-$F23)&lt;=1)*(ABS(DN23-$G23)&lt;=1)*1,""))),"")</f>
        <v/>
      </c>
      <c r="DT23" s="236"/>
      <c r="DV23" s="227" t="n">
        <f aca="false">$B23</f>
        <v>9</v>
      </c>
      <c r="DW23" s="228" t="str">
        <f aca="false">GrpC!$B$7</f>
        <v>Denmark</v>
      </c>
      <c r="DX23" s="229" t="n">
        <f aca="false">$D23</f>
        <v>5</v>
      </c>
      <c r="DY23" s="228" t="str">
        <f aca="false">GrpC!$D$7</f>
        <v>England</v>
      </c>
      <c r="DZ23" s="232"/>
      <c r="EA23" s="232"/>
      <c r="EB23" s="235"/>
      <c r="EC23" s="229" t="str">
        <f aca="false">IF(($F23&lt;&gt;"")*($G23&lt;&gt;"")*(DZ23&lt;&gt;"")*(EA23&lt;&gt;""),($F23&gt;$G23)*(DZ23&gt;EA23)+($F23=$G23)*(DZ23=EA23)+($F23&lt;$G23)*(DZ23&lt;EA23),"")</f>
        <v/>
      </c>
      <c r="ED23" s="229" t="str">
        <f aca="false">IF((EC23&lt;&gt;""),IF(OR($F23&lt;&gt;$G23,PrSettings!$M$4="●"),(($F23-$G23)=(DZ23-EA23))*1,0),"")</f>
        <v/>
      </c>
      <c r="EE23" s="229" t="str">
        <f aca="false">IF((EC23&lt;&gt;""),($F23=DZ23)*($G23=EA23),"")</f>
        <v/>
      </c>
      <c r="EF23" s="229" t="str">
        <f aca="false">IF(EC23&lt;&gt;"",IF(ABS($F23-$G23)&gt;=PrSettings!$M$7,(ABS($F23-$G23-DZ23+EA23)&lt;=1)*1,IF(AND(EC23,$F23=$G23,$F23&gt;=PrSettings!$M$6),(ABS(DZ23-$F23)&lt;=1)*1,IF(AND(ABS($F23-$G23-DZ23+EA23)&lt;=1,$F23+$G23&gt;=PrSettings!$M$8),(ABS(DZ23-$F23)&lt;=1)*(ABS(EA23-$G23)&lt;=1)*1,""))),"")</f>
        <v/>
      </c>
      <c r="EG23" s="236"/>
      <c r="EI23" s="227" t="n">
        <f aca="false">$B23</f>
        <v>9</v>
      </c>
      <c r="EJ23" s="228" t="str">
        <f aca="false">GrpC!$B$7</f>
        <v>Denmark</v>
      </c>
      <c r="EK23" s="229" t="n">
        <f aca="false">$D23</f>
        <v>5</v>
      </c>
      <c r="EL23" s="228" t="str">
        <f aca="false">GrpC!$D$7</f>
        <v>England</v>
      </c>
      <c r="EM23" s="232"/>
      <c r="EN23" s="232"/>
      <c r="EO23" s="235"/>
      <c r="EP23" s="229" t="str">
        <f aca="false">IF(($F23&lt;&gt;"")*($G23&lt;&gt;"")*(EM23&lt;&gt;"")*(EN23&lt;&gt;""),($F23&gt;$G23)*(EM23&gt;EN23)+($F23=$G23)*(EM23=EN23)+($F23&lt;$G23)*(EM23&lt;EN23),"")</f>
        <v/>
      </c>
      <c r="EQ23" s="229" t="str">
        <f aca="false">IF((EP23&lt;&gt;""),IF(OR($F23&lt;&gt;$G23,PrSettings!$M$4="●"),(($F23-$G23)=(EM23-EN23))*1,0),"")</f>
        <v/>
      </c>
      <c r="ER23" s="229" t="str">
        <f aca="false">IF((EP23&lt;&gt;""),($F23=EM23)*($G23=EN23),"")</f>
        <v/>
      </c>
      <c r="ES23" s="229" t="str">
        <f aca="false">IF(EP23&lt;&gt;"",IF(ABS($F23-$G23)&gt;=PrSettings!$M$7,(ABS($F23-$G23-EM23+EN23)&lt;=1)*1,IF(AND(EP23,$F23=$G23,$F23&gt;=PrSettings!$M$6),(ABS(EM23-$F23)&lt;=1)*1,IF(AND(ABS($F23-$G23-EM23+EN23)&lt;=1,$F23+$G23&gt;=PrSettings!$M$8),(ABS(EM23-$F23)&lt;=1)*(ABS(EN23-$G23)&lt;=1)*1,""))),"")</f>
        <v/>
      </c>
      <c r="ET23" s="236"/>
      <c r="EV23" s="227" t="n">
        <f aca="false">$B23</f>
        <v>9</v>
      </c>
      <c r="EW23" s="228" t="str">
        <f aca="false">GrpC!$B$7</f>
        <v>Denmark</v>
      </c>
      <c r="EX23" s="229" t="n">
        <f aca="false">$D23</f>
        <v>5</v>
      </c>
      <c r="EY23" s="228" t="str">
        <f aca="false">GrpC!$D$7</f>
        <v>England</v>
      </c>
      <c r="EZ23" s="232"/>
      <c r="FA23" s="232"/>
      <c r="FB23" s="235"/>
      <c r="FC23" s="229" t="str">
        <f aca="false">IF(($F23&lt;&gt;"")*($G23&lt;&gt;"")*(EZ23&lt;&gt;"")*(FA23&lt;&gt;""),($F23&gt;$G23)*(EZ23&gt;FA23)+($F23=$G23)*(EZ23=FA23)+($F23&lt;$G23)*(EZ23&lt;FA23),"")</f>
        <v/>
      </c>
      <c r="FD23" s="229" t="str">
        <f aca="false">IF((FC23&lt;&gt;""),IF(OR($F23&lt;&gt;$G23,PrSettings!$M$4="●"),(($F23-$G23)=(EZ23-FA23))*1,0),"")</f>
        <v/>
      </c>
      <c r="FE23" s="229" t="str">
        <f aca="false">IF((FC23&lt;&gt;""),($F23=EZ23)*($G23=FA23),"")</f>
        <v/>
      </c>
      <c r="FF23" s="229" t="str">
        <f aca="false">IF(FC23&lt;&gt;"",IF(ABS($F23-$G23)&gt;=PrSettings!$M$7,(ABS($F23-$G23-EZ23+FA23)&lt;=1)*1,IF(AND(FC23,$F23=$G23,$F23&gt;=PrSettings!$M$6),(ABS(EZ23-$F23)&lt;=1)*1,IF(AND(ABS($F23-$G23-EZ23+FA23)&lt;=1,$F23+$G23&gt;=PrSettings!$M$8),(ABS(EZ23-$F23)&lt;=1)*(ABS(FA23-$G23)&lt;=1)*1,""))),"")</f>
        <v/>
      </c>
      <c r="FG23" s="236"/>
      <c r="FI23" s="227" t="n">
        <f aca="false">$B23</f>
        <v>9</v>
      </c>
      <c r="FJ23" s="228" t="str">
        <f aca="false">GrpC!$B$7</f>
        <v>Denmark</v>
      </c>
      <c r="FK23" s="229" t="n">
        <f aca="false">$D23</f>
        <v>5</v>
      </c>
      <c r="FL23" s="228" t="str">
        <f aca="false">GrpC!$D$7</f>
        <v>England</v>
      </c>
      <c r="FM23" s="232"/>
      <c r="FN23" s="232"/>
      <c r="FO23" s="235"/>
      <c r="FP23" s="229" t="str">
        <f aca="false">IF(($F23&lt;&gt;"")*($G23&lt;&gt;"")*(FM23&lt;&gt;"")*(FN23&lt;&gt;""),($F23&gt;$G23)*(FM23&gt;FN23)+($F23=$G23)*(FM23=FN23)+($F23&lt;$G23)*(FM23&lt;FN23),"")</f>
        <v/>
      </c>
      <c r="FQ23" s="229" t="str">
        <f aca="false">IF((FP23&lt;&gt;""),IF(OR($F23&lt;&gt;$G23,PrSettings!$M$4="●"),(($F23-$G23)=(FM23-FN23))*1,0),"")</f>
        <v/>
      </c>
      <c r="FR23" s="229" t="str">
        <f aca="false">IF((FP23&lt;&gt;""),($F23=FM23)*($G23=FN23),"")</f>
        <v/>
      </c>
      <c r="FS23" s="229" t="str">
        <f aca="false">IF(FP23&lt;&gt;"",IF(ABS($F23-$G23)&gt;=PrSettings!$M$7,(ABS($F23-$G23-FM23+FN23)&lt;=1)*1,IF(AND(FP23,$F23=$G23,$F23&gt;=PrSettings!$M$6),(ABS(FM23-$F23)&lt;=1)*1,IF(AND(ABS($F23-$G23-FM23+FN23)&lt;=1,$F23+$G23&gt;=PrSettings!$M$8),(ABS(FM23-$F23)&lt;=1)*(ABS(FN23-$G23)&lt;=1)*1,""))),"")</f>
        <v/>
      </c>
      <c r="FT23" s="236"/>
      <c r="FV23" s="227" t="n">
        <f aca="false">$B23</f>
        <v>9</v>
      </c>
      <c r="FW23" s="228" t="str">
        <f aca="false">GrpC!$B$7</f>
        <v>Denmark</v>
      </c>
      <c r="FX23" s="229" t="n">
        <f aca="false">$D23</f>
        <v>5</v>
      </c>
      <c r="FY23" s="228" t="str">
        <f aca="false">GrpC!$D$7</f>
        <v>England</v>
      </c>
      <c r="FZ23" s="232"/>
      <c r="GA23" s="232"/>
      <c r="GB23" s="235"/>
      <c r="GC23" s="229" t="str">
        <f aca="false">IF(($F23&lt;&gt;"")*($G23&lt;&gt;"")*(FZ23&lt;&gt;"")*(GA23&lt;&gt;""),($F23&gt;$G23)*(FZ23&gt;GA23)+($F23=$G23)*(FZ23=GA23)+($F23&lt;$G23)*(FZ23&lt;GA23),"")</f>
        <v/>
      </c>
      <c r="GD23" s="229" t="str">
        <f aca="false">IF((GC23&lt;&gt;""),IF(OR($F23&lt;&gt;$G23,PrSettings!$M$4="●"),(($F23-$G23)=(FZ23-GA23))*1,0),"")</f>
        <v/>
      </c>
      <c r="GE23" s="229" t="str">
        <f aca="false">IF((GC23&lt;&gt;""),($F23=FZ23)*($G23=GA23),"")</f>
        <v/>
      </c>
      <c r="GF23" s="229" t="str">
        <f aca="false">IF(GC23&lt;&gt;"",IF(ABS($F23-$G23)&gt;=PrSettings!$M$7,(ABS($F23-$G23-FZ23+GA23)&lt;=1)*1,IF(AND(GC23,$F23=$G23,$F23&gt;=PrSettings!$M$6),(ABS(FZ23-$F23)&lt;=1)*1,IF(AND(ABS($F23-$G23-FZ23+GA23)&lt;=1,$F23+$G23&gt;=PrSettings!$M$8),(ABS(FZ23-$F23)&lt;=1)*(ABS(GA23-$G23)&lt;=1)*1,""))),"")</f>
        <v/>
      </c>
      <c r="GG23" s="236"/>
      <c r="GI23" s="227" t="n">
        <f aca="false">$B23</f>
        <v>9</v>
      </c>
      <c r="GJ23" s="228" t="str">
        <f aca="false">GrpC!$B$7</f>
        <v>Denmark</v>
      </c>
      <c r="GK23" s="229" t="n">
        <f aca="false">$D23</f>
        <v>5</v>
      </c>
      <c r="GL23" s="228" t="str">
        <f aca="false">GrpC!$D$7</f>
        <v>England</v>
      </c>
      <c r="GM23" s="232"/>
      <c r="GN23" s="232"/>
      <c r="GO23" s="235"/>
      <c r="GP23" s="229" t="str">
        <f aca="false">IF(($F23&lt;&gt;"")*($G23&lt;&gt;"")*(GM23&lt;&gt;"")*(GN23&lt;&gt;""),($F23&gt;$G23)*(GM23&gt;GN23)+($F23=$G23)*(GM23=GN23)+($F23&lt;$G23)*(GM23&lt;GN23),"")</f>
        <v/>
      </c>
      <c r="GQ23" s="229" t="str">
        <f aca="false">IF((GP23&lt;&gt;""),IF(OR($F23&lt;&gt;$G23,PrSettings!$M$4="●"),(($F23-$G23)=(GM23-GN23))*1,0),"")</f>
        <v/>
      </c>
      <c r="GR23" s="229" t="str">
        <f aca="false">IF((GP23&lt;&gt;""),($F23=GM23)*($G23=GN23),"")</f>
        <v/>
      </c>
      <c r="GS23" s="229" t="str">
        <f aca="false">IF(GP23&lt;&gt;"",IF(ABS($F23-$G23)&gt;=PrSettings!$M$7,(ABS($F23-$G23-GM23+GN23)&lt;=1)*1,IF(AND(GP23,$F23=$G23,$F23&gt;=PrSettings!$M$6),(ABS(GM23-$F23)&lt;=1)*1,IF(AND(ABS($F23-$G23-GM23+GN23)&lt;=1,$F23+$G23&gt;=PrSettings!$M$8),(ABS(GM23-$F23)&lt;=1)*(ABS(GN23-$G23)&lt;=1)*1,""))),"")</f>
        <v/>
      </c>
      <c r="GT23" s="236"/>
      <c r="GV23" s="227" t="n">
        <f aca="false">$B23</f>
        <v>9</v>
      </c>
      <c r="GW23" s="228" t="str">
        <f aca="false">GrpC!$B$7</f>
        <v>Denmark</v>
      </c>
      <c r="GX23" s="229" t="n">
        <f aca="false">$D23</f>
        <v>5</v>
      </c>
      <c r="GY23" s="228" t="str">
        <f aca="false">GrpC!$D$7</f>
        <v>England</v>
      </c>
      <c r="GZ23" s="232"/>
      <c r="HA23" s="232"/>
      <c r="HB23" s="235"/>
      <c r="HC23" s="229" t="str">
        <f aca="false">IF(($F23&lt;&gt;"")*($G23&lt;&gt;"")*(GZ23&lt;&gt;"")*(HA23&lt;&gt;""),($F23&gt;$G23)*(GZ23&gt;HA23)+($F23=$G23)*(GZ23=HA23)+($F23&lt;$G23)*(GZ23&lt;HA23),"")</f>
        <v/>
      </c>
      <c r="HD23" s="229" t="str">
        <f aca="false">IF((HC23&lt;&gt;""),IF(OR($F23&lt;&gt;$G23,PrSettings!$M$4="●"),(($F23-$G23)=(GZ23-HA23))*1,0),"")</f>
        <v/>
      </c>
      <c r="HE23" s="229" t="str">
        <f aca="false">IF((HC23&lt;&gt;""),($F23=GZ23)*($G23=HA23),"")</f>
        <v/>
      </c>
      <c r="HF23" s="229" t="str">
        <f aca="false">IF(HC23&lt;&gt;"",IF(ABS($F23-$G23)&gt;=PrSettings!$M$7,(ABS($F23-$G23-GZ23+HA23)&lt;=1)*1,IF(AND(HC23,$F23=$G23,$F23&gt;=PrSettings!$M$6),(ABS(GZ23-$F23)&lt;=1)*1,IF(AND(ABS($F23-$G23-GZ23+HA23)&lt;=1,$F23+$G23&gt;=PrSettings!$M$8),(ABS(GZ23-$F23)&lt;=1)*(ABS(HA23-$G23)&lt;=1)*1,""))),"")</f>
        <v/>
      </c>
      <c r="HG23" s="236"/>
      <c r="HI23" s="227" t="n">
        <f aca="false">$B23</f>
        <v>9</v>
      </c>
      <c r="HJ23" s="228" t="str">
        <f aca="false">GrpC!$B$7</f>
        <v>Denmark</v>
      </c>
      <c r="HK23" s="229" t="n">
        <f aca="false">$D23</f>
        <v>5</v>
      </c>
      <c r="HL23" s="228" t="str">
        <f aca="false">GrpC!$D$7</f>
        <v>England</v>
      </c>
      <c r="HM23" s="232"/>
      <c r="HN23" s="232"/>
      <c r="HO23" s="235"/>
      <c r="HP23" s="229" t="str">
        <f aca="false">IF(($F23&lt;&gt;"")*($G23&lt;&gt;"")*(HM23&lt;&gt;"")*(HN23&lt;&gt;""),($F23&gt;$G23)*(HM23&gt;HN23)+($F23=$G23)*(HM23=HN23)+($F23&lt;$G23)*(HM23&lt;HN23),"")</f>
        <v/>
      </c>
      <c r="HQ23" s="229" t="str">
        <f aca="false">IF((HP23&lt;&gt;""),IF(OR($F23&lt;&gt;$G23,PrSettings!$M$4="●"),(($F23-$G23)=(HM23-HN23))*1,0),"")</f>
        <v/>
      </c>
      <c r="HR23" s="229" t="str">
        <f aca="false">IF((HP23&lt;&gt;""),($F23=HM23)*($G23=HN23),"")</f>
        <v/>
      </c>
      <c r="HS23" s="229" t="str">
        <f aca="false">IF(HP23&lt;&gt;"",IF(ABS($F23-$G23)&gt;=PrSettings!$M$7,(ABS($F23-$G23-HM23+HN23)&lt;=1)*1,IF(AND(HP23,$F23=$G23,$F23&gt;=PrSettings!$M$6),(ABS(HM23-$F23)&lt;=1)*1,IF(AND(ABS($F23-$G23-HM23+HN23)&lt;=1,$F23+$G23&gt;=PrSettings!$M$8),(ABS(HM23-$F23)&lt;=1)*(ABS(HN23-$G23)&lt;=1)*1,""))),"")</f>
        <v/>
      </c>
      <c r="HT23" s="236"/>
      <c r="HV23" s="227" t="n">
        <f aca="false">$B23</f>
        <v>9</v>
      </c>
      <c r="HW23" s="228" t="str">
        <f aca="false">GrpC!$B$7</f>
        <v>Denmark</v>
      </c>
      <c r="HX23" s="229" t="n">
        <f aca="false">$D23</f>
        <v>5</v>
      </c>
      <c r="HY23" s="228" t="str">
        <f aca="false">GrpC!$D$7</f>
        <v>England</v>
      </c>
      <c r="HZ23" s="232"/>
      <c r="IA23" s="232"/>
      <c r="IB23" s="235"/>
      <c r="IC23" s="229" t="str">
        <f aca="false">IF(($F23&lt;&gt;"")*($G23&lt;&gt;"")*(HZ23&lt;&gt;"")*(IA23&lt;&gt;""),($F23&gt;$G23)*(HZ23&gt;IA23)+($F23=$G23)*(HZ23=IA23)+($F23&lt;$G23)*(HZ23&lt;IA23),"")</f>
        <v/>
      </c>
      <c r="ID23" s="229" t="str">
        <f aca="false">IF((IC23&lt;&gt;""),IF(OR($F23&lt;&gt;$G23,PrSettings!$M$4="●"),(($F23-$G23)=(HZ23-IA23))*1,0),"")</f>
        <v/>
      </c>
      <c r="IE23" s="229" t="str">
        <f aca="false">IF((IC23&lt;&gt;""),($F23=HZ23)*($G23=IA23),"")</f>
        <v/>
      </c>
      <c r="IF23" s="229" t="str">
        <f aca="false">IF(IC23&lt;&gt;"",IF(ABS($F23-$G23)&gt;=PrSettings!$M$7,(ABS($F23-$G23-HZ23+IA23)&lt;=1)*1,IF(AND(IC23,$F23=$G23,$F23&gt;=PrSettings!$M$6),(ABS(HZ23-$F23)&lt;=1)*1,IF(AND(ABS($F23-$G23-HZ23+IA23)&lt;=1,$F23+$G23&gt;=PrSettings!$M$8),(ABS(HZ23-$F23)&lt;=1)*(ABS(IA23-$G23)&lt;=1)*1,""))),"")</f>
        <v/>
      </c>
      <c r="IG23" s="236"/>
      <c r="II23" s="227" t="n">
        <f aca="false">$B23</f>
        <v>9</v>
      </c>
      <c r="IJ23" s="228" t="str">
        <f aca="false">GrpC!$B$7</f>
        <v>Denmark</v>
      </c>
      <c r="IK23" s="229" t="n">
        <f aca="false">$D23</f>
        <v>5</v>
      </c>
      <c r="IL23" s="228" t="str">
        <f aca="false">GrpC!$D$7</f>
        <v>England</v>
      </c>
      <c r="IM23" s="232"/>
      <c r="IN23" s="232"/>
      <c r="IO23" s="235"/>
      <c r="IP23" s="229" t="str">
        <f aca="false">IF(($F23&lt;&gt;"")*($G23&lt;&gt;"")*(IM23&lt;&gt;"")*(IN23&lt;&gt;""),($F23&gt;$G23)*(IM23&gt;IN23)+($F23=$G23)*(IM23=IN23)+($F23&lt;$G23)*(IM23&lt;IN23),"")</f>
        <v/>
      </c>
      <c r="IQ23" s="229" t="str">
        <f aca="false">IF((IP23&lt;&gt;""),IF(OR($F23&lt;&gt;$G23,PrSettings!$M$4="●"),(($F23-$G23)=(IM23-IN23))*1,0),"")</f>
        <v/>
      </c>
      <c r="IR23" s="229" t="str">
        <f aca="false">IF((IP23&lt;&gt;""),($F23=IM23)*($G23=IN23),"")</f>
        <v/>
      </c>
      <c r="IS23" s="229" t="str">
        <f aca="false">IF(IP23&lt;&gt;"",IF(ABS($F23-$G23)&gt;=PrSettings!$M$7,(ABS($F23-$G23-IM23+IN23)&lt;=1)*1,IF(AND(IP23,$F23=$G23,$F23&gt;=PrSettings!$M$6),(ABS(IM23-$F23)&lt;=1)*1,IF(AND(ABS($F23-$G23-IM23+IN23)&lt;=1,$F23+$G23&gt;=PrSettings!$M$8),(ABS(IM23-$F23)&lt;=1)*(ABS(IN23-$G23)&lt;=1)*1,""))),"")</f>
        <v/>
      </c>
      <c r="IT23" s="236"/>
      <c r="IV23" s="227" t="n">
        <f aca="false">$B23</f>
        <v>9</v>
      </c>
      <c r="IW23" s="228" t="str">
        <f aca="false">GrpC!$B$7</f>
        <v>Denmark</v>
      </c>
      <c r="IX23" s="229" t="n">
        <f aca="false">$D23</f>
        <v>5</v>
      </c>
      <c r="IY23" s="228" t="str">
        <f aca="false">GrpC!$D$7</f>
        <v>England</v>
      </c>
      <c r="IZ23" s="232"/>
      <c r="JA23" s="232"/>
      <c r="JB23" s="235"/>
      <c r="JC23" s="229" t="str">
        <f aca="false">IF(($F23&lt;&gt;"")*($G23&lt;&gt;"")*(IZ23&lt;&gt;"")*(JA23&lt;&gt;""),($F23&gt;$G23)*(IZ23&gt;JA23)+($F23=$G23)*(IZ23=JA23)+($F23&lt;$G23)*(IZ23&lt;JA23),"")</f>
        <v/>
      </c>
      <c r="JD23" s="229" t="str">
        <f aca="false">IF((JC23&lt;&gt;""),IF(OR($F23&lt;&gt;$G23,PrSettings!$M$4="●"),(($F23-$G23)=(IZ23-JA23))*1,0),"")</f>
        <v/>
      </c>
      <c r="JE23" s="229" t="str">
        <f aca="false">IF((JC23&lt;&gt;""),($F23=IZ23)*($G23=JA23),"")</f>
        <v/>
      </c>
      <c r="JF23" s="229" t="str">
        <f aca="false">IF(JC23&lt;&gt;"",IF(ABS($F23-$G23)&gt;=PrSettings!$M$7,(ABS($F23-$G23-IZ23+JA23)&lt;=1)*1,IF(AND(JC23,$F23=$G23,$F23&gt;=PrSettings!$M$6),(ABS(IZ23-$F23)&lt;=1)*1,IF(AND(ABS($F23-$G23-IZ23+JA23)&lt;=1,$F23+$G23&gt;=PrSettings!$M$8),(ABS(IZ23-$F23)&lt;=1)*(ABS(JA23-$G23)&lt;=1)*1,""))),"")</f>
        <v/>
      </c>
      <c r="JG23" s="236"/>
      <c r="JI23" s="227" t="n">
        <f aca="false">$B23</f>
        <v>9</v>
      </c>
      <c r="JJ23" s="228" t="str">
        <f aca="false">GrpC!$B$7</f>
        <v>Denmark</v>
      </c>
      <c r="JK23" s="229" t="n">
        <f aca="false">$D23</f>
        <v>5</v>
      </c>
      <c r="JL23" s="228" t="str">
        <f aca="false">GrpC!$D$7</f>
        <v>England</v>
      </c>
      <c r="JM23" s="232"/>
      <c r="JN23" s="232"/>
      <c r="JO23" s="235"/>
      <c r="JP23" s="229" t="str">
        <f aca="false">IF(($F23&lt;&gt;"")*($G23&lt;&gt;"")*(JM23&lt;&gt;"")*(JN23&lt;&gt;""),($F23&gt;$G23)*(JM23&gt;JN23)+($F23=$G23)*(JM23=JN23)+($F23&lt;$G23)*(JM23&lt;JN23),"")</f>
        <v/>
      </c>
      <c r="JQ23" s="229" t="str">
        <f aca="false">IF((JP23&lt;&gt;""),IF(OR($F23&lt;&gt;$G23,PrSettings!$M$4="●"),(($F23-$G23)=(JM23-JN23))*1,0),"")</f>
        <v/>
      </c>
      <c r="JR23" s="229" t="str">
        <f aca="false">IF((JP23&lt;&gt;""),($F23=JM23)*($G23=JN23),"")</f>
        <v/>
      </c>
      <c r="JS23" s="229" t="str">
        <f aca="false">IF(JP23&lt;&gt;"",IF(ABS($F23-$G23)&gt;=PrSettings!$M$7,(ABS($F23-$G23-JM23+JN23)&lt;=1)*1,IF(AND(JP23,$F23=$G23,$F23&gt;=PrSettings!$M$6),(ABS(JM23-$F23)&lt;=1)*1,IF(AND(ABS($F23-$G23-JM23+JN23)&lt;=1,$F23+$G23&gt;=PrSettings!$M$8),(ABS(JM23-$F23)&lt;=1)*(ABS(JN23-$G23)&lt;=1)*1,""))),"")</f>
        <v/>
      </c>
      <c r="JT23" s="236"/>
      <c r="JV23" s="227" t="n">
        <f aca="false">$B23</f>
        <v>9</v>
      </c>
      <c r="JW23" s="228" t="str">
        <f aca="false">GrpC!$B$7</f>
        <v>Denmark</v>
      </c>
      <c r="JX23" s="229" t="n">
        <f aca="false">$D23</f>
        <v>5</v>
      </c>
      <c r="JY23" s="228" t="str">
        <f aca="false">GrpC!$D$7</f>
        <v>England</v>
      </c>
      <c r="JZ23" s="232"/>
      <c r="KA23" s="232"/>
      <c r="KB23" s="235"/>
      <c r="KC23" s="229" t="str">
        <f aca="false">IF(($F23&lt;&gt;"")*($G23&lt;&gt;"")*(JZ23&lt;&gt;"")*(KA23&lt;&gt;""),($F23&gt;$G23)*(JZ23&gt;KA23)+($F23=$G23)*(JZ23=KA23)+($F23&lt;$G23)*(JZ23&lt;KA23),"")</f>
        <v/>
      </c>
      <c r="KD23" s="229" t="str">
        <f aca="false">IF((KC23&lt;&gt;""),IF(OR($F23&lt;&gt;$G23,PrSettings!$M$4="●"),(($F23-$G23)=(JZ23-KA23))*1,0),"")</f>
        <v/>
      </c>
      <c r="KE23" s="229" t="str">
        <f aca="false">IF((KC23&lt;&gt;""),($F23=JZ23)*($G23=KA23),"")</f>
        <v/>
      </c>
      <c r="KF23" s="229" t="str">
        <f aca="false">IF(KC23&lt;&gt;"",IF(ABS($F23-$G23)&gt;=PrSettings!$M$7,(ABS($F23-$G23-JZ23+KA23)&lt;=1)*1,IF(AND(KC23,$F23=$G23,$F23&gt;=PrSettings!$M$6),(ABS(JZ23-$F23)&lt;=1)*1,IF(AND(ABS($F23-$G23-JZ23+KA23)&lt;=1,$F23+$G23&gt;=PrSettings!$M$8),(ABS(JZ23-$F23)&lt;=1)*(ABS(KA23-$G23)&lt;=1)*1,""))),"")</f>
        <v/>
      </c>
      <c r="KG23" s="236"/>
      <c r="KI23" s="227" t="n">
        <f aca="false">$B23</f>
        <v>9</v>
      </c>
      <c r="KJ23" s="228" t="str">
        <f aca="false">GrpC!$B$7</f>
        <v>Denmark</v>
      </c>
      <c r="KK23" s="229" t="n">
        <f aca="false">$D23</f>
        <v>5</v>
      </c>
      <c r="KL23" s="228" t="str">
        <f aca="false">GrpC!$D$7</f>
        <v>England</v>
      </c>
      <c r="KM23" s="232"/>
      <c r="KN23" s="232"/>
      <c r="KO23" s="235"/>
      <c r="KP23" s="229" t="str">
        <f aca="false">IF(($F23&lt;&gt;"")*($G23&lt;&gt;"")*(KM23&lt;&gt;"")*(KN23&lt;&gt;""),($F23&gt;$G23)*(KM23&gt;KN23)+($F23=$G23)*(KM23=KN23)+($F23&lt;$G23)*(KM23&lt;KN23),"")</f>
        <v/>
      </c>
      <c r="KQ23" s="229" t="str">
        <f aca="false">IF((KP23&lt;&gt;""),IF(OR($F23&lt;&gt;$G23,PrSettings!$M$4="●"),(($F23-$G23)=(KM23-KN23))*1,0),"")</f>
        <v/>
      </c>
      <c r="KR23" s="229" t="str">
        <f aca="false">IF((KP23&lt;&gt;""),($F23=KM23)*($G23=KN23),"")</f>
        <v/>
      </c>
      <c r="KS23" s="229" t="str">
        <f aca="false">IF(KP23&lt;&gt;"",IF(ABS($F23-$G23)&gt;=PrSettings!$M$7,(ABS($F23-$G23-KM23+KN23)&lt;=1)*1,IF(AND(KP23,$F23=$G23,$F23&gt;=PrSettings!$M$6),(ABS(KM23-$F23)&lt;=1)*1,IF(AND(ABS($F23-$G23-KM23+KN23)&lt;=1,$F23+$G23&gt;=PrSettings!$M$8),(ABS(KM23-$F23)&lt;=1)*(ABS(KN23-$G23)&lt;=1)*1,""))),"")</f>
        <v/>
      </c>
      <c r="KT23" s="236"/>
      <c r="KV23" s="227" t="n">
        <f aca="false">$B23</f>
        <v>9</v>
      </c>
      <c r="KW23" s="228" t="str">
        <f aca="false">GrpC!$B$7</f>
        <v>Denmark</v>
      </c>
      <c r="KX23" s="229" t="n">
        <f aca="false">$D23</f>
        <v>5</v>
      </c>
      <c r="KY23" s="228" t="str">
        <f aca="false">GrpC!$D$7</f>
        <v>England</v>
      </c>
      <c r="KZ23" s="232"/>
      <c r="LA23" s="232"/>
      <c r="LB23" s="235"/>
      <c r="LC23" s="229" t="str">
        <f aca="false">IF(($F23&lt;&gt;"")*($G23&lt;&gt;"")*(KZ23&lt;&gt;"")*(LA23&lt;&gt;""),($F23&gt;$G23)*(KZ23&gt;LA23)+($F23=$G23)*(KZ23=LA23)+($F23&lt;$G23)*(KZ23&lt;LA23),"")</f>
        <v/>
      </c>
      <c r="LD23" s="229" t="str">
        <f aca="false">IF((LC23&lt;&gt;""),IF(OR($F23&lt;&gt;$G23,PrSettings!$M$4="●"),(($F23-$G23)=(KZ23-LA23))*1,0),"")</f>
        <v/>
      </c>
      <c r="LE23" s="229" t="str">
        <f aca="false">IF((LC23&lt;&gt;""),($F23=KZ23)*($G23=LA23),"")</f>
        <v/>
      </c>
      <c r="LF23" s="229" t="str">
        <f aca="false">IF(LC23&lt;&gt;"",IF(ABS($F23-$G23)&gt;=PrSettings!$M$7,(ABS($F23-$G23-KZ23+LA23)&lt;=1)*1,IF(AND(LC23,$F23=$G23,$F23&gt;=PrSettings!$M$6),(ABS(KZ23-$F23)&lt;=1)*1,IF(AND(ABS($F23-$G23-KZ23+LA23)&lt;=1,$F23+$G23&gt;=PrSettings!$M$8),(ABS(KZ23-$F23)&lt;=1)*(ABS(LA23-$G23)&lt;=1)*1,""))),"")</f>
        <v/>
      </c>
      <c r="LG23" s="236"/>
      <c r="LI23" s="227" t="n">
        <f aca="false">$B23</f>
        <v>9</v>
      </c>
      <c r="LJ23" s="228" t="str">
        <f aca="false">GrpC!$B$7</f>
        <v>Denmark</v>
      </c>
      <c r="LK23" s="229" t="n">
        <f aca="false">$D23</f>
        <v>5</v>
      </c>
      <c r="LL23" s="228" t="str">
        <f aca="false">GrpC!$D$7</f>
        <v>England</v>
      </c>
      <c r="LM23" s="232"/>
      <c r="LN23" s="232"/>
      <c r="LO23" s="235"/>
      <c r="LP23" s="229" t="str">
        <f aca="false">IF(($F23&lt;&gt;"")*($G23&lt;&gt;"")*(LM23&lt;&gt;"")*(LN23&lt;&gt;""),($F23&gt;$G23)*(LM23&gt;LN23)+($F23=$G23)*(LM23=LN23)+($F23&lt;$G23)*(LM23&lt;LN23),"")</f>
        <v/>
      </c>
      <c r="LQ23" s="229" t="str">
        <f aca="false">IF((LP23&lt;&gt;""),IF(OR($F23&lt;&gt;$G23,PrSettings!$M$4="●"),(($F23-$G23)=(LM23-LN23))*1,0),"")</f>
        <v/>
      </c>
      <c r="LR23" s="229" t="str">
        <f aca="false">IF((LP23&lt;&gt;""),($F23=LM23)*($G23=LN23),"")</f>
        <v/>
      </c>
      <c r="LS23" s="229" t="str">
        <f aca="false">IF(LP23&lt;&gt;"",IF(ABS($F23-$G23)&gt;=PrSettings!$M$7,(ABS($F23-$G23-LM23+LN23)&lt;=1)*1,IF(AND(LP23,$F23=$G23,$F23&gt;=PrSettings!$M$6),(ABS(LM23-$F23)&lt;=1)*1,IF(AND(ABS($F23-$G23-LM23+LN23)&lt;=1,$F23+$G23&gt;=PrSettings!$M$8),(ABS(LM23-$F23)&lt;=1)*(ABS(LN23-$G23)&lt;=1)*1,""))),"")</f>
        <v/>
      </c>
      <c r="LT23" s="236"/>
      <c r="LV23" s="227" t="n">
        <f aca="false">$B23</f>
        <v>9</v>
      </c>
      <c r="LW23" s="228" t="str">
        <f aca="false">GrpC!$B$7</f>
        <v>Denmark</v>
      </c>
      <c r="LX23" s="229" t="n">
        <f aca="false">$D23</f>
        <v>5</v>
      </c>
      <c r="LY23" s="228" t="str">
        <f aca="false">GrpC!$D$7</f>
        <v>England</v>
      </c>
      <c r="LZ23" s="232"/>
      <c r="MA23" s="232"/>
      <c r="MB23" s="235"/>
      <c r="MC23" s="229" t="str">
        <f aca="false">IF(($F23&lt;&gt;"")*($G23&lt;&gt;"")*(LZ23&lt;&gt;"")*(MA23&lt;&gt;""),($F23&gt;$G23)*(LZ23&gt;MA23)+($F23=$G23)*(LZ23=MA23)+($F23&lt;$G23)*(LZ23&lt;MA23),"")</f>
        <v/>
      </c>
      <c r="MD23" s="229" t="str">
        <f aca="false">IF((MC23&lt;&gt;""),IF(OR($F23&lt;&gt;$G23,PrSettings!$M$4="●"),(($F23-$G23)=(LZ23-MA23))*1,0),"")</f>
        <v/>
      </c>
      <c r="ME23" s="229" t="str">
        <f aca="false">IF((MC23&lt;&gt;""),($F23=LZ23)*($G23=MA23),"")</f>
        <v/>
      </c>
      <c r="MF23" s="229" t="str">
        <f aca="false">IF(MC23&lt;&gt;"",IF(ABS($F23-$G23)&gt;=PrSettings!$M$7,(ABS($F23-$G23-LZ23+MA23)&lt;=1)*1,IF(AND(MC23,$F23=$G23,$F23&gt;=PrSettings!$M$6),(ABS(LZ23-$F23)&lt;=1)*1,IF(AND(ABS($F23-$G23-LZ23+MA23)&lt;=1,$F23+$G23&gt;=PrSettings!$M$8),(ABS(LZ23-$F23)&lt;=1)*(ABS(MA23-$G23)&lt;=1)*1,""))),"")</f>
        <v/>
      </c>
      <c r="MG23" s="236"/>
    </row>
    <row r="24" customFormat="false" ht="15.75" hidden="false" customHeight="true" outlineLevel="0" collapsed="false">
      <c r="A24" s="153"/>
      <c r="B24" s="227" t="n">
        <f aca="false" t="array" ref="B24:B24">INDEX(Groups!$C$7:$C$35,MATCH(C24,Groups!$D$7:$D$35,0))</f>
        <v>5</v>
      </c>
      <c r="C24" s="228" t="str">
        <f aca="false">GrpC!$B$8</f>
        <v>England</v>
      </c>
      <c r="D24" s="229" t="n">
        <f aca="false" t="array" ref="D24:D24">INDEX(Groups!$C$7:$C$35,MATCH(E24,Groups!$D$7:$D$35,0))</f>
        <v>15</v>
      </c>
      <c r="E24" s="228" t="str">
        <f aca="false">GrpC!$D$8</f>
        <v>Slovenia</v>
      </c>
      <c r="F24" s="230" t="n">
        <f aca="false">GrpC!$E$8</f>
        <v>2</v>
      </c>
      <c r="G24" s="231" t="n">
        <f aca="false">GrpC!$G$8</f>
        <v>1</v>
      </c>
      <c r="H24" s="107"/>
      <c r="I24" s="227" t="n">
        <f aca="false">$B24</f>
        <v>5</v>
      </c>
      <c r="J24" s="228" t="str">
        <f aca="false">GrpC!$B$8</f>
        <v>England</v>
      </c>
      <c r="K24" s="229" t="n">
        <f aca="false">$D24</f>
        <v>15</v>
      </c>
      <c r="L24" s="228" t="str">
        <f aca="false">GrpC!$D$8</f>
        <v>Slovenia</v>
      </c>
      <c r="M24" s="232"/>
      <c r="N24" s="232"/>
      <c r="O24" s="235"/>
      <c r="P24" s="229" t="str">
        <f aca="false">IF(($F24&lt;&gt;"")*($G24&lt;&gt;"")*(M24&lt;&gt;"")*(N24&lt;&gt;""),($F24&gt;$G24)*(M24&gt;N24)+($F24=$G24)*(M24=N24)+($F24&lt;$G24)*(M24&lt;N24),"")</f>
        <v/>
      </c>
      <c r="Q24" s="229" t="str">
        <f aca="false">IF((P24&lt;&gt;""),IF(OR($F24&lt;&gt;$G24,PrSettings!$M$4="●"),(($F24-$G24)=(M24-N24))*1,0),"")</f>
        <v/>
      </c>
      <c r="R24" s="229" t="str">
        <f aca="false">IF((P24&lt;&gt;""),($F24=M24)*($G24=N24),"")</f>
        <v/>
      </c>
      <c r="S24" s="229" t="str">
        <f aca="false">IF(P24&lt;&gt;"",IF(ABS($F24-$G24)&gt;=PrSettings!$M$7,(ABS($F24-$G24-M24+N24)&lt;=1)*1,IF(AND(P24,$F24=$G24,$F24&gt;=PrSettings!$M$6),(ABS(M24-$F24)&lt;=1)*1,IF(AND(ABS($F24-$G24-M24+N24)&lt;=1,$F24+$G24&gt;=PrSettings!$M$8),(ABS(M24-$F24)&lt;=1)*(ABS(N24-$G24)&lt;=1)*1,""))),"")</f>
        <v/>
      </c>
      <c r="T24" s="236"/>
      <c r="V24" s="227" t="n">
        <f aca="false">$B24</f>
        <v>5</v>
      </c>
      <c r="W24" s="228" t="str">
        <f aca="false">GrpC!$B$8</f>
        <v>England</v>
      </c>
      <c r="X24" s="229" t="n">
        <f aca="false">$D24</f>
        <v>15</v>
      </c>
      <c r="Y24" s="228" t="str">
        <f aca="false">GrpC!$D$8</f>
        <v>Slovenia</v>
      </c>
      <c r="Z24" s="232"/>
      <c r="AA24" s="232"/>
      <c r="AB24" s="235"/>
      <c r="AC24" s="229" t="str">
        <f aca="false">IF(($F24&lt;&gt;"")*($G24&lt;&gt;"")*(Z24&lt;&gt;"")*(AA24&lt;&gt;""),($F24&gt;$G24)*(Z24&gt;AA24)+($F24=$G24)*(Z24=AA24)+($F24&lt;$G24)*(Z24&lt;AA24),"")</f>
        <v/>
      </c>
      <c r="AD24" s="229" t="str">
        <f aca="false">IF((AC24&lt;&gt;""),IF(OR($F24&lt;&gt;$G24,PrSettings!$M$4="●"),(($F24-$G24)=(Z24-AA24))*1,0),"")</f>
        <v/>
      </c>
      <c r="AE24" s="229" t="str">
        <f aca="false">IF((AC24&lt;&gt;""),($F24=Z24)*($G24=AA24),"")</f>
        <v/>
      </c>
      <c r="AF24" s="229" t="str">
        <f aca="false">IF(AC24&lt;&gt;"",IF(ABS($F24-$G24)&gt;=PrSettings!$M$7,(ABS($F24-$G24-Z24+AA24)&lt;=1)*1,IF(AND(AC24,$F24=$G24,$F24&gt;=PrSettings!$M$6),(ABS(Z24-$F24)&lt;=1)*1,IF(AND(ABS($F24-$G24-Z24+AA24)&lt;=1,$F24+$G24&gt;=PrSettings!$M$8),(ABS(Z24-$F24)&lt;=1)*(ABS(AA24-$G24)&lt;=1)*1,""))),"")</f>
        <v/>
      </c>
      <c r="AG24" s="236"/>
      <c r="AI24" s="227" t="n">
        <f aca="false">$B24</f>
        <v>5</v>
      </c>
      <c r="AJ24" s="228" t="str">
        <f aca="false">GrpC!$B$8</f>
        <v>England</v>
      </c>
      <c r="AK24" s="229" t="n">
        <f aca="false">$D24</f>
        <v>15</v>
      </c>
      <c r="AL24" s="228" t="str">
        <f aca="false">GrpC!$D$8</f>
        <v>Slovenia</v>
      </c>
      <c r="AM24" s="232"/>
      <c r="AN24" s="232"/>
      <c r="AO24" s="235"/>
      <c r="AP24" s="229" t="str">
        <f aca="false">IF(($F24&lt;&gt;"")*($G24&lt;&gt;"")*(AM24&lt;&gt;"")*(AN24&lt;&gt;""),($F24&gt;$G24)*(AM24&gt;AN24)+($F24=$G24)*(AM24=AN24)+($F24&lt;$G24)*(AM24&lt;AN24),"")</f>
        <v/>
      </c>
      <c r="AQ24" s="229" t="str">
        <f aca="false">IF((AP24&lt;&gt;""),IF(OR($F24&lt;&gt;$G24,PrSettings!$M$4="●"),(($F24-$G24)=(AM24-AN24))*1,0),"")</f>
        <v/>
      </c>
      <c r="AR24" s="229" t="str">
        <f aca="false">IF((AP24&lt;&gt;""),($F24=AM24)*($G24=AN24),"")</f>
        <v/>
      </c>
      <c r="AS24" s="229" t="str">
        <f aca="false">IF(AP24&lt;&gt;"",IF(ABS($F24-$G24)&gt;=PrSettings!$M$7,(ABS($F24-$G24-AM24+AN24)&lt;=1)*1,IF(AND(AP24,$F24=$G24,$F24&gt;=PrSettings!$M$6),(ABS(AM24-$F24)&lt;=1)*1,IF(AND(ABS($F24-$G24-AM24+AN24)&lt;=1,$F24+$G24&gt;=PrSettings!$M$8),(ABS(AM24-$F24)&lt;=1)*(ABS(AN24-$G24)&lt;=1)*1,""))),"")</f>
        <v/>
      </c>
      <c r="AT24" s="236"/>
      <c r="AV24" s="227" t="n">
        <f aca="false">$B24</f>
        <v>5</v>
      </c>
      <c r="AW24" s="228" t="str">
        <f aca="false">GrpC!$B$8</f>
        <v>England</v>
      </c>
      <c r="AX24" s="229" t="n">
        <f aca="false">$D24</f>
        <v>15</v>
      </c>
      <c r="AY24" s="228" t="str">
        <f aca="false">GrpC!$D$8</f>
        <v>Slovenia</v>
      </c>
      <c r="AZ24" s="232"/>
      <c r="BA24" s="232"/>
      <c r="BB24" s="235"/>
      <c r="BC24" s="229" t="str">
        <f aca="false">IF(($F24&lt;&gt;"")*($G24&lt;&gt;"")*(AZ24&lt;&gt;"")*(BA24&lt;&gt;""),($F24&gt;$G24)*(AZ24&gt;BA24)+($F24=$G24)*(AZ24=BA24)+($F24&lt;$G24)*(AZ24&lt;BA24),"")</f>
        <v/>
      </c>
      <c r="BD24" s="229" t="str">
        <f aca="false">IF((BC24&lt;&gt;""),IF(OR($F24&lt;&gt;$G24,PrSettings!$M$4="●"),(($F24-$G24)=(AZ24-BA24))*1,0),"")</f>
        <v/>
      </c>
      <c r="BE24" s="229" t="str">
        <f aca="false">IF((BC24&lt;&gt;""),($F24=AZ24)*($G24=BA24),"")</f>
        <v/>
      </c>
      <c r="BF24" s="229" t="str">
        <f aca="false">IF(BC24&lt;&gt;"",IF(ABS($F24-$G24)&gt;=PrSettings!$M$7,(ABS($F24-$G24-AZ24+BA24)&lt;=1)*1,IF(AND(BC24,$F24=$G24,$F24&gt;=PrSettings!$M$6),(ABS(AZ24-$F24)&lt;=1)*1,IF(AND(ABS($F24-$G24-AZ24+BA24)&lt;=1,$F24+$G24&gt;=PrSettings!$M$8),(ABS(AZ24-$F24)&lt;=1)*(ABS(BA24-$G24)&lt;=1)*1,""))),"")</f>
        <v/>
      </c>
      <c r="BG24" s="236"/>
      <c r="BI24" s="227" t="n">
        <f aca="false">$B24</f>
        <v>5</v>
      </c>
      <c r="BJ24" s="228" t="str">
        <f aca="false">GrpC!$B$8</f>
        <v>England</v>
      </c>
      <c r="BK24" s="229" t="n">
        <f aca="false">$D24</f>
        <v>15</v>
      </c>
      <c r="BL24" s="228" t="str">
        <f aca="false">GrpC!$D$8</f>
        <v>Slovenia</v>
      </c>
      <c r="BM24" s="232"/>
      <c r="BN24" s="232"/>
      <c r="BO24" s="235"/>
      <c r="BP24" s="229" t="str">
        <f aca="false">IF(($F24&lt;&gt;"")*($G24&lt;&gt;"")*(BM24&lt;&gt;"")*(BN24&lt;&gt;""),($F24&gt;$G24)*(BM24&gt;BN24)+($F24=$G24)*(BM24=BN24)+($F24&lt;$G24)*(BM24&lt;BN24),"")</f>
        <v/>
      </c>
      <c r="BQ24" s="229" t="str">
        <f aca="false">IF((BP24&lt;&gt;""),IF(OR($F24&lt;&gt;$G24,PrSettings!$M$4="●"),(($F24-$G24)=(BM24-BN24))*1,0),"")</f>
        <v/>
      </c>
      <c r="BR24" s="229" t="str">
        <f aca="false">IF((BP24&lt;&gt;""),($F24=BM24)*($G24=BN24),"")</f>
        <v/>
      </c>
      <c r="BS24" s="229" t="str">
        <f aca="false">IF(BP24&lt;&gt;"",IF(ABS($F24-$G24)&gt;=PrSettings!$M$7,(ABS($F24-$G24-BM24+BN24)&lt;=1)*1,IF(AND(BP24,$F24=$G24,$F24&gt;=PrSettings!$M$6),(ABS(BM24-$F24)&lt;=1)*1,IF(AND(ABS($F24-$G24-BM24+BN24)&lt;=1,$F24+$G24&gt;=PrSettings!$M$8),(ABS(BM24-$F24)&lt;=1)*(ABS(BN24-$G24)&lt;=1)*1,""))),"")</f>
        <v/>
      </c>
      <c r="BT24" s="236"/>
      <c r="BV24" s="227" t="n">
        <f aca="false">$B24</f>
        <v>5</v>
      </c>
      <c r="BW24" s="228" t="str">
        <f aca="false">GrpC!$B$8</f>
        <v>England</v>
      </c>
      <c r="BX24" s="229" t="n">
        <f aca="false">$D24</f>
        <v>15</v>
      </c>
      <c r="BY24" s="228" t="str">
        <f aca="false">GrpC!$D$8</f>
        <v>Slovenia</v>
      </c>
      <c r="BZ24" s="232"/>
      <c r="CA24" s="232"/>
      <c r="CB24" s="235"/>
      <c r="CC24" s="229" t="str">
        <f aca="false">IF(($F24&lt;&gt;"")*($G24&lt;&gt;"")*(BZ24&lt;&gt;"")*(CA24&lt;&gt;""),($F24&gt;$G24)*(BZ24&gt;CA24)+($F24=$G24)*(BZ24=CA24)+($F24&lt;$G24)*(BZ24&lt;CA24),"")</f>
        <v/>
      </c>
      <c r="CD24" s="229" t="str">
        <f aca="false">IF((CC24&lt;&gt;""),IF(OR($F24&lt;&gt;$G24,PrSettings!$M$4="●"),(($F24-$G24)=(BZ24-CA24))*1,0),"")</f>
        <v/>
      </c>
      <c r="CE24" s="229" t="str">
        <f aca="false">IF((CC24&lt;&gt;""),($F24=BZ24)*($G24=CA24),"")</f>
        <v/>
      </c>
      <c r="CF24" s="229" t="str">
        <f aca="false">IF(CC24&lt;&gt;"",IF(ABS($F24-$G24)&gt;=PrSettings!$M$7,(ABS($F24-$G24-BZ24+CA24)&lt;=1)*1,IF(AND(CC24,$F24=$G24,$F24&gt;=PrSettings!$M$6),(ABS(BZ24-$F24)&lt;=1)*1,IF(AND(ABS($F24-$G24-BZ24+CA24)&lt;=1,$F24+$G24&gt;=PrSettings!$M$8),(ABS(BZ24-$F24)&lt;=1)*(ABS(CA24-$G24)&lt;=1)*1,""))),"")</f>
        <v/>
      </c>
      <c r="CG24" s="236"/>
      <c r="CI24" s="227" t="n">
        <f aca="false">$B24</f>
        <v>5</v>
      </c>
      <c r="CJ24" s="228" t="str">
        <f aca="false">GrpC!$B$8</f>
        <v>England</v>
      </c>
      <c r="CK24" s="229" t="n">
        <f aca="false">$D24</f>
        <v>15</v>
      </c>
      <c r="CL24" s="228" t="str">
        <f aca="false">GrpC!$D$8</f>
        <v>Slovenia</v>
      </c>
      <c r="CM24" s="232"/>
      <c r="CN24" s="232"/>
      <c r="CO24" s="235"/>
      <c r="CP24" s="229" t="str">
        <f aca="false">IF(($F24&lt;&gt;"")*($G24&lt;&gt;"")*(CM24&lt;&gt;"")*(CN24&lt;&gt;""),($F24&gt;$G24)*(CM24&gt;CN24)+($F24=$G24)*(CM24=CN24)+($F24&lt;$G24)*(CM24&lt;CN24),"")</f>
        <v/>
      </c>
      <c r="CQ24" s="229" t="str">
        <f aca="false">IF((CP24&lt;&gt;""),IF(OR($F24&lt;&gt;$G24,PrSettings!$M$4="●"),(($F24-$G24)=(CM24-CN24))*1,0),"")</f>
        <v/>
      </c>
      <c r="CR24" s="229" t="str">
        <f aca="false">IF((CP24&lt;&gt;""),($F24=CM24)*($G24=CN24),"")</f>
        <v/>
      </c>
      <c r="CS24" s="229" t="str">
        <f aca="false">IF(CP24&lt;&gt;"",IF(ABS($F24-$G24)&gt;=PrSettings!$M$7,(ABS($F24-$G24-CM24+CN24)&lt;=1)*1,IF(AND(CP24,$F24=$G24,$F24&gt;=PrSettings!$M$6),(ABS(CM24-$F24)&lt;=1)*1,IF(AND(ABS($F24-$G24-CM24+CN24)&lt;=1,$F24+$G24&gt;=PrSettings!$M$8),(ABS(CM24-$F24)&lt;=1)*(ABS(CN24-$G24)&lt;=1)*1,""))),"")</f>
        <v/>
      </c>
      <c r="CT24" s="236"/>
      <c r="CV24" s="227" t="n">
        <f aca="false">$B24</f>
        <v>5</v>
      </c>
      <c r="CW24" s="228" t="str">
        <f aca="false">GrpC!$B$8</f>
        <v>England</v>
      </c>
      <c r="CX24" s="229" t="n">
        <f aca="false">$D24</f>
        <v>15</v>
      </c>
      <c r="CY24" s="228" t="str">
        <f aca="false">GrpC!$D$8</f>
        <v>Slovenia</v>
      </c>
      <c r="CZ24" s="232"/>
      <c r="DA24" s="232"/>
      <c r="DB24" s="235"/>
      <c r="DC24" s="229" t="str">
        <f aca="false">IF(($F24&lt;&gt;"")*($G24&lt;&gt;"")*(CZ24&lt;&gt;"")*(DA24&lt;&gt;""),($F24&gt;$G24)*(CZ24&gt;DA24)+($F24=$G24)*(CZ24=DA24)+($F24&lt;$G24)*(CZ24&lt;DA24),"")</f>
        <v/>
      </c>
      <c r="DD24" s="229" t="str">
        <f aca="false">IF((DC24&lt;&gt;""),IF(OR($F24&lt;&gt;$G24,PrSettings!$M$4="●"),(($F24-$G24)=(CZ24-DA24))*1,0),"")</f>
        <v/>
      </c>
      <c r="DE24" s="229" t="str">
        <f aca="false">IF((DC24&lt;&gt;""),($F24=CZ24)*($G24=DA24),"")</f>
        <v/>
      </c>
      <c r="DF24" s="229" t="str">
        <f aca="false">IF(DC24&lt;&gt;"",IF(ABS($F24-$G24)&gt;=PrSettings!$M$7,(ABS($F24-$G24-CZ24+DA24)&lt;=1)*1,IF(AND(DC24,$F24=$G24,$F24&gt;=PrSettings!$M$6),(ABS(CZ24-$F24)&lt;=1)*1,IF(AND(ABS($F24-$G24-CZ24+DA24)&lt;=1,$F24+$G24&gt;=PrSettings!$M$8),(ABS(CZ24-$F24)&lt;=1)*(ABS(DA24-$G24)&lt;=1)*1,""))),"")</f>
        <v/>
      </c>
      <c r="DG24" s="236"/>
      <c r="DI24" s="227" t="n">
        <f aca="false">$B24</f>
        <v>5</v>
      </c>
      <c r="DJ24" s="228" t="str">
        <f aca="false">GrpC!$B$8</f>
        <v>England</v>
      </c>
      <c r="DK24" s="229" t="n">
        <f aca="false">$D24</f>
        <v>15</v>
      </c>
      <c r="DL24" s="228" t="str">
        <f aca="false">GrpC!$D$8</f>
        <v>Slovenia</v>
      </c>
      <c r="DM24" s="232"/>
      <c r="DN24" s="232"/>
      <c r="DO24" s="235"/>
      <c r="DP24" s="229" t="str">
        <f aca="false">IF(($F24&lt;&gt;"")*($G24&lt;&gt;"")*(DM24&lt;&gt;"")*(DN24&lt;&gt;""),($F24&gt;$G24)*(DM24&gt;DN24)+($F24=$G24)*(DM24=DN24)+($F24&lt;$G24)*(DM24&lt;DN24),"")</f>
        <v/>
      </c>
      <c r="DQ24" s="229" t="str">
        <f aca="false">IF((DP24&lt;&gt;""),IF(OR($F24&lt;&gt;$G24,PrSettings!$M$4="●"),(($F24-$G24)=(DM24-DN24))*1,0),"")</f>
        <v/>
      </c>
      <c r="DR24" s="229" t="str">
        <f aca="false">IF((DP24&lt;&gt;""),($F24=DM24)*($G24=DN24),"")</f>
        <v/>
      </c>
      <c r="DS24" s="229" t="str">
        <f aca="false">IF(DP24&lt;&gt;"",IF(ABS($F24-$G24)&gt;=PrSettings!$M$7,(ABS($F24-$G24-DM24+DN24)&lt;=1)*1,IF(AND(DP24,$F24=$G24,$F24&gt;=PrSettings!$M$6),(ABS(DM24-$F24)&lt;=1)*1,IF(AND(ABS($F24-$G24-DM24+DN24)&lt;=1,$F24+$G24&gt;=PrSettings!$M$8),(ABS(DM24-$F24)&lt;=1)*(ABS(DN24-$G24)&lt;=1)*1,""))),"")</f>
        <v/>
      </c>
      <c r="DT24" s="236"/>
      <c r="DV24" s="227" t="n">
        <f aca="false">$B24</f>
        <v>5</v>
      </c>
      <c r="DW24" s="228" t="str">
        <f aca="false">GrpC!$B$8</f>
        <v>England</v>
      </c>
      <c r="DX24" s="229" t="n">
        <f aca="false">$D24</f>
        <v>15</v>
      </c>
      <c r="DY24" s="228" t="str">
        <f aca="false">GrpC!$D$8</f>
        <v>Slovenia</v>
      </c>
      <c r="DZ24" s="232"/>
      <c r="EA24" s="232"/>
      <c r="EB24" s="235"/>
      <c r="EC24" s="229" t="str">
        <f aca="false">IF(($F24&lt;&gt;"")*($G24&lt;&gt;"")*(DZ24&lt;&gt;"")*(EA24&lt;&gt;""),($F24&gt;$G24)*(DZ24&gt;EA24)+($F24=$G24)*(DZ24=EA24)+($F24&lt;$G24)*(DZ24&lt;EA24),"")</f>
        <v/>
      </c>
      <c r="ED24" s="229" t="str">
        <f aca="false">IF((EC24&lt;&gt;""),IF(OR($F24&lt;&gt;$G24,PrSettings!$M$4="●"),(($F24-$G24)=(DZ24-EA24))*1,0),"")</f>
        <v/>
      </c>
      <c r="EE24" s="229" t="str">
        <f aca="false">IF((EC24&lt;&gt;""),($F24=DZ24)*($G24=EA24),"")</f>
        <v/>
      </c>
      <c r="EF24" s="229" t="str">
        <f aca="false">IF(EC24&lt;&gt;"",IF(ABS($F24-$G24)&gt;=PrSettings!$M$7,(ABS($F24-$G24-DZ24+EA24)&lt;=1)*1,IF(AND(EC24,$F24=$G24,$F24&gt;=PrSettings!$M$6),(ABS(DZ24-$F24)&lt;=1)*1,IF(AND(ABS($F24-$G24-DZ24+EA24)&lt;=1,$F24+$G24&gt;=PrSettings!$M$8),(ABS(DZ24-$F24)&lt;=1)*(ABS(EA24-$G24)&lt;=1)*1,""))),"")</f>
        <v/>
      </c>
      <c r="EG24" s="236"/>
      <c r="EI24" s="227" t="n">
        <f aca="false">$B24</f>
        <v>5</v>
      </c>
      <c r="EJ24" s="228" t="str">
        <f aca="false">GrpC!$B$8</f>
        <v>England</v>
      </c>
      <c r="EK24" s="229" t="n">
        <f aca="false">$D24</f>
        <v>15</v>
      </c>
      <c r="EL24" s="228" t="str">
        <f aca="false">GrpC!$D$8</f>
        <v>Slovenia</v>
      </c>
      <c r="EM24" s="232"/>
      <c r="EN24" s="232"/>
      <c r="EO24" s="235"/>
      <c r="EP24" s="229" t="str">
        <f aca="false">IF(($F24&lt;&gt;"")*($G24&lt;&gt;"")*(EM24&lt;&gt;"")*(EN24&lt;&gt;""),($F24&gt;$G24)*(EM24&gt;EN24)+($F24=$G24)*(EM24=EN24)+($F24&lt;$G24)*(EM24&lt;EN24),"")</f>
        <v/>
      </c>
      <c r="EQ24" s="229" t="str">
        <f aca="false">IF((EP24&lt;&gt;""),IF(OR($F24&lt;&gt;$G24,PrSettings!$M$4="●"),(($F24-$G24)=(EM24-EN24))*1,0),"")</f>
        <v/>
      </c>
      <c r="ER24" s="229" t="str">
        <f aca="false">IF((EP24&lt;&gt;""),($F24=EM24)*($G24=EN24),"")</f>
        <v/>
      </c>
      <c r="ES24" s="229" t="str">
        <f aca="false">IF(EP24&lt;&gt;"",IF(ABS($F24-$G24)&gt;=PrSettings!$M$7,(ABS($F24-$G24-EM24+EN24)&lt;=1)*1,IF(AND(EP24,$F24=$G24,$F24&gt;=PrSettings!$M$6),(ABS(EM24-$F24)&lt;=1)*1,IF(AND(ABS($F24-$G24-EM24+EN24)&lt;=1,$F24+$G24&gt;=PrSettings!$M$8),(ABS(EM24-$F24)&lt;=1)*(ABS(EN24-$G24)&lt;=1)*1,""))),"")</f>
        <v/>
      </c>
      <c r="ET24" s="236"/>
      <c r="EV24" s="227" t="n">
        <f aca="false">$B24</f>
        <v>5</v>
      </c>
      <c r="EW24" s="228" t="str">
        <f aca="false">GrpC!$B$8</f>
        <v>England</v>
      </c>
      <c r="EX24" s="229" t="n">
        <f aca="false">$D24</f>
        <v>15</v>
      </c>
      <c r="EY24" s="228" t="str">
        <f aca="false">GrpC!$D$8</f>
        <v>Slovenia</v>
      </c>
      <c r="EZ24" s="232"/>
      <c r="FA24" s="232"/>
      <c r="FB24" s="235"/>
      <c r="FC24" s="229" t="str">
        <f aca="false">IF(($F24&lt;&gt;"")*($G24&lt;&gt;"")*(EZ24&lt;&gt;"")*(FA24&lt;&gt;""),($F24&gt;$G24)*(EZ24&gt;FA24)+($F24=$G24)*(EZ24=FA24)+($F24&lt;$G24)*(EZ24&lt;FA24),"")</f>
        <v/>
      </c>
      <c r="FD24" s="229" t="str">
        <f aca="false">IF((FC24&lt;&gt;""),IF(OR($F24&lt;&gt;$G24,PrSettings!$M$4="●"),(($F24-$G24)=(EZ24-FA24))*1,0),"")</f>
        <v/>
      </c>
      <c r="FE24" s="229" t="str">
        <f aca="false">IF((FC24&lt;&gt;""),($F24=EZ24)*($G24=FA24),"")</f>
        <v/>
      </c>
      <c r="FF24" s="229" t="str">
        <f aca="false">IF(FC24&lt;&gt;"",IF(ABS($F24-$G24)&gt;=PrSettings!$M$7,(ABS($F24-$G24-EZ24+FA24)&lt;=1)*1,IF(AND(FC24,$F24=$G24,$F24&gt;=PrSettings!$M$6),(ABS(EZ24-$F24)&lt;=1)*1,IF(AND(ABS($F24-$G24-EZ24+FA24)&lt;=1,$F24+$G24&gt;=PrSettings!$M$8),(ABS(EZ24-$F24)&lt;=1)*(ABS(FA24-$G24)&lt;=1)*1,""))),"")</f>
        <v/>
      </c>
      <c r="FG24" s="236"/>
      <c r="FI24" s="227" t="n">
        <f aca="false">$B24</f>
        <v>5</v>
      </c>
      <c r="FJ24" s="228" t="str">
        <f aca="false">GrpC!$B$8</f>
        <v>England</v>
      </c>
      <c r="FK24" s="229" t="n">
        <f aca="false">$D24</f>
        <v>15</v>
      </c>
      <c r="FL24" s="228" t="str">
        <f aca="false">GrpC!$D$8</f>
        <v>Slovenia</v>
      </c>
      <c r="FM24" s="232"/>
      <c r="FN24" s="232"/>
      <c r="FO24" s="235"/>
      <c r="FP24" s="229" t="str">
        <f aca="false">IF(($F24&lt;&gt;"")*($G24&lt;&gt;"")*(FM24&lt;&gt;"")*(FN24&lt;&gt;""),($F24&gt;$G24)*(FM24&gt;FN24)+($F24=$G24)*(FM24=FN24)+($F24&lt;$G24)*(FM24&lt;FN24),"")</f>
        <v/>
      </c>
      <c r="FQ24" s="229" t="str">
        <f aca="false">IF((FP24&lt;&gt;""),IF(OR($F24&lt;&gt;$G24,PrSettings!$M$4="●"),(($F24-$G24)=(FM24-FN24))*1,0),"")</f>
        <v/>
      </c>
      <c r="FR24" s="229" t="str">
        <f aca="false">IF((FP24&lt;&gt;""),($F24=FM24)*($G24=FN24),"")</f>
        <v/>
      </c>
      <c r="FS24" s="229" t="str">
        <f aca="false">IF(FP24&lt;&gt;"",IF(ABS($F24-$G24)&gt;=PrSettings!$M$7,(ABS($F24-$G24-FM24+FN24)&lt;=1)*1,IF(AND(FP24,$F24=$G24,$F24&gt;=PrSettings!$M$6),(ABS(FM24-$F24)&lt;=1)*1,IF(AND(ABS($F24-$G24-FM24+FN24)&lt;=1,$F24+$G24&gt;=PrSettings!$M$8),(ABS(FM24-$F24)&lt;=1)*(ABS(FN24-$G24)&lt;=1)*1,""))),"")</f>
        <v/>
      </c>
      <c r="FT24" s="236"/>
      <c r="FV24" s="227" t="n">
        <f aca="false">$B24</f>
        <v>5</v>
      </c>
      <c r="FW24" s="228" t="str">
        <f aca="false">GrpC!$B$8</f>
        <v>England</v>
      </c>
      <c r="FX24" s="229" t="n">
        <f aca="false">$D24</f>
        <v>15</v>
      </c>
      <c r="FY24" s="228" t="str">
        <f aca="false">GrpC!$D$8</f>
        <v>Slovenia</v>
      </c>
      <c r="FZ24" s="232"/>
      <c r="GA24" s="232"/>
      <c r="GB24" s="235"/>
      <c r="GC24" s="229" t="str">
        <f aca="false">IF(($F24&lt;&gt;"")*($G24&lt;&gt;"")*(FZ24&lt;&gt;"")*(GA24&lt;&gt;""),($F24&gt;$G24)*(FZ24&gt;GA24)+($F24=$G24)*(FZ24=GA24)+($F24&lt;$G24)*(FZ24&lt;GA24),"")</f>
        <v/>
      </c>
      <c r="GD24" s="229" t="str">
        <f aca="false">IF((GC24&lt;&gt;""),IF(OR($F24&lt;&gt;$G24,PrSettings!$M$4="●"),(($F24-$G24)=(FZ24-GA24))*1,0),"")</f>
        <v/>
      </c>
      <c r="GE24" s="229" t="str">
        <f aca="false">IF((GC24&lt;&gt;""),($F24=FZ24)*($G24=GA24),"")</f>
        <v/>
      </c>
      <c r="GF24" s="229" t="str">
        <f aca="false">IF(GC24&lt;&gt;"",IF(ABS($F24-$G24)&gt;=PrSettings!$M$7,(ABS($F24-$G24-FZ24+GA24)&lt;=1)*1,IF(AND(GC24,$F24=$G24,$F24&gt;=PrSettings!$M$6),(ABS(FZ24-$F24)&lt;=1)*1,IF(AND(ABS($F24-$G24-FZ24+GA24)&lt;=1,$F24+$G24&gt;=PrSettings!$M$8),(ABS(FZ24-$F24)&lt;=1)*(ABS(GA24-$G24)&lt;=1)*1,""))),"")</f>
        <v/>
      </c>
      <c r="GG24" s="236"/>
      <c r="GI24" s="227" t="n">
        <f aca="false">$B24</f>
        <v>5</v>
      </c>
      <c r="GJ24" s="228" t="str">
        <f aca="false">GrpC!$B$8</f>
        <v>England</v>
      </c>
      <c r="GK24" s="229" t="n">
        <f aca="false">$D24</f>
        <v>15</v>
      </c>
      <c r="GL24" s="228" t="str">
        <f aca="false">GrpC!$D$8</f>
        <v>Slovenia</v>
      </c>
      <c r="GM24" s="232"/>
      <c r="GN24" s="232"/>
      <c r="GO24" s="235"/>
      <c r="GP24" s="229" t="str">
        <f aca="false">IF(($F24&lt;&gt;"")*($G24&lt;&gt;"")*(GM24&lt;&gt;"")*(GN24&lt;&gt;""),($F24&gt;$G24)*(GM24&gt;GN24)+($F24=$G24)*(GM24=GN24)+($F24&lt;$G24)*(GM24&lt;GN24),"")</f>
        <v/>
      </c>
      <c r="GQ24" s="229" t="str">
        <f aca="false">IF((GP24&lt;&gt;""),IF(OR($F24&lt;&gt;$G24,PrSettings!$M$4="●"),(($F24-$G24)=(GM24-GN24))*1,0),"")</f>
        <v/>
      </c>
      <c r="GR24" s="229" t="str">
        <f aca="false">IF((GP24&lt;&gt;""),($F24=GM24)*($G24=GN24),"")</f>
        <v/>
      </c>
      <c r="GS24" s="229" t="str">
        <f aca="false">IF(GP24&lt;&gt;"",IF(ABS($F24-$G24)&gt;=PrSettings!$M$7,(ABS($F24-$G24-GM24+GN24)&lt;=1)*1,IF(AND(GP24,$F24=$G24,$F24&gt;=PrSettings!$M$6),(ABS(GM24-$F24)&lt;=1)*1,IF(AND(ABS($F24-$G24-GM24+GN24)&lt;=1,$F24+$G24&gt;=PrSettings!$M$8),(ABS(GM24-$F24)&lt;=1)*(ABS(GN24-$G24)&lt;=1)*1,""))),"")</f>
        <v/>
      </c>
      <c r="GT24" s="236"/>
      <c r="GV24" s="227" t="n">
        <f aca="false">$B24</f>
        <v>5</v>
      </c>
      <c r="GW24" s="228" t="str">
        <f aca="false">GrpC!$B$8</f>
        <v>England</v>
      </c>
      <c r="GX24" s="229" t="n">
        <f aca="false">$D24</f>
        <v>15</v>
      </c>
      <c r="GY24" s="228" t="str">
        <f aca="false">GrpC!$D$8</f>
        <v>Slovenia</v>
      </c>
      <c r="GZ24" s="232"/>
      <c r="HA24" s="232"/>
      <c r="HB24" s="235"/>
      <c r="HC24" s="229" t="str">
        <f aca="false">IF(($F24&lt;&gt;"")*($G24&lt;&gt;"")*(GZ24&lt;&gt;"")*(HA24&lt;&gt;""),($F24&gt;$G24)*(GZ24&gt;HA24)+($F24=$G24)*(GZ24=HA24)+($F24&lt;$G24)*(GZ24&lt;HA24),"")</f>
        <v/>
      </c>
      <c r="HD24" s="229" t="str">
        <f aca="false">IF((HC24&lt;&gt;""),IF(OR($F24&lt;&gt;$G24,PrSettings!$M$4="●"),(($F24-$G24)=(GZ24-HA24))*1,0),"")</f>
        <v/>
      </c>
      <c r="HE24" s="229" t="str">
        <f aca="false">IF((HC24&lt;&gt;""),($F24=GZ24)*($G24=HA24),"")</f>
        <v/>
      </c>
      <c r="HF24" s="229" t="str">
        <f aca="false">IF(HC24&lt;&gt;"",IF(ABS($F24-$G24)&gt;=PrSettings!$M$7,(ABS($F24-$G24-GZ24+HA24)&lt;=1)*1,IF(AND(HC24,$F24=$G24,$F24&gt;=PrSettings!$M$6),(ABS(GZ24-$F24)&lt;=1)*1,IF(AND(ABS($F24-$G24-GZ24+HA24)&lt;=1,$F24+$G24&gt;=PrSettings!$M$8),(ABS(GZ24-$F24)&lt;=1)*(ABS(HA24-$G24)&lt;=1)*1,""))),"")</f>
        <v/>
      </c>
      <c r="HG24" s="236"/>
      <c r="HI24" s="227" t="n">
        <f aca="false">$B24</f>
        <v>5</v>
      </c>
      <c r="HJ24" s="228" t="str">
        <f aca="false">GrpC!$B$8</f>
        <v>England</v>
      </c>
      <c r="HK24" s="229" t="n">
        <f aca="false">$D24</f>
        <v>15</v>
      </c>
      <c r="HL24" s="228" t="str">
        <f aca="false">GrpC!$D$8</f>
        <v>Slovenia</v>
      </c>
      <c r="HM24" s="232"/>
      <c r="HN24" s="232"/>
      <c r="HO24" s="235"/>
      <c r="HP24" s="229" t="str">
        <f aca="false">IF(($F24&lt;&gt;"")*($G24&lt;&gt;"")*(HM24&lt;&gt;"")*(HN24&lt;&gt;""),($F24&gt;$G24)*(HM24&gt;HN24)+($F24=$G24)*(HM24=HN24)+($F24&lt;$G24)*(HM24&lt;HN24),"")</f>
        <v/>
      </c>
      <c r="HQ24" s="229" t="str">
        <f aca="false">IF((HP24&lt;&gt;""),IF(OR($F24&lt;&gt;$G24,PrSettings!$M$4="●"),(($F24-$G24)=(HM24-HN24))*1,0),"")</f>
        <v/>
      </c>
      <c r="HR24" s="229" t="str">
        <f aca="false">IF((HP24&lt;&gt;""),($F24=HM24)*($G24=HN24),"")</f>
        <v/>
      </c>
      <c r="HS24" s="229" t="str">
        <f aca="false">IF(HP24&lt;&gt;"",IF(ABS($F24-$G24)&gt;=PrSettings!$M$7,(ABS($F24-$G24-HM24+HN24)&lt;=1)*1,IF(AND(HP24,$F24=$G24,$F24&gt;=PrSettings!$M$6),(ABS(HM24-$F24)&lt;=1)*1,IF(AND(ABS($F24-$G24-HM24+HN24)&lt;=1,$F24+$G24&gt;=PrSettings!$M$8),(ABS(HM24-$F24)&lt;=1)*(ABS(HN24-$G24)&lt;=1)*1,""))),"")</f>
        <v/>
      </c>
      <c r="HT24" s="236"/>
      <c r="HV24" s="227" t="n">
        <f aca="false">$B24</f>
        <v>5</v>
      </c>
      <c r="HW24" s="228" t="str">
        <f aca="false">GrpC!$B$8</f>
        <v>England</v>
      </c>
      <c r="HX24" s="229" t="n">
        <f aca="false">$D24</f>
        <v>15</v>
      </c>
      <c r="HY24" s="228" t="str">
        <f aca="false">GrpC!$D$8</f>
        <v>Slovenia</v>
      </c>
      <c r="HZ24" s="232"/>
      <c r="IA24" s="232"/>
      <c r="IB24" s="235"/>
      <c r="IC24" s="229" t="str">
        <f aca="false">IF(($F24&lt;&gt;"")*($G24&lt;&gt;"")*(HZ24&lt;&gt;"")*(IA24&lt;&gt;""),($F24&gt;$G24)*(HZ24&gt;IA24)+($F24=$G24)*(HZ24=IA24)+($F24&lt;$G24)*(HZ24&lt;IA24),"")</f>
        <v/>
      </c>
      <c r="ID24" s="229" t="str">
        <f aca="false">IF((IC24&lt;&gt;""),IF(OR($F24&lt;&gt;$G24,PrSettings!$M$4="●"),(($F24-$G24)=(HZ24-IA24))*1,0),"")</f>
        <v/>
      </c>
      <c r="IE24" s="229" t="str">
        <f aca="false">IF((IC24&lt;&gt;""),($F24=HZ24)*($G24=IA24),"")</f>
        <v/>
      </c>
      <c r="IF24" s="229" t="str">
        <f aca="false">IF(IC24&lt;&gt;"",IF(ABS($F24-$G24)&gt;=PrSettings!$M$7,(ABS($F24-$G24-HZ24+IA24)&lt;=1)*1,IF(AND(IC24,$F24=$G24,$F24&gt;=PrSettings!$M$6),(ABS(HZ24-$F24)&lt;=1)*1,IF(AND(ABS($F24-$G24-HZ24+IA24)&lt;=1,$F24+$G24&gt;=PrSettings!$M$8),(ABS(HZ24-$F24)&lt;=1)*(ABS(IA24-$G24)&lt;=1)*1,""))),"")</f>
        <v/>
      </c>
      <c r="IG24" s="236"/>
      <c r="II24" s="227" t="n">
        <f aca="false">$B24</f>
        <v>5</v>
      </c>
      <c r="IJ24" s="228" t="str">
        <f aca="false">GrpC!$B$8</f>
        <v>England</v>
      </c>
      <c r="IK24" s="229" t="n">
        <f aca="false">$D24</f>
        <v>15</v>
      </c>
      <c r="IL24" s="228" t="str">
        <f aca="false">GrpC!$D$8</f>
        <v>Slovenia</v>
      </c>
      <c r="IM24" s="232"/>
      <c r="IN24" s="232"/>
      <c r="IO24" s="235"/>
      <c r="IP24" s="229" t="str">
        <f aca="false">IF(($F24&lt;&gt;"")*($G24&lt;&gt;"")*(IM24&lt;&gt;"")*(IN24&lt;&gt;""),($F24&gt;$G24)*(IM24&gt;IN24)+($F24=$G24)*(IM24=IN24)+($F24&lt;$G24)*(IM24&lt;IN24),"")</f>
        <v/>
      </c>
      <c r="IQ24" s="229" t="str">
        <f aca="false">IF((IP24&lt;&gt;""),IF(OR($F24&lt;&gt;$G24,PrSettings!$M$4="●"),(($F24-$G24)=(IM24-IN24))*1,0),"")</f>
        <v/>
      </c>
      <c r="IR24" s="229" t="str">
        <f aca="false">IF((IP24&lt;&gt;""),($F24=IM24)*($G24=IN24),"")</f>
        <v/>
      </c>
      <c r="IS24" s="229" t="str">
        <f aca="false">IF(IP24&lt;&gt;"",IF(ABS($F24-$G24)&gt;=PrSettings!$M$7,(ABS($F24-$G24-IM24+IN24)&lt;=1)*1,IF(AND(IP24,$F24=$G24,$F24&gt;=PrSettings!$M$6),(ABS(IM24-$F24)&lt;=1)*1,IF(AND(ABS($F24-$G24-IM24+IN24)&lt;=1,$F24+$G24&gt;=PrSettings!$M$8),(ABS(IM24-$F24)&lt;=1)*(ABS(IN24-$G24)&lt;=1)*1,""))),"")</f>
        <v/>
      </c>
      <c r="IT24" s="236"/>
      <c r="IV24" s="227" t="n">
        <f aca="false">$B24</f>
        <v>5</v>
      </c>
      <c r="IW24" s="228" t="str">
        <f aca="false">GrpC!$B$8</f>
        <v>England</v>
      </c>
      <c r="IX24" s="229" t="n">
        <f aca="false">$D24</f>
        <v>15</v>
      </c>
      <c r="IY24" s="228" t="str">
        <f aca="false">GrpC!$D$8</f>
        <v>Slovenia</v>
      </c>
      <c r="IZ24" s="232"/>
      <c r="JA24" s="232"/>
      <c r="JB24" s="235"/>
      <c r="JC24" s="229" t="str">
        <f aca="false">IF(($F24&lt;&gt;"")*($G24&lt;&gt;"")*(IZ24&lt;&gt;"")*(JA24&lt;&gt;""),($F24&gt;$G24)*(IZ24&gt;JA24)+($F24=$G24)*(IZ24=JA24)+($F24&lt;$G24)*(IZ24&lt;JA24),"")</f>
        <v/>
      </c>
      <c r="JD24" s="229" t="str">
        <f aca="false">IF((JC24&lt;&gt;""),IF(OR($F24&lt;&gt;$G24,PrSettings!$M$4="●"),(($F24-$G24)=(IZ24-JA24))*1,0),"")</f>
        <v/>
      </c>
      <c r="JE24" s="229" t="str">
        <f aca="false">IF((JC24&lt;&gt;""),($F24=IZ24)*($G24=JA24),"")</f>
        <v/>
      </c>
      <c r="JF24" s="229" t="str">
        <f aca="false">IF(JC24&lt;&gt;"",IF(ABS($F24-$G24)&gt;=PrSettings!$M$7,(ABS($F24-$G24-IZ24+JA24)&lt;=1)*1,IF(AND(JC24,$F24=$G24,$F24&gt;=PrSettings!$M$6),(ABS(IZ24-$F24)&lt;=1)*1,IF(AND(ABS($F24-$G24-IZ24+JA24)&lt;=1,$F24+$G24&gt;=PrSettings!$M$8),(ABS(IZ24-$F24)&lt;=1)*(ABS(JA24-$G24)&lt;=1)*1,""))),"")</f>
        <v/>
      </c>
      <c r="JG24" s="236"/>
      <c r="JI24" s="227" t="n">
        <f aca="false">$B24</f>
        <v>5</v>
      </c>
      <c r="JJ24" s="228" t="str">
        <f aca="false">GrpC!$B$8</f>
        <v>England</v>
      </c>
      <c r="JK24" s="229" t="n">
        <f aca="false">$D24</f>
        <v>15</v>
      </c>
      <c r="JL24" s="228" t="str">
        <f aca="false">GrpC!$D$8</f>
        <v>Slovenia</v>
      </c>
      <c r="JM24" s="232"/>
      <c r="JN24" s="232"/>
      <c r="JO24" s="235"/>
      <c r="JP24" s="229" t="str">
        <f aca="false">IF(($F24&lt;&gt;"")*($G24&lt;&gt;"")*(JM24&lt;&gt;"")*(JN24&lt;&gt;""),($F24&gt;$G24)*(JM24&gt;JN24)+($F24=$G24)*(JM24=JN24)+($F24&lt;$G24)*(JM24&lt;JN24),"")</f>
        <v/>
      </c>
      <c r="JQ24" s="229" t="str">
        <f aca="false">IF((JP24&lt;&gt;""),IF(OR($F24&lt;&gt;$G24,PrSettings!$M$4="●"),(($F24-$G24)=(JM24-JN24))*1,0),"")</f>
        <v/>
      </c>
      <c r="JR24" s="229" t="str">
        <f aca="false">IF((JP24&lt;&gt;""),($F24=JM24)*($G24=JN24),"")</f>
        <v/>
      </c>
      <c r="JS24" s="229" t="str">
        <f aca="false">IF(JP24&lt;&gt;"",IF(ABS($F24-$G24)&gt;=PrSettings!$M$7,(ABS($F24-$G24-JM24+JN24)&lt;=1)*1,IF(AND(JP24,$F24=$G24,$F24&gt;=PrSettings!$M$6),(ABS(JM24-$F24)&lt;=1)*1,IF(AND(ABS($F24-$G24-JM24+JN24)&lt;=1,$F24+$G24&gt;=PrSettings!$M$8),(ABS(JM24-$F24)&lt;=1)*(ABS(JN24-$G24)&lt;=1)*1,""))),"")</f>
        <v/>
      </c>
      <c r="JT24" s="236"/>
      <c r="JV24" s="227" t="n">
        <f aca="false">$B24</f>
        <v>5</v>
      </c>
      <c r="JW24" s="228" t="str">
        <f aca="false">GrpC!$B$8</f>
        <v>England</v>
      </c>
      <c r="JX24" s="229" t="n">
        <f aca="false">$D24</f>
        <v>15</v>
      </c>
      <c r="JY24" s="228" t="str">
        <f aca="false">GrpC!$D$8</f>
        <v>Slovenia</v>
      </c>
      <c r="JZ24" s="232"/>
      <c r="KA24" s="232"/>
      <c r="KB24" s="235"/>
      <c r="KC24" s="229" t="str">
        <f aca="false">IF(($F24&lt;&gt;"")*($G24&lt;&gt;"")*(JZ24&lt;&gt;"")*(KA24&lt;&gt;""),($F24&gt;$G24)*(JZ24&gt;KA24)+($F24=$G24)*(JZ24=KA24)+($F24&lt;$G24)*(JZ24&lt;KA24),"")</f>
        <v/>
      </c>
      <c r="KD24" s="229" t="str">
        <f aca="false">IF((KC24&lt;&gt;""),IF(OR($F24&lt;&gt;$G24,PrSettings!$M$4="●"),(($F24-$G24)=(JZ24-KA24))*1,0),"")</f>
        <v/>
      </c>
      <c r="KE24" s="229" t="str">
        <f aca="false">IF((KC24&lt;&gt;""),($F24=JZ24)*($G24=KA24),"")</f>
        <v/>
      </c>
      <c r="KF24" s="229" t="str">
        <f aca="false">IF(KC24&lt;&gt;"",IF(ABS($F24-$G24)&gt;=PrSettings!$M$7,(ABS($F24-$G24-JZ24+KA24)&lt;=1)*1,IF(AND(KC24,$F24=$G24,$F24&gt;=PrSettings!$M$6),(ABS(JZ24-$F24)&lt;=1)*1,IF(AND(ABS($F24-$G24-JZ24+KA24)&lt;=1,$F24+$G24&gt;=PrSettings!$M$8),(ABS(JZ24-$F24)&lt;=1)*(ABS(KA24-$G24)&lt;=1)*1,""))),"")</f>
        <v/>
      </c>
      <c r="KG24" s="236"/>
      <c r="KI24" s="227" t="n">
        <f aca="false">$B24</f>
        <v>5</v>
      </c>
      <c r="KJ24" s="228" t="str">
        <f aca="false">GrpC!$B$8</f>
        <v>England</v>
      </c>
      <c r="KK24" s="229" t="n">
        <f aca="false">$D24</f>
        <v>15</v>
      </c>
      <c r="KL24" s="228" t="str">
        <f aca="false">GrpC!$D$8</f>
        <v>Slovenia</v>
      </c>
      <c r="KM24" s="232"/>
      <c r="KN24" s="232"/>
      <c r="KO24" s="235"/>
      <c r="KP24" s="229" t="str">
        <f aca="false">IF(($F24&lt;&gt;"")*($G24&lt;&gt;"")*(KM24&lt;&gt;"")*(KN24&lt;&gt;""),($F24&gt;$G24)*(KM24&gt;KN24)+($F24=$G24)*(KM24=KN24)+($F24&lt;$G24)*(KM24&lt;KN24),"")</f>
        <v/>
      </c>
      <c r="KQ24" s="229" t="str">
        <f aca="false">IF((KP24&lt;&gt;""),IF(OR($F24&lt;&gt;$G24,PrSettings!$M$4="●"),(($F24-$G24)=(KM24-KN24))*1,0),"")</f>
        <v/>
      </c>
      <c r="KR24" s="229" t="str">
        <f aca="false">IF((KP24&lt;&gt;""),($F24=KM24)*($G24=KN24),"")</f>
        <v/>
      </c>
      <c r="KS24" s="229" t="str">
        <f aca="false">IF(KP24&lt;&gt;"",IF(ABS($F24-$G24)&gt;=PrSettings!$M$7,(ABS($F24-$G24-KM24+KN24)&lt;=1)*1,IF(AND(KP24,$F24=$G24,$F24&gt;=PrSettings!$M$6),(ABS(KM24-$F24)&lt;=1)*1,IF(AND(ABS($F24-$G24-KM24+KN24)&lt;=1,$F24+$G24&gt;=PrSettings!$M$8),(ABS(KM24-$F24)&lt;=1)*(ABS(KN24-$G24)&lt;=1)*1,""))),"")</f>
        <v/>
      </c>
      <c r="KT24" s="236"/>
      <c r="KV24" s="227" t="n">
        <f aca="false">$B24</f>
        <v>5</v>
      </c>
      <c r="KW24" s="228" t="str">
        <f aca="false">GrpC!$B$8</f>
        <v>England</v>
      </c>
      <c r="KX24" s="229" t="n">
        <f aca="false">$D24</f>
        <v>15</v>
      </c>
      <c r="KY24" s="228" t="str">
        <f aca="false">GrpC!$D$8</f>
        <v>Slovenia</v>
      </c>
      <c r="KZ24" s="232"/>
      <c r="LA24" s="232"/>
      <c r="LB24" s="235"/>
      <c r="LC24" s="229" t="str">
        <f aca="false">IF(($F24&lt;&gt;"")*($G24&lt;&gt;"")*(KZ24&lt;&gt;"")*(LA24&lt;&gt;""),($F24&gt;$G24)*(KZ24&gt;LA24)+($F24=$G24)*(KZ24=LA24)+($F24&lt;$G24)*(KZ24&lt;LA24),"")</f>
        <v/>
      </c>
      <c r="LD24" s="229" t="str">
        <f aca="false">IF((LC24&lt;&gt;""),IF(OR($F24&lt;&gt;$G24,PrSettings!$M$4="●"),(($F24-$G24)=(KZ24-LA24))*1,0),"")</f>
        <v/>
      </c>
      <c r="LE24" s="229" t="str">
        <f aca="false">IF((LC24&lt;&gt;""),($F24=KZ24)*($G24=LA24),"")</f>
        <v/>
      </c>
      <c r="LF24" s="229" t="str">
        <f aca="false">IF(LC24&lt;&gt;"",IF(ABS($F24-$G24)&gt;=PrSettings!$M$7,(ABS($F24-$G24-KZ24+LA24)&lt;=1)*1,IF(AND(LC24,$F24=$G24,$F24&gt;=PrSettings!$M$6),(ABS(KZ24-$F24)&lt;=1)*1,IF(AND(ABS($F24-$G24-KZ24+LA24)&lt;=1,$F24+$G24&gt;=PrSettings!$M$8),(ABS(KZ24-$F24)&lt;=1)*(ABS(LA24-$G24)&lt;=1)*1,""))),"")</f>
        <v/>
      </c>
      <c r="LG24" s="236"/>
      <c r="LI24" s="227" t="n">
        <f aca="false">$B24</f>
        <v>5</v>
      </c>
      <c r="LJ24" s="228" t="str">
        <f aca="false">GrpC!$B$8</f>
        <v>England</v>
      </c>
      <c r="LK24" s="229" t="n">
        <f aca="false">$D24</f>
        <v>15</v>
      </c>
      <c r="LL24" s="228" t="str">
        <f aca="false">GrpC!$D$8</f>
        <v>Slovenia</v>
      </c>
      <c r="LM24" s="232"/>
      <c r="LN24" s="232"/>
      <c r="LO24" s="235"/>
      <c r="LP24" s="229" t="str">
        <f aca="false">IF(($F24&lt;&gt;"")*($G24&lt;&gt;"")*(LM24&lt;&gt;"")*(LN24&lt;&gt;""),($F24&gt;$G24)*(LM24&gt;LN24)+($F24=$G24)*(LM24=LN24)+($F24&lt;$G24)*(LM24&lt;LN24),"")</f>
        <v/>
      </c>
      <c r="LQ24" s="229" t="str">
        <f aca="false">IF((LP24&lt;&gt;""),IF(OR($F24&lt;&gt;$G24,PrSettings!$M$4="●"),(($F24-$G24)=(LM24-LN24))*1,0),"")</f>
        <v/>
      </c>
      <c r="LR24" s="229" t="str">
        <f aca="false">IF((LP24&lt;&gt;""),($F24=LM24)*($G24=LN24),"")</f>
        <v/>
      </c>
      <c r="LS24" s="229" t="str">
        <f aca="false">IF(LP24&lt;&gt;"",IF(ABS($F24-$G24)&gt;=PrSettings!$M$7,(ABS($F24-$G24-LM24+LN24)&lt;=1)*1,IF(AND(LP24,$F24=$G24,$F24&gt;=PrSettings!$M$6),(ABS(LM24-$F24)&lt;=1)*1,IF(AND(ABS($F24-$G24-LM24+LN24)&lt;=1,$F24+$G24&gt;=PrSettings!$M$8),(ABS(LM24-$F24)&lt;=1)*(ABS(LN24-$G24)&lt;=1)*1,""))),"")</f>
        <v/>
      </c>
      <c r="LT24" s="236"/>
      <c r="LV24" s="227" t="n">
        <f aca="false">$B24</f>
        <v>5</v>
      </c>
      <c r="LW24" s="228" t="str">
        <f aca="false">GrpC!$B$8</f>
        <v>England</v>
      </c>
      <c r="LX24" s="229" t="n">
        <f aca="false">$D24</f>
        <v>15</v>
      </c>
      <c r="LY24" s="228" t="str">
        <f aca="false">GrpC!$D$8</f>
        <v>Slovenia</v>
      </c>
      <c r="LZ24" s="232"/>
      <c r="MA24" s="232"/>
      <c r="MB24" s="235"/>
      <c r="MC24" s="229" t="str">
        <f aca="false">IF(($F24&lt;&gt;"")*($G24&lt;&gt;"")*(LZ24&lt;&gt;"")*(MA24&lt;&gt;""),($F24&gt;$G24)*(LZ24&gt;MA24)+($F24=$G24)*(LZ24=MA24)+($F24&lt;$G24)*(LZ24&lt;MA24),"")</f>
        <v/>
      </c>
      <c r="MD24" s="229" t="str">
        <f aca="false">IF((MC24&lt;&gt;""),IF(OR($F24&lt;&gt;$G24,PrSettings!$M$4="●"),(($F24-$G24)=(LZ24-MA24))*1,0),"")</f>
        <v/>
      </c>
      <c r="ME24" s="229" t="str">
        <f aca="false">IF((MC24&lt;&gt;""),($F24=LZ24)*($G24=MA24),"")</f>
        <v/>
      </c>
      <c r="MF24" s="229" t="str">
        <f aca="false">IF(MC24&lt;&gt;"",IF(ABS($F24-$G24)&gt;=PrSettings!$M$7,(ABS($F24-$G24-LZ24+MA24)&lt;=1)*1,IF(AND(MC24,$F24=$G24,$F24&gt;=PrSettings!$M$6),(ABS(LZ24-$F24)&lt;=1)*1,IF(AND(ABS($F24-$G24-LZ24+MA24)&lt;=1,$F24+$G24&gt;=PrSettings!$M$8),(ABS(LZ24-$F24)&lt;=1)*(ABS(MA24-$G24)&lt;=1)*1,""))),"")</f>
        <v/>
      </c>
      <c r="MG24" s="236"/>
    </row>
    <row r="25" customFormat="false" ht="15.75" hidden="false" customHeight="true" outlineLevel="0" collapsed="false">
      <c r="A25" s="153"/>
      <c r="B25" s="227" t="n">
        <f aca="false" t="array" ref="B25:B25">INDEX(Groups!$C$7:$C$35,MATCH(C25,Groups!$D$7:$D$35,0))</f>
        <v>9</v>
      </c>
      <c r="C25" s="228" t="str">
        <f aca="false">GrpC!$B$9</f>
        <v>Denmark</v>
      </c>
      <c r="D25" s="229" t="n">
        <f aca="false" t="array" ref="D25:D25">INDEX(Groups!$C$7:$C$35,MATCH(E25,Groups!$D$7:$D$35,0))</f>
        <v>19</v>
      </c>
      <c r="E25" s="228" t="str">
        <f aca="false">GrpC!$D$9</f>
        <v>Serbia</v>
      </c>
      <c r="F25" s="230" t="n">
        <f aca="false">GrpC!$E$9</f>
        <v>0</v>
      </c>
      <c r="G25" s="231" t="n">
        <f aca="false">GrpC!$G$9</f>
        <v>0</v>
      </c>
      <c r="H25" s="107"/>
      <c r="I25" s="227" t="n">
        <f aca="false">$B25</f>
        <v>9</v>
      </c>
      <c r="J25" s="228" t="str">
        <f aca="false">GrpC!$B$9</f>
        <v>Denmark</v>
      </c>
      <c r="K25" s="229" t="n">
        <f aca="false">$D25</f>
        <v>19</v>
      </c>
      <c r="L25" s="228" t="str">
        <f aca="false">GrpC!$D$9</f>
        <v>Serbia</v>
      </c>
      <c r="M25" s="232"/>
      <c r="N25" s="232"/>
      <c r="O25" s="237"/>
      <c r="P25" s="229" t="str">
        <f aca="false">IF(($F25&lt;&gt;"")*($G25&lt;&gt;"")*(M25&lt;&gt;"")*(N25&lt;&gt;""),($F25&gt;$G25)*(M25&gt;N25)+($F25=$G25)*(M25=N25)+($F25&lt;$G25)*(M25&lt;N25),"")</f>
        <v/>
      </c>
      <c r="Q25" s="229" t="str">
        <f aca="false">IF((P25&lt;&gt;""),IF(OR($F25&lt;&gt;$G25,PrSettings!$M$4="●"),(($F25-$G25)=(M25-N25))*1,0),"")</f>
        <v/>
      </c>
      <c r="R25" s="229" t="str">
        <f aca="false">IF((P25&lt;&gt;""),($F25=M25)*($G25=N25),"")</f>
        <v/>
      </c>
      <c r="S25" s="229" t="str">
        <f aca="false">IF(P25&lt;&gt;"",IF(ABS($F25-$G25)&gt;=PrSettings!$M$7,(ABS($F25-$G25-M25+N25)&lt;=1)*1,IF(AND(P25,$F25=$G25,$F25&gt;=PrSettings!$M$6),(ABS(M25-$F25)&lt;=1)*1,IF(AND(ABS($F25-$G25-M25+N25)&lt;=1,$F25+$G25&gt;=PrSettings!$M$8),(ABS(M25-$F25)&lt;=1)*(ABS(N25-$G25)&lt;=1)*1,""))),"")</f>
        <v/>
      </c>
      <c r="T25" s="238"/>
      <c r="V25" s="227" t="n">
        <f aca="false">$B25</f>
        <v>9</v>
      </c>
      <c r="W25" s="228" t="str">
        <f aca="false">GrpC!$B$9</f>
        <v>Denmark</v>
      </c>
      <c r="X25" s="229" t="n">
        <f aca="false">$D25</f>
        <v>19</v>
      </c>
      <c r="Y25" s="228" t="str">
        <f aca="false">GrpC!$D$9</f>
        <v>Serbia</v>
      </c>
      <c r="Z25" s="232"/>
      <c r="AA25" s="232"/>
      <c r="AB25" s="237"/>
      <c r="AC25" s="229" t="str">
        <f aca="false">IF(($F25&lt;&gt;"")*($G25&lt;&gt;"")*(Z25&lt;&gt;"")*(AA25&lt;&gt;""),($F25&gt;$G25)*(Z25&gt;AA25)+($F25=$G25)*(Z25=AA25)+($F25&lt;$G25)*(Z25&lt;AA25),"")</f>
        <v/>
      </c>
      <c r="AD25" s="229" t="str">
        <f aca="false">IF((AC25&lt;&gt;""),IF(OR($F25&lt;&gt;$G25,PrSettings!$M$4="●"),(($F25-$G25)=(Z25-AA25))*1,0),"")</f>
        <v/>
      </c>
      <c r="AE25" s="229" t="str">
        <f aca="false">IF((AC25&lt;&gt;""),($F25=Z25)*($G25=AA25),"")</f>
        <v/>
      </c>
      <c r="AF25" s="229" t="str">
        <f aca="false">IF(AC25&lt;&gt;"",IF(ABS($F25-$G25)&gt;=PrSettings!$M$7,(ABS($F25-$G25-Z25+AA25)&lt;=1)*1,IF(AND(AC25,$F25=$G25,$F25&gt;=PrSettings!$M$6),(ABS(Z25-$F25)&lt;=1)*1,IF(AND(ABS($F25-$G25-Z25+AA25)&lt;=1,$F25+$G25&gt;=PrSettings!$M$8),(ABS(Z25-$F25)&lt;=1)*(ABS(AA25-$G25)&lt;=1)*1,""))),"")</f>
        <v/>
      </c>
      <c r="AG25" s="238"/>
      <c r="AI25" s="227" t="n">
        <f aca="false">$B25</f>
        <v>9</v>
      </c>
      <c r="AJ25" s="228" t="str">
        <f aca="false">GrpC!$B$9</f>
        <v>Denmark</v>
      </c>
      <c r="AK25" s="229" t="n">
        <f aca="false">$D25</f>
        <v>19</v>
      </c>
      <c r="AL25" s="228" t="str">
        <f aca="false">GrpC!$D$9</f>
        <v>Serbia</v>
      </c>
      <c r="AM25" s="232"/>
      <c r="AN25" s="232"/>
      <c r="AO25" s="237"/>
      <c r="AP25" s="229" t="str">
        <f aca="false">IF(($F25&lt;&gt;"")*($G25&lt;&gt;"")*(AM25&lt;&gt;"")*(AN25&lt;&gt;""),($F25&gt;$G25)*(AM25&gt;AN25)+($F25=$G25)*(AM25=AN25)+($F25&lt;$G25)*(AM25&lt;AN25),"")</f>
        <v/>
      </c>
      <c r="AQ25" s="229" t="str">
        <f aca="false">IF((AP25&lt;&gt;""),IF(OR($F25&lt;&gt;$G25,PrSettings!$M$4="●"),(($F25-$G25)=(AM25-AN25))*1,0),"")</f>
        <v/>
      </c>
      <c r="AR25" s="229" t="str">
        <f aca="false">IF((AP25&lt;&gt;""),($F25=AM25)*($G25=AN25),"")</f>
        <v/>
      </c>
      <c r="AS25" s="229" t="str">
        <f aca="false">IF(AP25&lt;&gt;"",IF(ABS($F25-$G25)&gt;=PrSettings!$M$7,(ABS($F25-$G25-AM25+AN25)&lt;=1)*1,IF(AND(AP25,$F25=$G25,$F25&gt;=PrSettings!$M$6),(ABS(AM25-$F25)&lt;=1)*1,IF(AND(ABS($F25-$G25-AM25+AN25)&lt;=1,$F25+$G25&gt;=PrSettings!$M$8),(ABS(AM25-$F25)&lt;=1)*(ABS(AN25-$G25)&lt;=1)*1,""))),"")</f>
        <v/>
      </c>
      <c r="AT25" s="238"/>
      <c r="AV25" s="227" t="n">
        <f aca="false">$B25</f>
        <v>9</v>
      </c>
      <c r="AW25" s="228" t="str">
        <f aca="false">GrpC!$B$9</f>
        <v>Denmark</v>
      </c>
      <c r="AX25" s="229" t="n">
        <f aca="false">$D25</f>
        <v>19</v>
      </c>
      <c r="AY25" s="228" t="str">
        <f aca="false">GrpC!$D$9</f>
        <v>Serbia</v>
      </c>
      <c r="AZ25" s="232"/>
      <c r="BA25" s="232"/>
      <c r="BB25" s="237"/>
      <c r="BC25" s="229" t="str">
        <f aca="false">IF(($F25&lt;&gt;"")*($G25&lt;&gt;"")*(AZ25&lt;&gt;"")*(BA25&lt;&gt;""),($F25&gt;$G25)*(AZ25&gt;BA25)+($F25=$G25)*(AZ25=BA25)+($F25&lt;$G25)*(AZ25&lt;BA25),"")</f>
        <v/>
      </c>
      <c r="BD25" s="229" t="str">
        <f aca="false">IF((BC25&lt;&gt;""),IF(OR($F25&lt;&gt;$G25,PrSettings!$M$4="●"),(($F25-$G25)=(AZ25-BA25))*1,0),"")</f>
        <v/>
      </c>
      <c r="BE25" s="229" t="str">
        <f aca="false">IF((BC25&lt;&gt;""),($F25=AZ25)*($G25=BA25),"")</f>
        <v/>
      </c>
      <c r="BF25" s="229" t="str">
        <f aca="false">IF(BC25&lt;&gt;"",IF(ABS($F25-$G25)&gt;=PrSettings!$M$7,(ABS($F25-$G25-AZ25+BA25)&lt;=1)*1,IF(AND(BC25,$F25=$G25,$F25&gt;=PrSettings!$M$6),(ABS(AZ25-$F25)&lt;=1)*1,IF(AND(ABS($F25-$G25-AZ25+BA25)&lt;=1,$F25+$G25&gt;=PrSettings!$M$8),(ABS(AZ25-$F25)&lt;=1)*(ABS(BA25-$G25)&lt;=1)*1,""))),"")</f>
        <v/>
      </c>
      <c r="BG25" s="238"/>
      <c r="BI25" s="227" t="n">
        <f aca="false">$B25</f>
        <v>9</v>
      </c>
      <c r="BJ25" s="228" t="str">
        <f aca="false">GrpC!$B$9</f>
        <v>Denmark</v>
      </c>
      <c r="BK25" s="229" t="n">
        <f aca="false">$D25</f>
        <v>19</v>
      </c>
      <c r="BL25" s="228" t="str">
        <f aca="false">GrpC!$D$9</f>
        <v>Serbia</v>
      </c>
      <c r="BM25" s="232"/>
      <c r="BN25" s="232"/>
      <c r="BO25" s="237"/>
      <c r="BP25" s="229" t="str">
        <f aca="false">IF(($F25&lt;&gt;"")*($G25&lt;&gt;"")*(BM25&lt;&gt;"")*(BN25&lt;&gt;""),($F25&gt;$G25)*(BM25&gt;BN25)+($F25=$G25)*(BM25=BN25)+($F25&lt;$G25)*(BM25&lt;BN25),"")</f>
        <v/>
      </c>
      <c r="BQ25" s="229" t="str">
        <f aca="false">IF((BP25&lt;&gt;""),IF(OR($F25&lt;&gt;$G25,PrSettings!$M$4="●"),(($F25-$G25)=(BM25-BN25))*1,0),"")</f>
        <v/>
      </c>
      <c r="BR25" s="229" t="str">
        <f aca="false">IF((BP25&lt;&gt;""),($F25=BM25)*($G25=BN25),"")</f>
        <v/>
      </c>
      <c r="BS25" s="229" t="str">
        <f aca="false">IF(BP25&lt;&gt;"",IF(ABS($F25-$G25)&gt;=PrSettings!$M$7,(ABS($F25-$G25-BM25+BN25)&lt;=1)*1,IF(AND(BP25,$F25=$G25,$F25&gt;=PrSettings!$M$6),(ABS(BM25-$F25)&lt;=1)*1,IF(AND(ABS($F25-$G25-BM25+BN25)&lt;=1,$F25+$G25&gt;=PrSettings!$M$8),(ABS(BM25-$F25)&lt;=1)*(ABS(BN25-$G25)&lt;=1)*1,""))),"")</f>
        <v/>
      </c>
      <c r="BT25" s="238"/>
      <c r="BV25" s="227" t="n">
        <f aca="false">$B25</f>
        <v>9</v>
      </c>
      <c r="BW25" s="228" t="str">
        <f aca="false">GrpC!$B$9</f>
        <v>Denmark</v>
      </c>
      <c r="BX25" s="229" t="n">
        <f aca="false">$D25</f>
        <v>19</v>
      </c>
      <c r="BY25" s="228" t="str">
        <f aca="false">GrpC!$D$9</f>
        <v>Serbia</v>
      </c>
      <c r="BZ25" s="232"/>
      <c r="CA25" s="232"/>
      <c r="CB25" s="237"/>
      <c r="CC25" s="229" t="str">
        <f aca="false">IF(($F25&lt;&gt;"")*($G25&lt;&gt;"")*(BZ25&lt;&gt;"")*(CA25&lt;&gt;""),($F25&gt;$G25)*(BZ25&gt;CA25)+($F25=$G25)*(BZ25=CA25)+($F25&lt;$G25)*(BZ25&lt;CA25),"")</f>
        <v/>
      </c>
      <c r="CD25" s="229" t="str">
        <f aca="false">IF((CC25&lt;&gt;""),IF(OR($F25&lt;&gt;$G25,PrSettings!$M$4="●"),(($F25-$G25)=(BZ25-CA25))*1,0),"")</f>
        <v/>
      </c>
      <c r="CE25" s="229" t="str">
        <f aca="false">IF((CC25&lt;&gt;""),($F25=BZ25)*($G25=CA25),"")</f>
        <v/>
      </c>
      <c r="CF25" s="229" t="str">
        <f aca="false">IF(CC25&lt;&gt;"",IF(ABS($F25-$G25)&gt;=PrSettings!$M$7,(ABS($F25-$G25-BZ25+CA25)&lt;=1)*1,IF(AND(CC25,$F25=$G25,$F25&gt;=PrSettings!$M$6),(ABS(BZ25-$F25)&lt;=1)*1,IF(AND(ABS($F25-$G25-BZ25+CA25)&lt;=1,$F25+$G25&gt;=PrSettings!$M$8),(ABS(BZ25-$F25)&lt;=1)*(ABS(CA25-$G25)&lt;=1)*1,""))),"")</f>
        <v/>
      </c>
      <c r="CG25" s="238"/>
      <c r="CI25" s="227" t="n">
        <f aca="false">$B25</f>
        <v>9</v>
      </c>
      <c r="CJ25" s="228" t="str">
        <f aca="false">GrpC!$B$9</f>
        <v>Denmark</v>
      </c>
      <c r="CK25" s="229" t="n">
        <f aca="false">$D25</f>
        <v>19</v>
      </c>
      <c r="CL25" s="228" t="str">
        <f aca="false">GrpC!$D$9</f>
        <v>Serbia</v>
      </c>
      <c r="CM25" s="232"/>
      <c r="CN25" s="232"/>
      <c r="CO25" s="237"/>
      <c r="CP25" s="229" t="str">
        <f aca="false">IF(($F25&lt;&gt;"")*($G25&lt;&gt;"")*(CM25&lt;&gt;"")*(CN25&lt;&gt;""),($F25&gt;$G25)*(CM25&gt;CN25)+($F25=$G25)*(CM25=CN25)+($F25&lt;$G25)*(CM25&lt;CN25),"")</f>
        <v/>
      </c>
      <c r="CQ25" s="229" t="str">
        <f aca="false">IF((CP25&lt;&gt;""),IF(OR($F25&lt;&gt;$G25,PrSettings!$M$4="●"),(($F25-$G25)=(CM25-CN25))*1,0),"")</f>
        <v/>
      </c>
      <c r="CR25" s="229" t="str">
        <f aca="false">IF((CP25&lt;&gt;""),($F25=CM25)*($G25=CN25),"")</f>
        <v/>
      </c>
      <c r="CS25" s="229" t="str">
        <f aca="false">IF(CP25&lt;&gt;"",IF(ABS($F25-$G25)&gt;=PrSettings!$M$7,(ABS($F25-$G25-CM25+CN25)&lt;=1)*1,IF(AND(CP25,$F25=$G25,$F25&gt;=PrSettings!$M$6),(ABS(CM25-$F25)&lt;=1)*1,IF(AND(ABS($F25-$G25-CM25+CN25)&lt;=1,$F25+$G25&gt;=PrSettings!$M$8),(ABS(CM25-$F25)&lt;=1)*(ABS(CN25-$G25)&lt;=1)*1,""))),"")</f>
        <v/>
      </c>
      <c r="CT25" s="238"/>
      <c r="CV25" s="227" t="n">
        <f aca="false">$B25</f>
        <v>9</v>
      </c>
      <c r="CW25" s="228" t="str">
        <f aca="false">GrpC!$B$9</f>
        <v>Denmark</v>
      </c>
      <c r="CX25" s="229" t="n">
        <f aca="false">$D25</f>
        <v>19</v>
      </c>
      <c r="CY25" s="228" t="str">
        <f aca="false">GrpC!$D$9</f>
        <v>Serbia</v>
      </c>
      <c r="CZ25" s="232"/>
      <c r="DA25" s="232"/>
      <c r="DB25" s="237"/>
      <c r="DC25" s="229" t="str">
        <f aca="false">IF(($F25&lt;&gt;"")*($G25&lt;&gt;"")*(CZ25&lt;&gt;"")*(DA25&lt;&gt;""),($F25&gt;$G25)*(CZ25&gt;DA25)+($F25=$G25)*(CZ25=DA25)+($F25&lt;$G25)*(CZ25&lt;DA25),"")</f>
        <v/>
      </c>
      <c r="DD25" s="229" t="str">
        <f aca="false">IF((DC25&lt;&gt;""),IF(OR($F25&lt;&gt;$G25,PrSettings!$M$4="●"),(($F25-$G25)=(CZ25-DA25))*1,0),"")</f>
        <v/>
      </c>
      <c r="DE25" s="229" t="str">
        <f aca="false">IF((DC25&lt;&gt;""),($F25=CZ25)*($G25=DA25),"")</f>
        <v/>
      </c>
      <c r="DF25" s="229" t="str">
        <f aca="false">IF(DC25&lt;&gt;"",IF(ABS($F25-$G25)&gt;=PrSettings!$M$7,(ABS($F25-$G25-CZ25+DA25)&lt;=1)*1,IF(AND(DC25,$F25=$G25,$F25&gt;=PrSettings!$M$6),(ABS(CZ25-$F25)&lt;=1)*1,IF(AND(ABS($F25-$G25-CZ25+DA25)&lt;=1,$F25+$G25&gt;=PrSettings!$M$8),(ABS(CZ25-$F25)&lt;=1)*(ABS(DA25-$G25)&lt;=1)*1,""))),"")</f>
        <v/>
      </c>
      <c r="DG25" s="238"/>
      <c r="DI25" s="227" t="n">
        <f aca="false">$B25</f>
        <v>9</v>
      </c>
      <c r="DJ25" s="228" t="str">
        <f aca="false">GrpC!$B$9</f>
        <v>Denmark</v>
      </c>
      <c r="DK25" s="229" t="n">
        <f aca="false">$D25</f>
        <v>19</v>
      </c>
      <c r="DL25" s="228" t="str">
        <f aca="false">GrpC!$D$9</f>
        <v>Serbia</v>
      </c>
      <c r="DM25" s="232"/>
      <c r="DN25" s="232"/>
      <c r="DO25" s="237"/>
      <c r="DP25" s="229" t="str">
        <f aca="false">IF(($F25&lt;&gt;"")*($G25&lt;&gt;"")*(DM25&lt;&gt;"")*(DN25&lt;&gt;""),($F25&gt;$G25)*(DM25&gt;DN25)+($F25=$G25)*(DM25=DN25)+($F25&lt;$G25)*(DM25&lt;DN25),"")</f>
        <v/>
      </c>
      <c r="DQ25" s="229" t="str">
        <f aca="false">IF((DP25&lt;&gt;""),IF(OR($F25&lt;&gt;$G25,PrSettings!$M$4="●"),(($F25-$G25)=(DM25-DN25))*1,0),"")</f>
        <v/>
      </c>
      <c r="DR25" s="229" t="str">
        <f aca="false">IF((DP25&lt;&gt;""),($F25=DM25)*($G25=DN25),"")</f>
        <v/>
      </c>
      <c r="DS25" s="229" t="str">
        <f aca="false">IF(DP25&lt;&gt;"",IF(ABS($F25-$G25)&gt;=PrSettings!$M$7,(ABS($F25-$G25-DM25+DN25)&lt;=1)*1,IF(AND(DP25,$F25=$G25,$F25&gt;=PrSettings!$M$6),(ABS(DM25-$F25)&lt;=1)*1,IF(AND(ABS($F25-$G25-DM25+DN25)&lt;=1,$F25+$G25&gt;=PrSettings!$M$8),(ABS(DM25-$F25)&lt;=1)*(ABS(DN25-$G25)&lt;=1)*1,""))),"")</f>
        <v/>
      </c>
      <c r="DT25" s="238"/>
      <c r="DV25" s="227" t="n">
        <f aca="false">$B25</f>
        <v>9</v>
      </c>
      <c r="DW25" s="228" t="str">
        <f aca="false">GrpC!$B$9</f>
        <v>Denmark</v>
      </c>
      <c r="DX25" s="229" t="n">
        <f aca="false">$D25</f>
        <v>19</v>
      </c>
      <c r="DY25" s="228" t="str">
        <f aca="false">GrpC!$D$9</f>
        <v>Serbia</v>
      </c>
      <c r="DZ25" s="232"/>
      <c r="EA25" s="232"/>
      <c r="EB25" s="237"/>
      <c r="EC25" s="229" t="str">
        <f aca="false">IF(($F25&lt;&gt;"")*($G25&lt;&gt;"")*(DZ25&lt;&gt;"")*(EA25&lt;&gt;""),($F25&gt;$G25)*(DZ25&gt;EA25)+($F25=$G25)*(DZ25=EA25)+($F25&lt;$G25)*(DZ25&lt;EA25),"")</f>
        <v/>
      </c>
      <c r="ED25" s="229" t="str">
        <f aca="false">IF((EC25&lt;&gt;""),IF(OR($F25&lt;&gt;$G25,PrSettings!$M$4="●"),(($F25-$G25)=(DZ25-EA25))*1,0),"")</f>
        <v/>
      </c>
      <c r="EE25" s="229" t="str">
        <f aca="false">IF((EC25&lt;&gt;""),($F25=DZ25)*($G25=EA25),"")</f>
        <v/>
      </c>
      <c r="EF25" s="229" t="str">
        <f aca="false">IF(EC25&lt;&gt;"",IF(ABS($F25-$G25)&gt;=PrSettings!$M$7,(ABS($F25-$G25-DZ25+EA25)&lt;=1)*1,IF(AND(EC25,$F25=$G25,$F25&gt;=PrSettings!$M$6),(ABS(DZ25-$F25)&lt;=1)*1,IF(AND(ABS($F25-$G25-DZ25+EA25)&lt;=1,$F25+$G25&gt;=PrSettings!$M$8),(ABS(DZ25-$F25)&lt;=1)*(ABS(EA25-$G25)&lt;=1)*1,""))),"")</f>
        <v/>
      </c>
      <c r="EG25" s="238"/>
      <c r="EI25" s="227" t="n">
        <f aca="false">$B25</f>
        <v>9</v>
      </c>
      <c r="EJ25" s="228" t="str">
        <f aca="false">GrpC!$B$9</f>
        <v>Denmark</v>
      </c>
      <c r="EK25" s="229" t="n">
        <f aca="false">$D25</f>
        <v>19</v>
      </c>
      <c r="EL25" s="228" t="str">
        <f aca="false">GrpC!$D$9</f>
        <v>Serbia</v>
      </c>
      <c r="EM25" s="232"/>
      <c r="EN25" s="232"/>
      <c r="EO25" s="237"/>
      <c r="EP25" s="229" t="str">
        <f aca="false">IF(($F25&lt;&gt;"")*($G25&lt;&gt;"")*(EM25&lt;&gt;"")*(EN25&lt;&gt;""),($F25&gt;$G25)*(EM25&gt;EN25)+($F25=$G25)*(EM25=EN25)+($F25&lt;$G25)*(EM25&lt;EN25),"")</f>
        <v/>
      </c>
      <c r="EQ25" s="229" t="str">
        <f aca="false">IF((EP25&lt;&gt;""),IF(OR($F25&lt;&gt;$G25,PrSettings!$M$4="●"),(($F25-$G25)=(EM25-EN25))*1,0),"")</f>
        <v/>
      </c>
      <c r="ER25" s="229" t="str">
        <f aca="false">IF((EP25&lt;&gt;""),($F25=EM25)*($G25=EN25),"")</f>
        <v/>
      </c>
      <c r="ES25" s="229" t="str">
        <f aca="false">IF(EP25&lt;&gt;"",IF(ABS($F25-$G25)&gt;=PrSettings!$M$7,(ABS($F25-$G25-EM25+EN25)&lt;=1)*1,IF(AND(EP25,$F25=$G25,$F25&gt;=PrSettings!$M$6),(ABS(EM25-$F25)&lt;=1)*1,IF(AND(ABS($F25-$G25-EM25+EN25)&lt;=1,$F25+$G25&gt;=PrSettings!$M$8),(ABS(EM25-$F25)&lt;=1)*(ABS(EN25-$G25)&lt;=1)*1,""))),"")</f>
        <v/>
      </c>
      <c r="ET25" s="238"/>
      <c r="EV25" s="227" t="n">
        <f aca="false">$B25</f>
        <v>9</v>
      </c>
      <c r="EW25" s="228" t="str">
        <f aca="false">GrpC!$B$9</f>
        <v>Denmark</v>
      </c>
      <c r="EX25" s="229" t="n">
        <f aca="false">$D25</f>
        <v>19</v>
      </c>
      <c r="EY25" s="228" t="str">
        <f aca="false">GrpC!$D$9</f>
        <v>Serbia</v>
      </c>
      <c r="EZ25" s="232"/>
      <c r="FA25" s="232"/>
      <c r="FB25" s="237"/>
      <c r="FC25" s="229" t="str">
        <f aca="false">IF(($F25&lt;&gt;"")*($G25&lt;&gt;"")*(EZ25&lt;&gt;"")*(FA25&lt;&gt;""),($F25&gt;$G25)*(EZ25&gt;FA25)+($F25=$G25)*(EZ25=FA25)+($F25&lt;$G25)*(EZ25&lt;FA25),"")</f>
        <v/>
      </c>
      <c r="FD25" s="229" t="str">
        <f aca="false">IF((FC25&lt;&gt;""),IF(OR($F25&lt;&gt;$G25,PrSettings!$M$4="●"),(($F25-$G25)=(EZ25-FA25))*1,0),"")</f>
        <v/>
      </c>
      <c r="FE25" s="229" t="str">
        <f aca="false">IF((FC25&lt;&gt;""),($F25=EZ25)*($G25=FA25),"")</f>
        <v/>
      </c>
      <c r="FF25" s="229" t="str">
        <f aca="false">IF(FC25&lt;&gt;"",IF(ABS($F25-$G25)&gt;=PrSettings!$M$7,(ABS($F25-$G25-EZ25+FA25)&lt;=1)*1,IF(AND(FC25,$F25=$G25,$F25&gt;=PrSettings!$M$6),(ABS(EZ25-$F25)&lt;=1)*1,IF(AND(ABS($F25-$G25-EZ25+FA25)&lt;=1,$F25+$G25&gt;=PrSettings!$M$8),(ABS(EZ25-$F25)&lt;=1)*(ABS(FA25-$G25)&lt;=1)*1,""))),"")</f>
        <v/>
      </c>
      <c r="FG25" s="238"/>
      <c r="FI25" s="227" t="n">
        <f aca="false">$B25</f>
        <v>9</v>
      </c>
      <c r="FJ25" s="228" t="str">
        <f aca="false">GrpC!$B$9</f>
        <v>Denmark</v>
      </c>
      <c r="FK25" s="229" t="n">
        <f aca="false">$D25</f>
        <v>19</v>
      </c>
      <c r="FL25" s="228" t="str">
        <f aca="false">GrpC!$D$9</f>
        <v>Serbia</v>
      </c>
      <c r="FM25" s="232"/>
      <c r="FN25" s="232"/>
      <c r="FO25" s="237"/>
      <c r="FP25" s="229" t="str">
        <f aca="false">IF(($F25&lt;&gt;"")*($G25&lt;&gt;"")*(FM25&lt;&gt;"")*(FN25&lt;&gt;""),($F25&gt;$G25)*(FM25&gt;FN25)+($F25=$G25)*(FM25=FN25)+($F25&lt;$G25)*(FM25&lt;FN25),"")</f>
        <v/>
      </c>
      <c r="FQ25" s="229" t="str">
        <f aca="false">IF((FP25&lt;&gt;""),IF(OR($F25&lt;&gt;$G25,PrSettings!$M$4="●"),(($F25-$G25)=(FM25-FN25))*1,0),"")</f>
        <v/>
      </c>
      <c r="FR25" s="229" t="str">
        <f aca="false">IF((FP25&lt;&gt;""),($F25=FM25)*($G25=FN25),"")</f>
        <v/>
      </c>
      <c r="FS25" s="229" t="str">
        <f aca="false">IF(FP25&lt;&gt;"",IF(ABS($F25-$G25)&gt;=PrSettings!$M$7,(ABS($F25-$G25-FM25+FN25)&lt;=1)*1,IF(AND(FP25,$F25=$G25,$F25&gt;=PrSettings!$M$6),(ABS(FM25-$F25)&lt;=1)*1,IF(AND(ABS($F25-$G25-FM25+FN25)&lt;=1,$F25+$G25&gt;=PrSettings!$M$8),(ABS(FM25-$F25)&lt;=1)*(ABS(FN25-$G25)&lt;=1)*1,""))),"")</f>
        <v/>
      </c>
      <c r="FT25" s="238"/>
      <c r="FV25" s="227" t="n">
        <f aca="false">$B25</f>
        <v>9</v>
      </c>
      <c r="FW25" s="228" t="str">
        <f aca="false">GrpC!$B$9</f>
        <v>Denmark</v>
      </c>
      <c r="FX25" s="229" t="n">
        <f aca="false">$D25</f>
        <v>19</v>
      </c>
      <c r="FY25" s="228" t="str">
        <f aca="false">GrpC!$D$9</f>
        <v>Serbia</v>
      </c>
      <c r="FZ25" s="232"/>
      <c r="GA25" s="232"/>
      <c r="GB25" s="237"/>
      <c r="GC25" s="229" t="str">
        <f aca="false">IF(($F25&lt;&gt;"")*($G25&lt;&gt;"")*(FZ25&lt;&gt;"")*(GA25&lt;&gt;""),($F25&gt;$G25)*(FZ25&gt;GA25)+($F25=$G25)*(FZ25=GA25)+($F25&lt;$G25)*(FZ25&lt;GA25),"")</f>
        <v/>
      </c>
      <c r="GD25" s="229" t="str">
        <f aca="false">IF((GC25&lt;&gt;""),IF(OR($F25&lt;&gt;$G25,PrSettings!$M$4="●"),(($F25-$G25)=(FZ25-GA25))*1,0),"")</f>
        <v/>
      </c>
      <c r="GE25" s="229" t="str">
        <f aca="false">IF((GC25&lt;&gt;""),($F25=FZ25)*($G25=GA25),"")</f>
        <v/>
      </c>
      <c r="GF25" s="229" t="str">
        <f aca="false">IF(GC25&lt;&gt;"",IF(ABS($F25-$G25)&gt;=PrSettings!$M$7,(ABS($F25-$G25-FZ25+GA25)&lt;=1)*1,IF(AND(GC25,$F25=$G25,$F25&gt;=PrSettings!$M$6),(ABS(FZ25-$F25)&lt;=1)*1,IF(AND(ABS($F25-$G25-FZ25+GA25)&lt;=1,$F25+$G25&gt;=PrSettings!$M$8),(ABS(FZ25-$F25)&lt;=1)*(ABS(GA25-$G25)&lt;=1)*1,""))),"")</f>
        <v/>
      </c>
      <c r="GG25" s="238"/>
      <c r="GI25" s="227" t="n">
        <f aca="false">$B25</f>
        <v>9</v>
      </c>
      <c r="GJ25" s="228" t="str">
        <f aca="false">GrpC!$B$9</f>
        <v>Denmark</v>
      </c>
      <c r="GK25" s="229" t="n">
        <f aca="false">$D25</f>
        <v>19</v>
      </c>
      <c r="GL25" s="228" t="str">
        <f aca="false">GrpC!$D$9</f>
        <v>Serbia</v>
      </c>
      <c r="GM25" s="232"/>
      <c r="GN25" s="232"/>
      <c r="GO25" s="237"/>
      <c r="GP25" s="229" t="str">
        <f aca="false">IF(($F25&lt;&gt;"")*($G25&lt;&gt;"")*(GM25&lt;&gt;"")*(GN25&lt;&gt;""),($F25&gt;$G25)*(GM25&gt;GN25)+($F25=$G25)*(GM25=GN25)+($F25&lt;$G25)*(GM25&lt;GN25),"")</f>
        <v/>
      </c>
      <c r="GQ25" s="229" t="str">
        <f aca="false">IF((GP25&lt;&gt;""),IF(OR($F25&lt;&gt;$G25,PrSettings!$M$4="●"),(($F25-$G25)=(GM25-GN25))*1,0),"")</f>
        <v/>
      </c>
      <c r="GR25" s="229" t="str">
        <f aca="false">IF((GP25&lt;&gt;""),($F25=GM25)*($G25=GN25),"")</f>
        <v/>
      </c>
      <c r="GS25" s="229" t="str">
        <f aca="false">IF(GP25&lt;&gt;"",IF(ABS($F25-$G25)&gt;=PrSettings!$M$7,(ABS($F25-$G25-GM25+GN25)&lt;=1)*1,IF(AND(GP25,$F25=$G25,$F25&gt;=PrSettings!$M$6),(ABS(GM25-$F25)&lt;=1)*1,IF(AND(ABS($F25-$G25-GM25+GN25)&lt;=1,$F25+$G25&gt;=PrSettings!$M$8),(ABS(GM25-$F25)&lt;=1)*(ABS(GN25-$G25)&lt;=1)*1,""))),"")</f>
        <v/>
      </c>
      <c r="GT25" s="238"/>
      <c r="GV25" s="227" t="n">
        <f aca="false">$B25</f>
        <v>9</v>
      </c>
      <c r="GW25" s="228" t="str">
        <f aca="false">GrpC!$B$9</f>
        <v>Denmark</v>
      </c>
      <c r="GX25" s="229" t="n">
        <f aca="false">$D25</f>
        <v>19</v>
      </c>
      <c r="GY25" s="228" t="str">
        <f aca="false">GrpC!$D$9</f>
        <v>Serbia</v>
      </c>
      <c r="GZ25" s="232"/>
      <c r="HA25" s="232"/>
      <c r="HB25" s="237"/>
      <c r="HC25" s="229" t="str">
        <f aca="false">IF(($F25&lt;&gt;"")*($G25&lt;&gt;"")*(GZ25&lt;&gt;"")*(HA25&lt;&gt;""),($F25&gt;$G25)*(GZ25&gt;HA25)+($F25=$G25)*(GZ25=HA25)+($F25&lt;$G25)*(GZ25&lt;HA25),"")</f>
        <v/>
      </c>
      <c r="HD25" s="229" t="str">
        <f aca="false">IF((HC25&lt;&gt;""),IF(OR($F25&lt;&gt;$G25,PrSettings!$M$4="●"),(($F25-$G25)=(GZ25-HA25))*1,0),"")</f>
        <v/>
      </c>
      <c r="HE25" s="229" t="str">
        <f aca="false">IF((HC25&lt;&gt;""),($F25=GZ25)*($G25=HA25),"")</f>
        <v/>
      </c>
      <c r="HF25" s="229" t="str">
        <f aca="false">IF(HC25&lt;&gt;"",IF(ABS($F25-$G25)&gt;=PrSettings!$M$7,(ABS($F25-$G25-GZ25+HA25)&lt;=1)*1,IF(AND(HC25,$F25=$G25,$F25&gt;=PrSettings!$M$6),(ABS(GZ25-$F25)&lt;=1)*1,IF(AND(ABS($F25-$G25-GZ25+HA25)&lt;=1,$F25+$G25&gt;=PrSettings!$M$8),(ABS(GZ25-$F25)&lt;=1)*(ABS(HA25-$G25)&lt;=1)*1,""))),"")</f>
        <v/>
      </c>
      <c r="HG25" s="238"/>
      <c r="HI25" s="227" t="n">
        <f aca="false">$B25</f>
        <v>9</v>
      </c>
      <c r="HJ25" s="228" t="str">
        <f aca="false">GrpC!$B$9</f>
        <v>Denmark</v>
      </c>
      <c r="HK25" s="229" t="n">
        <f aca="false">$D25</f>
        <v>19</v>
      </c>
      <c r="HL25" s="228" t="str">
        <f aca="false">GrpC!$D$9</f>
        <v>Serbia</v>
      </c>
      <c r="HM25" s="232"/>
      <c r="HN25" s="232"/>
      <c r="HO25" s="237"/>
      <c r="HP25" s="229" t="str">
        <f aca="false">IF(($F25&lt;&gt;"")*($G25&lt;&gt;"")*(HM25&lt;&gt;"")*(HN25&lt;&gt;""),($F25&gt;$G25)*(HM25&gt;HN25)+($F25=$G25)*(HM25=HN25)+($F25&lt;$G25)*(HM25&lt;HN25),"")</f>
        <v/>
      </c>
      <c r="HQ25" s="229" t="str">
        <f aca="false">IF((HP25&lt;&gt;""),IF(OR($F25&lt;&gt;$G25,PrSettings!$M$4="●"),(($F25-$G25)=(HM25-HN25))*1,0),"")</f>
        <v/>
      </c>
      <c r="HR25" s="229" t="str">
        <f aca="false">IF((HP25&lt;&gt;""),($F25=HM25)*($G25=HN25),"")</f>
        <v/>
      </c>
      <c r="HS25" s="229" t="str">
        <f aca="false">IF(HP25&lt;&gt;"",IF(ABS($F25-$G25)&gt;=PrSettings!$M$7,(ABS($F25-$G25-HM25+HN25)&lt;=1)*1,IF(AND(HP25,$F25=$G25,$F25&gt;=PrSettings!$M$6),(ABS(HM25-$F25)&lt;=1)*1,IF(AND(ABS($F25-$G25-HM25+HN25)&lt;=1,$F25+$G25&gt;=PrSettings!$M$8),(ABS(HM25-$F25)&lt;=1)*(ABS(HN25-$G25)&lt;=1)*1,""))),"")</f>
        <v/>
      </c>
      <c r="HT25" s="238"/>
      <c r="HV25" s="227" t="n">
        <f aca="false">$B25</f>
        <v>9</v>
      </c>
      <c r="HW25" s="228" t="str">
        <f aca="false">GrpC!$B$9</f>
        <v>Denmark</v>
      </c>
      <c r="HX25" s="229" t="n">
        <f aca="false">$D25</f>
        <v>19</v>
      </c>
      <c r="HY25" s="228" t="str">
        <f aca="false">GrpC!$D$9</f>
        <v>Serbia</v>
      </c>
      <c r="HZ25" s="232"/>
      <c r="IA25" s="232"/>
      <c r="IB25" s="237"/>
      <c r="IC25" s="229" t="str">
        <f aca="false">IF(($F25&lt;&gt;"")*($G25&lt;&gt;"")*(HZ25&lt;&gt;"")*(IA25&lt;&gt;""),($F25&gt;$G25)*(HZ25&gt;IA25)+($F25=$G25)*(HZ25=IA25)+($F25&lt;$G25)*(HZ25&lt;IA25),"")</f>
        <v/>
      </c>
      <c r="ID25" s="229" t="str">
        <f aca="false">IF((IC25&lt;&gt;""),IF(OR($F25&lt;&gt;$G25,PrSettings!$M$4="●"),(($F25-$G25)=(HZ25-IA25))*1,0),"")</f>
        <v/>
      </c>
      <c r="IE25" s="229" t="str">
        <f aca="false">IF((IC25&lt;&gt;""),($F25=HZ25)*($G25=IA25),"")</f>
        <v/>
      </c>
      <c r="IF25" s="229" t="str">
        <f aca="false">IF(IC25&lt;&gt;"",IF(ABS($F25-$G25)&gt;=PrSettings!$M$7,(ABS($F25-$G25-HZ25+IA25)&lt;=1)*1,IF(AND(IC25,$F25=$G25,$F25&gt;=PrSettings!$M$6),(ABS(HZ25-$F25)&lt;=1)*1,IF(AND(ABS($F25-$G25-HZ25+IA25)&lt;=1,$F25+$G25&gt;=PrSettings!$M$8),(ABS(HZ25-$F25)&lt;=1)*(ABS(IA25-$G25)&lt;=1)*1,""))),"")</f>
        <v/>
      </c>
      <c r="IG25" s="238"/>
      <c r="II25" s="227" t="n">
        <f aca="false">$B25</f>
        <v>9</v>
      </c>
      <c r="IJ25" s="228" t="str">
        <f aca="false">GrpC!$B$9</f>
        <v>Denmark</v>
      </c>
      <c r="IK25" s="229" t="n">
        <f aca="false">$D25</f>
        <v>19</v>
      </c>
      <c r="IL25" s="228" t="str">
        <f aca="false">GrpC!$D$9</f>
        <v>Serbia</v>
      </c>
      <c r="IM25" s="232"/>
      <c r="IN25" s="232"/>
      <c r="IO25" s="237"/>
      <c r="IP25" s="229" t="str">
        <f aca="false">IF(($F25&lt;&gt;"")*($G25&lt;&gt;"")*(IM25&lt;&gt;"")*(IN25&lt;&gt;""),($F25&gt;$G25)*(IM25&gt;IN25)+($F25=$G25)*(IM25=IN25)+($F25&lt;$G25)*(IM25&lt;IN25),"")</f>
        <v/>
      </c>
      <c r="IQ25" s="229" t="str">
        <f aca="false">IF((IP25&lt;&gt;""),IF(OR($F25&lt;&gt;$G25,PrSettings!$M$4="●"),(($F25-$G25)=(IM25-IN25))*1,0),"")</f>
        <v/>
      </c>
      <c r="IR25" s="229" t="str">
        <f aca="false">IF((IP25&lt;&gt;""),($F25=IM25)*($G25=IN25),"")</f>
        <v/>
      </c>
      <c r="IS25" s="229" t="str">
        <f aca="false">IF(IP25&lt;&gt;"",IF(ABS($F25-$G25)&gt;=PrSettings!$M$7,(ABS($F25-$G25-IM25+IN25)&lt;=1)*1,IF(AND(IP25,$F25=$G25,$F25&gt;=PrSettings!$M$6),(ABS(IM25-$F25)&lt;=1)*1,IF(AND(ABS($F25-$G25-IM25+IN25)&lt;=1,$F25+$G25&gt;=PrSettings!$M$8),(ABS(IM25-$F25)&lt;=1)*(ABS(IN25-$G25)&lt;=1)*1,""))),"")</f>
        <v/>
      </c>
      <c r="IT25" s="238"/>
      <c r="IV25" s="227" t="n">
        <f aca="false">$B25</f>
        <v>9</v>
      </c>
      <c r="IW25" s="228" t="str">
        <f aca="false">GrpC!$B$9</f>
        <v>Denmark</v>
      </c>
      <c r="IX25" s="229" t="n">
        <f aca="false">$D25</f>
        <v>19</v>
      </c>
      <c r="IY25" s="228" t="str">
        <f aca="false">GrpC!$D$9</f>
        <v>Serbia</v>
      </c>
      <c r="IZ25" s="232"/>
      <c r="JA25" s="232"/>
      <c r="JB25" s="237"/>
      <c r="JC25" s="229" t="str">
        <f aca="false">IF(($F25&lt;&gt;"")*($G25&lt;&gt;"")*(IZ25&lt;&gt;"")*(JA25&lt;&gt;""),($F25&gt;$G25)*(IZ25&gt;JA25)+($F25=$G25)*(IZ25=JA25)+($F25&lt;$G25)*(IZ25&lt;JA25),"")</f>
        <v/>
      </c>
      <c r="JD25" s="229" t="str">
        <f aca="false">IF((JC25&lt;&gt;""),IF(OR($F25&lt;&gt;$G25,PrSettings!$M$4="●"),(($F25-$G25)=(IZ25-JA25))*1,0),"")</f>
        <v/>
      </c>
      <c r="JE25" s="229" t="str">
        <f aca="false">IF((JC25&lt;&gt;""),($F25=IZ25)*($G25=JA25),"")</f>
        <v/>
      </c>
      <c r="JF25" s="229" t="str">
        <f aca="false">IF(JC25&lt;&gt;"",IF(ABS($F25-$G25)&gt;=PrSettings!$M$7,(ABS($F25-$G25-IZ25+JA25)&lt;=1)*1,IF(AND(JC25,$F25=$G25,$F25&gt;=PrSettings!$M$6),(ABS(IZ25-$F25)&lt;=1)*1,IF(AND(ABS($F25-$G25-IZ25+JA25)&lt;=1,$F25+$G25&gt;=PrSettings!$M$8),(ABS(IZ25-$F25)&lt;=1)*(ABS(JA25-$G25)&lt;=1)*1,""))),"")</f>
        <v/>
      </c>
      <c r="JG25" s="238"/>
      <c r="JI25" s="227" t="n">
        <f aca="false">$B25</f>
        <v>9</v>
      </c>
      <c r="JJ25" s="228" t="str">
        <f aca="false">GrpC!$B$9</f>
        <v>Denmark</v>
      </c>
      <c r="JK25" s="229" t="n">
        <f aca="false">$D25</f>
        <v>19</v>
      </c>
      <c r="JL25" s="228" t="str">
        <f aca="false">GrpC!$D$9</f>
        <v>Serbia</v>
      </c>
      <c r="JM25" s="232"/>
      <c r="JN25" s="232"/>
      <c r="JO25" s="237"/>
      <c r="JP25" s="229" t="str">
        <f aca="false">IF(($F25&lt;&gt;"")*($G25&lt;&gt;"")*(JM25&lt;&gt;"")*(JN25&lt;&gt;""),($F25&gt;$G25)*(JM25&gt;JN25)+($F25=$G25)*(JM25=JN25)+($F25&lt;$G25)*(JM25&lt;JN25),"")</f>
        <v/>
      </c>
      <c r="JQ25" s="229" t="str">
        <f aca="false">IF((JP25&lt;&gt;""),IF(OR($F25&lt;&gt;$G25,PrSettings!$M$4="●"),(($F25-$G25)=(JM25-JN25))*1,0),"")</f>
        <v/>
      </c>
      <c r="JR25" s="229" t="str">
        <f aca="false">IF((JP25&lt;&gt;""),($F25=JM25)*($G25=JN25),"")</f>
        <v/>
      </c>
      <c r="JS25" s="229" t="str">
        <f aca="false">IF(JP25&lt;&gt;"",IF(ABS($F25-$G25)&gt;=PrSettings!$M$7,(ABS($F25-$G25-JM25+JN25)&lt;=1)*1,IF(AND(JP25,$F25=$G25,$F25&gt;=PrSettings!$M$6),(ABS(JM25-$F25)&lt;=1)*1,IF(AND(ABS($F25-$G25-JM25+JN25)&lt;=1,$F25+$G25&gt;=PrSettings!$M$8),(ABS(JM25-$F25)&lt;=1)*(ABS(JN25-$G25)&lt;=1)*1,""))),"")</f>
        <v/>
      </c>
      <c r="JT25" s="238"/>
      <c r="JV25" s="227" t="n">
        <f aca="false">$B25</f>
        <v>9</v>
      </c>
      <c r="JW25" s="228" t="str">
        <f aca="false">GrpC!$B$9</f>
        <v>Denmark</v>
      </c>
      <c r="JX25" s="229" t="n">
        <f aca="false">$D25</f>
        <v>19</v>
      </c>
      <c r="JY25" s="228" t="str">
        <f aca="false">GrpC!$D$9</f>
        <v>Serbia</v>
      </c>
      <c r="JZ25" s="232"/>
      <c r="KA25" s="232"/>
      <c r="KB25" s="237"/>
      <c r="KC25" s="229" t="str">
        <f aca="false">IF(($F25&lt;&gt;"")*($G25&lt;&gt;"")*(JZ25&lt;&gt;"")*(KA25&lt;&gt;""),($F25&gt;$G25)*(JZ25&gt;KA25)+($F25=$G25)*(JZ25=KA25)+($F25&lt;$G25)*(JZ25&lt;KA25),"")</f>
        <v/>
      </c>
      <c r="KD25" s="229" t="str">
        <f aca="false">IF((KC25&lt;&gt;""),IF(OR($F25&lt;&gt;$G25,PrSettings!$M$4="●"),(($F25-$G25)=(JZ25-KA25))*1,0),"")</f>
        <v/>
      </c>
      <c r="KE25" s="229" t="str">
        <f aca="false">IF((KC25&lt;&gt;""),($F25=JZ25)*($G25=KA25),"")</f>
        <v/>
      </c>
      <c r="KF25" s="229" t="str">
        <f aca="false">IF(KC25&lt;&gt;"",IF(ABS($F25-$G25)&gt;=PrSettings!$M$7,(ABS($F25-$G25-JZ25+KA25)&lt;=1)*1,IF(AND(KC25,$F25=$G25,$F25&gt;=PrSettings!$M$6),(ABS(JZ25-$F25)&lt;=1)*1,IF(AND(ABS($F25-$G25-JZ25+KA25)&lt;=1,$F25+$G25&gt;=PrSettings!$M$8),(ABS(JZ25-$F25)&lt;=1)*(ABS(KA25-$G25)&lt;=1)*1,""))),"")</f>
        <v/>
      </c>
      <c r="KG25" s="238"/>
      <c r="KI25" s="227" t="n">
        <f aca="false">$B25</f>
        <v>9</v>
      </c>
      <c r="KJ25" s="228" t="str">
        <f aca="false">GrpC!$B$9</f>
        <v>Denmark</v>
      </c>
      <c r="KK25" s="229" t="n">
        <f aca="false">$D25</f>
        <v>19</v>
      </c>
      <c r="KL25" s="228" t="str">
        <f aca="false">GrpC!$D$9</f>
        <v>Serbia</v>
      </c>
      <c r="KM25" s="232"/>
      <c r="KN25" s="232"/>
      <c r="KO25" s="237"/>
      <c r="KP25" s="229" t="str">
        <f aca="false">IF(($F25&lt;&gt;"")*($G25&lt;&gt;"")*(KM25&lt;&gt;"")*(KN25&lt;&gt;""),($F25&gt;$G25)*(KM25&gt;KN25)+($F25=$G25)*(KM25=KN25)+($F25&lt;$G25)*(KM25&lt;KN25),"")</f>
        <v/>
      </c>
      <c r="KQ25" s="229" t="str">
        <f aca="false">IF((KP25&lt;&gt;""),IF(OR($F25&lt;&gt;$G25,PrSettings!$M$4="●"),(($F25-$G25)=(KM25-KN25))*1,0),"")</f>
        <v/>
      </c>
      <c r="KR25" s="229" t="str">
        <f aca="false">IF((KP25&lt;&gt;""),($F25=KM25)*($G25=KN25),"")</f>
        <v/>
      </c>
      <c r="KS25" s="229" t="str">
        <f aca="false">IF(KP25&lt;&gt;"",IF(ABS($F25-$G25)&gt;=PrSettings!$M$7,(ABS($F25-$G25-KM25+KN25)&lt;=1)*1,IF(AND(KP25,$F25=$G25,$F25&gt;=PrSettings!$M$6),(ABS(KM25-$F25)&lt;=1)*1,IF(AND(ABS($F25-$G25-KM25+KN25)&lt;=1,$F25+$G25&gt;=PrSettings!$M$8),(ABS(KM25-$F25)&lt;=1)*(ABS(KN25-$G25)&lt;=1)*1,""))),"")</f>
        <v/>
      </c>
      <c r="KT25" s="238"/>
      <c r="KV25" s="227" t="n">
        <f aca="false">$B25</f>
        <v>9</v>
      </c>
      <c r="KW25" s="228" t="str">
        <f aca="false">GrpC!$B$9</f>
        <v>Denmark</v>
      </c>
      <c r="KX25" s="229" t="n">
        <f aca="false">$D25</f>
        <v>19</v>
      </c>
      <c r="KY25" s="228" t="str">
        <f aca="false">GrpC!$D$9</f>
        <v>Serbia</v>
      </c>
      <c r="KZ25" s="232"/>
      <c r="LA25" s="232"/>
      <c r="LB25" s="237"/>
      <c r="LC25" s="229" t="str">
        <f aca="false">IF(($F25&lt;&gt;"")*($G25&lt;&gt;"")*(KZ25&lt;&gt;"")*(LA25&lt;&gt;""),($F25&gt;$G25)*(KZ25&gt;LA25)+($F25=$G25)*(KZ25=LA25)+($F25&lt;$G25)*(KZ25&lt;LA25),"")</f>
        <v/>
      </c>
      <c r="LD25" s="229" t="str">
        <f aca="false">IF((LC25&lt;&gt;""),IF(OR($F25&lt;&gt;$G25,PrSettings!$M$4="●"),(($F25-$G25)=(KZ25-LA25))*1,0),"")</f>
        <v/>
      </c>
      <c r="LE25" s="229" t="str">
        <f aca="false">IF((LC25&lt;&gt;""),($F25=KZ25)*($G25=LA25),"")</f>
        <v/>
      </c>
      <c r="LF25" s="229" t="str">
        <f aca="false">IF(LC25&lt;&gt;"",IF(ABS($F25-$G25)&gt;=PrSettings!$M$7,(ABS($F25-$G25-KZ25+LA25)&lt;=1)*1,IF(AND(LC25,$F25=$G25,$F25&gt;=PrSettings!$M$6),(ABS(KZ25-$F25)&lt;=1)*1,IF(AND(ABS($F25-$G25-KZ25+LA25)&lt;=1,$F25+$G25&gt;=PrSettings!$M$8),(ABS(KZ25-$F25)&lt;=1)*(ABS(LA25-$G25)&lt;=1)*1,""))),"")</f>
        <v/>
      </c>
      <c r="LG25" s="238"/>
      <c r="LI25" s="227" t="n">
        <f aca="false">$B25</f>
        <v>9</v>
      </c>
      <c r="LJ25" s="228" t="str">
        <f aca="false">GrpC!$B$9</f>
        <v>Denmark</v>
      </c>
      <c r="LK25" s="229" t="n">
        <f aca="false">$D25</f>
        <v>19</v>
      </c>
      <c r="LL25" s="228" t="str">
        <f aca="false">GrpC!$D$9</f>
        <v>Serbia</v>
      </c>
      <c r="LM25" s="232"/>
      <c r="LN25" s="232"/>
      <c r="LO25" s="237"/>
      <c r="LP25" s="229" t="str">
        <f aca="false">IF(($F25&lt;&gt;"")*($G25&lt;&gt;"")*(LM25&lt;&gt;"")*(LN25&lt;&gt;""),($F25&gt;$G25)*(LM25&gt;LN25)+($F25=$G25)*(LM25=LN25)+($F25&lt;$G25)*(LM25&lt;LN25),"")</f>
        <v/>
      </c>
      <c r="LQ25" s="229" t="str">
        <f aca="false">IF((LP25&lt;&gt;""),IF(OR($F25&lt;&gt;$G25,PrSettings!$M$4="●"),(($F25-$G25)=(LM25-LN25))*1,0),"")</f>
        <v/>
      </c>
      <c r="LR25" s="229" t="str">
        <f aca="false">IF((LP25&lt;&gt;""),($F25=LM25)*($G25=LN25),"")</f>
        <v/>
      </c>
      <c r="LS25" s="229" t="str">
        <f aca="false">IF(LP25&lt;&gt;"",IF(ABS($F25-$G25)&gt;=PrSettings!$M$7,(ABS($F25-$G25-LM25+LN25)&lt;=1)*1,IF(AND(LP25,$F25=$G25,$F25&gt;=PrSettings!$M$6),(ABS(LM25-$F25)&lt;=1)*1,IF(AND(ABS($F25-$G25-LM25+LN25)&lt;=1,$F25+$G25&gt;=PrSettings!$M$8),(ABS(LM25-$F25)&lt;=1)*(ABS(LN25-$G25)&lt;=1)*1,""))),"")</f>
        <v/>
      </c>
      <c r="LT25" s="238"/>
      <c r="LV25" s="227" t="n">
        <f aca="false">$B25</f>
        <v>9</v>
      </c>
      <c r="LW25" s="228" t="str">
        <f aca="false">GrpC!$B$9</f>
        <v>Denmark</v>
      </c>
      <c r="LX25" s="229" t="n">
        <f aca="false">$D25</f>
        <v>19</v>
      </c>
      <c r="LY25" s="228" t="str">
        <f aca="false">GrpC!$D$9</f>
        <v>Serbia</v>
      </c>
      <c r="LZ25" s="232"/>
      <c r="MA25" s="232"/>
      <c r="MB25" s="237"/>
      <c r="MC25" s="229" t="str">
        <f aca="false">IF(($F25&lt;&gt;"")*($G25&lt;&gt;"")*(LZ25&lt;&gt;"")*(MA25&lt;&gt;""),($F25&gt;$G25)*(LZ25&gt;MA25)+($F25=$G25)*(LZ25=MA25)+($F25&lt;$G25)*(LZ25&lt;MA25),"")</f>
        <v/>
      </c>
      <c r="MD25" s="229" t="str">
        <f aca="false">IF((MC25&lt;&gt;""),IF(OR($F25&lt;&gt;$G25,PrSettings!$M$4="●"),(($F25-$G25)=(LZ25-MA25))*1,0),"")</f>
        <v/>
      </c>
      <c r="ME25" s="229" t="str">
        <f aca="false">IF((MC25&lt;&gt;""),($F25=LZ25)*($G25=MA25),"")</f>
        <v/>
      </c>
      <c r="MF25" s="229" t="str">
        <f aca="false">IF(MC25&lt;&gt;"",IF(ABS($F25-$G25)&gt;=PrSettings!$M$7,(ABS($F25-$G25-LZ25+MA25)&lt;=1)*1,IF(AND(MC25,$F25=$G25,$F25&gt;=PrSettings!$M$6),(ABS(LZ25-$F25)&lt;=1)*1,IF(AND(ABS($F25-$G25-LZ25+MA25)&lt;=1,$F25+$G25&gt;=PrSettings!$M$8),(ABS(LZ25-$F25)&lt;=1)*(ABS(MA25-$G25)&lt;=1)*1,""))),"")</f>
        <v/>
      </c>
      <c r="MG25" s="238"/>
    </row>
    <row r="26" customFormat="false" ht="24" hidden="false" customHeight="true" outlineLevel="0" collapsed="false">
      <c r="A26" s="153"/>
      <c r="B26" s="217" t="str">
        <f aca="false">Language!$E$95&amp;" D"</f>
        <v>Group D</v>
      </c>
      <c r="C26" s="218"/>
      <c r="D26" s="239"/>
      <c r="E26" s="220"/>
      <c r="F26" s="240"/>
      <c r="G26" s="241"/>
      <c r="H26" s="107"/>
      <c r="I26" s="217" t="str">
        <f aca="false">$B26</f>
        <v>Group D</v>
      </c>
      <c r="J26" s="219"/>
      <c r="K26" s="239"/>
      <c r="L26" s="220"/>
      <c r="M26" s="223"/>
      <c r="N26" s="224"/>
      <c r="O26" s="221"/>
      <c r="P26" s="225"/>
      <c r="Q26" s="225"/>
      <c r="R26" s="220"/>
      <c r="S26" s="220"/>
      <c r="T26" s="226"/>
      <c r="V26" s="217" t="str">
        <f aca="false">$B26</f>
        <v>Group D</v>
      </c>
      <c r="W26" s="219"/>
      <c r="X26" s="239"/>
      <c r="Y26" s="220"/>
      <c r="Z26" s="223"/>
      <c r="AA26" s="224"/>
      <c r="AB26" s="221"/>
      <c r="AC26" s="225"/>
      <c r="AD26" s="225"/>
      <c r="AE26" s="220"/>
      <c r="AF26" s="220"/>
      <c r="AG26" s="226"/>
      <c r="AI26" s="217" t="str">
        <f aca="false">$B26</f>
        <v>Group D</v>
      </c>
      <c r="AJ26" s="219"/>
      <c r="AK26" s="239"/>
      <c r="AL26" s="220"/>
      <c r="AM26" s="223"/>
      <c r="AN26" s="224"/>
      <c r="AO26" s="221"/>
      <c r="AP26" s="225"/>
      <c r="AQ26" s="225"/>
      <c r="AR26" s="220"/>
      <c r="AS26" s="220"/>
      <c r="AT26" s="226"/>
      <c r="AV26" s="217" t="str">
        <f aca="false">$B26</f>
        <v>Group D</v>
      </c>
      <c r="AW26" s="219"/>
      <c r="AX26" s="239"/>
      <c r="AY26" s="220"/>
      <c r="AZ26" s="223"/>
      <c r="BA26" s="224"/>
      <c r="BB26" s="221"/>
      <c r="BC26" s="225"/>
      <c r="BD26" s="225"/>
      <c r="BE26" s="220"/>
      <c r="BF26" s="220"/>
      <c r="BG26" s="226"/>
      <c r="BI26" s="217" t="str">
        <f aca="false">$B26</f>
        <v>Group D</v>
      </c>
      <c r="BJ26" s="219"/>
      <c r="BK26" s="239"/>
      <c r="BL26" s="220"/>
      <c r="BM26" s="223"/>
      <c r="BN26" s="224"/>
      <c r="BO26" s="221"/>
      <c r="BP26" s="225"/>
      <c r="BQ26" s="225"/>
      <c r="BR26" s="220"/>
      <c r="BS26" s="220"/>
      <c r="BT26" s="226"/>
      <c r="BV26" s="217" t="str">
        <f aca="false">$B26</f>
        <v>Group D</v>
      </c>
      <c r="BW26" s="219"/>
      <c r="BX26" s="239"/>
      <c r="BY26" s="220"/>
      <c r="BZ26" s="223"/>
      <c r="CA26" s="224"/>
      <c r="CB26" s="221"/>
      <c r="CC26" s="225"/>
      <c r="CD26" s="225"/>
      <c r="CE26" s="220"/>
      <c r="CF26" s="220"/>
      <c r="CG26" s="226"/>
      <c r="CI26" s="217" t="str">
        <f aca="false">$B26</f>
        <v>Group D</v>
      </c>
      <c r="CJ26" s="219"/>
      <c r="CK26" s="239"/>
      <c r="CL26" s="220"/>
      <c r="CM26" s="223"/>
      <c r="CN26" s="224"/>
      <c r="CO26" s="221"/>
      <c r="CP26" s="225"/>
      <c r="CQ26" s="225"/>
      <c r="CR26" s="220"/>
      <c r="CS26" s="220"/>
      <c r="CT26" s="226"/>
      <c r="CV26" s="217" t="str">
        <f aca="false">$B26</f>
        <v>Group D</v>
      </c>
      <c r="CW26" s="219"/>
      <c r="CX26" s="239"/>
      <c r="CY26" s="220"/>
      <c r="CZ26" s="223"/>
      <c r="DA26" s="224"/>
      <c r="DB26" s="221"/>
      <c r="DC26" s="225"/>
      <c r="DD26" s="225"/>
      <c r="DE26" s="220"/>
      <c r="DF26" s="220"/>
      <c r="DG26" s="226"/>
      <c r="DI26" s="217" t="str">
        <f aca="false">$B26</f>
        <v>Group D</v>
      </c>
      <c r="DJ26" s="219"/>
      <c r="DK26" s="239"/>
      <c r="DL26" s="220"/>
      <c r="DM26" s="223"/>
      <c r="DN26" s="224"/>
      <c r="DO26" s="221"/>
      <c r="DP26" s="225"/>
      <c r="DQ26" s="225"/>
      <c r="DR26" s="220"/>
      <c r="DS26" s="220"/>
      <c r="DT26" s="226"/>
      <c r="DV26" s="217" t="str">
        <f aca="false">$B26</f>
        <v>Group D</v>
      </c>
      <c r="DW26" s="219"/>
      <c r="DX26" s="239"/>
      <c r="DY26" s="220"/>
      <c r="DZ26" s="223"/>
      <c r="EA26" s="224"/>
      <c r="EB26" s="221"/>
      <c r="EC26" s="225"/>
      <c r="ED26" s="225"/>
      <c r="EE26" s="220"/>
      <c r="EF26" s="220"/>
      <c r="EG26" s="226"/>
      <c r="EI26" s="217" t="str">
        <f aca="false">$B26</f>
        <v>Group D</v>
      </c>
      <c r="EJ26" s="219"/>
      <c r="EK26" s="239"/>
      <c r="EL26" s="220"/>
      <c r="EM26" s="223"/>
      <c r="EN26" s="224"/>
      <c r="EO26" s="221"/>
      <c r="EP26" s="225"/>
      <c r="EQ26" s="225"/>
      <c r="ER26" s="220"/>
      <c r="ES26" s="220"/>
      <c r="ET26" s="226"/>
      <c r="EV26" s="217" t="str">
        <f aca="false">$B26</f>
        <v>Group D</v>
      </c>
      <c r="EW26" s="219"/>
      <c r="EX26" s="239"/>
      <c r="EY26" s="220"/>
      <c r="EZ26" s="223"/>
      <c r="FA26" s="224"/>
      <c r="FB26" s="221"/>
      <c r="FC26" s="225"/>
      <c r="FD26" s="225"/>
      <c r="FE26" s="220"/>
      <c r="FF26" s="220"/>
      <c r="FG26" s="226"/>
      <c r="FI26" s="217" t="str">
        <f aca="false">$B26</f>
        <v>Group D</v>
      </c>
      <c r="FJ26" s="219"/>
      <c r="FK26" s="239"/>
      <c r="FL26" s="220"/>
      <c r="FM26" s="223"/>
      <c r="FN26" s="224"/>
      <c r="FO26" s="221"/>
      <c r="FP26" s="225"/>
      <c r="FQ26" s="225"/>
      <c r="FR26" s="220"/>
      <c r="FS26" s="220"/>
      <c r="FT26" s="226"/>
      <c r="FV26" s="217" t="str">
        <f aca="false">$B26</f>
        <v>Group D</v>
      </c>
      <c r="FW26" s="219"/>
      <c r="FX26" s="239"/>
      <c r="FY26" s="220"/>
      <c r="FZ26" s="223"/>
      <c r="GA26" s="224"/>
      <c r="GB26" s="221"/>
      <c r="GC26" s="225"/>
      <c r="GD26" s="225"/>
      <c r="GE26" s="220"/>
      <c r="GF26" s="220"/>
      <c r="GG26" s="226"/>
      <c r="GI26" s="217" t="str">
        <f aca="false">$B26</f>
        <v>Group D</v>
      </c>
      <c r="GJ26" s="219"/>
      <c r="GK26" s="239"/>
      <c r="GL26" s="220"/>
      <c r="GM26" s="223"/>
      <c r="GN26" s="224"/>
      <c r="GO26" s="221"/>
      <c r="GP26" s="225"/>
      <c r="GQ26" s="225"/>
      <c r="GR26" s="220"/>
      <c r="GS26" s="220"/>
      <c r="GT26" s="226"/>
      <c r="GV26" s="217" t="str">
        <f aca="false">$B26</f>
        <v>Group D</v>
      </c>
      <c r="GW26" s="219"/>
      <c r="GX26" s="239"/>
      <c r="GY26" s="220"/>
      <c r="GZ26" s="223"/>
      <c r="HA26" s="224"/>
      <c r="HB26" s="221"/>
      <c r="HC26" s="225"/>
      <c r="HD26" s="225"/>
      <c r="HE26" s="220"/>
      <c r="HF26" s="220"/>
      <c r="HG26" s="226"/>
      <c r="HI26" s="217" t="str">
        <f aca="false">$B26</f>
        <v>Group D</v>
      </c>
      <c r="HJ26" s="219"/>
      <c r="HK26" s="239"/>
      <c r="HL26" s="220"/>
      <c r="HM26" s="223"/>
      <c r="HN26" s="224"/>
      <c r="HO26" s="221"/>
      <c r="HP26" s="225"/>
      <c r="HQ26" s="225"/>
      <c r="HR26" s="220"/>
      <c r="HS26" s="220"/>
      <c r="HT26" s="226"/>
      <c r="HV26" s="217" t="str">
        <f aca="false">$B26</f>
        <v>Group D</v>
      </c>
      <c r="HW26" s="219"/>
      <c r="HX26" s="239"/>
      <c r="HY26" s="220"/>
      <c r="HZ26" s="223"/>
      <c r="IA26" s="224"/>
      <c r="IB26" s="221"/>
      <c r="IC26" s="225"/>
      <c r="ID26" s="225"/>
      <c r="IE26" s="220"/>
      <c r="IF26" s="220"/>
      <c r="IG26" s="226"/>
      <c r="II26" s="217" t="str">
        <f aca="false">$B26</f>
        <v>Group D</v>
      </c>
      <c r="IJ26" s="219"/>
      <c r="IK26" s="239"/>
      <c r="IL26" s="220"/>
      <c r="IM26" s="223"/>
      <c r="IN26" s="224"/>
      <c r="IO26" s="221"/>
      <c r="IP26" s="225"/>
      <c r="IQ26" s="225"/>
      <c r="IR26" s="220"/>
      <c r="IS26" s="220"/>
      <c r="IT26" s="226"/>
      <c r="IV26" s="217" t="str">
        <f aca="false">$B26</f>
        <v>Group D</v>
      </c>
      <c r="IW26" s="219"/>
      <c r="IX26" s="239"/>
      <c r="IY26" s="220"/>
      <c r="IZ26" s="223"/>
      <c r="JA26" s="224"/>
      <c r="JB26" s="221"/>
      <c r="JC26" s="225"/>
      <c r="JD26" s="225"/>
      <c r="JE26" s="220"/>
      <c r="JF26" s="220"/>
      <c r="JG26" s="226"/>
      <c r="JI26" s="217" t="str">
        <f aca="false">$B26</f>
        <v>Group D</v>
      </c>
      <c r="JJ26" s="219"/>
      <c r="JK26" s="239"/>
      <c r="JL26" s="220"/>
      <c r="JM26" s="223"/>
      <c r="JN26" s="224"/>
      <c r="JO26" s="221"/>
      <c r="JP26" s="225"/>
      <c r="JQ26" s="225"/>
      <c r="JR26" s="220"/>
      <c r="JS26" s="220"/>
      <c r="JT26" s="226"/>
      <c r="JV26" s="217" t="str">
        <f aca="false">$B26</f>
        <v>Group D</v>
      </c>
      <c r="JW26" s="219"/>
      <c r="JX26" s="239"/>
      <c r="JY26" s="220"/>
      <c r="JZ26" s="223"/>
      <c r="KA26" s="224"/>
      <c r="KB26" s="221"/>
      <c r="KC26" s="225"/>
      <c r="KD26" s="225"/>
      <c r="KE26" s="220"/>
      <c r="KF26" s="220"/>
      <c r="KG26" s="226"/>
      <c r="KI26" s="217" t="str">
        <f aca="false">$B26</f>
        <v>Group D</v>
      </c>
      <c r="KJ26" s="219"/>
      <c r="KK26" s="239"/>
      <c r="KL26" s="220"/>
      <c r="KM26" s="223"/>
      <c r="KN26" s="224"/>
      <c r="KO26" s="221"/>
      <c r="KP26" s="225"/>
      <c r="KQ26" s="225"/>
      <c r="KR26" s="220"/>
      <c r="KS26" s="220"/>
      <c r="KT26" s="226"/>
      <c r="KV26" s="217" t="str">
        <f aca="false">$B26</f>
        <v>Group D</v>
      </c>
      <c r="KW26" s="219"/>
      <c r="KX26" s="239"/>
      <c r="KY26" s="220"/>
      <c r="KZ26" s="223"/>
      <c r="LA26" s="224"/>
      <c r="LB26" s="221"/>
      <c r="LC26" s="225"/>
      <c r="LD26" s="225"/>
      <c r="LE26" s="220"/>
      <c r="LF26" s="220"/>
      <c r="LG26" s="226"/>
      <c r="LI26" s="217" t="str">
        <f aca="false">$B26</f>
        <v>Group D</v>
      </c>
      <c r="LJ26" s="219"/>
      <c r="LK26" s="239"/>
      <c r="LL26" s="220"/>
      <c r="LM26" s="223"/>
      <c r="LN26" s="224"/>
      <c r="LO26" s="221"/>
      <c r="LP26" s="225"/>
      <c r="LQ26" s="225"/>
      <c r="LR26" s="220"/>
      <c r="LS26" s="220"/>
      <c r="LT26" s="226"/>
      <c r="LV26" s="217" t="str">
        <f aca="false">$B26</f>
        <v>Group D</v>
      </c>
      <c r="LW26" s="219"/>
      <c r="LX26" s="239"/>
      <c r="LY26" s="220"/>
      <c r="LZ26" s="223"/>
      <c r="MA26" s="224"/>
      <c r="MB26" s="221"/>
      <c r="MC26" s="225"/>
      <c r="MD26" s="225"/>
      <c r="ME26" s="220"/>
      <c r="MF26" s="220"/>
      <c r="MG26" s="226"/>
    </row>
    <row r="27" customFormat="false" ht="15.75" hidden="false" customHeight="true" outlineLevel="0" collapsed="false">
      <c r="A27" s="153"/>
      <c r="B27" s="227" t="n">
        <f aca="false" t="array" ref="B27:B27">INDEX(Groups!$C$7:$C$35,MATCH(C27,Groups!$D$7:$D$35,0))</f>
        <v>26</v>
      </c>
      <c r="C27" s="228" t="str">
        <f aca="false">GrpD!$B$4</f>
        <v>Poland</v>
      </c>
      <c r="D27" s="229" t="n">
        <f aca="false" t="array" ref="D27:D27">INDEX(Groups!$C$7:$C$35,MATCH(E27,Groups!$D$7:$D$35,0))</f>
        <v>12</v>
      </c>
      <c r="E27" s="228" t="str">
        <f aca="false">GrpD!$D$4</f>
        <v>Netherlands</v>
      </c>
      <c r="F27" s="230" t="n">
        <f aca="false">GrpD!$E$4</f>
        <v>1</v>
      </c>
      <c r="G27" s="231" t="n">
        <f aca="false">GrpD!$G$4</f>
        <v>2</v>
      </c>
      <c r="H27" s="107"/>
      <c r="I27" s="227" t="n">
        <f aca="false">$B27</f>
        <v>26</v>
      </c>
      <c r="J27" s="228" t="str">
        <f aca="false">GrpD!$B$4</f>
        <v>Poland</v>
      </c>
      <c r="K27" s="229" t="n">
        <f aca="false">$D27</f>
        <v>12</v>
      </c>
      <c r="L27" s="228" t="str">
        <f aca="false">GrpD!$D$4</f>
        <v>Netherlands</v>
      </c>
      <c r="M27" s="232"/>
      <c r="N27" s="232"/>
      <c r="O27" s="233"/>
      <c r="P27" s="229" t="str">
        <f aca="false">IF(($F27&lt;&gt;"")*($G27&lt;&gt;"")*(M27&lt;&gt;"")*(N27&lt;&gt;""),($F27&gt;$G27)*(M27&gt;N27)+($F27=$G27)*(M27=N27)+($F27&lt;$G27)*(M27&lt;N27),"")</f>
        <v/>
      </c>
      <c r="Q27" s="229" t="str">
        <f aca="false">IF((P27&lt;&gt;""),IF(OR($F27&lt;&gt;$G27,PrSettings!$M$4="●"),(($F27-$G27)=(M27-N27))*1,0),"")</f>
        <v/>
      </c>
      <c r="R27" s="229" t="str">
        <f aca="false">IF((P27&lt;&gt;""),($F27=M27)*($G27=N27),"")</f>
        <v/>
      </c>
      <c r="S27" s="229" t="str">
        <f aca="false">IF(P27&lt;&gt;"",IF(ABS($F27-$G27)&gt;=PrSettings!$M$7,(ABS($F27-$G27-M27+N27)&lt;=1)*1,IF(AND(P27,$F27=$G27,$F27&gt;=PrSettings!$M$6),(ABS(M27-$F27)&lt;=1)*1,IF(AND(ABS($F27-$G27-M27+N27)&lt;=1,$F27+$G27&gt;=PrSettings!$M$8),(ABS(M27-$F27)&lt;=1)*(ABS(N27-$G27)&lt;=1)*1,""))),"")</f>
        <v/>
      </c>
      <c r="T27" s="234"/>
      <c r="V27" s="227" t="n">
        <f aca="false">$B27</f>
        <v>26</v>
      </c>
      <c r="W27" s="228" t="str">
        <f aca="false">GrpD!$B$4</f>
        <v>Poland</v>
      </c>
      <c r="X27" s="229" t="n">
        <f aca="false">$D27</f>
        <v>12</v>
      </c>
      <c r="Y27" s="228" t="str">
        <f aca="false">GrpD!$D$4</f>
        <v>Netherlands</v>
      </c>
      <c r="Z27" s="232"/>
      <c r="AA27" s="232"/>
      <c r="AB27" s="233"/>
      <c r="AC27" s="229" t="str">
        <f aca="false">IF(($F27&lt;&gt;"")*($G27&lt;&gt;"")*(Z27&lt;&gt;"")*(AA27&lt;&gt;""),($F27&gt;$G27)*(Z27&gt;AA27)+($F27=$G27)*(Z27=AA27)+($F27&lt;$G27)*(Z27&lt;AA27),"")</f>
        <v/>
      </c>
      <c r="AD27" s="229" t="str">
        <f aca="false">IF((AC27&lt;&gt;""),IF(OR($F27&lt;&gt;$G27,PrSettings!$M$4="●"),(($F27-$G27)=(Z27-AA27))*1,0),"")</f>
        <v/>
      </c>
      <c r="AE27" s="229" t="str">
        <f aca="false">IF((AC27&lt;&gt;""),($F27=Z27)*($G27=AA27),"")</f>
        <v/>
      </c>
      <c r="AF27" s="229" t="str">
        <f aca="false">IF(AC27&lt;&gt;"",IF(ABS($F27-$G27)&gt;=PrSettings!$M$7,(ABS($F27-$G27-Z27+AA27)&lt;=1)*1,IF(AND(AC27,$F27=$G27,$F27&gt;=PrSettings!$M$6),(ABS(Z27-$F27)&lt;=1)*1,IF(AND(ABS($F27-$G27-Z27+AA27)&lt;=1,$F27+$G27&gt;=PrSettings!$M$8),(ABS(Z27-$F27)&lt;=1)*(ABS(AA27-$G27)&lt;=1)*1,""))),"")</f>
        <v/>
      </c>
      <c r="AG27" s="234"/>
      <c r="AI27" s="227" t="n">
        <f aca="false">$B27</f>
        <v>26</v>
      </c>
      <c r="AJ27" s="228" t="str">
        <f aca="false">GrpD!$B$4</f>
        <v>Poland</v>
      </c>
      <c r="AK27" s="229" t="n">
        <f aca="false">$D27</f>
        <v>12</v>
      </c>
      <c r="AL27" s="228" t="str">
        <f aca="false">GrpD!$D$4</f>
        <v>Netherlands</v>
      </c>
      <c r="AM27" s="232"/>
      <c r="AN27" s="232"/>
      <c r="AO27" s="233"/>
      <c r="AP27" s="229" t="str">
        <f aca="false">IF(($F27&lt;&gt;"")*($G27&lt;&gt;"")*(AM27&lt;&gt;"")*(AN27&lt;&gt;""),($F27&gt;$G27)*(AM27&gt;AN27)+($F27=$G27)*(AM27=AN27)+($F27&lt;$G27)*(AM27&lt;AN27),"")</f>
        <v/>
      </c>
      <c r="AQ27" s="229" t="str">
        <f aca="false">IF((AP27&lt;&gt;""),IF(OR($F27&lt;&gt;$G27,PrSettings!$M$4="●"),(($F27-$G27)=(AM27-AN27))*1,0),"")</f>
        <v/>
      </c>
      <c r="AR27" s="229" t="str">
        <f aca="false">IF((AP27&lt;&gt;""),($F27=AM27)*($G27=AN27),"")</f>
        <v/>
      </c>
      <c r="AS27" s="229" t="str">
        <f aca="false">IF(AP27&lt;&gt;"",IF(ABS($F27-$G27)&gt;=PrSettings!$M$7,(ABS($F27-$G27-AM27+AN27)&lt;=1)*1,IF(AND(AP27,$F27=$G27,$F27&gt;=PrSettings!$M$6),(ABS(AM27-$F27)&lt;=1)*1,IF(AND(ABS($F27-$G27-AM27+AN27)&lt;=1,$F27+$G27&gt;=PrSettings!$M$8),(ABS(AM27-$F27)&lt;=1)*(ABS(AN27-$G27)&lt;=1)*1,""))),"")</f>
        <v/>
      </c>
      <c r="AT27" s="234"/>
      <c r="AV27" s="227" t="n">
        <f aca="false">$B27</f>
        <v>26</v>
      </c>
      <c r="AW27" s="228" t="str">
        <f aca="false">GrpD!$B$4</f>
        <v>Poland</v>
      </c>
      <c r="AX27" s="229" t="n">
        <f aca="false">$D27</f>
        <v>12</v>
      </c>
      <c r="AY27" s="228" t="str">
        <f aca="false">GrpD!$D$4</f>
        <v>Netherlands</v>
      </c>
      <c r="AZ27" s="232"/>
      <c r="BA27" s="232"/>
      <c r="BB27" s="233"/>
      <c r="BC27" s="229" t="str">
        <f aca="false">IF(($F27&lt;&gt;"")*($G27&lt;&gt;"")*(AZ27&lt;&gt;"")*(BA27&lt;&gt;""),($F27&gt;$G27)*(AZ27&gt;BA27)+($F27=$G27)*(AZ27=BA27)+($F27&lt;$G27)*(AZ27&lt;BA27),"")</f>
        <v/>
      </c>
      <c r="BD27" s="229" t="str">
        <f aca="false">IF((BC27&lt;&gt;""),IF(OR($F27&lt;&gt;$G27,PrSettings!$M$4="●"),(($F27-$G27)=(AZ27-BA27))*1,0),"")</f>
        <v/>
      </c>
      <c r="BE27" s="229" t="str">
        <f aca="false">IF((BC27&lt;&gt;""),($F27=AZ27)*($G27=BA27),"")</f>
        <v/>
      </c>
      <c r="BF27" s="229" t="str">
        <f aca="false">IF(BC27&lt;&gt;"",IF(ABS($F27-$G27)&gt;=PrSettings!$M$7,(ABS($F27-$G27-AZ27+BA27)&lt;=1)*1,IF(AND(BC27,$F27=$G27,$F27&gt;=PrSettings!$M$6),(ABS(AZ27-$F27)&lt;=1)*1,IF(AND(ABS($F27-$G27-AZ27+BA27)&lt;=1,$F27+$G27&gt;=PrSettings!$M$8),(ABS(AZ27-$F27)&lt;=1)*(ABS(BA27-$G27)&lt;=1)*1,""))),"")</f>
        <v/>
      </c>
      <c r="BG27" s="234"/>
      <c r="BI27" s="227" t="n">
        <f aca="false">$B27</f>
        <v>26</v>
      </c>
      <c r="BJ27" s="228" t="str">
        <f aca="false">GrpD!$B$4</f>
        <v>Poland</v>
      </c>
      <c r="BK27" s="229" t="n">
        <f aca="false">$D27</f>
        <v>12</v>
      </c>
      <c r="BL27" s="228" t="str">
        <f aca="false">GrpD!$D$4</f>
        <v>Netherlands</v>
      </c>
      <c r="BM27" s="232"/>
      <c r="BN27" s="232"/>
      <c r="BO27" s="233"/>
      <c r="BP27" s="229" t="str">
        <f aca="false">IF(($F27&lt;&gt;"")*($G27&lt;&gt;"")*(BM27&lt;&gt;"")*(BN27&lt;&gt;""),($F27&gt;$G27)*(BM27&gt;BN27)+($F27=$G27)*(BM27=BN27)+($F27&lt;$G27)*(BM27&lt;BN27),"")</f>
        <v/>
      </c>
      <c r="BQ27" s="229" t="str">
        <f aca="false">IF((BP27&lt;&gt;""),IF(OR($F27&lt;&gt;$G27,PrSettings!$M$4="●"),(($F27-$G27)=(BM27-BN27))*1,0),"")</f>
        <v/>
      </c>
      <c r="BR27" s="229" t="str">
        <f aca="false">IF((BP27&lt;&gt;""),($F27=BM27)*($G27=BN27),"")</f>
        <v/>
      </c>
      <c r="BS27" s="229" t="str">
        <f aca="false">IF(BP27&lt;&gt;"",IF(ABS($F27-$G27)&gt;=PrSettings!$M$7,(ABS($F27-$G27-BM27+BN27)&lt;=1)*1,IF(AND(BP27,$F27=$G27,$F27&gt;=PrSettings!$M$6),(ABS(BM27-$F27)&lt;=1)*1,IF(AND(ABS($F27-$G27-BM27+BN27)&lt;=1,$F27+$G27&gt;=PrSettings!$M$8),(ABS(BM27-$F27)&lt;=1)*(ABS(BN27-$G27)&lt;=1)*1,""))),"")</f>
        <v/>
      </c>
      <c r="BT27" s="234"/>
      <c r="BV27" s="227" t="n">
        <f aca="false">$B27</f>
        <v>26</v>
      </c>
      <c r="BW27" s="228" t="str">
        <f aca="false">GrpD!$B$4</f>
        <v>Poland</v>
      </c>
      <c r="BX27" s="229" t="n">
        <f aca="false">$D27</f>
        <v>12</v>
      </c>
      <c r="BY27" s="228" t="str">
        <f aca="false">GrpD!$D$4</f>
        <v>Netherlands</v>
      </c>
      <c r="BZ27" s="232"/>
      <c r="CA27" s="232"/>
      <c r="CB27" s="233"/>
      <c r="CC27" s="229" t="str">
        <f aca="false">IF(($F27&lt;&gt;"")*($G27&lt;&gt;"")*(BZ27&lt;&gt;"")*(CA27&lt;&gt;""),($F27&gt;$G27)*(BZ27&gt;CA27)+($F27=$G27)*(BZ27=CA27)+($F27&lt;$G27)*(BZ27&lt;CA27),"")</f>
        <v/>
      </c>
      <c r="CD27" s="229" t="str">
        <f aca="false">IF((CC27&lt;&gt;""),IF(OR($F27&lt;&gt;$G27,PrSettings!$M$4="●"),(($F27-$G27)=(BZ27-CA27))*1,0),"")</f>
        <v/>
      </c>
      <c r="CE27" s="229" t="str">
        <f aca="false">IF((CC27&lt;&gt;""),($F27=BZ27)*($G27=CA27),"")</f>
        <v/>
      </c>
      <c r="CF27" s="229" t="str">
        <f aca="false">IF(CC27&lt;&gt;"",IF(ABS($F27-$G27)&gt;=PrSettings!$M$7,(ABS($F27-$G27-BZ27+CA27)&lt;=1)*1,IF(AND(CC27,$F27=$G27,$F27&gt;=PrSettings!$M$6),(ABS(BZ27-$F27)&lt;=1)*1,IF(AND(ABS($F27-$G27-BZ27+CA27)&lt;=1,$F27+$G27&gt;=PrSettings!$M$8),(ABS(BZ27-$F27)&lt;=1)*(ABS(CA27-$G27)&lt;=1)*1,""))),"")</f>
        <v/>
      </c>
      <c r="CG27" s="234"/>
      <c r="CI27" s="227" t="n">
        <f aca="false">$B27</f>
        <v>26</v>
      </c>
      <c r="CJ27" s="228" t="str">
        <f aca="false">GrpD!$B$4</f>
        <v>Poland</v>
      </c>
      <c r="CK27" s="229" t="n">
        <f aca="false">$D27</f>
        <v>12</v>
      </c>
      <c r="CL27" s="228" t="str">
        <f aca="false">GrpD!$D$4</f>
        <v>Netherlands</v>
      </c>
      <c r="CM27" s="232"/>
      <c r="CN27" s="232"/>
      <c r="CO27" s="233"/>
      <c r="CP27" s="229" t="str">
        <f aca="false">IF(($F27&lt;&gt;"")*($G27&lt;&gt;"")*(CM27&lt;&gt;"")*(CN27&lt;&gt;""),($F27&gt;$G27)*(CM27&gt;CN27)+($F27=$G27)*(CM27=CN27)+($F27&lt;$G27)*(CM27&lt;CN27),"")</f>
        <v/>
      </c>
      <c r="CQ27" s="229" t="str">
        <f aca="false">IF((CP27&lt;&gt;""),IF(OR($F27&lt;&gt;$G27,PrSettings!$M$4="●"),(($F27-$G27)=(CM27-CN27))*1,0),"")</f>
        <v/>
      </c>
      <c r="CR27" s="229" t="str">
        <f aca="false">IF((CP27&lt;&gt;""),($F27=CM27)*($G27=CN27),"")</f>
        <v/>
      </c>
      <c r="CS27" s="229" t="str">
        <f aca="false">IF(CP27&lt;&gt;"",IF(ABS($F27-$G27)&gt;=PrSettings!$M$7,(ABS($F27-$G27-CM27+CN27)&lt;=1)*1,IF(AND(CP27,$F27=$G27,$F27&gt;=PrSettings!$M$6),(ABS(CM27-$F27)&lt;=1)*1,IF(AND(ABS($F27-$G27-CM27+CN27)&lt;=1,$F27+$G27&gt;=PrSettings!$M$8),(ABS(CM27-$F27)&lt;=1)*(ABS(CN27-$G27)&lt;=1)*1,""))),"")</f>
        <v/>
      </c>
      <c r="CT27" s="234"/>
      <c r="CV27" s="227" t="n">
        <f aca="false">$B27</f>
        <v>26</v>
      </c>
      <c r="CW27" s="228" t="str">
        <f aca="false">GrpD!$B$4</f>
        <v>Poland</v>
      </c>
      <c r="CX27" s="229" t="n">
        <f aca="false">$D27</f>
        <v>12</v>
      </c>
      <c r="CY27" s="228" t="str">
        <f aca="false">GrpD!$D$4</f>
        <v>Netherlands</v>
      </c>
      <c r="CZ27" s="232"/>
      <c r="DA27" s="232"/>
      <c r="DB27" s="233"/>
      <c r="DC27" s="229" t="str">
        <f aca="false">IF(($F27&lt;&gt;"")*($G27&lt;&gt;"")*(CZ27&lt;&gt;"")*(DA27&lt;&gt;""),($F27&gt;$G27)*(CZ27&gt;DA27)+($F27=$G27)*(CZ27=DA27)+($F27&lt;$G27)*(CZ27&lt;DA27),"")</f>
        <v/>
      </c>
      <c r="DD27" s="229" t="str">
        <f aca="false">IF((DC27&lt;&gt;""),IF(OR($F27&lt;&gt;$G27,PrSettings!$M$4="●"),(($F27-$G27)=(CZ27-DA27))*1,0),"")</f>
        <v/>
      </c>
      <c r="DE27" s="229" t="str">
        <f aca="false">IF((DC27&lt;&gt;""),($F27=CZ27)*($G27=DA27),"")</f>
        <v/>
      </c>
      <c r="DF27" s="229" t="str">
        <f aca="false">IF(DC27&lt;&gt;"",IF(ABS($F27-$G27)&gt;=PrSettings!$M$7,(ABS($F27-$G27-CZ27+DA27)&lt;=1)*1,IF(AND(DC27,$F27=$G27,$F27&gt;=PrSettings!$M$6),(ABS(CZ27-$F27)&lt;=1)*1,IF(AND(ABS($F27-$G27-CZ27+DA27)&lt;=1,$F27+$G27&gt;=PrSettings!$M$8),(ABS(CZ27-$F27)&lt;=1)*(ABS(DA27-$G27)&lt;=1)*1,""))),"")</f>
        <v/>
      </c>
      <c r="DG27" s="234"/>
      <c r="DI27" s="227" t="n">
        <f aca="false">$B27</f>
        <v>26</v>
      </c>
      <c r="DJ27" s="228" t="str">
        <f aca="false">GrpD!$B$4</f>
        <v>Poland</v>
      </c>
      <c r="DK27" s="229" t="n">
        <f aca="false">$D27</f>
        <v>12</v>
      </c>
      <c r="DL27" s="228" t="str">
        <f aca="false">GrpD!$D$4</f>
        <v>Netherlands</v>
      </c>
      <c r="DM27" s="232"/>
      <c r="DN27" s="232"/>
      <c r="DO27" s="233"/>
      <c r="DP27" s="229" t="str">
        <f aca="false">IF(($F27&lt;&gt;"")*($G27&lt;&gt;"")*(DM27&lt;&gt;"")*(DN27&lt;&gt;""),($F27&gt;$G27)*(DM27&gt;DN27)+($F27=$G27)*(DM27=DN27)+($F27&lt;$G27)*(DM27&lt;DN27),"")</f>
        <v/>
      </c>
      <c r="DQ27" s="229" t="str">
        <f aca="false">IF((DP27&lt;&gt;""),IF(OR($F27&lt;&gt;$G27,PrSettings!$M$4="●"),(($F27-$G27)=(DM27-DN27))*1,0),"")</f>
        <v/>
      </c>
      <c r="DR27" s="229" t="str">
        <f aca="false">IF((DP27&lt;&gt;""),($F27=DM27)*($G27=DN27),"")</f>
        <v/>
      </c>
      <c r="DS27" s="229" t="str">
        <f aca="false">IF(DP27&lt;&gt;"",IF(ABS($F27-$G27)&gt;=PrSettings!$M$7,(ABS($F27-$G27-DM27+DN27)&lt;=1)*1,IF(AND(DP27,$F27=$G27,$F27&gt;=PrSettings!$M$6),(ABS(DM27-$F27)&lt;=1)*1,IF(AND(ABS($F27-$G27-DM27+DN27)&lt;=1,$F27+$G27&gt;=PrSettings!$M$8),(ABS(DM27-$F27)&lt;=1)*(ABS(DN27-$G27)&lt;=1)*1,""))),"")</f>
        <v/>
      </c>
      <c r="DT27" s="234"/>
      <c r="DV27" s="227" t="n">
        <f aca="false">$B27</f>
        <v>26</v>
      </c>
      <c r="DW27" s="228" t="str">
        <f aca="false">GrpD!$B$4</f>
        <v>Poland</v>
      </c>
      <c r="DX27" s="229" t="n">
        <f aca="false">$D27</f>
        <v>12</v>
      </c>
      <c r="DY27" s="228" t="str">
        <f aca="false">GrpD!$D$4</f>
        <v>Netherlands</v>
      </c>
      <c r="DZ27" s="232"/>
      <c r="EA27" s="232"/>
      <c r="EB27" s="233"/>
      <c r="EC27" s="229" t="str">
        <f aca="false">IF(($F27&lt;&gt;"")*($G27&lt;&gt;"")*(DZ27&lt;&gt;"")*(EA27&lt;&gt;""),($F27&gt;$G27)*(DZ27&gt;EA27)+($F27=$G27)*(DZ27=EA27)+($F27&lt;$G27)*(DZ27&lt;EA27),"")</f>
        <v/>
      </c>
      <c r="ED27" s="229" t="str">
        <f aca="false">IF((EC27&lt;&gt;""),IF(OR($F27&lt;&gt;$G27,PrSettings!$M$4="●"),(($F27-$G27)=(DZ27-EA27))*1,0),"")</f>
        <v/>
      </c>
      <c r="EE27" s="229" t="str">
        <f aca="false">IF((EC27&lt;&gt;""),($F27=DZ27)*($G27=EA27),"")</f>
        <v/>
      </c>
      <c r="EF27" s="229" t="str">
        <f aca="false">IF(EC27&lt;&gt;"",IF(ABS($F27-$G27)&gt;=PrSettings!$M$7,(ABS($F27-$G27-DZ27+EA27)&lt;=1)*1,IF(AND(EC27,$F27=$G27,$F27&gt;=PrSettings!$M$6),(ABS(DZ27-$F27)&lt;=1)*1,IF(AND(ABS($F27-$G27-DZ27+EA27)&lt;=1,$F27+$G27&gt;=PrSettings!$M$8),(ABS(DZ27-$F27)&lt;=1)*(ABS(EA27-$G27)&lt;=1)*1,""))),"")</f>
        <v/>
      </c>
      <c r="EG27" s="234"/>
      <c r="EI27" s="227" t="n">
        <f aca="false">$B27</f>
        <v>26</v>
      </c>
      <c r="EJ27" s="228" t="str">
        <f aca="false">GrpD!$B$4</f>
        <v>Poland</v>
      </c>
      <c r="EK27" s="229" t="n">
        <f aca="false">$D27</f>
        <v>12</v>
      </c>
      <c r="EL27" s="228" t="str">
        <f aca="false">GrpD!$D$4</f>
        <v>Netherlands</v>
      </c>
      <c r="EM27" s="232"/>
      <c r="EN27" s="232"/>
      <c r="EO27" s="233"/>
      <c r="EP27" s="229" t="str">
        <f aca="false">IF(($F27&lt;&gt;"")*($G27&lt;&gt;"")*(EM27&lt;&gt;"")*(EN27&lt;&gt;""),($F27&gt;$G27)*(EM27&gt;EN27)+($F27=$G27)*(EM27=EN27)+($F27&lt;$G27)*(EM27&lt;EN27),"")</f>
        <v/>
      </c>
      <c r="EQ27" s="229" t="str">
        <f aca="false">IF((EP27&lt;&gt;""),IF(OR($F27&lt;&gt;$G27,PrSettings!$M$4="●"),(($F27-$G27)=(EM27-EN27))*1,0),"")</f>
        <v/>
      </c>
      <c r="ER27" s="229" t="str">
        <f aca="false">IF((EP27&lt;&gt;""),($F27=EM27)*($G27=EN27),"")</f>
        <v/>
      </c>
      <c r="ES27" s="229" t="str">
        <f aca="false">IF(EP27&lt;&gt;"",IF(ABS($F27-$G27)&gt;=PrSettings!$M$7,(ABS($F27-$G27-EM27+EN27)&lt;=1)*1,IF(AND(EP27,$F27=$G27,$F27&gt;=PrSettings!$M$6),(ABS(EM27-$F27)&lt;=1)*1,IF(AND(ABS($F27-$G27-EM27+EN27)&lt;=1,$F27+$G27&gt;=PrSettings!$M$8),(ABS(EM27-$F27)&lt;=1)*(ABS(EN27-$G27)&lt;=1)*1,""))),"")</f>
        <v/>
      </c>
      <c r="ET27" s="234"/>
      <c r="EV27" s="227" t="n">
        <f aca="false">$B27</f>
        <v>26</v>
      </c>
      <c r="EW27" s="228" t="str">
        <f aca="false">GrpD!$B$4</f>
        <v>Poland</v>
      </c>
      <c r="EX27" s="229" t="n">
        <f aca="false">$D27</f>
        <v>12</v>
      </c>
      <c r="EY27" s="228" t="str">
        <f aca="false">GrpD!$D$4</f>
        <v>Netherlands</v>
      </c>
      <c r="EZ27" s="232"/>
      <c r="FA27" s="232"/>
      <c r="FB27" s="233"/>
      <c r="FC27" s="229" t="str">
        <f aca="false">IF(($F27&lt;&gt;"")*($G27&lt;&gt;"")*(EZ27&lt;&gt;"")*(FA27&lt;&gt;""),($F27&gt;$G27)*(EZ27&gt;FA27)+($F27=$G27)*(EZ27=FA27)+($F27&lt;$G27)*(EZ27&lt;FA27),"")</f>
        <v/>
      </c>
      <c r="FD27" s="229" t="str">
        <f aca="false">IF((FC27&lt;&gt;""),IF(OR($F27&lt;&gt;$G27,PrSettings!$M$4="●"),(($F27-$G27)=(EZ27-FA27))*1,0),"")</f>
        <v/>
      </c>
      <c r="FE27" s="229" t="str">
        <f aca="false">IF((FC27&lt;&gt;""),($F27=EZ27)*($G27=FA27),"")</f>
        <v/>
      </c>
      <c r="FF27" s="229" t="str">
        <f aca="false">IF(FC27&lt;&gt;"",IF(ABS($F27-$G27)&gt;=PrSettings!$M$7,(ABS($F27-$G27-EZ27+FA27)&lt;=1)*1,IF(AND(FC27,$F27=$G27,$F27&gt;=PrSettings!$M$6),(ABS(EZ27-$F27)&lt;=1)*1,IF(AND(ABS($F27-$G27-EZ27+FA27)&lt;=1,$F27+$G27&gt;=PrSettings!$M$8),(ABS(EZ27-$F27)&lt;=1)*(ABS(FA27-$G27)&lt;=1)*1,""))),"")</f>
        <v/>
      </c>
      <c r="FG27" s="234"/>
      <c r="FI27" s="227" t="n">
        <f aca="false">$B27</f>
        <v>26</v>
      </c>
      <c r="FJ27" s="228" t="str">
        <f aca="false">GrpD!$B$4</f>
        <v>Poland</v>
      </c>
      <c r="FK27" s="229" t="n">
        <f aca="false">$D27</f>
        <v>12</v>
      </c>
      <c r="FL27" s="228" t="str">
        <f aca="false">GrpD!$D$4</f>
        <v>Netherlands</v>
      </c>
      <c r="FM27" s="232"/>
      <c r="FN27" s="232"/>
      <c r="FO27" s="233"/>
      <c r="FP27" s="229" t="str">
        <f aca="false">IF(($F27&lt;&gt;"")*($G27&lt;&gt;"")*(FM27&lt;&gt;"")*(FN27&lt;&gt;""),($F27&gt;$G27)*(FM27&gt;FN27)+($F27=$G27)*(FM27=FN27)+($F27&lt;$G27)*(FM27&lt;FN27),"")</f>
        <v/>
      </c>
      <c r="FQ27" s="229" t="str">
        <f aca="false">IF((FP27&lt;&gt;""),IF(OR($F27&lt;&gt;$G27,PrSettings!$M$4="●"),(($F27-$G27)=(FM27-FN27))*1,0),"")</f>
        <v/>
      </c>
      <c r="FR27" s="229" t="str">
        <f aca="false">IF((FP27&lt;&gt;""),($F27=FM27)*($G27=FN27),"")</f>
        <v/>
      </c>
      <c r="FS27" s="229" t="str">
        <f aca="false">IF(FP27&lt;&gt;"",IF(ABS($F27-$G27)&gt;=PrSettings!$M$7,(ABS($F27-$G27-FM27+FN27)&lt;=1)*1,IF(AND(FP27,$F27=$G27,$F27&gt;=PrSettings!$M$6),(ABS(FM27-$F27)&lt;=1)*1,IF(AND(ABS($F27-$G27-FM27+FN27)&lt;=1,$F27+$G27&gt;=PrSettings!$M$8),(ABS(FM27-$F27)&lt;=1)*(ABS(FN27-$G27)&lt;=1)*1,""))),"")</f>
        <v/>
      </c>
      <c r="FT27" s="234"/>
      <c r="FV27" s="227" t="n">
        <f aca="false">$B27</f>
        <v>26</v>
      </c>
      <c r="FW27" s="228" t="str">
        <f aca="false">GrpD!$B$4</f>
        <v>Poland</v>
      </c>
      <c r="FX27" s="229" t="n">
        <f aca="false">$D27</f>
        <v>12</v>
      </c>
      <c r="FY27" s="228" t="str">
        <f aca="false">GrpD!$D$4</f>
        <v>Netherlands</v>
      </c>
      <c r="FZ27" s="232"/>
      <c r="GA27" s="232"/>
      <c r="GB27" s="233"/>
      <c r="GC27" s="229" t="str">
        <f aca="false">IF(($F27&lt;&gt;"")*($G27&lt;&gt;"")*(FZ27&lt;&gt;"")*(GA27&lt;&gt;""),($F27&gt;$G27)*(FZ27&gt;GA27)+($F27=$G27)*(FZ27=GA27)+($F27&lt;$G27)*(FZ27&lt;GA27),"")</f>
        <v/>
      </c>
      <c r="GD27" s="229" t="str">
        <f aca="false">IF((GC27&lt;&gt;""),IF(OR($F27&lt;&gt;$G27,PrSettings!$M$4="●"),(($F27-$G27)=(FZ27-GA27))*1,0),"")</f>
        <v/>
      </c>
      <c r="GE27" s="229" t="str">
        <f aca="false">IF((GC27&lt;&gt;""),($F27=FZ27)*($G27=GA27),"")</f>
        <v/>
      </c>
      <c r="GF27" s="229" t="str">
        <f aca="false">IF(GC27&lt;&gt;"",IF(ABS($F27-$G27)&gt;=PrSettings!$M$7,(ABS($F27-$G27-FZ27+GA27)&lt;=1)*1,IF(AND(GC27,$F27=$G27,$F27&gt;=PrSettings!$M$6),(ABS(FZ27-$F27)&lt;=1)*1,IF(AND(ABS($F27-$G27-FZ27+GA27)&lt;=1,$F27+$G27&gt;=PrSettings!$M$8),(ABS(FZ27-$F27)&lt;=1)*(ABS(GA27-$G27)&lt;=1)*1,""))),"")</f>
        <v/>
      </c>
      <c r="GG27" s="234"/>
      <c r="GI27" s="227" t="n">
        <f aca="false">$B27</f>
        <v>26</v>
      </c>
      <c r="GJ27" s="228" t="str">
        <f aca="false">GrpD!$B$4</f>
        <v>Poland</v>
      </c>
      <c r="GK27" s="229" t="n">
        <f aca="false">$D27</f>
        <v>12</v>
      </c>
      <c r="GL27" s="228" t="str">
        <f aca="false">GrpD!$D$4</f>
        <v>Netherlands</v>
      </c>
      <c r="GM27" s="232"/>
      <c r="GN27" s="232"/>
      <c r="GO27" s="233"/>
      <c r="GP27" s="229" t="str">
        <f aca="false">IF(($F27&lt;&gt;"")*($G27&lt;&gt;"")*(GM27&lt;&gt;"")*(GN27&lt;&gt;""),($F27&gt;$G27)*(GM27&gt;GN27)+($F27=$G27)*(GM27=GN27)+($F27&lt;$G27)*(GM27&lt;GN27),"")</f>
        <v/>
      </c>
      <c r="GQ27" s="229" t="str">
        <f aca="false">IF((GP27&lt;&gt;""),IF(OR($F27&lt;&gt;$G27,PrSettings!$M$4="●"),(($F27-$G27)=(GM27-GN27))*1,0),"")</f>
        <v/>
      </c>
      <c r="GR27" s="229" t="str">
        <f aca="false">IF((GP27&lt;&gt;""),($F27=GM27)*($G27=GN27),"")</f>
        <v/>
      </c>
      <c r="GS27" s="229" t="str">
        <f aca="false">IF(GP27&lt;&gt;"",IF(ABS($F27-$G27)&gt;=PrSettings!$M$7,(ABS($F27-$G27-GM27+GN27)&lt;=1)*1,IF(AND(GP27,$F27=$G27,$F27&gt;=PrSettings!$M$6),(ABS(GM27-$F27)&lt;=1)*1,IF(AND(ABS($F27-$G27-GM27+GN27)&lt;=1,$F27+$G27&gt;=PrSettings!$M$8),(ABS(GM27-$F27)&lt;=1)*(ABS(GN27-$G27)&lt;=1)*1,""))),"")</f>
        <v/>
      </c>
      <c r="GT27" s="234"/>
      <c r="GV27" s="227" t="n">
        <f aca="false">$B27</f>
        <v>26</v>
      </c>
      <c r="GW27" s="228" t="str">
        <f aca="false">GrpD!$B$4</f>
        <v>Poland</v>
      </c>
      <c r="GX27" s="229" t="n">
        <f aca="false">$D27</f>
        <v>12</v>
      </c>
      <c r="GY27" s="228" t="str">
        <f aca="false">GrpD!$D$4</f>
        <v>Netherlands</v>
      </c>
      <c r="GZ27" s="232"/>
      <c r="HA27" s="232"/>
      <c r="HB27" s="233"/>
      <c r="HC27" s="229" t="str">
        <f aca="false">IF(($F27&lt;&gt;"")*($G27&lt;&gt;"")*(GZ27&lt;&gt;"")*(HA27&lt;&gt;""),($F27&gt;$G27)*(GZ27&gt;HA27)+($F27=$G27)*(GZ27=HA27)+($F27&lt;$G27)*(GZ27&lt;HA27),"")</f>
        <v/>
      </c>
      <c r="HD27" s="229" t="str">
        <f aca="false">IF((HC27&lt;&gt;""),IF(OR($F27&lt;&gt;$G27,PrSettings!$M$4="●"),(($F27-$G27)=(GZ27-HA27))*1,0),"")</f>
        <v/>
      </c>
      <c r="HE27" s="229" t="str">
        <f aca="false">IF((HC27&lt;&gt;""),($F27=GZ27)*($G27=HA27),"")</f>
        <v/>
      </c>
      <c r="HF27" s="229" t="str">
        <f aca="false">IF(HC27&lt;&gt;"",IF(ABS($F27-$G27)&gt;=PrSettings!$M$7,(ABS($F27-$G27-GZ27+HA27)&lt;=1)*1,IF(AND(HC27,$F27=$G27,$F27&gt;=PrSettings!$M$6),(ABS(GZ27-$F27)&lt;=1)*1,IF(AND(ABS($F27-$G27-GZ27+HA27)&lt;=1,$F27+$G27&gt;=PrSettings!$M$8),(ABS(GZ27-$F27)&lt;=1)*(ABS(HA27-$G27)&lt;=1)*1,""))),"")</f>
        <v/>
      </c>
      <c r="HG27" s="234"/>
      <c r="HI27" s="227" t="n">
        <f aca="false">$B27</f>
        <v>26</v>
      </c>
      <c r="HJ27" s="228" t="str">
        <f aca="false">GrpD!$B$4</f>
        <v>Poland</v>
      </c>
      <c r="HK27" s="229" t="n">
        <f aca="false">$D27</f>
        <v>12</v>
      </c>
      <c r="HL27" s="228" t="str">
        <f aca="false">GrpD!$D$4</f>
        <v>Netherlands</v>
      </c>
      <c r="HM27" s="232"/>
      <c r="HN27" s="232"/>
      <c r="HO27" s="233"/>
      <c r="HP27" s="229" t="str">
        <f aca="false">IF(($F27&lt;&gt;"")*($G27&lt;&gt;"")*(HM27&lt;&gt;"")*(HN27&lt;&gt;""),($F27&gt;$G27)*(HM27&gt;HN27)+($F27=$G27)*(HM27=HN27)+($F27&lt;$G27)*(HM27&lt;HN27),"")</f>
        <v/>
      </c>
      <c r="HQ27" s="229" t="str">
        <f aca="false">IF((HP27&lt;&gt;""),IF(OR($F27&lt;&gt;$G27,PrSettings!$M$4="●"),(($F27-$G27)=(HM27-HN27))*1,0),"")</f>
        <v/>
      </c>
      <c r="HR27" s="229" t="str">
        <f aca="false">IF((HP27&lt;&gt;""),($F27=HM27)*($G27=HN27),"")</f>
        <v/>
      </c>
      <c r="HS27" s="229" t="str">
        <f aca="false">IF(HP27&lt;&gt;"",IF(ABS($F27-$G27)&gt;=PrSettings!$M$7,(ABS($F27-$G27-HM27+HN27)&lt;=1)*1,IF(AND(HP27,$F27=$G27,$F27&gt;=PrSettings!$M$6),(ABS(HM27-$F27)&lt;=1)*1,IF(AND(ABS($F27-$G27-HM27+HN27)&lt;=1,$F27+$G27&gt;=PrSettings!$M$8),(ABS(HM27-$F27)&lt;=1)*(ABS(HN27-$G27)&lt;=1)*1,""))),"")</f>
        <v/>
      </c>
      <c r="HT27" s="234"/>
      <c r="HV27" s="227" t="n">
        <f aca="false">$B27</f>
        <v>26</v>
      </c>
      <c r="HW27" s="228" t="str">
        <f aca="false">GrpD!$B$4</f>
        <v>Poland</v>
      </c>
      <c r="HX27" s="229" t="n">
        <f aca="false">$D27</f>
        <v>12</v>
      </c>
      <c r="HY27" s="228" t="str">
        <f aca="false">GrpD!$D$4</f>
        <v>Netherlands</v>
      </c>
      <c r="HZ27" s="232"/>
      <c r="IA27" s="232"/>
      <c r="IB27" s="233"/>
      <c r="IC27" s="229" t="str">
        <f aca="false">IF(($F27&lt;&gt;"")*($G27&lt;&gt;"")*(HZ27&lt;&gt;"")*(IA27&lt;&gt;""),($F27&gt;$G27)*(HZ27&gt;IA27)+($F27=$G27)*(HZ27=IA27)+($F27&lt;$G27)*(HZ27&lt;IA27),"")</f>
        <v/>
      </c>
      <c r="ID27" s="229" t="str">
        <f aca="false">IF((IC27&lt;&gt;""),IF(OR($F27&lt;&gt;$G27,PrSettings!$M$4="●"),(($F27-$G27)=(HZ27-IA27))*1,0),"")</f>
        <v/>
      </c>
      <c r="IE27" s="229" t="str">
        <f aca="false">IF((IC27&lt;&gt;""),($F27=HZ27)*($G27=IA27),"")</f>
        <v/>
      </c>
      <c r="IF27" s="229" t="str">
        <f aca="false">IF(IC27&lt;&gt;"",IF(ABS($F27-$G27)&gt;=PrSettings!$M$7,(ABS($F27-$G27-HZ27+IA27)&lt;=1)*1,IF(AND(IC27,$F27=$G27,$F27&gt;=PrSettings!$M$6),(ABS(HZ27-$F27)&lt;=1)*1,IF(AND(ABS($F27-$G27-HZ27+IA27)&lt;=1,$F27+$G27&gt;=PrSettings!$M$8),(ABS(HZ27-$F27)&lt;=1)*(ABS(IA27-$G27)&lt;=1)*1,""))),"")</f>
        <v/>
      </c>
      <c r="IG27" s="234"/>
      <c r="II27" s="227" t="n">
        <f aca="false">$B27</f>
        <v>26</v>
      </c>
      <c r="IJ27" s="228" t="str">
        <f aca="false">GrpD!$B$4</f>
        <v>Poland</v>
      </c>
      <c r="IK27" s="229" t="n">
        <f aca="false">$D27</f>
        <v>12</v>
      </c>
      <c r="IL27" s="228" t="str">
        <f aca="false">GrpD!$D$4</f>
        <v>Netherlands</v>
      </c>
      <c r="IM27" s="232"/>
      <c r="IN27" s="232"/>
      <c r="IO27" s="233"/>
      <c r="IP27" s="229" t="str">
        <f aca="false">IF(($F27&lt;&gt;"")*($G27&lt;&gt;"")*(IM27&lt;&gt;"")*(IN27&lt;&gt;""),($F27&gt;$G27)*(IM27&gt;IN27)+($F27=$G27)*(IM27=IN27)+($F27&lt;$G27)*(IM27&lt;IN27),"")</f>
        <v/>
      </c>
      <c r="IQ27" s="229" t="str">
        <f aca="false">IF((IP27&lt;&gt;""),IF(OR($F27&lt;&gt;$G27,PrSettings!$M$4="●"),(($F27-$G27)=(IM27-IN27))*1,0),"")</f>
        <v/>
      </c>
      <c r="IR27" s="229" t="str">
        <f aca="false">IF((IP27&lt;&gt;""),($F27=IM27)*($G27=IN27),"")</f>
        <v/>
      </c>
      <c r="IS27" s="229" t="str">
        <f aca="false">IF(IP27&lt;&gt;"",IF(ABS($F27-$G27)&gt;=PrSettings!$M$7,(ABS($F27-$G27-IM27+IN27)&lt;=1)*1,IF(AND(IP27,$F27=$G27,$F27&gt;=PrSettings!$M$6),(ABS(IM27-$F27)&lt;=1)*1,IF(AND(ABS($F27-$G27-IM27+IN27)&lt;=1,$F27+$G27&gt;=PrSettings!$M$8),(ABS(IM27-$F27)&lt;=1)*(ABS(IN27-$G27)&lt;=1)*1,""))),"")</f>
        <v/>
      </c>
      <c r="IT27" s="234"/>
      <c r="IV27" s="227" t="n">
        <f aca="false">$B27</f>
        <v>26</v>
      </c>
      <c r="IW27" s="228" t="str">
        <f aca="false">GrpD!$B$4</f>
        <v>Poland</v>
      </c>
      <c r="IX27" s="229" t="n">
        <f aca="false">$D27</f>
        <v>12</v>
      </c>
      <c r="IY27" s="228" t="str">
        <f aca="false">GrpD!$D$4</f>
        <v>Netherlands</v>
      </c>
      <c r="IZ27" s="232"/>
      <c r="JA27" s="232"/>
      <c r="JB27" s="233"/>
      <c r="JC27" s="229" t="str">
        <f aca="false">IF(($F27&lt;&gt;"")*($G27&lt;&gt;"")*(IZ27&lt;&gt;"")*(JA27&lt;&gt;""),($F27&gt;$G27)*(IZ27&gt;JA27)+($F27=$G27)*(IZ27=JA27)+($F27&lt;$G27)*(IZ27&lt;JA27),"")</f>
        <v/>
      </c>
      <c r="JD27" s="229" t="str">
        <f aca="false">IF((JC27&lt;&gt;""),IF(OR($F27&lt;&gt;$G27,PrSettings!$M$4="●"),(($F27-$G27)=(IZ27-JA27))*1,0),"")</f>
        <v/>
      </c>
      <c r="JE27" s="229" t="str">
        <f aca="false">IF((JC27&lt;&gt;""),($F27=IZ27)*($G27=JA27),"")</f>
        <v/>
      </c>
      <c r="JF27" s="229" t="str">
        <f aca="false">IF(JC27&lt;&gt;"",IF(ABS($F27-$G27)&gt;=PrSettings!$M$7,(ABS($F27-$G27-IZ27+JA27)&lt;=1)*1,IF(AND(JC27,$F27=$G27,$F27&gt;=PrSettings!$M$6),(ABS(IZ27-$F27)&lt;=1)*1,IF(AND(ABS($F27-$G27-IZ27+JA27)&lt;=1,$F27+$G27&gt;=PrSettings!$M$8),(ABS(IZ27-$F27)&lt;=1)*(ABS(JA27-$G27)&lt;=1)*1,""))),"")</f>
        <v/>
      </c>
      <c r="JG27" s="234"/>
      <c r="JI27" s="227" t="n">
        <f aca="false">$B27</f>
        <v>26</v>
      </c>
      <c r="JJ27" s="228" t="str">
        <f aca="false">GrpD!$B$4</f>
        <v>Poland</v>
      </c>
      <c r="JK27" s="229" t="n">
        <f aca="false">$D27</f>
        <v>12</v>
      </c>
      <c r="JL27" s="228" t="str">
        <f aca="false">GrpD!$D$4</f>
        <v>Netherlands</v>
      </c>
      <c r="JM27" s="232"/>
      <c r="JN27" s="232"/>
      <c r="JO27" s="233"/>
      <c r="JP27" s="229" t="str">
        <f aca="false">IF(($F27&lt;&gt;"")*($G27&lt;&gt;"")*(JM27&lt;&gt;"")*(JN27&lt;&gt;""),($F27&gt;$G27)*(JM27&gt;JN27)+($F27=$G27)*(JM27=JN27)+($F27&lt;$G27)*(JM27&lt;JN27),"")</f>
        <v/>
      </c>
      <c r="JQ27" s="229" t="str">
        <f aca="false">IF((JP27&lt;&gt;""),IF(OR($F27&lt;&gt;$G27,PrSettings!$M$4="●"),(($F27-$G27)=(JM27-JN27))*1,0),"")</f>
        <v/>
      </c>
      <c r="JR27" s="229" t="str">
        <f aca="false">IF((JP27&lt;&gt;""),($F27=JM27)*($G27=JN27),"")</f>
        <v/>
      </c>
      <c r="JS27" s="229" t="str">
        <f aca="false">IF(JP27&lt;&gt;"",IF(ABS($F27-$G27)&gt;=PrSettings!$M$7,(ABS($F27-$G27-JM27+JN27)&lt;=1)*1,IF(AND(JP27,$F27=$G27,$F27&gt;=PrSettings!$M$6),(ABS(JM27-$F27)&lt;=1)*1,IF(AND(ABS($F27-$G27-JM27+JN27)&lt;=1,$F27+$G27&gt;=PrSettings!$M$8),(ABS(JM27-$F27)&lt;=1)*(ABS(JN27-$G27)&lt;=1)*1,""))),"")</f>
        <v/>
      </c>
      <c r="JT27" s="234"/>
      <c r="JV27" s="227" t="n">
        <f aca="false">$B27</f>
        <v>26</v>
      </c>
      <c r="JW27" s="228" t="str">
        <f aca="false">GrpD!$B$4</f>
        <v>Poland</v>
      </c>
      <c r="JX27" s="229" t="n">
        <f aca="false">$D27</f>
        <v>12</v>
      </c>
      <c r="JY27" s="228" t="str">
        <f aca="false">GrpD!$D$4</f>
        <v>Netherlands</v>
      </c>
      <c r="JZ27" s="232"/>
      <c r="KA27" s="232"/>
      <c r="KB27" s="233"/>
      <c r="KC27" s="229" t="str">
        <f aca="false">IF(($F27&lt;&gt;"")*($G27&lt;&gt;"")*(JZ27&lt;&gt;"")*(KA27&lt;&gt;""),($F27&gt;$G27)*(JZ27&gt;KA27)+($F27=$G27)*(JZ27=KA27)+($F27&lt;$G27)*(JZ27&lt;KA27),"")</f>
        <v/>
      </c>
      <c r="KD27" s="229" t="str">
        <f aca="false">IF((KC27&lt;&gt;""),IF(OR($F27&lt;&gt;$G27,PrSettings!$M$4="●"),(($F27-$G27)=(JZ27-KA27))*1,0),"")</f>
        <v/>
      </c>
      <c r="KE27" s="229" t="str">
        <f aca="false">IF((KC27&lt;&gt;""),($F27=JZ27)*($G27=KA27),"")</f>
        <v/>
      </c>
      <c r="KF27" s="229" t="str">
        <f aca="false">IF(KC27&lt;&gt;"",IF(ABS($F27-$G27)&gt;=PrSettings!$M$7,(ABS($F27-$G27-JZ27+KA27)&lt;=1)*1,IF(AND(KC27,$F27=$G27,$F27&gt;=PrSettings!$M$6),(ABS(JZ27-$F27)&lt;=1)*1,IF(AND(ABS($F27-$G27-JZ27+KA27)&lt;=1,$F27+$G27&gt;=PrSettings!$M$8),(ABS(JZ27-$F27)&lt;=1)*(ABS(KA27-$G27)&lt;=1)*1,""))),"")</f>
        <v/>
      </c>
      <c r="KG27" s="234"/>
      <c r="KI27" s="227" t="n">
        <f aca="false">$B27</f>
        <v>26</v>
      </c>
      <c r="KJ27" s="228" t="str">
        <f aca="false">GrpD!$B$4</f>
        <v>Poland</v>
      </c>
      <c r="KK27" s="229" t="n">
        <f aca="false">$D27</f>
        <v>12</v>
      </c>
      <c r="KL27" s="228" t="str">
        <f aca="false">GrpD!$D$4</f>
        <v>Netherlands</v>
      </c>
      <c r="KM27" s="232"/>
      <c r="KN27" s="232"/>
      <c r="KO27" s="233"/>
      <c r="KP27" s="229" t="str">
        <f aca="false">IF(($F27&lt;&gt;"")*($G27&lt;&gt;"")*(KM27&lt;&gt;"")*(KN27&lt;&gt;""),($F27&gt;$G27)*(KM27&gt;KN27)+($F27=$G27)*(KM27=KN27)+($F27&lt;$G27)*(KM27&lt;KN27),"")</f>
        <v/>
      </c>
      <c r="KQ27" s="229" t="str">
        <f aca="false">IF((KP27&lt;&gt;""),IF(OR($F27&lt;&gt;$G27,PrSettings!$M$4="●"),(($F27-$G27)=(KM27-KN27))*1,0),"")</f>
        <v/>
      </c>
      <c r="KR27" s="229" t="str">
        <f aca="false">IF((KP27&lt;&gt;""),($F27=KM27)*($G27=KN27),"")</f>
        <v/>
      </c>
      <c r="KS27" s="229" t="str">
        <f aca="false">IF(KP27&lt;&gt;"",IF(ABS($F27-$G27)&gt;=PrSettings!$M$7,(ABS($F27-$G27-KM27+KN27)&lt;=1)*1,IF(AND(KP27,$F27=$G27,$F27&gt;=PrSettings!$M$6),(ABS(KM27-$F27)&lt;=1)*1,IF(AND(ABS($F27-$G27-KM27+KN27)&lt;=1,$F27+$G27&gt;=PrSettings!$M$8),(ABS(KM27-$F27)&lt;=1)*(ABS(KN27-$G27)&lt;=1)*1,""))),"")</f>
        <v/>
      </c>
      <c r="KT27" s="234"/>
      <c r="KV27" s="227" t="n">
        <f aca="false">$B27</f>
        <v>26</v>
      </c>
      <c r="KW27" s="228" t="str">
        <f aca="false">GrpD!$B$4</f>
        <v>Poland</v>
      </c>
      <c r="KX27" s="229" t="n">
        <f aca="false">$D27</f>
        <v>12</v>
      </c>
      <c r="KY27" s="228" t="str">
        <f aca="false">GrpD!$D$4</f>
        <v>Netherlands</v>
      </c>
      <c r="KZ27" s="232"/>
      <c r="LA27" s="232"/>
      <c r="LB27" s="233"/>
      <c r="LC27" s="229" t="str">
        <f aca="false">IF(($F27&lt;&gt;"")*($G27&lt;&gt;"")*(KZ27&lt;&gt;"")*(LA27&lt;&gt;""),($F27&gt;$G27)*(KZ27&gt;LA27)+($F27=$G27)*(KZ27=LA27)+($F27&lt;$G27)*(KZ27&lt;LA27),"")</f>
        <v/>
      </c>
      <c r="LD27" s="229" t="str">
        <f aca="false">IF((LC27&lt;&gt;""),IF(OR($F27&lt;&gt;$G27,PrSettings!$M$4="●"),(($F27-$G27)=(KZ27-LA27))*1,0),"")</f>
        <v/>
      </c>
      <c r="LE27" s="229" t="str">
        <f aca="false">IF((LC27&lt;&gt;""),($F27=KZ27)*($G27=LA27),"")</f>
        <v/>
      </c>
      <c r="LF27" s="229" t="str">
        <f aca="false">IF(LC27&lt;&gt;"",IF(ABS($F27-$G27)&gt;=PrSettings!$M$7,(ABS($F27-$G27-KZ27+LA27)&lt;=1)*1,IF(AND(LC27,$F27=$G27,$F27&gt;=PrSettings!$M$6),(ABS(KZ27-$F27)&lt;=1)*1,IF(AND(ABS($F27-$G27-KZ27+LA27)&lt;=1,$F27+$G27&gt;=PrSettings!$M$8),(ABS(KZ27-$F27)&lt;=1)*(ABS(LA27-$G27)&lt;=1)*1,""))),"")</f>
        <v/>
      </c>
      <c r="LG27" s="234"/>
      <c r="LI27" s="227" t="n">
        <f aca="false">$B27</f>
        <v>26</v>
      </c>
      <c r="LJ27" s="228" t="str">
        <f aca="false">GrpD!$B$4</f>
        <v>Poland</v>
      </c>
      <c r="LK27" s="229" t="n">
        <f aca="false">$D27</f>
        <v>12</v>
      </c>
      <c r="LL27" s="228" t="str">
        <f aca="false">GrpD!$D$4</f>
        <v>Netherlands</v>
      </c>
      <c r="LM27" s="232"/>
      <c r="LN27" s="232"/>
      <c r="LO27" s="233"/>
      <c r="LP27" s="229" t="str">
        <f aca="false">IF(($F27&lt;&gt;"")*($G27&lt;&gt;"")*(LM27&lt;&gt;"")*(LN27&lt;&gt;""),($F27&gt;$G27)*(LM27&gt;LN27)+($F27=$G27)*(LM27=LN27)+($F27&lt;$G27)*(LM27&lt;LN27),"")</f>
        <v/>
      </c>
      <c r="LQ27" s="229" t="str">
        <f aca="false">IF((LP27&lt;&gt;""),IF(OR($F27&lt;&gt;$G27,PrSettings!$M$4="●"),(($F27-$G27)=(LM27-LN27))*1,0),"")</f>
        <v/>
      </c>
      <c r="LR27" s="229" t="str">
        <f aca="false">IF((LP27&lt;&gt;""),($F27=LM27)*($G27=LN27),"")</f>
        <v/>
      </c>
      <c r="LS27" s="229" t="str">
        <f aca="false">IF(LP27&lt;&gt;"",IF(ABS($F27-$G27)&gt;=PrSettings!$M$7,(ABS($F27-$G27-LM27+LN27)&lt;=1)*1,IF(AND(LP27,$F27=$G27,$F27&gt;=PrSettings!$M$6),(ABS(LM27-$F27)&lt;=1)*1,IF(AND(ABS($F27-$G27-LM27+LN27)&lt;=1,$F27+$G27&gt;=PrSettings!$M$8),(ABS(LM27-$F27)&lt;=1)*(ABS(LN27-$G27)&lt;=1)*1,""))),"")</f>
        <v/>
      </c>
      <c r="LT27" s="234"/>
      <c r="LV27" s="227" t="n">
        <f aca="false">$B27</f>
        <v>26</v>
      </c>
      <c r="LW27" s="228" t="str">
        <f aca="false">GrpD!$B$4</f>
        <v>Poland</v>
      </c>
      <c r="LX27" s="229" t="n">
        <f aca="false">$D27</f>
        <v>12</v>
      </c>
      <c r="LY27" s="228" t="str">
        <f aca="false">GrpD!$D$4</f>
        <v>Netherlands</v>
      </c>
      <c r="LZ27" s="232"/>
      <c r="MA27" s="232"/>
      <c r="MB27" s="233"/>
      <c r="MC27" s="229" t="str">
        <f aca="false">IF(($F27&lt;&gt;"")*($G27&lt;&gt;"")*(LZ27&lt;&gt;"")*(MA27&lt;&gt;""),($F27&gt;$G27)*(LZ27&gt;MA27)+($F27=$G27)*(LZ27=MA27)+($F27&lt;$G27)*(LZ27&lt;MA27),"")</f>
        <v/>
      </c>
      <c r="MD27" s="229" t="str">
        <f aca="false">IF((MC27&lt;&gt;""),IF(OR($F27&lt;&gt;$G27,PrSettings!$M$4="●"),(($F27-$G27)=(LZ27-MA27))*1,0),"")</f>
        <v/>
      </c>
      <c r="ME27" s="229" t="str">
        <f aca="false">IF((MC27&lt;&gt;""),($F27=LZ27)*($G27=MA27),"")</f>
        <v/>
      </c>
      <c r="MF27" s="229" t="str">
        <f aca="false">IF(MC27&lt;&gt;"",IF(ABS($F27-$G27)&gt;=PrSettings!$M$7,(ABS($F27-$G27-LZ27+MA27)&lt;=1)*1,IF(AND(MC27,$F27=$G27,$F27&gt;=PrSettings!$M$6),(ABS(LZ27-$F27)&lt;=1)*1,IF(AND(ABS($F27-$G27-LZ27+MA27)&lt;=1,$F27+$G27&gt;=PrSettings!$M$8),(ABS(LZ27-$F27)&lt;=1)*(ABS(MA27-$G27)&lt;=1)*1,""))),"")</f>
        <v/>
      </c>
      <c r="MG27" s="234"/>
    </row>
    <row r="28" customFormat="false" ht="15.75" hidden="false" customHeight="true" outlineLevel="0" collapsed="false">
      <c r="A28" s="153"/>
      <c r="B28" s="227" t="n">
        <f aca="false" t="array" ref="B28:B28">INDEX(Groups!$C$7:$C$35,MATCH(C28,Groups!$D$7:$D$35,0))</f>
        <v>11</v>
      </c>
      <c r="C28" s="228" t="str">
        <f aca="false">GrpD!$B$5</f>
        <v>Austria</v>
      </c>
      <c r="D28" s="229" t="n">
        <f aca="false" t="array" ref="D28:D28">INDEX(Groups!$C$7:$C$35,MATCH(E28,Groups!$D$7:$D$35,0))</f>
        <v>2</v>
      </c>
      <c r="E28" s="228" t="str">
        <f aca="false">GrpD!$D$5</f>
        <v>France</v>
      </c>
      <c r="F28" s="230" t="n">
        <f aca="false">GrpD!$E$5</f>
        <v>1</v>
      </c>
      <c r="G28" s="231" t="n">
        <f aca="false">GrpD!$G$5</f>
        <v>4</v>
      </c>
      <c r="H28" s="107"/>
      <c r="I28" s="227" t="n">
        <f aca="false">$B28</f>
        <v>11</v>
      </c>
      <c r="J28" s="228" t="str">
        <f aca="false">GrpD!$B$5</f>
        <v>Austria</v>
      </c>
      <c r="K28" s="229" t="n">
        <f aca="false">$D28</f>
        <v>2</v>
      </c>
      <c r="L28" s="228" t="str">
        <f aca="false">GrpD!$D$5</f>
        <v>France</v>
      </c>
      <c r="M28" s="232"/>
      <c r="N28" s="232"/>
      <c r="O28" s="235"/>
      <c r="P28" s="229" t="str">
        <f aca="false">IF(($F28&lt;&gt;"")*($G28&lt;&gt;"")*(M28&lt;&gt;"")*(N28&lt;&gt;""),($F28&gt;$G28)*(M28&gt;N28)+($F28=$G28)*(M28=N28)+($F28&lt;$G28)*(M28&lt;N28),"")</f>
        <v/>
      </c>
      <c r="Q28" s="229" t="str">
        <f aca="false">IF((P28&lt;&gt;""),IF(OR($F28&lt;&gt;$G28,PrSettings!$M$4="●"),(($F28-$G28)=(M28-N28))*1,0),"")</f>
        <v/>
      </c>
      <c r="R28" s="229" t="str">
        <f aca="false">IF((P28&lt;&gt;""),($F28=M28)*($G28=N28),"")</f>
        <v/>
      </c>
      <c r="S28" s="229" t="str">
        <f aca="false">IF(P28&lt;&gt;"",IF(ABS($F28-$G28)&gt;=PrSettings!$M$7,(ABS($F28-$G28-M28+N28)&lt;=1)*1,IF(AND(P28,$F28=$G28,$F28&gt;=PrSettings!$M$6),(ABS(M28-$F28)&lt;=1)*1,IF(AND(ABS($F28-$G28-M28+N28)&lt;=1,$F28+$G28&gt;=PrSettings!$M$8),(ABS(M28-$F28)&lt;=1)*(ABS(N28-$G28)&lt;=1)*1,""))),"")</f>
        <v/>
      </c>
      <c r="T28" s="236"/>
      <c r="V28" s="227" t="n">
        <f aca="false">$B28</f>
        <v>11</v>
      </c>
      <c r="W28" s="228" t="str">
        <f aca="false">GrpD!$B$5</f>
        <v>Austria</v>
      </c>
      <c r="X28" s="229" t="n">
        <f aca="false">$D28</f>
        <v>2</v>
      </c>
      <c r="Y28" s="228" t="str">
        <f aca="false">GrpD!$D$5</f>
        <v>France</v>
      </c>
      <c r="Z28" s="232"/>
      <c r="AA28" s="232"/>
      <c r="AB28" s="235"/>
      <c r="AC28" s="229" t="str">
        <f aca="false">IF(($F28&lt;&gt;"")*($G28&lt;&gt;"")*(Z28&lt;&gt;"")*(AA28&lt;&gt;""),($F28&gt;$G28)*(Z28&gt;AA28)+($F28=$G28)*(Z28=AA28)+($F28&lt;$G28)*(Z28&lt;AA28),"")</f>
        <v/>
      </c>
      <c r="AD28" s="229" t="str">
        <f aca="false">IF((AC28&lt;&gt;""),IF(OR($F28&lt;&gt;$G28,PrSettings!$M$4="●"),(($F28-$G28)=(Z28-AA28))*1,0),"")</f>
        <v/>
      </c>
      <c r="AE28" s="229" t="str">
        <f aca="false">IF((AC28&lt;&gt;""),($F28=Z28)*($G28=AA28),"")</f>
        <v/>
      </c>
      <c r="AF28" s="229" t="str">
        <f aca="false">IF(AC28&lt;&gt;"",IF(ABS($F28-$G28)&gt;=PrSettings!$M$7,(ABS($F28-$G28-Z28+AA28)&lt;=1)*1,IF(AND(AC28,$F28=$G28,$F28&gt;=PrSettings!$M$6),(ABS(Z28-$F28)&lt;=1)*1,IF(AND(ABS($F28-$G28-Z28+AA28)&lt;=1,$F28+$G28&gt;=PrSettings!$M$8),(ABS(Z28-$F28)&lt;=1)*(ABS(AA28-$G28)&lt;=1)*1,""))),"")</f>
        <v/>
      </c>
      <c r="AG28" s="236"/>
      <c r="AI28" s="227" t="n">
        <f aca="false">$B28</f>
        <v>11</v>
      </c>
      <c r="AJ28" s="228" t="str">
        <f aca="false">GrpD!$B$5</f>
        <v>Austria</v>
      </c>
      <c r="AK28" s="229" t="n">
        <f aca="false">$D28</f>
        <v>2</v>
      </c>
      <c r="AL28" s="228" t="str">
        <f aca="false">GrpD!$D$5</f>
        <v>France</v>
      </c>
      <c r="AM28" s="232"/>
      <c r="AN28" s="232"/>
      <c r="AO28" s="235"/>
      <c r="AP28" s="229" t="str">
        <f aca="false">IF(($F28&lt;&gt;"")*($G28&lt;&gt;"")*(AM28&lt;&gt;"")*(AN28&lt;&gt;""),($F28&gt;$G28)*(AM28&gt;AN28)+($F28=$G28)*(AM28=AN28)+($F28&lt;$G28)*(AM28&lt;AN28),"")</f>
        <v/>
      </c>
      <c r="AQ28" s="229" t="str">
        <f aca="false">IF((AP28&lt;&gt;""),IF(OR($F28&lt;&gt;$G28,PrSettings!$M$4="●"),(($F28-$G28)=(AM28-AN28))*1,0),"")</f>
        <v/>
      </c>
      <c r="AR28" s="229" t="str">
        <f aca="false">IF((AP28&lt;&gt;""),($F28=AM28)*($G28=AN28),"")</f>
        <v/>
      </c>
      <c r="AS28" s="229" t="str">
        <f aca="false">IF(AP28&lt;&gt;"",IF(ABS($F28-$G28)&gt;=PrSettings!$M$7,(ABS($F28-$G28-AM28+AN28)&lt;=1)*1,IF(AND(AP28,$F28=$G28,$F28&gt;=PrSettings!$M$6),(ABS(AM28-$F28)&lt;=1)*1,IF(AND(ABS($F28-$G28-AM28+AN28)&lt;=1,$F28+$G28&gt;=PrSettings!$M$8),(ABS(AM28-$F28)&lt;=1)*(ABS(AN28-$G28)&lt;=1)*1,""))),"")</f>
        <v/>
      </c>
      <c r="AT28" s="236"/>
      <c r="AV28" s="227" t="n">
        <f aca="false">$B28</f>
        <v>11</v>
      </c>
      <c r="AW28" s="228" t="str">
        <f aca="false">GrpD!$B$5</f>
        <v>Austria</v>
      </c>
      <c r="AX28" s="229" t="n">
        <f aca="false">$D28</f>
        <v>2</v>
      </c>
      <c r="AY28" s="228" t="str">
        <f aca="false">GrpD!$D$5</f>
        <v>France</v>
      </c>
      <c r="AZ28" s="232"/>
      <c r="BA28" s="232"/>
      <c r="BB28" s="235"/>
      <c r="BC28" s="229" t="str">
        <f aca="false">IF(($F28&lt;&gt;"")*($G28&lt;&gt;"")*(AZ28&lt;&gt;"")*(BA28&lt;&gt;""),($F28&gt;$G28)*(AZ28&gt;BA28)+($F28=$G28)*(AZ28=BA28)+($F28&lt;$G28)*(AZ28&lt;BA28),"")</f>
        <v/>
      </c>
      <c r="BD28" s="229" t="str">
        <f aca="false">IF((BC28&lt;&gt;""),IF(OR($F28&lt;&gt;$G28,PrSettings!$M$4="●"),(($F28-$G28)=(AZ28-BA28))*1,0),"")</f>
        <v/>
      </c>
      <c r="BE28" s="229" t="str">
        <f aca="false">IF((BC28&lt;&gt;""),($F28=AZ28)*($G28=BA28),"")</f>
        <v/>
      </c>
      <c r="BF28" s="229" t="str">
        <f aca="false">IF(BC28&lt;&gt;"",IF(ABS($F28-$G28)&gt;=PrSettings!$M$7,(ABS($F28-$G28-AZ28+BA28)&lt;=1)*1,IF(AND(BC28,$F28=$G28,$F28&gt;=PrSettings!$M$6),(ABS(AZ28-$F28)&lt;=1)*1,IF(AND(ABS($F28-$G28-AZ28+BA28)&lt;=1,$F28+$G28&gt;=PrSettings!$M$8),(ABS(AZ28-$F28)&lt;=1)*(ABS(BA28-$G28)&lt;=1)*1,""))),"")</f>
        <v/>
      </c>
      <c r="BG28" s="236"/>
      <c r="BI28" s="227" t="n">
        <f aca="false">$B28</f>
        <v>11</v>
      </c>
      <c r="BJ28" s="228" t="str">
        <f aca="false">GrpD!$B$5</f>
        <v>Austria</v>
      </c>
      <c r="BK28" s="229" t="n">
        <f aca="false">$D28</f>
        <v>2</v>
      </c>
      <c r="BL28" s="228" t="str">
        <f aca="false">GrpD!$D$5</f>
        <v>France</v>
      </c>
      <c r="BM28" s="232"/>
      <c r="BN28" s="232"/>
      <c r="BO28" s="235"/>
      <c r="BP28" s="229" t="str">
        <f aca="false">IF(($F28&lt;&gt;"")*($G28&lt;&gt;"")*(BM28&lt;&gt;"")*(BN28&lt;&gt;""),($F28&gt;$G28)*(BM28&gt;BN28)+($F28=$G28)*(BM28=BN28)+($F28&lt;$G28)*(BM28&lt;BN28),"")</f>
        <v/>
      </c>
      <c r="BQ28" s="229" t="str">
        <f aca="false">IF((BP28&lt;&gt;""),IF(OR($F28&lt;&gt;$G28,PrSettings!$M$4="●"),(($F28-$G28)=(BM28-BN28))*1,0),"")</f>
        <v/>
      </c>
      <c r="BR28" s="229" t="str">
        <f aca="false">IF((BP28&lt;&gt;""),($F28=BM28)*($G28=BN28),"")</f>
        <v/>
      </c>
      <c r="BS28" s="229" t="str">
        <f aca="false">IF(BP28&lt;&gt;"",IF(ABS($F28-$G28)&gt;=PrSettings!$M$7,(ABS($F28-$G28-BM28+BN28)&lt;=1)*1,IF(AND(BP28,$F28=$G28,$F28&gt;=PrSettings!$M$6),(ABS(BM28-$F28)&lt;=1)*1,IF(AND(ABS($F28-$G28-BM28+BN28)&lt;=1,$F28+$G28&gt;=PrSettings!$M$8),(ABS(BM28-$F28)&lt;=1)*(ABS(BN28-$G28)&lt;=1)*1,""))),"")</f>
        <v/>
      </c>
      <c r="BT28" s="236"/>
      <c r="BV28" s="227" t="n">
        <f aca="false">$B28</f>
        <v>11</v>
      </c>
      <c r="BW28" s="228" t="str">
        <f aca="false">GrpD!$B$5</f>
        <v>Austria</v>
      </c>
      <c r="BX28" s="229" t="n">
        <f aca="false">$D28</f>
        <v>2</v>
      </c>
      <c r="BY28" s="228" t="str">
        <f aca="false">GrpD!$D$5</f>
        <v>France</v>
      </c>
      <c r="BZ28" s="232"/>
      <c r="CA28" s="232"/>
      <c r="CB28" s="235"/>
      <c r="CC28" s="229" t="str">
        <f aca="false">IF(($F28&lt;&gt;"")*($G28&lt;&gt;"")*(BZ28&lt;&gt;"")*(CA28&lt;&gt;""),($F28&gt;$G28)*(BZ28&gt;CA28)+($F28=$G28)*(BZ28=CA28)+($F28&lt;$G28)*(BZ28&lt;CA28),"")</f>
        <v/>
      </c>
      <c r="CD28" s="229" t="str">
        <f aca="false">IF((CC28&lt;&gt;""),IF(OR($F28&lt;&gt;$G28,PrSettings!$M$4="●"),(($F28-$G28)=(BZ28-CA28))*1,0),"")</f>
        <v/>
      </c>
      <c r="CE28" s="229" t="str">
        <f aca="false">IF((CC28&lt;&gt;""),($F28=BZ28)*($G28=CA28),"")</f>
        <v/>
      </c>
      <c r="CF28" s="229" t="str">
        <f aca="false">IF(CC28&lt;&gt;"",IF(ABS($F28-$G28)&gt;=PrSettings!$M$7,(ABS($F28-$G28-BZ28+CA28)&lt;=1)*1,IF(AND(CC28,$F28=$G28,$F28&gt;=PrSettings!$M$6),(ABS(BZ28-$F28)&lt;=1)*1,IF(AND(ABS($F28-$G28-BZ28+CA28)&lt;=1,$F28+$G28&gt;=PrSettings!$M$8),(ABS(BZ28-$F28)&lt;=1)*(ABS(CA28-$G28)&lt;=1)*1,""))),"")</f>
        <v/>
      </c>
      <c r="CG28" s="236"/>
      <c r="CI28" s="227" t="n">
        <f aca="false">$B28</f>
        <v>11</v>
      </c>
      <c r="CJ28" s="228" t="str">
        <f aca="false">GrpD!$B$5</f>
        <v>Austria</v>
      </c>
      <c r="CK28" s="229" t="n">
        <f aca="false">$D28</f>
        <v>2</v>
      </c>
      <c r="CL28" s="228" t="str">
        <f aca="false">GrpD!$D$5</f>
        <v>France</v>
      </c>
      <c r="CM28" s="232"/>
      <c r="CN28" s="232"/>
      <c r="CO28" s="235"/>
      <c r="CP28" s="229" t="str">
        <f aca="false">IF(($F28&lt;&gt;"")*($G28&lt;&gt;"")*(CM28&lt;&gt;"")*(CN28&lt;&gt;""),($F28&gt;$G28)*(CM28&gt;CN28)+($F28=$G28)*(CM28=CN28)+($F28&lt;$G28)*(CM28&lt;CN28),"")</f>
        <v/>
      </c>
      <c r="CQ28" s="229" t="str">
        <f aca="false">IF((CP28&lt;&gt;""),IF(OR($F28&lt;&gt;$G28,PrSettings!$M$4="●"),(($F28-$G28)=(CM28-CN28))*1,0),"")</f>
        <v/>
      </c>
      <c r="CR28" s="229" t="str">
        <f aca="false">IF((CP28&lt;&gt;""),($F28=CM28)*($G28=CN28),"")</f>
        <v/>
      </c>
      <c r="CS28" s="229" t="str">
        <f aca="false">IF(CP28&lt;&gt;"",IF(ABS($F28-$G28)&gt;=PrSettings!$M$7,(ABS($F28-$G28-CM28+CN28)&lt;=1)*1,IF(AND(CP28,$F28=$G28,$F28&gt;=PrSettings!$M$6),(ABS(CM28-$F28)&lt;=1)*1,IF(AND(ABS($F28-$G28-CM28+CN28)&lt;=1,$F28+$G28&gt;=PrSettings!$M$8),(ABS(CM28-$F28)&lt;=1)*(ABS(CN28-$G28)&lt;=1)*1,""))),"")</f>
        <v/>
      </c>
      <c r="CT28" s="236"/>
      <c r="CV28" s="227" t="n">
        <f aca="false">$B28</f>
        <v>11</v>
      </c>
      <c r="CW28" s="228" t="str">
        <f aca="false">GrpD!$B$5</f>
        <v>Austria</v>
      </c>
      <c r="CX28" s="229" t="n">
        <f aca="false">$D28</f>
        <v>2</v>
      </c>
      <c r="CY28" s="228" t="str">
        <f aca="false">GrpD!$D$5</f>
        <v>France</v>
      </c>
      <c r="CZ28" s="232"/>
      <c r="DA28" s="232"/>
      <c r="DB28" s="235"/>
      <c r="DC28" s="229" t="str">
        <f aca="false">IF(($F28&lt;&gt;"")*($G28&lt;&gt;"")*(CZ28&lt;&gt;"")*(DA28&lt;&gt;""),($F28&gt;$G28)*(CZ28&gt;DA28)+($F28=$G28)*(CZ28=DA28)+($F28&lt;$G28)*(CZ28&lt;DA28),"")</f>
        <v/>
      </c>
      <c r="DD28" s="229" t="str">
        <f aca="false">IF((DC28&lt;&gt;""),IF(OR($F28&lt;&gt;$G28,PrSettings!$M$4="●"),(($F28-$G28)=(CZ28-DA28))*1,0),"")</f>
        <v/>
      </c>
      <c r="DE28" s="229" t="str">
        <f aca="false">IF((DC28&lt;&gt;""),($F28=CZ28)*($G28=DA28),"")</f>
        <v/>
      </c>
      <c r="DF28" s="229" t="str">
        <f aca="false">IF(DC28&lt;&gt;"",IF(ABS($F28-$G28)&gt;=PrSettings!$M$7,(ABS($F28-$G28-CZ28+DA28)&lt;=1)*1,IF(AND(DC28,$F28=$G28,$F28&gt;=PrSettings!$M$6),(ABS(CZ28-$F28)&lt;=1)*1,IF(AND(ABS($F28-$G28-CZ28+DA28)&lt;=1,$F28+$G28&gt;=PrSettings!$M$8),(ABS(CZ28-$F28)&lt;=1)*(ABS(DA28-$G28)&lt;=1)*1,""))),"")</f>
        <v/>
      </c>
      <c r="DG28" s="236"/>
      <c r="DI28" s="227" t="n">
        <f aca="false">$B28</f>
        <v>11</v>
      </c>
      <c r="DJ28" s="228" t="str">
        <f aca="false">GrpD!$B$5</f>
        <v>Austria</v>
      </c>
      <c r="DK28" s="229" t="n">
        <f aca="false">$D28</f>
        <v>2</v>
      </c>
      <c r="DL28" s="228" t="str">
        <f aca="false">GrpD!$D$5</f>
        <v>France</v>
      </c>
      <c r="DM28" s="232"/>
      <c r="DN28" s="232"/>
      <c r="DO28" s="235"/>
      <c r="DP28" s="229" t="str">
        <f aca="false">IF(($F28&lt;&gt;"")*($G28&lt;&gt;"")*(DM28&lt;&gt;"")*(DN28&lt;&gt;""),($F28&gt;$G28)*(DM28&gt;DN28)+($F28=$G28)*(DM28=DN28)+($F28&lt;$G28)*(DM28&lt;DN28),"")</f>
        <v/>
      </c>
      <c r="DQ28" s="229" t="str">
        <f aca="false">IF((DP28&lt;&gt;""),IF(OR($F28&lt;&gt;$G28,PrSettings!$M$4="●"),(($F28-$G28)=(DM28-DN28))*1,0),"")</f>
        <v/>
      </c>
      <c r="DR28" s="229" t="str">
        <f aca="false">IF((DP28&lt;&gt;""),($F28=DM28)*($G28=DN28),"")</f>
        <v/>
      </c>
      <c r="DS28" s="229" t="str">
        <f aca="false">IF(DP28&lt;&gt;"",IF(ABS($F28-$G28)&gt;=PrSettings!$M$7,(ABS($F28-$G28-DM28+DN28)&lt;=1)*1,IF(AND(DP28,$F28=$G28,$F28&gt;=PrSettings!$M$6),(ABS(DM28-$F28)&lt;=1)*1,IF(AND(ABS($F28-$G28-DM28+DN28)&lt;=1,$F28+$G28&gt;=PrSettings!$M$8),(ABS(DM28-$F28)&lt;=1)*(ABS(DN28-$G28)&lt;=1)*1,""))),"")</f>
        <v/>
      </c>
      <c r="DT28" s="236"/>
      <c r="DV28" s="227" t="n">
        <f aca="false">$B28</f>
        <v>11</v>
      </c>
      <c r="DW28" s="228" t="str">
        <f aca="false">GrpD!$B$5</f>
        <v>Austria</v>
      </c>
      <c r="DX28" s="229" t="n">
        <f aca="false">$D28</f>
        <v>2</v>
      </c>
      <c r="DY28" s="228" t="str">
        <f aca="false">GrpD!$D$5</f>
        <v>France</v>
      </c>
      <c r="DZ28" s="232"/>
      <c r="EA28" s="232"/>
      <c r="EB28" s="235"/>
      <c r="EC28" s="229" t="str">
        <f aca="false">IF(($F28&lt;&gt;"")*($G28&lt;&gt;"")*(DZ28&lt;&gt;"")*(EA28&lt;&gt;""),($F28&gt;$G28)*(DZ28&gt;EA28)+($F28=$G28)*(DZ28=EA28)+($F28&lt;$G28)*(DZ28&lt;EA28),"")</f>
        <v/>
      </c>
      <c r="ED28" s="229" t="str">
        <f aca="false">IF((EC28&lt;&gt;""),IF(OR($F28&lt;&gt;$G28,PrSettings!$M$4="●"),(($F28-$G28)=(DZ28-EA28))*1,0),"")</f>
        <v/>
      </c>
      <c r="EE28" s="229" t="str">
        <f aca="false">IF((EC28&lt;&gt;""),($F28=DZ28)*($G28=EA28),"")</f>
        <v/>
      </c>
      <c r="EF28" s="229" t="str">
        <f aca="false">IF(EC28&lt;&gt;"",IF(ABS($F28-$G28)&gt;=PrSettings!$M$7,(ABS($F28-$G28-DZ28+EA28)&lt;=1)*1,IF(AND(EC28,$F28=$G28,$F28&gt;=PrSettings!$M$6),(ABS(DZ28-$F28)&lt;=1)*1,IF(AND(ABS($F28-$G28-DZ28+EA28)&lt;=1,$F28+$G28&gt;=PrSettings!$M$8),(ABS(DZ28-$F28)&lt;=1)*(ABS(EA28-$G28)&lt;=1)*1,""))),"")</f>
        <v/>
      </c>
      <c r="EG28" s="236"/>
      <c r="EI28" s="227" t="n">
        <f aca="false">$B28</f>
        <v>11</v>
      </c>
      <c r="EJ28" s="228" t="str">
        <f aca="false">GrpD!$B$5</f>
        <v>Austria</v>
      </c>
      <c r="EK28" s="229" t="n">
        <f aca="false">$D28</f>
        <v>2</v>
      </c>
      <c r="EL28" s="228" t="str">
        <f aca="false">GrpD!$D$5</f>
        <v>France</v>
      </c>
      <c r="EM28" s="232"/>
      <c r="EN28" s="232"/>
      <c r="EO28" s="235"/>
      <c r="EP28" s="229" t="str">
        <f aca="false">IF(($F28&lt;&gt;"")*($G28&lt;&gt;"")*(EM28&lt;&gt;"")*(EN28&lt;&gt;""),($F28&gt;$G28)*(EM28&gt;EN28)+($F28=$G28)*(EM28=EN28)+($F28&lt;$G28)*(EM28&lt;EN28),"")</f>
        <v/>
      </c>
      <c r="EQ28" s="229" t="str">
        <f aca="false">IF((EP28&lt;&gt;""),IF(OR($F28&lt;&gt;$G28,PrSettings!$M$4="●"),(($F28-$G28)=(EM28-EN28))*1,0),"")</f>
        <v/>
      </c>
      <c r="ER28" s="229" t="str">
        <f aca="false">IF((EP28&lt;&gt;""),($F28=EM28)*($G28=EN28),"")</f>
        <v/>
      </c>
      <c r="ES28" s="229" t="str">
        <f aca="false">IF(EP28&lt;&gt;"",IF(ABS($F28-$G28)&gt;=PrSettings!$M$7,(ABS($F28-$G28-EM28+EN28)&lt;=1)*1,IF(AND(EP28,$F28=$G28,$F28&gt;=PrSettings!$M$6),(ABS(EM28-$F28)&lt;=1)*1,IF(AND(ABS($F28-$G28-EM28+EN28)&lt;=1,$F28+$G28&gt;=PrSettings!$M$8),(ABS(EM28-$F28)&lt;=1)*(ABS(EN28-$G28)&lt;=1)*1,""))),"")</f>
        <v/>
      </c>
      <c r="ET28" s="236"/>
      <c r="EV28" s="227" t="n">
        <f aca="false">$B28</f>
        <v>11</v>
      </c>
      <c r="EW28" s="228" t="str">
        <f aca="false">GrpD!$B$5</f>
        <v>Austria</v>
      </c>
      <c r="EX28" s="229" t="n">
        <f aca="false">$D28</f>
        <v>2</v>
      </c>
      <c r="EY28" s="228" t="str">
        <f aca="false">GrpD!$D$5</f>
        <v>France</v>
      </c>
      <c r="EZ28" s="232"/>
      <c r="FA28" s="232"/>
      <c r="FB28" s="235"/>
      <c r="FC28" s="229" t="str">
        <f aca="false">IF(($F28&lt;&gt;"")*($G28&lt;&gt;"")*(EZ28&lt;&gt;"")*(FA28&lt;&gt;""),($F28&gt;$G28)*(EZ28&gt;FA28)+($F28=$G28)*(EZ28=FA28)+($F28&lt;$G28)*(EZ28&lt;FA28),"")</f>
        <v/>
      </c>
      <c r="FD28" s="229" t="str">
        <f aca="false">IF((FC28&lt;&gt;""),IF(OR($F28&lt;&gt;$G28,PrSettings!$M$4="●"),(($F28-$G28)=(EZ28-FA28))*1,0),"")</f>
        <v/>
      </c>
      <c r="FE28" s="229" t="str">
        <f aca="false">IF((FC28&lt;&gt;""),($F28=EZ28)*($G28=FA28),"")</f>
        <v/>
      </c>
      <c r="FF28" s="229" t="str">
        <f aca="false">IF(FC28&lt;&gt;"",IF(ABS($F28-$G28)&gt;=PrSettings!$M$7,(ABS($F28-$G28-EZ28+FA28)&lt;=1)*1,IF(AND(FC28,$F28=$G28,$F28&gt;=PrSettings!$M$6),(ABS(EZ28-$F28)&lt;=1)*1,IF(AND(ABS($F28-$G28-EZ28+FA28)&lt;=1,$F28+$G28&gt;=PrSettings!$M$8),(ABS(EZ28-$F28)&lt;=1)*(ABS(FA28-$G28)&lt;=1)*1,""))),"")</f>
        <v/>
      </c>
      <c r="FG28" s="236"/>
      <c r="FI28" s="227" t="n">
        <f aca="false">$B28</f>
        <v>11</v>
      </c>
      <c r="FJ28" s="228" t="str">
        <f aca="false">GrpD!$B$5</f>
        <v>Austria</v>
      </c>
      <c r="FK28" s="229" t="n">
        <f aca="false">$D28</f>
        <v>2</v>
      </c>
      <c r="FL28" s="228" t="str">
        <f aca="false">GrpD!$D$5</f>
        <v>France</v>
      </c>
      <c r="FM28" s="232"/>
      <c r="FN28" s="232"/>
      <c r="FO28" s="235"/>
      <c r="FP28" s="229" t="str">
        <f aca="false">IF(($F28&lt;&gt;"")*($G28&lt;&gt;"")*(FM28&lt;&gt;"")*(FN28&lt;&gt;""),($F28&gt;$G28)*(FM28&gt;FN28)+($F28=$G28)*(FM28=FN28)+($F28&lt;$G28)*(FM28&lt;FN28),"")</f>
        <v/>
      </c>
      <c r="FQ28" s="229" t="str">
        <f aca="false">IF((FP28&lt;&gt;""),IF(OR($F28&lt;&gt;$G28,PrSettings!$M$4="●"),(($F28-$G28)=(FM28-FN28))*1,0),"")</f>
        <v/>
      </c>
      <c r="FR28" s="229" t="str">
        <f aca="false">IF((FP28&lt;&gt;""),($F28=FM28)*($G28=FN28),"")</f>
        <v/>
      </c>
      <c r="FS28" s="229" t="str">
        <f aca="false">IF(FP28&lt;&gt;"",IF(ABS($F28-$G28)&gt;=PrSettings!$M$7,(ABS($F28-$G28-FM28+FN28)&lt;=1)*1,IF(AND(FP28,$F28=$G28,$F28&gt;=PrSettings!$M$6),(ABS(FM28-$F28)&lt;=1)*1,IF(AND(ABS($F28-$G28-FM28+FN28)&lt;=1,$F28+$G28&gt;=PrSettings!$M$8),(ABS(FM28-$F28)&lt;=1)*(ABS(FN28-$G28)&lt;=1)*1,""))),"")</f>
        <v/>
      </c>
      <c r="FT28" s="236"/>
      <c r="FV28" s="227" t="n">
        <f aca="false">$B28</f>
        <v>11</v>
      </c>
      <c r="FW28" s="228" t="str">
        <f aca="false">GrpD!$B$5</f>
        <v>Austria</v>
      </c>
      <c r="FX28" s="229" t="n">
        <f aca="false">$D28</f>
        <v>2</v>
      </c>
      <c r="FY28" s="228" t="str">
        <f aca="false">GrpD!$D$5</f>
        <v>France</v>
      </c>
      <c r="FZ28" s="232"/>
      <c r="GA28" s="232"/>
      <c r="GB28" s="235"/>
      <c r="GC28" s="229" t="str">
        <f aca="false">IF(($F28&lt;&gt;"")*($G28&lt;&gt;"")*(FZ28&lt;&gt;"")*(GA28&lt;&gt;""),($F28&gt;$G28)*(FZ28&gt;GA28)+($F28=$G28)*(FZ28=GA28)+($F28&lt;$G28)*(FZ28&lt;GA28),"")</f>
        <v/>
      </c>
      <c r="GD28" s="229" t="str">
        <f aca="false">IF((GC28&lt;&gt;""),IF(OR($F28&lt;&gt;$G28,PrSettings!$M$4="●"),(($F28-$G28)=(FZ28-GA28))*1,0),"")</f>
        <v/>
      </c>
      <c r="GE28" s="229" t="str">
        <f aca="false">IF((GC28&lt;&gt;""),($F28=FZ28)*($G28=GA28),"")</f>
        <v/>
      </c>
      <c r="GF28" s="229" t="str">
        <f aca="false">IF(GC28&lt;&gt;"",IF(ABS($F28-$G28)&gt;=PrSettings!$M$7,(ABS($F28-$G28-FZ28+GA28)&lt;=1)*1,IF(AND(GC28,$F28=$G28,$F28&gt;=PrSettings!$M$6),(ABS(FZ28-$F28)&lt;=1)*1,IF(AND(ABS($F28-$G28-FZ28+GA28)&lt;=1,$F28+$G28&gt;=PrSettings!$M$8),(ABS(FZ28-$F28)&lt;=1)*(ABS(GA28-$G28)&lt;=1)*1,""))),"")</f>
        <v/>
      </c>
      <c r="GG28" s="236"/>
      <c r="GI28" s="227" t="n">
        <f aca="false">$B28</f>
        <v>11</v>
      </c>
      <c r="GJ28" s="228" t="str">
        <f aca="false">GrpD!$B$5</f>
        <v>Austria</v>
      </c>
      <c r="GK28" s="229" t="n">
        <f aca="false">$D28</f>
        <v>2</v>
      </c>
      <c r="GL28" s="228" t="str">
        <f aca="false">GrpD!$D$5</f>
        <v>France</v>
      </c>
      <c r="GM28" s="232"/>
      <c r="GN28" s="232"/>
      <c r="GO28" s="235"/>
      <c r="GP28" s="229" t="str">
        <f aca="false">IF(($F28&lt;&gt;"")*($G28&lt;&gt;"")*(GM28&lt;&gt;"")*(GN28&lt;&gt;""),($F28&gt;$G28)*(GM28&gt;GN28)+($F28=$G28)*(GM28=GN28)+($F28&lt;$G28)*(GM28&lt;GN28),"")</f>
        <v/>
      </c>
      <c r="GQ28" s="229" t="str">
        <f aca="false">IF((GP28&lt;&gt;""),IF(OR($F28&lt;&gt;$G28,PrSettings!$M$4="●"),(($F28-$G28)=(GM28-GN28))*1,0),"")</f>
        <v/>
      </c>
      <c r="GR28" s="229" t="str">
        <f aca="false">IF((GP28&lt;&gt;""),($F28=GM28)*($G28=GN28),"")</f>
        <v/>
      </c>
      <c r="GS28" s="229" t="str">
        <f aca="false">IF(GP28&lt;&gt;"",IF(ABS($F28-$G28)&gt;=PrSettings!$M$7,(ABS($F28-$G28-GM28+GN28)&lt;=1)*1,IF(AND(GP28,$F28=$G28,$F28&gt;=PrSettings!$M$6),(ABS(GM28-$F28)&lt;=1)*1,IF(AND(ABS($F28-$G28-GM28+GN28)&lt;=1,$F28+$G28&gt;=PrSettings!$M$8),(ABS(GM28-$F28)&lt;=1)*(ABS(GN28-$G28)&lt;=1)*1,""))),"")</f>
        <v/>
      </c>
      <c r="GT28" s="236"/>
      <c r="GV28" s="227" t="n">
        <f aca="false">$B28</f>
        <v>11</v>
      </c>
      <c r="GW28" s="228" t="str">
        <f aca="false">GrpD!$B$5</f>
        <v>Austria</v>
      </c>
      <c r="GX28" s="229" t="n">
        <f aca="false">$D28</f>
        <v>2</v>
      </c>
      <c r="GY28" s="228" t="str">
        <f aca="false">GrpD!$D$5</f>
        <v>France</v>
      </c>
      <c r="GZ28" s="232"/>
      <c r="HA28" s="232"/>
      <c r="HB28" s="235"/>
      <c r="HC28" s="229" t="str">
        <f aca="false">IF(($F28&lt;&gt;"")*($G28&lt;&gt;"")*(GZ28&lt;&gt;"")*(HA28&lt;&gt;""),($F28&gt;$G28)*(GZ28&gt;HA28)+($F28=$G28)*(GZ28=HA28)+($F28&lt;$G28)*(GZ28&lt;HA28),"")</f>
        <v/>
      </c>
      <c r="HD28" s="229" t="str">
        <f aca="false">IF((HC28&lt;&gt;""),IF(OR($F28&lt;&gt;$G28,PrSettings!$M$4="●"),(($F28-$G28)=(GZ28-HA28))*1,0),"")</f>
        <v/>
      </c>
      <c r="HE28" s="229" t="str">
        <f aca="false">IF((HC28&lt;&gt;""),($F28=GZ28)*($G28=HA28),"")</f>
        <v/>
      </c>
      <c r="HF28" s="229" t="str">
        <f aca="false">IF(HC28&lt;&gt;"",IF(ABS($F28-$G28)&gt;=PrSettings!$M$7,(ABS($F28-$G28-GZ28+HA28)&lt;=1)*1,IF(AND(HC28,$F28=$G28,$F28&gt;=PrSettings!$M$6),(ABS(GZ28-$F28)&lt;=1)*1,IF(AND(ABS($F28-$G28-GZ28+HA28)&lt;=1,$F28+$G28&gt;=PrSettings!$M$8),(ABS(GZ28-$F28)&lt;=1)*(ABS(HA28-$G28)&lt;=1)*1,""))),"")</f>
        <v/>
      </c>
      <c r="HG28" s="236"/>
      <c r="HI28" s="227" t="n">
        <f aca="false">$B28</f>
        <v>11</v>
      </c>
      <c r="HJ28" s="228" t="str">
        <f aca="false">GrpD!$B$5</f>
        <v>Austria</v>
      </c>
      <c r="HK28" s="229" t="n">
        <f aca="false">$D28</f>
        <v>2</v>
      </c>
      <c r="HL28" s="228" t="str">
        <f aca="false">GrpD!$D$5</f>
        <v>France</v>
      </c>
      <c r="HM28" s="232"/>
      <c r="HN28" s="232"/>
      <c r="HO28" s="235"/>
      <c r="HP28" s="229" t="str">
        <f aca="false">IF(($F28&lt;&gt;"")*($G28&lt;&gt;"")*(HM28&lt;&gt;"")*(HN28&lt;&gt;""),($F28&gt;$G28)*(HM28&gt;HN28)+($F28=$G28)*(HM28=HN28)+($F28&lt;$G28)*(HM28&lt;HN28),"")</f>
        <v/>
      </c>
      <c r="HQ28" s="229" t="str">
        <f aca="false">IF((HP28&lt;&gt;""),IF(OR($F28&lt;&gt;$G28,PrSettings!$M$4="●"),(($F28-$G28)=(HM28-HN28))*1,0),"")</f>
        <v/>
      </c>
      <c r="HR28" s="229" t="str">
        <f aca="false">IF((HP28&lt;&gt;""),($F28=HM28)*($G28=HN28),"")</f>
        <v/>
      </c>
      <c r="HS28" s="229" t="str">
        <f aca="false">IF(HP28&lt;&gt;"",IF(ABS($F28-$G28)&gt;=PrSettings!$M$7,(ABS($F28-$G28-HM28+HN28)&lt;=1)*1,IF(AND(HP28,$F28=$G28,$F28&gt;=PrSettings!$M$6),(ABS(HM28-$F28)&lt;=1)*1,IF(AND(ABS($F28-$G28-HM28+HN28)&lt;=1,$F28+$G28&gt;=PrSettings!$M$8),(ABS(HM28-$F28)&lt;=1)*(ABS(HN28-$G28)&lt;=1)*1,""))),"")</f>
        <v/>
      </c>
      <c r="HT28" s="236"/>
      <c r="HV28" s="227" t="n">
        <f aca="false">$B28</f>
        <v>11</v>
      </c>
      <c r="HW28" s="228" t="str">
        <f aca="false">GrpD!$B$5</f>
        <v>Austria</v>
      </c>
      <c r="HX28" s="229" t="n">
        <f aca="false">$D28</f>
        <v>2</v>
      </c>
      <c r="HY28" s="228" t="str">
        <f aca="false">GrpD!$D$5</f>
        <v>France</v>
      </c>
      <c r="HZ28" s="232"/>
      <c r="IA28" s="232"/>
      <c r="IB28" s="235"/>
      <c r="IC28" s="229" t="str">
        <f aca="false">IF(($F28&lt;&gt;"")*($G28&lt;&gt;"")*(HZ28&lt;&gt;"")*(IA28&lt;&gt;""),($F28&gt;$G28)*(HZ28&gt;IA28)+($F28=$G28)*(HZ28=IA28)+($F28&lt;$G28)*(HZ28&lt;IA28),"")</f>
        <v/>
      </c>
      <c r="ID28" s="229" t="str">
        <f aca="false">IF((IC28&lt;&gt;""),IF(OR($F28&lt;&gt;$G28,PrSettings!$M$4="●"),(($F28-$G28)=(HZ28-IA28))*1,0),"")</f>
        <v/>
      </c>
      <c r="IE28" s="229" t="str">
        <f aca="false">IF((IC28&lt;&gt;""),($F28=HZ28)*($G28=IA28),"")</f>
        <v/>
      </c>
      <c r="IF28" s="229" t="str">
        <f aca="false">IF(IC28&lt;&gt;"",IF(ABS($F28-$G28)&gt;=PrSettings!$M$7,(ABS($F28-$G28-HZ28+IA28)&lt;=1)*1,IF(AND(IC28,$F28=$G28,$F28&gt;=PrSettings!$M$6),(ABS(HZ28-$F28)&lt;=1)*1,IF(AND(ABS($F28-$G28-HZ28+IA28)&lt;=1,$F28+$G28&gt;=PrSettings!$M$8),(ABS(HZ28-$F28)&lt;=1)*(ABS(IA28-$G28)&lt;=1)*1,""))),"")</f>
        <v/>
      </c>
      <c r="IG28" s="236"/>
      <c r="II28" s="227" t="n">
        <f aca="false">$B28</f>
        <v>11</v>
      </c>
      <c r="IJ28" s="228" t="str">
        <f aca="false">GrpD!$B$5</f>
        <v>Austria</v>
      </c>
      <c r="IK28" s="229" t="n">
        <f aca="false">$D28</f>
        <v>2</v>
      </c>
      <c r="IL28" s="228" t="str">
        <f aca="false">GrpD!$D$5</f>
        <v>France</v>
      </c>
      <c r="IM28" s="232"/>
      <c r="IN28" s="232"/>
      <c r="IO28" s="235"/>
      <c r="IP28" s="229" t="str">
        <f aca="false">IF(($F28&lt;&gt;"")*($G28&lt;&gt;"")*(IM28&lt;&gt;"")*(IN28&lt;&gt;""),($F28&gt;$G28)*(IM28&gt;IN28)+($F28=$G28)*(IM28=IN28)+($F28&lt;$G28)*(IM28&lt;IN28),"")</f>
        <v/>
      </c>
      <c r="IQ28" s="229" t="str">
        <f aca="false">IF((IP28&lt;&gt;""),IF(OR($F28&lt;&gt;$G28,PrSettings!$M$4="●"),(($F28-$G28)=(IM28-IN28))*1,0),"")</f>
        <v/>
      </c>
      <c r="IR28" s="229" t="str">
        <f aca="false">IF((IP28&lt;&gt;""),($F28=IM28)*($G28=IN28),"")</f>
        <v/>
      </c>
      <c r="IS28" s="229" t="str">
        <f aca="false">IF(IP28&lt;&gt;"",IF(ABS($F28-$G28)&gt;=PrSettings!$M$7,(ABS($F28-$G28-IM28+IN28)&lt;=1)*1,IF(AND(IP28,$F28=$G28,$F28&gt;=PrSettings!$M$6),(ABS(IM28-$F28)&lt;=1)*1,IF(AND(ABS($F28-$G28-IM28+IN28)&lt;=1,$F28+$G28&gt;=PrSettings!$M$8),(ABS(IM28-$F28)&lt;=1)*(ABS(IN28-$G28)&lt;=1)*1,""))),"")</f>
        <v/>
      </c>
      <c r="IT28" s="236"/>
      <c r="IV28" s="227" t="n">
        <f aca="false">$B28</f>
        <v>11</v>
      </c>
      <c r="IW28" s="228" t="str">
        <f aca="false">GrpD!$B$5</f>
        <v>Austria</v>
      </c>
      <c r="IX28" s="229" t="n">
        <f aca="false">$D28</f>
        <v>2</v>
      </c>
      <c r="IY28" s="228" t="str">
        <f aca="false">GrpD!$D$5</f>
        <v>France</v>
      </c>
      <c r="IZ28" s="232"/>
      <c r="JA28" s="232"/>
      <c r="JB28" s="235"/>
      <c r="JC28" s="229" t="str">
        <f aca="false">IF(($F28&lt;&gt;"")*($G28&lt;&gt;"")*(IZ28&lt;&gt;"")*(JA28&lt;&gt;""),($F28&gt;$G28)*(IZ28&gt;JA28)+($F28=$G28)*(IZ28=JA28)+($F28&lt;$G28)*(IZ28&lt;JA28),"")</f>
        <v/>
      </c>
      <c r="JD28" s="229" t="str">
        <f aca="false">IF((JC28&lt;&gt;""),IF(OR($F28&lt;&gt;$G28,PrSettings!$M$4="●"),(($F28-$G28)=(IZ28-JA28))*1,0),"")</f>
        <v/>
      </c>
      <c r="JE28" s="229" t="str">
        <f aca="false">IF((JC28&lt;&gt;""),($F28=IZ28)*($G28=JA28),"")</f>
        <v/>
      </c>
      <c r="JF28" s="229" t="str">
        <f aca="false">IF(JC28&lt;&gt;"",IF(ABS($F28-$G28)&gt;=PrSettings!$M$7,(ABS($F28-$G28-IZ28+JA28)&lt;=1)*1,IF(AND(JC28,$F28=$G28,$F28&gt;=PrSettings!$M$6),(ABS(IZ28-$F28)&lt;=1)*1,IF(AND(ABS($F28-$G28-IZ28+JA28)&lt;=1,$F28+$G28&gt;=PrSettings!$M$8),(ABS(IZ28-$F28)&lt;=1)*(ABS(JA28-$G28)&lt;=1)*1,""))),"")</f>
        <v/>
      </c>
      <c r="JG28" s="236"/>
      <c r="JI28" s="227" t="n">
        <f aca="false">$B28</f>
        <v>11</v>
      </c>
      <c r="JJ28" s="228" t="str">
        <f aca="false">GrpD!$B$5</f>
        <v>Austria</v>
      </c>
      <c r="JK28" s="229" t="n">
        <f aca="false">$D28</f>
        <v>2</v>
      </c>
      <c r="JL28" s="228" t="str">
        <f aca="false">GrpD!$D$5</f>
        <v>France</v>
      </c>
      <c r="JM28" s="232"/>
      <c r="JN28" s="232"/>
      <c r="JO28" s="235"/>
      <c r="JP28" s="229" t="str">
        <f aca="false">IF(($F28&lt;&gt;"")*($G28&lt;&gt;"")*(JM28&lt;&gt;"")*(JN28&lt;&gt;""),($F28&gt;$G28)*(JM28&gt;JN28)+($F28=$G28)*(JM28=JN28)+($F28&lt;$G28)*(JM28&lt;JN28),"")</f>
        <v/>
      </c>
      <c r="JQ28" s="229" t="str">
        <f aca="false">IF((JP28&lt;&gt;""),IF(OR($F28&lt;&gt;$G28,PrSettings!$M$4="●"),(($F28-$G28)=(JM28-JN28))*1,0),"")</f>
        <v/>
      </c>
      <c r="JR28" s="229" t="str">
        <f aca="false">IF((JP28&lt;&gt;""),($F28=JM28)*($G28=JN28),"")</f>
        <v/>
      </c>
      <c r="JS28" s="229" t="str">
        <f aca="false">IF(JP28&lt;&gt;"",IF(ABS($F28-$G28)&gt;=PrSettings!$M$7,(ABS($F28-$G28-JM28+JN28)&lt;=1)*1,IF(AND(JP28,$F28=$G28,$F28&gt;=PrSettings!$M$6),(ABS(JM28-$F28)&lt;=1)*1,IF(AND(ABS($F28-$G28-JM28+JN28)&lt;=1,$F28+$G28&gt;=PrSettings!$M$8),(ABS(JM28-$F28)&lt;=1)*(ABS(JN28-$G28)&lt;=1)*1,""))),"")</f>
        <v/>
      </c>
      <c r="JT28" s="236"/>
      <c r="JV28" s="227" t="n">
        <f aca="false">$B28</f>
        <v>11</v>
      </c>
      <c r="JW28" s="228" t="str">
        <f aca="false">GrpD!$B$5</f>
        <v>Austria</v>
      </c>
      <c r="JX28" s="229" t="n">
        <f aca="false">$D28</f>
        <v>2</v>
      </c>
      <c r="JY28" s="228" t="str">
        <f aca="false">GrpD!$D$5</f>
        <v>France</v>
      </c>
      <c r="JZ28" s="232"/>
      <c r="KA28" s="232"/>
      <c r="KB28" s="235"/>
      <c r="KC28" s="229" t="str">
        <f aca="false">IF(($F28&lt;&gt;"")*($G28&lt;&gt;"")*(JZ28&lt;&gt;"")*(KA28&lt;&gt;""),($F28&gt;$G28)*(JZ28&gt;KA28)+($F28=$G28)*(JZ28=KA28)+($F28&lt;$G28)*(JZ28&lt;KA28),"")</f>
        <v/>
      </c>
      <c r="KD28" s="229" t="str">
        <f aca="false">IF((KC28&lt;&gt;""),IF(OR($F28&lt;&gt;$G28,PrSettings!$M$4="●"),(($F28-$G28)=(JZ28-KA28))*1,0),"")</f>
        <v/>
      </c>
      <c r="KE28" s="229" t="str">
        <f aca="false">IF((KC28&lt;&gt;""),($F28=JZ28)*($G28=KA28),"")</f>
        <v/>
      </c>
      <c r="KF28" s="229" t="str">
        <f aca="false">IF(KC28&lt;&gt;"",IF(ABS($F28-$G28)&gt;=PrSettings!$M$7,(ABS($F28-$G28-JZ28+KA28)&lt;=1)*1,IF(AND(KC28,$F28=$G28,$F28&gt;=PrSettings!$M$6),(ABS(JZ28-$F28)&lt;=1)*1,IF(AND(ABS($F28-$G28-JZ28+KA28)&lt;=1,$F28+$G28&gt;=PrSettings!$M$8),(ABS(JZ28-$F28)&lt;=1)*(ABS(KA28-$G28)&lt;=1)*1,""))),"")</f>
        <v/>
      </c>
      <c r="KG28" s="236"/>
      <c r="KI28" s="227" t="n">
        <f aca="false">$B28</f>
        <v>11</v>
      </c>
      <c r="KJ28" s="228" t="str">
        <f aca="false">GrpD!$B$5</f>
        <v>Austria</v>
      </c>
      <c r="KK28" s="229" t="n">
        <f aca="false">$D28</f>
        <v>2</v>
      </c>
      <c r="KL28" s="228" t="str">
        <f aca="false">GrpD!$D$5</f>
        <v>France</v>
      </c>
      <c r="KM28" s="232"/>
      <c r="KN28" s="232"/>
      <c r="KO28" s="235"/>
      <c r="KP28" s="229" t="str">
        <f aca="false">IF(($F28&lt;&gt;"")*($G28&lt;&gt;"")*(KM28&lt;&gt;"")*(KN28&lt;&gt;""),($F28&gt;$G28)*(KM28&gt;KN28)+($F28=$G28)*(KM28=KN28)+($F28&lt;$G28)*(KM28&lt;KN28),"")</f>
        <v/>
      </c>
      <c r="KQ28" s="229" t="str">
        <f aca="false">IF((KP28&lt;&gt;""),IF(OR($F28&lt;&gt;$G28,PrSettings!$M$4="●"),(($F28-$G28)=(KM28-KN28))*1,0),"")</f>
        <v/>
      </c>
      <c r="KR28" s="229" t="str">
        <f aca="false">IF((KP28&lt;&gt;""),($F28=KM28)*($G28=KN28),"")</f>
        <v/>
      </c>
      <c r="KS28" s="229" t="str">
        <f aca="false">IF(KP28&lt;&gt;"",IF(ABS($F28-$G28)&gt;=PrSettings!$M$7,(ABS($F28-$G28-KM28+KN28)&lt;=1)*1,IF(AND(KP28,$F28=$G28,$F28&gt;=PrSettings!$M$6),(ABS(KM28-$F28)&lt;=1)*1,IF(AND(ABS($F28-$G28-KM28+KN28)&lt;=1,$F28+$G28&gt;=PrSettings!$M$8),(ABS(KM28-$F28)&lt;=1)*(ABS(KN28-$G28)&lt;=1)*1,""))),"")</f>
        <v/>
      </c>
      <c r="KT28" s="236"/>
      <c r="KV28" s="227" t="n">
        <f aca="false">$B28</f>
        <v>11</v>
      </c>
      <c r="KW28" s="228" t="str">
        <f aca="false">GrpD!$B$5</f>
        <v>Austria</v>
      </c>
      <c r="KX28" s="229" t="n">
        <f aca="false">$D28</f>
        <v>2</v>
      </c>
      <c r="KY28" s="228" t="str">
        <f aca="false">GrpD!$D$5</f>
        <v>France</v>
      </c>
      <c r="KZ28" s="232"/>
      <c r="LA28" s="232"/>
      <c r="LB28" s="235"/>
      <c r="LC28" s="229" t="str">
        <f aca="false">IF(($F28&lt;&gt;"")*($G28&lt;&gt;"")*(KZ28&lt;&gt;"")*(LA28&lt;&gt;""),($F28&gt;$G28)*(KZ28&gt;LA28)+($F28=$G28)*(KZ28=LA28)+($F28&lt;$G28)*(KZ28&lt;LA28),"")</f>
        <v/>
      </c>
      <c r="LD28" s="229" t="str">
        <f aca="false">IF((LC28&lt;&gt;""),IF(OR($F28&lt;&gt;$G28,PrSettings!$M$4="●"),(($F28-$G28)=(KZ28-LA28))*1,0),"")</f>
        <v/>
      </c>
      <c r="LE28" s="229" t="str">
        <f aca="false">IF((LC28&lt;&gt;""),($F28=KZ28)*($G28=LA28),"")</f>
        <v/>
      </c>
      <c r="LF28" s="229" t="str">
        <f aca="false">IF(LC28&lt;&gt;"",IF(ABS($F28-$G28)&gt;=PrSettings!$M$7,(ABS($F28-$G28-KZ28+LA28)&lt;=1)*1,IF(AND(LC28,$F28=$G28,$F28&gt;=PrSettings!$M$6),(ABS(KZ28-$F28)&lt;=1)*1,IF(AND(ABS($F28-$G28-KZ28+LA28)&lt;=1,$F28+$G28&gt;=PrSettings!$M$8),(ABS(KZ28-$F28)&lt;=1)*(ABS(LA28-$G28)&lt;=1)*1,""))),"")</f>
        <v/>
      </c>
      <c r="LG28" s="236"/>
      <c r="LI28" s="227" t="n">
        <f aca="false">$B28</f>
        <v>11</v>
      </c>
      <c r="LJ28" s="228" t="str">
        <f aca="false">GrpD!$B$5</f>
        <v>Austria</v>
      </c>
      <c r="LK28" s="229" t="n">
        <f aca="false">$D28</f>
        <v>2</v>
      </c>
      <c r="LL28" s="228" t="str">
        <f aca="false">GrpD!$D$5</f>
        <v>France</v>
      </c>
      <c r="LM28" s="232"/>
      <c r="LN28" s="232"/>
      <c r="LO28" s="235"/>
      <c r="LP28" s="229" t="str">
        <f aca="false">IF(($F28&lt;&gt;"")*($G28&lt;&gt;"")*(LM28&lt;&gt;"")*(LN28&lt;&gt;""),($F28&gt;$G28)*(LM28&gt;LN28)+($F28=$G28)*(LM28=LN28)+($F28&lt;$G28)*(LM28&lt;LN28),"")</f>
        <v/>
      </c>
      <c r="LQ28" s="229" t="str">
        <f aca="false">IF((LP28&lt;&gt;""),IF(OR($F28&lt;&gt;$G28,PrSettings!$M$4="●"),(($F28-$G28)=(LM28-LN28))*1,0),"")</f>
        <v/>
      </c>
      <c r="LR28" s="229" t="str">
        <f aca="false">IF((LP28&lt;&gt;""),($F28=LM28)*($G28=LN28),"")</f>
        <v/>
      </c>
      <c r="LS28" s="229" t="str">
        <f aca="false">IF(LP28&lt;&gt;"",IF(ABS($F28-$G28)&gt;=PrSettings!$M$7,(ABS($F28-$G28-LM28+LN28)&lt;=1)*1,IF(AND(LP28,$F28=$G28,$F28&gt;=PrSettings!$M$6),(ABS(LM28-$F28)&lt;=1)*1,IF(AND(ABS($F28-$G28-LM28+LN28)&lt;=1,$F28+$G28&gt;=PrSettings!$M$8),(ABS(LM28-$F28)&lt;=1)*(ABS(LN28-$G28)&lt;=1)*1,""))),"")</f>
        <v/>
      </c>
      <c r="LT28" s="236"/>
      <c r="LV28" s="227" t="n">
        <f aca="false">$B28</f>
        <v>11</v>
      </c>
      <c r="LW28" s="228" t="str">
        <f aca="false">GrpD!$B$5</f>
        <v>Austria</v>
      </c>
      <c r="LX28" s="229" t="n">
        <f aca="false">$D28</f>
        <v>2</v>
      </c>
      <c r="LY28" s="228" t="str">
        <f aca="false">GrpD!$D$5</f>
        <v>France</v>
      </c>
      <c r="LZ28" s="232"/>
      <c r="MA28" s="232"/>
      <c r="MB28" s="235"/>
      <c r="MC28" s="229" t="str">
        <f aca="false">IF(($F28&lt;&gt;"")*($G28&lt;&gt;"")*(LZ28&lt;&gt;"")*(MA28&lt;&gt;""),($F28&gt;$G28)*(LZ28&gt;MA28)+($F28=$G28)*(LZ28=MA28)+($F28&lt;$G28)*(LZ28&lt;MA28),"")</f>
        <v/>
      </c>
      <c r="MD28" s="229" t="str">
        <f aca="false">IF((MC28&lt;&gt;""),IF(OR($F28&lt;&gt;$G28,PrSettings!$M$4="●"),(($F28-$G28)=(LZ28-MA28))*1,0),"")</f>
        <v/>
      </c>
      <c r="ME28" s="229" t="str">
        <f aca="false">IF((MC28&lt;&gt;""),($F28=LZ28)*($G28=MA28),"")</f>
        <v/>
      </c>
      <c r="MF28" s="229" t="str">
        <f aca="false">IF(MC28&lt;&gt;"",IF(ABS($F28-$G28)&gt;=PrSettings!$M$7,(ABS($F28-$G28-LZ28+MA28)&lt;=1)*1,IF(AND(MC28,$F28=$G28,$F28&gt;=PrSettings!$M$6),(ABS(LZ28-$F28)&lt;=1)*1,IF(AND(ABS($F28-$G28-LZ28+MA28)&lt;=1,$F28+$G28&gt;=PrSettings!$M$8),(ABS(LZ28-$F28)&lt;=1)*(ABS(MA28-$G28)&lt;=1)*1,""))),"")</f>
        <v/>
      </c>
      <c r="MG28" s="236"/>
    </row>
    <row r="29" customFormat="false" ht="15.75" hidden="false" customHeight="true" outlineLevel="0" collapsed="false">
      <c r="A29" s="153"/>
      <c r="B29" s="227" t="n">
        <f aca="false" t="array" ref="B29:B29">INDEX(Groups!$C$7:$C$35,MATCH(C29,Groups!$D$7:$D$35,0))</f>
        <v>26</v>
      </c>
      <c r="C29" s="228" t="str">
        <f aca="false">GrpD!$B$6</f>
        <v>Poland</v>
      </c>
      <c r="D29" s="229" t="n">
        <f aca="false" t="array" ref="D29:D29">INDEX(Groups!$C$7:$C$35,MATCH(E29,Groups!$D$7:$D$35,0))</f>
        <v>11</v>
      </c>
      <c r="E29" s="228" t="str">
        <f aca="false">GrpD!$D$6</f>
        <v>Austria</v>
      </c>
      <c r="F29" s="230" t="n">
        <f aca="false">GrpD!$E$6</f>
        <v>1</v>
      </c>
      <c r="G29" s="231" t="n">
        <f aca="false">GrpD!$G$6</f>
        <v>2</v>
      </c>
      <c r="H29" s="107"/>
      <c r="I29" s="227" t="n">
        <f aca="false">$B29</f>
        <v>26</v>
      </c>
      <c r="J29" s="228" t="str">
        <f aca="false">GrpD!$B$6</f>
        <v>Poland</v>
      </c>
      <c r="K29" s="229" t="n">
        <f aca="false">$D29</f>
        <v>11</v>
      </c>
      <c r="L29" s="228" t="str">
        <f aca="false">GrpD!$D$6</f>
        <v>Austria</v>
      </c>
      <c r="M29" s="232"/>
      <c r="N29" s="232"/>
      <c r="O29" s="235"/>
      <c r="P29" s="229" t="str">
        <f aca="false">IF(($F29&lt;&gt;"")*($G29&lt;&gt;"")*(M29&lt;&gt;"")*(N29&lt;&gt;""),($F29&gt;$G29)*(M29&gt;N29)+($F29=$G29)*(M29=N29)+($F29&lt;$G29)*(M29&lt;N29),"")</f>
        <v/>
      </c>
      <c r="Q29" s="229" t="str">
        <f aca="false">IF((P29&lt;&gt;""),IF(OR($F29&lt;&gt;$G29,PrSettings!$M$4="●"),(($F29-$G29)=(M29-N29))*1,0),"")</f>
        <v/>
      </c>
      <c r="R29" s="229" t="str">
        <f aca="false">IF((P29&lt;&gt;""),($F29=M29)*($G29=N29),"")</f>
        <v/>
      </c>
      <c r="S29" s="229" t="str">
        <f aca="false">IF(P29&lt;&gt;"",IF(ABS($F29-$G29)&gt;=PrSettings!$M$7,(ABS($F29-$G29-M29+N29)&lt;=1)*1,IF(AND(P29,$F29=$G29,$F29&gt;=PrSettings!$M$6),(ABS(M29-$F29)&lt;=1)*1,IF(AND(ABS($F29-$G29-M29+N29)&lt;=1,$F29+$G29&gt;=PrSettings!$M$8),(ABS(M29-$F29)&lt;=1)*(ABS(N29-$G29)&lt;=1)*1,""))),"")</f>
        <v/>
      </c>
      <c r="T29" s="236"/>
      <c r="V29" s="227" t="n">
        <f aca="false">$B29</f>
        <v>26</v>
      </c>
      <c r="W29" s="228" t="str">
        <f aca="false">GrpD!$B$6</f>
        <v>Poland</v>
      </c>
      <c r="X29" s="229" t="n">
        <f aca="false">$D29</f>
        <v>11</v>
      </c>
      <c r="Y29" s="228" t="str">
        <f aca="false">GrpD!$D$6</f>
        <v>Austria</v>
      </c>
      <c r="Z29" s="232"/>
      <c r="AA29" s="232"/>
      <c r="AB29" s="235"/>
      <c r="AC29" s="229" t="str">
        <f aca="false">IF(($F29&lt;&gt;"")*($G29&lt;&gt;"")*(Z29&lt;&gt;"")*(AA29&lt;&gt;""),($F29&gt;$G29)*(Z29&gt;AA29)+($F29=$G29)*(Z29=AA29)+($F29&lt;$G29)*(Z29&lt;AA29),"")</f>
        <v/>
      </c>
      <c r="AD29" s="229" t="str">
        <f aca="false">IF((AC29&lt;&gt;""),IF(OR($F29&lt;&gt;$G29,PrSettings!$M$4="●"),(($F29-$G29)=(Z29-AA29))*1,0),"")</f>
        <v/>
      </c>
      <c r="AE29" s="229" t="str">
        <f aca="false">IF((AC29&lt;&gt;""),($F29=Z29)*($G29=AA29),"")</f>
        <v/>
      </c>
      <c r="AF29" s="229" t="str">
        <f aca="false">IF(AC29&lt;&gt;"",IF(ABS($F29-$G29)&gt;=PrSettings!$M$7,(ABS($F29-$G29-Z29+AA29)&lt;=1)*1,IF(AND(AC29,$F29=$G29,$F29&gt;=PrSettings!$M$6),(ABS(Z29-$F29)&lt;=1)*1,IF(AND(ABS($F29-$G29-Z29+AA29)&lt;=1,$F29+$G29&gt;=PrSettings!$M$8),(ABS(Z29-$F29)&lt;=1)*(ABS(AA29-$G29)&lt;=1)*1,""))),"")</f>
        <v/>
      </c>
      <c r="AG29" s="236"/>
      <c r="AI29" s="227" t="n">
        <f aca="false">$B29</f>
        <v>26</v>
      </c>
      <c r="AJ29" s="228" t="str">
        <f aca="false">GrpD!$B$6</f>
        <v>Poland</v>
      </c>
      <c r="AK29" s="229" t="n">
        <f aca="false">$D29</f>
        <v>11</v>
      </c>
      <c r="AL29" s="228" t="str">
        <f aca="false">GrpD!$D$6</f>
        <v>Austria</v>
      </c>
      <c r="AM29" s="232"/>
      <c r="AN29" s="232"/>
      <c r="AO29" s="235"/>
      <c r="AP29" s="229" t="str">
        <f aca="false">IF(($F29&lt;&gt;"")*($G29&lt;&gt;"")*(AM29&lt;&gt;"")*(AN29&lt;&gt;""),($F29&gt;$G29)*(AM29&gt;AN29)+($F29=$G29)*(AM29=AN29)+($F29&lt;$G29)*(AM29&lt;AN29),"")</f>
        <v/>
      </c>
      <c r="AQ29" s="229" t="str">
        <f aca="false">IF((AP29&lt;&gt;""),IF(OR($F29&lt;&gt;$G29,PrSettings!$M$4="●"),(($F29-$G29)=(AM29-AN29))*1,0),"")</f>
        <v/>
      </c>
      <c r="AR29" s="229" t="str">
        <f aca="false">IF((AP29&lt;&gt;""),($F29=AM29)*($G29=AN29),"")</f>
        <v/>
      </c>
      <c r="AS29" s="229" t="str">
        <f aca="false">IF(AP29&lt;&gt;"",IF(ABS($F29-$G29)&gt;=PrSettings!$M$7,(ABS($F29-$G29-AM29+AN29)&lt;=1)*1,IF(AND(AP29,$F29=$G29,$F29&gt;=PrSettings!$M$6),(ABS(AM29-$F29)&lt;=1)*1,IF(AND(ABS($F29-$G29-AM29+AN29)&lt;=1,$F29+$G29&gt;=PrSettings!$M$8),(ABS(AM29-$F29)&lt;=1)*(ABS(AN29-$G29)&lt;=1)*1,""))),"")</f>
        <v/>
      </c>
      <c r="AT29" s="236"/>
      <c r="AV29" s="227" t="n">
        <f aca="false">$B29</f>
        <v>26</v>
      </c>
      <c r="AW29" s="228" t="str">
        <f aca="false">GrpD!$B$6</f>
        <v>Poland</v>
      </c>
      <c r="AX29" s="229" t="n">
        <f aca="false">$D29</f>
        <v>11</v>
      </c>
      <c r="AY29" s="228" t="str">
        <f aca="false">GrpD!$D$6</f>
        <v>Austria</v>
      </c>
      <c r="AZ29" s="232"/>
      <c r="BA29" s="232"/>
      <c r="BB29" s="235"/>
      <c r="BC29" s="229" t="str">
        <f aca="false">IF(($F29&lt;&gt;"")*($G29&lt;&gt;"")*(AZ29&lt;&gt;"")*(BA29&lt;&gt;""),($F29&gt;$G29)*(AZ29&gt;BA29)+($F29=$G29)*(AZ29=BA29)+($F29&lt;$G29)*(AZ29&lt;BA29),"")</f>
        <v/>
      </c>
      <c r="BD29" s="229" t="str">
        <f aca="false">IF((BC29&lt;&gt;""),IF(OR($F29&lt;&gt;$G29,PrSettings!$M$4="●"),(($F29-$G29)=(AZ29-BA29))*1,0),"")</f>
        <v/>
      </c>
      <c r="BE29" s="229" t="str">
        <f aca="false">IF((BC29&lt;&gt;""),($F29=AZ29)*($G29=BA29),"")</f>
        <v/>
      </c>
      <c r="BF29" s="229" t="str">
        <f aca="false">IF(BC29&lt;&gt;"",IF(ABS($F29-$G29)&gt;=PrSettings!$M$7,(ABS($F29-$G29-AZ29+BA29)&lt;=1)*1,IF(AND(BC29,$F29=$G29,$F29&gt;=PrSettings!$M$6),(ABS(AZ29-$F29)&lt;=1)*1,IF(AND(ABS($F29-$G29-AZ29+BA29)&lt;=1,$F29+$G29&gt;=PrSettings!$M$8),(ABS(AZ29-$F29)&lt;=1)*(ABS(BA29-$G29)&lt;=1)*1,""))),"")</f>
        <v/>
      </c>
      <c r="BG29" s="236"/>
      <c r="BI29" s="227" t="n">
        <f aca="false">$B29</f>
        <v>26</v>
      </c>
      <c r="BJ29" s="228" t="str">
        <f aca="false">GrpD!$B$6</f>
        <v>Poland</v>
      </c>
      <c r="BK29" s="229" t="n">
        <f aca="false">$D29</f>
        <v>11</v>
      </c>
      <c r="BL29" s="228" t="str">
        <f aca="false">GrpD!$D$6</f>
        <v>Austria</v>
      </c>
      <c r="BM29" s="232"/>
      <c r="BN29" s="232"/>
      <c r="BO29" s="235"/>
      <c r="BP29" s="229" t="str">
        <f aca="false">IF(($F29&lt;&gt;"")*($G29&lt;&gt;"")*(BM29&lt;&gt;"")*(BN29&lt;&gt;""),($F29&gt;$G29)*(BM29&gt;BN29)+($F29=$G29)*(BM29=BN29)+($F29&lt;$G29)*(BM29&lt;BN29),"")</f>
        <v/>
      </c>
      <c r="BQ29" s="229" t="str">
        <f aca="false">IF((BP29&lt;&gt;""),IF(OR($F29&lt;&gt;$G29,PrSettings!$M$4="●"),(($F29-$G29)=(BM29-BN29))*1,0),"")</f>
        <v/>
      </c>
      <c r="BR29" s="229" t="str">
        <f aca="false">IF((BP29&lt;&gt;""),($F29=BM29)*($G29=BN29),"")</f>
        <v/>
      </c>
      <c r="BS29" s="229" t="str">
        <f aca="false">IF(BP29&lt;&gt;"",IF(ABS($F29-$G29)&gt;=PrSettings!$M$7,(ABS($F29-$G29-BM29+BN29)&lt;=1)*1,IF(AND(BP29,$F29=$G29,$F29&gt;=PrSettings!$M$6),(ABS(BM29-$F29)&lt;=1)*1,IF(AND(ABS($F29-$G29-BM29+BN29)&lt;=1,$F29+$G29&gt;=PrSettings!$M$8),(ABS(BM29-$F29)&lt;=1)*(ABS(BN29-$G29)&lt;=1)*1,""))),"")</f>
        <v/>
      </c>
      <c r="BT29" s="236"/>
      <c r="BV29" s="227" t="n">
        <f aca="false">$B29</f>
        <v>26</v>
      </c>
      <c r="BW29" s="228" t="str">
        <f aca="false">GrpD!$B$6</f>
        <v>Poland</v>
      </c>
      <c r="BX29" s="229" t="n">
        <f aca="false">$D29</f>
        <v>11</v>
      </c>
      <c r="BY29" s="228" t="str">
        <f aca="false">GrpD!$D$6</f>
        <v>Austria</v>
      </c>
      <c r="BZ29" s="232"/>
      <c r="CA29" s="232"/>
      <c r="CB29" s="235"/>
      <c r="CC29" s="229" t="str">
        <f aca="false">IF(($F29&lt;&gt;"")*($G29&lt;&gt;"")*(BZ29&lt;&gt;"")*(CA29&lt;&gt;""),($F29&gt;$G29)*(BZ29&gt;CA29)+($F29=$G29)*(BZ29=CA29)+($F29&lt;$G29)*(BZ29&lt;CA29),"")</f>
        <v/>
      </c>
      <c r="CD29" s="229" t="str">
        <f aca="false">IF((CC29&lt;&gt;""),IF(OR($F29&lt;&gt;$G29,PrSettings!$M$4="●"),(($F29-$G29)=(BZ29-CA29))*1,0),"")</f>
        <v/>
      </c>
      <c r="CE29" s="229" t="str">
        <f aca="false">IF((CC29&lt;&gt;""),($F29=BZ29)*($G29=CA29),"")</f>
        <v/>
      </c>
      <c r="CF29" s="229" t="str">
        <f aca="false">IF(CC29&lt;&gt;"",IF(ABS($F29-$G29)&gt;=PrSettings!$M$7,(ABS($F29-$G29-BZ29+CA29)&lt;=1)*1,IF(AND(CC29,$F29=$G29,$F29&gt;=PrSettings!$M$6),(ABS(BZ29-$F29)&lt;=1)*1,IF(AND(ABS($F29-$G29-BZ29+CA29)&lt;=1,$F29+$G29&gt;=PrSettings!$M$8),(ABS(BZ29-$F29)&lt;=1)*(ABS(CA29-$G29)&lt;=1)*1,""))),"")</f>
        <v/>
      </c>
      <c r="CG29" s="236"/>
      <c r="CI29" s="227" t="n">
        <f aca="false">$B29</f>
        <v>26</v>
      </c>
      <c r="CJ29" s="228" t="str">
        <f aca="false">GrpD!$B$6</f>
        <v>Poland</v>
      </c>
      <c r="CK29" s="229" t="n">
        <f aca="false">$D29</f>
        <v>11</v>
      </c>
      <c r="CL29" s="228" t="str">
        <f aca="false">GrpD!$D$6</f>
        <v>Austria</v>
      </c>
      <c r="CM29" s="232"/>
      <c r="CN29" s="232"/>
      <c r="CO29" s="235"/>
      <c r="CP29" s="229" t="str">
        <f aca="false">IF(($F29&lt;&gt;"")*($G29&lt;&gt;"")*(CM29&lt;&gt;"")*(CN29&lt;&gt;""),($F29&gt;$G29)*(CM29&gt;CN29)+($F29=$G29)*(CM29=CN29)+($F29&lt;$G29)*(CM29&lt;CN29),"")</f>
        <v/>
      </c>
      <c r="CQ29" s="229" t="str">
        <f aca="false">IF((CP29&lt;&gt;""),IF(OR($F29&lt;&gt;$G29,PrSettings!$M$4="●"),(($F29-$G29)=(CM29-CN29))*1,0),"")</f>
        <v/>
      </c>
      <c r="CR29" s="229" t="str">
        <f aca="false">IF((CP29&lt;&gt;""),($F29=CM29)*($G29=CN29),"")</f>
        <v/>
      </c>
      <c r="CS29" s="229" t="str">
        <f aca="false">IF(CP29&lt;&gt;"",IF(ABS($F29-$G29)&gt;=PrSettings!$M$7,(ABS($F29-$G29-CM29+CN29)&lt;=1)*1,IF(AND(CP29,$F29=$G29,$F29&gt;=PrSettings!$M$6),(ABS(CM29-$F29)&lt;=1)*1,IF(AND(ABS($F29-$G29-CM29+CN29)&lt;=1,$F29+$G29&gt;=PrSettings!$M$8),(ABS(CM29-$F29)&lt;=1)*(ABS(CN29-$G29)&lt;=1)*1,""))),"")</f>
        <v/>
      </c>
      <c r="CT29" s="236"/>
      <c r="CV29" s="227" t="n">
        <f aca="false">$B29</f>
        <v>26</v>
      </c>
      <c r="CW29" s="228" t="str">
        <f aca="false">GrpD!$B$6</f>
        <v>Poland</v>
      </c>
      <c r="CX29" s="229" t="n">
        <f aca="false">$D29</f>
        <v>11</v>
      </c>
      <c r="CY29" s="228" t="str">
        <f aca="false">GrpD!$D$6</f>
        <v>Austria</v>
      </c>
      <c r="CZ29" s="232"/>
      <c r="DA29" s="232"/>
      <c r="DB29" s="235"/>
      <c r="DC29" s="229" t="str">
        <f aca="false">IF(($F29&lt;&gt;"")*($G29&lt;&gt;"")*(CZ29&lt;&gt;"")*(DA29&lt;&gt;""),($F29&gt;$G29)*(CZ29&gt;DA29)+($F29=$G29)*(CZ29=DA29)+($F29&lt;$G29)*(CZ29&lt;DA29),"")</f>
        <v/>
      </c>
      <c r="DD29" s="229" t="str">
        <f aca="false">IF((DC29&lt;&gt;""),IF(OR($F29&lt;&gt;$G29,PrSettings!$M$4="●"),(($F29-$G29)=(CZ29-DA29))*1,0),"")</f>
        <v/>
      </c>
      <c r="DE29" s="229" t="str">
        <f aca="false">IF((DC29&lt;&gt;""),($F29=CZ29)*($G29=DA29),"")</f>
        <v/>
      </c>
      <c r="DF29" s="229" t="str">
        <f aca="false">IF(DC29&lt;&gt;"",IF(ABS($F29-$G29)&gt;=PrSettings!$M$7,(ABS($F29-$G29-CZ29+DA29)&lt;=1)*1,IF(AND(DC29,$F29=$G29,$F29&gt;=PrSettings!$M$6),(ABS(CZ29-$F29)&lt;=1)*1,IF(AND(ABS($F29-$G29-CZ29+DA29)&lt;=1,$F29+$G29&gt;=PrSettings!$M$8),(ABS(CZ29-$F29)&lt;=1)*(ABS(DA29-$G29)&lt;=1)*1,""))),"")</f>
        <v/>
      </c>
      <c r="DG29" s="236"/>
      <c r="DI29" s="227" t="n">
        <f aca="false">$B29</f>
        <v>26</v>
      </c>
      <c r="DJ29" s="228" t="str">
        <f aca="false">GrpD!$B$6</f>
        <v>Poland</v>
      </c>
      <c r="DK29" s="229" t="n">
        <f aca="false">$D29</f>
        <v>11</v>
      </c>
      <c r="DL29" s="228" t="str">
        <f aca="false">GrpD!$D$6</f>
        <v>Austria</v>
      </c>
      <c r="DM29" s="232"/>
      <c r="DN29" s="232"/>
      <c r="DO29" s="235"/>
      <c r="DP29" s="229" t="str">
        <f aca="false">IF(($F29&lt;&gt;"")*($G29&lt;&gt;"")*(DM29&lt;&gt;"")*(DN29&lt;&gt;""),($F29&gt;$G29)*(DM29&gt;DN29)+($F29=$G29)*(DM29=DN29)+($F29&lt;$G29)*(DM29&lt;DN29),"")</f>
        <v/>
      </c>
      <c r="DQ29" s="229" t="str">
        <f aca="false">IF((DP29&lt;&gt;""),IF(OR($F29&lt;&gt;$G29,PrSettings!$M$4="●"),(($F29-$G29)=(DM29-DN29))*1,0),"")</f>
        <v/>
      </c>
      <c r="DR29" s="229" t="str">
        <f aca="false">IF((DP29&lt;&gt;""),($F29=DM29)*($G29=DN29),"")</f>
        <v/>
      </c>
      <c r="DS29" s="229" t="str">
        <f aca="false">IF(DP29&lt;&gt;"",IF(ABS($F29-$G29)&gt;=PrSettings!$M$7,(ABS($F29-$G29-DM29+DN29)&lt;=1)*1,IF(AND(DP29,$F29=$G29,$F29&gt;=PrSettings!$M$6),(ABS(DM29-$F29)&lt;=1)*1,IF(AND(ABS($F29-$G29-DM29+DN29)&lt;=1,$F29+$G29&gt;=PrSettings!$M$8),(ABS(DM29-$F29)&lt;=1)*(ABS(DN29-$G29)&lt;=1)*1,""))),"")</f>
        <v/>
      </c>
      <c r="DT29" s="236"/>
      <c r="DV29" s="227" t="n">
        <f aca="false">$B29</f>
        <v>26</v>
      </c>
      <c r="DW29" s="228" t="str">
        <f aca="false">GrpD!$B$6</f>
        <v>Poland</v>
      </c>
      <c r="DX29" s="229" t="n">
        <f aca="false">$D29</f>
        <v>11</v>
      </c>
      <c r="DY29" s="228" t="str">
        <f aca="false">GrpD!$D$6</f>
        <v>Austria</v>
      </c>
      <c r="DZ29" s="232"/>
      <c r="EA29" s="232"/>
      <c r="EB29" s="235"/>
      <c r="EC29" s="229" t="str">
        <f aca="false">IF(($F29&lt;&gt;"")*($G29&lt;&gt;"")*(DZ29&lt;&gt;"")*(EA29&lt;&gt;""),($F29&gt;$G29)*(DZ29&gt;EA29)+($F29=$G29)*(DZ29=EA29)+($F29&lt;$G29)*(DZ29&lt;EA29),"")</f>
        <v/>
      </c>
      <c r="ED29" s="229" t="str">
        <f aca="false">IF((EC29&lt;&gt;""),IF(OR($F29&lt;&gt;$G29,PrSettings!$M$4="●"),(($F29-$G29)=(DZ29-EA29))*1,0),"")</f>
        <v/>
      </c>
      <c r="EE29" s="229" t="str">
        <f aca="false">IF((EC29&lt;&gt;""),($F29=DZ29)*($G29=EA29),"")</f>
        <v/>
      </c>
      <c r="EF29" s="229" t="str">
        <f aca="false">IF(EC29&lt;&gt;"",IF(ABS($F29-$G29)&gt;=PrSettings!$M$7,(ABS($F29-$G29-DZ29+EA29)&lt;=1)*1,IF(AND(EC29,$F29=$G29,$F29&gt;=PrSettings!$M$6),(ABS(DZ29-$F29)&lt;=1)*1,IF(AND(ABS($F29-$G29-DZ29+EA29)&lt;=1,$F29+$G29&gt;=PrSettings!$M$8),(ABS(DZ29-$F29)&lt;=1)*(ABS(EA29-$G29)&lt;=1)*1,""))),"")</f>
        <v/>
      </c>
      <c r="EG29" s="236"/>
      <c r="EI29" s="227" t="n">
        <f aca="false">$B29</f>
        <v>26</v>
      </c>
      <c r="EJ29" s="228" t="str">
        <f aca="false">GrpD!$B$6</f>
        <v>Poland</v>
      </c>
      <c r="EK29" s="229" t="n">
        <f aca="false">$D29</f>
        <v>11</v>
      </c>
      <c r="EL29" s="228" t="str">
        <f aca="false">GrpD!$D$6</f>
        <v>Austria</v>
      </c>
      <c r="EM29" s="232"/>
      <c r="EN29" s="232"/>
      <c r="EO29" s="235"/>
      <c r="EP29" s="229" t="str">
        <f aca="false">IF(($F29&lt;&gt;"")*($G29&lt;&gt;"")*(EM29&lt;&gt;"")*(EN29&lt;&gt;""),($F29&gt;$G29)*(EM29&gt;EN29)+($F29=$G29)*(EM29=EN29)+($F29&lt;$G29)*(EM29&lt;EN29),"")</f>
        <v/>
      </c>
      <c r="EQ29" s="229" t="str">
        <f aca="false">IF((EP29&lt;&gt;""),IF(OR($F29&lt;&gt;$G29,PrSettings!$M$4="●"),(($F29-$G29)=(EM29-EN29))*1,0),"")</f>
        <v/>
      </c>
      <c r="ER29" s="229" t="str">
        <f aca="false">IF((EP29&lt;&gt;""),($F29=EM29)*($G29=EN29),"")</f>
        <v/>
      </c>
      <c r="ES29" s="229" t="str">
        <f aca="false">IF(EP29&lt;&gt;"",IF(ABS($F29-$G29)&gt;=PrSettings!$M$7,(ABS($F29-$G29-EM29+EN29)&lt;=1)*1,IF(AND(EP29,$F29=$G29,$F29&gt;=PrSettings!$M$6),(ABS(EM29-$F29)&lt;=1)*1,IF(AND(ABS($F29-$G29-EM29+EN29)&lt;=1,$F29+$G29&gt;=PrSettings!$M$8),(ABS(EM29-$F29)&lt;=1)*(ABS(EN29-$G29)&lt;=1)*1,""))),"")</f>
        <v/>
      </c>
      <c r="ET29" s="236"/>
      <c r="EV29" s="227" t="n">
        <f aca="false">$B29</f>
        <v>26</v>
      </c>
      <c r="EW29" s="228" t="str">
        <f aca="false">GrpD!$B$6</f>
        <v>Poland</v>
      </c>
      <c r="EX29" s="229" t="n">
        <f aca="false">$D29</f>
        <v>11</v>
      </c>
      <c r="EY29" s="228" t="str">
        <f aca="false">GrpD!$D$6</f>
        <v>Austria</v>
      </c>
      <c r="EZ29" s="232"/>
      <c r="FA29" s="232"/>
      <c r="FB29" s="235"/>
      <c r="FC29" s="229" t="str">
        <f aca="false">IF(($F29&lt;&gt;"")*($G29&lt;&gt;"")*(EZ29&lt;&gt;"")*(FA29&lt;&gt;""),($F29&gt;$G29)*(EZ29&gt;FA29)+($F29=$G29)*(EZ29=FA29)+($F29&lt;$G29)*(EZ29&lt;FA29),"")</f>
        <v/>
      </c>
      <c r="FD29" s="229" t="str">
        <f aca="false">IF((FC29&lt;&gt;""),IF(OR($F29&lt;&gt;$G29,PrSettings!$M$4="●"),(($F29-$G29)=(EZ29-FA29))*1,0),"")</f>
        <v/>
      </c>
      <c r="FE29" s="229" t="str">
        <f aca="false">IF((FC29&lt;&gt;""),($F29=EZ29)*($G29=FA29),"")</f>
        <v/>
      </c>
      <c r="FF29" s="229" t="str">
        <f aca="false">IF(FC29&lt;&gt;"",IF(ABS($F29-$G29)&gt;=PrSettings!$M$7,(ABS($F29-$G29-EZ29+FA29)&lt;=1)*1,IF(AND(FC29,$F29=$G29,$F29&gt;=PrSettings!$M$6),(ABS(EZ29-$F29)&lt;=1)*1,IF(AND(ABS($F29-$G29-EZ29+FA29)&lt;=1,$F29+$G29&gt;=PrSettings!$M$8),(ABS(EZ29-$F29)&lt;=1)*(ABS(FA29-$G29)&lt;=1)*1,""))),"")</f>
        <v/>
      </c>
      <c r="FG29" s="236"/>
      <c r="FI29" s="227" t="n">
        <f aca="false">$B29</f>
        <v>26</v>
      </c>
      <c r="FJ29" s="228" t="str">
        <f aca="false">GrpD!$B$6</f>
        <v>Poland</v>
      </c>
      <c r="FK29" s="229" t="n">
        <f aca="false">$D29</f>
        <v>11</v>
      </c>
      <c r="FL29" s="228" t="str">
        <f aca="false">GrpD!$D$6</f>
        <v>Austria</v>
      </c>
      <c r="FM29" s="232"/>
      <c r="FN29" s="232"/>
      <c r="FO29" s="235"/>
      <c r="FP29" s="229" t="str">
        <f aca="false">IF(($F29&lt;&gt;"")*($G29&lt;&gt;"")*(FM29&lt;&gt;"")*(FN29&lt;&gt;""),($F29&gt;$G29)*(FM29&gt;FN29)+($F29=$G29)*(FM29=FN29)+($F29&lt;$G29)*(FM29&lt;FN29),"")</f>
        <v/>
      </c>
      <c r="FQ29" s="229" t="str">
        <f aca="false">IF((FP29&lt;&gt;""),IF(OR($F29&lt;&gt;$G29,PrSettings!$M$4="●"),(($F29-$G29)=(FM29-FN29))*1,0),"")</f>
        <v/>
      </c>
      <c r="FR29" s="229" t="str">
        <f aca="false">IF((FP29&lt;&gt;""),($F29=FM29)*($G29=FN29),"")</f>
        <v/>
      </c>
      <c r="FS29" s="229" t="str">
        <f aca="false">IF(FP29&lt;&gt;"",IF(ABS($F29-$G29)&gt;=PrSettings!$M$7,(ABS($F29-$G29-FM29+FN29)&lt;=1)*1,IF(AND(FP29,$F29=$G29,$F29&gt;=PrSettings!$M$6),(ABS(FM29-$F29)&lt;=1)*1,IF(AND(ABS($F29-$G29-FM29+FN29)&lt;=1,$F29+$G29&gt;=PrSettings!$M$8),(ABS(FM29-$F29)&lt;=1)*(ABS(FN29-$G29)&lt;=1)*1,""))),"")</f>
        <v/>
      </c>
      <c r="FT29" s="236"/>
      <c r="FV29" s="227" t="n">
        <f aca="false">$B29</f>
        <v>26</v>
      </c>
      <c r="FW29" s="228" t="str">
        <f aca="false">GrpD!$B$6</f>
        <v>Poland</v>
      </c>
      <c r="FX29" s="229" t="n">
        <f aca="false">$D29</f>
        <v>11</v>
      </c>
      <c r="FY29" s="228" t="str">
        <f aca="false">GrpD!$D$6</f>
        <v>Austria</v>
      </c>
      <c r="FZ29" s="232"/>
      <c r="GA29" s="232"/>
      <c r="GB29" s="235"/>
      <c r="GC29" s="229" t="str">
        <f aca="false">IF(($F29&lt;&gt;"")*($G29&lt;&gt;"")*(FZ29&lt;&gt;"")*(GA29&lt;&gt;""),($F29&gt;$G29)*(FZ29&gt;GA29)+($F29=$G29)*(FZ29=GA29)+($F29&lt;$G29)*(FZ29&lt;GA29),"")</f>
        <v/>
      </c>
      <c r="GD29" s="229" t="str">
        <f aca="false">IF((GC29&lt;&gt;""),IF(OR($F29&lt;&gt;$G29,PrSettings!$M$4="●"),(($F29-$G29)=(FZ29-GA29))*1,0),"")</f>
        <v/>
      </c>
      <c r="GE29" s="229" t="str">
        <f aca="false">IF((GC29&lt;&gt;""),($F29=FZ29)*($G29=GA29),"")</f>
        <v/>
      </c>
      <c r="GF29" s="229" t="str">
        <f aca="false">IF(GC29&lt;&gt;"",IF(ABS($F29-$G29)&gt;=PrSettings!$M$7,(ABS($F29-$G29-FZ29+GA29)&lt;=1)*1,IF(AND(GC29,$F29=$G29,$F29&gt;=PrSettings!$M$6),(ABS(FZ29-$F29)&lt;=1)*1,IF(AND(ABS($F29-$G29-FZ29+GA29)&lt;=1,$F29+$G29&gt;=PrSettings!$M$8),(ABS(FZ29-$F29)&lt;=1)*(ABS(GA29-$G29)&lt;=1)*1,""))),"")</f>
        <v/>
      </c>
      <c r="GG29" s="236"/>
      <c r="GI29" s="227" t="n">
        <f aca="false">$B29</f>
        <v>26</v>
      </c>
      <c r="GJ29" s="228" t="str">
        <f aca="false">GrpD!$B$6</f>
        <v>Poland</v>
      </c>
      <c r="GK29" s="229" t="n">
        <f aca="false">$D29</f>
        <v>11</v>
      </c>
      <c r="GL29" s="228" t="str">
        <f aca="false">GrpD!$D$6</f>
        <v>Austria</v>
      </c>
      <c r="GM29" s="232"/>
      <c r="GN29" s="232"/>
      <c r="GO29" s="235"/>
      <c r="GP29" s="229" t="str">
        <f aca="false">IF(($F29&lt;&gt;"")*($G29&lt;&gt;"")*(GM29&lt;&gt;"")*(GN29&lt;&gt;""),($F29&gt;$G29)*(GM29&gt;GN29)+($F29=$G29)*(GM29=GN29)+($F29&lt;$G29)*(GM29&lt;GN29),"")</f>
        <v/>
      </c>
      <c r="GQ29" s="229" t="str">
        <f aca="false">IF((GP29&lt;&gt;""),IF(OR($F29&lt;&gt;$G29,PrSettings!$M$4="●"),(($F29-$G29)=(GM29-GN29))*1,0),"")</f>
        <v/>
      </c>
      <c r="GR29" s="229" t="str">
        <f aca="false">IF((GP29&lt;&gt;""),($F29=GM29)*($G29=GN29),"")</f>
        <v/>
      </c>
      <c r="GS29" s="229" t="str">
        <f aca="false">IF(GP29&lt;&gt;"",IF(ABS($F29-$G29)&gt;=PrSettings!$M$7,(ABS($F29-$G29-GM29+GN29)&lt;=1)*1,IF(AND(GP29,$F29=$G29,$F29&gt;=PrSettings!$M$6),(ABS(GM29-$F29)&lt;=1)*1,IF(AND(ABS($F29-$G29-GM29+GN29)&lt;=1,$F29+$G29&gt;=PrSettings!$M$8),(ABS(GM29-$F29)&lt;=1)*(ABS(GN29-$G29)&lt;=1)*1,""))),"")</f>
        <v/>
      </c>
      <c r="GT29" s="236"/>
      <c r="GV29" s="227" t="n">
        <f aca="false">$B29</f>
        <v>26</v>
      </c>
      <c r="GW29" s="228" t="str">
        <f aca="false">GrpD!$B$6</f>
        <v>Poland</v>
      </c>
      <c r="GX29" s="229" t="n">
        <f aca="false">$D29</f>
        <v>11</v>
      </c>
      <c r="GY29" s="228" t="str">
        <f aca="false">GrpD!$D$6</f>
        <v>Austria</v>
      </c>
      <c r="GZ29" s="232"/>
      <c r="HA29" s="232"/>
      <c r="HB29" s="235"/>
      <c r="HC29" s="229" t="str">
        <f aca="false">IF(($F29&lt;&gt;"")*($G29&lt;&gt;"")*(GZ29&lt;&gt;"")*(HA29&lt;&gt;""),($F29&gt;$G29)*(GZ29&gt;HA29)+($F29=$G29)*(GZ29=HA29)+($F29&lt;$G29)*(GZ29&lt;HA29),"")</f>
        <v/>
      </c>
      <c r="HD29" s="229" t="str">
        <f aca="false">IF((HC29&lt;&gt;""),IF(OR($F29&lt;&gt;$G29,PrSettings!$M$4="●"),(($F29-$G29)=(GZ29-HA29))*1,0),"")</f>
        <v/>
      </c>
      <c r="HE29" s="229" t="str">
        <f aca="false">IF((HC29&lt;&gt;""),($F29=GZ29)*($G29=HA29),"")</f>
        <v/>
      </c>
      <c r="HF29" s="229" t="str">
        <f aca="false">IF(HC29&lt;&gt;"",IF(ABS($F29-$G29)&gt;=PrSettings!$M$7,(ABS($F29-$G29-GZ29+HA29)&lt;=1)*1,IF(AND(HC29,$F29=$G29,$F29&gt;=PrSettings!$M$6),(ABS(GZ29-$F29)&lt;=1)*1,IF(AND(ABS($F29-$G29-GZ29+HA29)&lt;=1,$F29+$G29&gt;=PrSettings!$M$8),(ABS(GZ29-$F29)&lt;=1)*(ABS(HA29-$G29)&lt;=1)*1,""))),"")</f>
        <v/>
      </c>
      <c r="HG29" s="236"/>
      <c r="HI29" s="227" t="n">
        <f aca="false">$B29</f>
        <v>26</v>
      </c>
      <c r="HJ29" s="228" t="str">
        <f aca="false">GrpD!$B$6</f>
        <v>Poland</v>
      </c>
      <c r="HK29" s="229" t="n">
        <f aca="false">$D29</f>
        <v>11</v>
      </c>
      <c r="HL29" s="228" t="str">
        <f aca="false">GrpD!$D$6</f>
        <v>Austria</v>
      </c>
      <c r="HM29" s="232"/>
      <c r="HN29" s="232"/>
      <c r="HO29" s="235"/>
      <c r="HP29" s="229" t="str">
        <f aca="false">IF(($F29&lt;&gt;"")*($G29&lt;&gt;"")*(HM29&lt;&gt;"")*(HN29&lt;&gt;""),($F29&gt;$G29)*(HM29&gt;HN29)+($F29=$G29)*(HM29=HN29)+($F29&lt;$G29)*(HM29&lt;HN29),"")</f>
        <v/>
      </c>
      <c r="HQ29" s="229" t="str">
        <f aca="false">IF((HP29&lt;&gt;""),IF(OR($F29&lt;&gt;$G29,PrSettings!$M$4="●"),(($F29-$G29)=(HM29-HN29))*1,0),"")</f>
        <v/>
      </c>
      <c r="HR29" s="229" t="str">
        <f aca="false">IF((HP29&lt;&gt;""),($F29=HM29)*($G29=HN29),"")</f>
        <v/>
      </c>
      <c r="HS29" s="229" t="str">
        <f aca="false">IF(HP29&lt;&gt;"",IF(ABS($F29-$G29)&gt;=PrSettings!$M$7,(ABS($F29-$G29-HM29+HN29)&lt;=1)*1,IF(AND(HP29,$F29=$G29,$F29&gt;=PrSettings!$M$6),(ABS(HM29-$F29)&lt;=1)*1,IF(AND(ABS($F29-$G29-HM29+HN29)&lt;=1,$F29+$G29&gt;=PrSettings!$M$8),(ABS(HM29-$F29)&lt;=1)*(ABS(HN29-$G29)&lt;=1)*1,""))),"")</f>
        <v/>
      </c>
      <c r="HT29" s="236"/>
      <c r="HV29" s="227" t="n">
        <f aca="false">$B29</f>
        <v>26</v>
      </c>
      <c r="HW29" s="228" t="str">
        <f aca="false">GrpD!$B$6</f>
        <v>Poland</v>
      </c>
      <c r="HX29" s="229" t="n">
        <f aca="false">$D29</f>
        <v>11</v>
      </c>
      <c r="HY29" s="228" t="str">
        <f aca="false">GrpD!$D$6</f>
        <v>Austria</v>
      </c>
      <c r="HZ29" s="232"/>
      <c r="IA29" s="232"/>
      <c r="IB29" s="235"/>
      <c r="IC29" s="229" t="str">
        <f aca="false">IF(($F29&lt;&gt;"")*($G29&lt;&gt;"")*(HZ29&lt;&gt;"")*(IA29&lt;&gt;""),($F29&gt;$G29)*(HZ29&gt;IA29)+($F29=$G29)*(HZ29=IA29)+($F29&lt;$G29)*(HZ29&lt;IA29),"")</f>
        <v/>
      </c>
      <c r="ID29" s="229" t="str">
        <f aca="false">IF((IC29&lt;&gt;""),IF(OR($F29&lt;&gt;$G29,PrSettings!$M$4="●"),(($F29-$G29)=(HZ29-IA29))*1,0),"")</f>
        <v/>
      </c>
      <c r="IE29" s="229" t="str">
        <f aca="false">IF((IC29&lt;&gt;""),($F29=HZ29)*($G29=IA29),"")</f>
        <v/>
      </c>
      <c r="IF29" s="229" t="str">
        <f aca="false">IF(IC29&lt;&gt;"",IF(ABS($F29-$G29)&gt;=PrSettings!$M$7,(ABS($F29-$G29-HZ29+IA29)&lt;=1)*1,IF(AND(IC29,$F29=$G29,$F29&gt;=PrSettings!$M$6),(ABS(HZ29-$F29)&lt;=1)*1,IF(AND(ABS($F29-$G29-HZ29+IA29)&lt;=1,$F29+$G29&gt;=PrSettings!$M$8),(ABS(HZ29-$F29)&lt;=1)*(ABS(IA29-$G29)&lt;=1)*1,""))),"")</f>
        <v/>
      </c>
      <c r="IG29" s="236"/>
      <c r="II29" s="227" t="n">
        <f aca="false">$B29</f>
        <v>26</v>
      </c>
      <c r="IJ29" s="228" t="str">
        <f aca="false">GrpD!$B$6</f>
        <v>Poland</v>
      </c>
      <c r="IK29" s="229" t="n">
        <f aca="false">$D29</f>
        <v>11</v>
      </c>
      <c r="IL29" s="228" t="str">
        <f aca="false">GrpD!$D$6</f>
        <v>Austria</v>
      </c>
      <c r="IM29" s="232"/>
      <c r="IN29" s="232"/>
      <c r="IO29" s="235"/>
      <c r="IP29" s="229" t="str">
        <f aca="false">IF(($F29&lt;&gt;"")*($G29&lt;&gt;"")*(IM29&lt;&gt;"")*(IN29&lt;&gt;""),($F29&gt;$G29)*(IM29&gt;IN29)+($F29=$G29)*(IM29=IN29)+($F29&lt;$G29)*(IM29&lt;IN29),"")</f>
        <v/>
      </c>
      <c r="IQ29" s="229" t="str">
        <f aca="false">IF((IP29&lt;&gt;""),IF(OR($F29&lt;&gt;$G29,PrSettings!$M$4="●"),(($F29-$G29)=(IM29-IN29))*1,0),"")</f>
        <v/>
      </c>
      <c r="IR29" s="229" t="str">
        <f aca="false">IF((IP29&lt;&gt;""),($F29=IM29)*($G29=IN29),"")</f>
        <v/>
      </c>
      <c r="IS29" s="229" t="str">
        <f aca="false">IF(IP29&lt;&gt;"",IF(ABS($F29-$G29)&gt;=PrSettings!$M$7,(ABS($F29-$G29-IM29+IN29)&lt;=1)*1,IF(AND(IP29,$F29=$G29,$F29&gt;=PrSettings!$M$6),(ABS(IM29-$F29)&lt;=1)*1,IF(AND(ABS($F29-$G29-IM29+IN29)&lt;=1,$F29+$G29&gt;=PrSettings!$M$8),(ABS(IM29-$F29)&lt;=1)*(ABS(IN29-$G29)&lt;=1)*1,""))),"")</f>
        <v/>
      </c>
      <c r="IT29" s="236"/>
      <c r="IV29" s="227" t="n">
        <f aca="false">$B29</f>
        <v>26</v>
      </c>
      <c r="IW29" s="228" t="str">
        <f aca="false">GrpD!$B$6</f>
        <v>Poland</v>
      </c>
      <c r="IX29" s="229" t="n">
        <f aca="false">$D29</f>
        <v>11</v>
      </c>
      <c r="IY29" s="228" t="str">
        <f aca="false">GrpD!$D$6</f>
        <v>Austria</v>
      </c>
      <c r="IZ29" s="232"/>
      <c r="JA29" s="232"/>
      <c r="JB29" s="235"/>
      <c r="JC29" s="229" t="str">
        <f aca="false">IF(($F29&lt;&gt;"")*($G29&lt;&gt;"")*(IZ29&lt;&gt;"")*(JA29&lt;&gt;""),($F29&gt;$G29)*(IZ29&gt;JA29)+($F29=$G29)*(IZ29=JA29)+($F29&lt;$G29)*(IZ29&lt;JA29),"")</f>
        <v/>
      </c>
      <c r="JD29" s="229" t="str">
        <f aca="false">IF((JC29&lt;&gt;""),IF(OR($F29&lt;&gt;$G29,PrSettings!$M$4="●"),(($F29-$G29)=(IZ29-JA29))*1,0),"")</f>
        <v/>
      </c>
      <c r="JE29" s="229" t="str">
        <f aca="false">IF((JC29&lt;&gt;""),($F29=IZ29)*($G29=JA29),"")</f>
        <v/>
      </c>
      <c r="JF29" s="229" t="str">
        <f aca="false">IF(JC29&lt;&gt;"",IF(ABS($F29-$G29)&gt;=PrSettings!$M$7,(ABS($F29-$G29-IZ29+JA29)&lt;=1)*1,IF(AND(JC29,$F29=$G29,$F29&gt;=PrSettings!$M$6),(ABS(IZ29-$F29)&lt;=1)*1,IF(AND(ABS($F29-$G29-IZ29+JA29)&lt;=1,$F29+$G29&gt;=PrSettings!$M$8),(ABS(IZ29-$F29)&lt;=1)*(ABS(JA29-$G29)&lt;=1)*1,""))),"")</f>
        <v/>
      </c>
      <c r="JG29" s="236"/>
      <c r="JI29" s="227" t="n">
        <f aca="false">$B29</f>
        <v>26</v>
      </c>
      <c r="JJ29" s="228" t="str">
        <f aca="false">GrpD!$B$6</f>
        <v>Poland</v>
      </c>
      <c r="JK29" s="229" t="n">
        <f aca="false">$D29</f>
        <v>11</v>
      </c>
      <c r="JL29" s="228" t="str">
        <f aca="false">GrpD!$D$6</f>
        <v>Austria</v>
      </c>
      <c r="JM29" s="232"/>
      <c r="JN29" s="232"/>
      <c r="JO29" s="235"/>
      <c r="JP29" s="229" t="str">
        <f aca="false">IF(($F29&lt;&gt;"")*($G29&lt;&gt;"")*(JM29&lt;&gt;"")*(JN29&lt;&gt;""),($F29&gt;$G29)*(JM29&gt;JN29)+($F29=$G29)*(JM29=JN29)+($F29&lt;$G29)*(JM29&lt;JN29),"")</f>
        <v/>
      </c>
      <c r="JQ29" s="229" t="str">
        <f aca="false">IF((JP29&lt;&gt;""),IF(OR($F29&lt;&gt;$G29,PrSettings!$M$4="●"),(($F29-$G29)=(JM29-JN29))*1,0),"")</f>
        <v/>
      </c>
      <c r="JR29" s="229" t="str">
        <f aca="false">IF((JP29&lt;&gt;""),($F29=JM29)*($G29=JN29),"")</f>
        <v/>
      </c>
      <c r="JS29" s="229" t="str">
        <f aca="false">IF(JP29&lt;&gt;"",IF(ABS($F29-$G29)&gt;=PrSettings!$M$7,(ABS($F29-$G29-JM29+JN29)&lt;=1)*1,IF(AND(JP29,$F29=$G29,$F29&gt;=PrSettings!$M$6),(ABS(JM29-$F29)&lt;=1)*1,IF(AND(ABS($F29-$G29-JM29+JN29)&lt;=1,$F29+$G29&gt;=PrSettings!$M$8),(ABS(JM29-$F29)&lt;=1)*(ABS(JN29-$G29)&lt;=1)*1,""))),"")</f>
        <v/>
      </c>
      <c r="JT29" s="236"/>
      <c r="JV29" s="227" t="n">
        <f aca="false">$B29</f>
        <v>26</v>
      </c>
      <c r="JW29" s="228" t="str">
        <f aca="false">GrpD!$B$6</f>
        <v>Poland</v>
      </c>
      <c r="JX29" s="229" t="n">
        <f aca="false">$D29</f>
        <v>11</v>
      </c>
      <c r="JY29" s="228" t="str">
        <f aca="false">GrpD!$D$6</f>
        <v>Austria</v>
      </c>
      <c r="JZ29" s="232"/>
      <c r="KA29" s="232"/>
      <c r="KB29" s="235"/>
      <c r="KC29" s="229" t="str">
        <f aca="false">IF(($F29&lt;&gt;"")*($G29&lt;&gt;"")*(JZ29&lt;&gt;"")*(KA29&lt;&gt;""),($F29&gt;$G29)*(JZ29&gt;KA29)+($F29=$G29)*(JZ29=KA29)+($F29&lt;$G29)*(JZ29&lt;KA29),"")</f>
        <v/>
      </c>
      <c r="KD29" s="229" t="str">
        <f aca="false">IF((KC29&lt;&gt;""),IF(OR($F29&lt;&gt;$G29,PrSettings!$M$4="●"),(($F29-$G29)=(JZ29-KA29))*1,0),"")</f>
        <v/>
      </c>
      <c r="KE29" s="229" t="str">
        <f aca="false">IF((KC29&lt;&gt;""),($F29=JZ29)*($G29=KA29),"")</f>
        <v/>
      </c>
      <c r="KF29" s="229" t="str">
        <f aca="false">IF(KC29&lt;&gt;"",IF(ABS($F29-$G29)&gt;=PrSettings!$M$7,(ABS($F29-$G29-JZ29+KA29)&lt;=1)*1,IF(AND(KC29,$F29=$G29,$F29&gt;=PrSettings!$M$6),(ABS(JZ29-$F29)&lt;=1)*1,IF(AND(ABS($F29-$G29-JZ29+KA29)&lt;=1,$F29+$G29&gt;=PrSettings!$M$8),(ABS(JZ29-$F29)&lt;=1)*(ABS(KA29-$G29)&lt;=1)*1,""))),"")</f>
        <v/>
      </c>
      <c r="KG29" s="236"/>
      <c r="KI29" s="227" t="n">
        <f aca="false">$B29</f>
        <v>26</v>
      </c>
      <c r="KJ29" s="228" t="str">
        <f aca="false">GrpD!$B$6</f>
        <v>Poland</v>
      </c>
      <c r="KK29" s="229" t="n">
        <f aca="false">$D29</f>
        <v>11</v>
      </c>
      <c r="KL29" s="228" t="str">
        <f aca="false">GrpD!$D$6</f>
        <v>Austria</v>
      </c>
      <c r="KM29" s="232"/>
      <c r="KN29" s="232"/>
      <c r="KO29" s="235"/>
      <c r="KP29" s="229" t="str">
        <f aca="false">IF(($F29&lt;&gt;"")*($G29&lt;&gt;"")*(KM29&lt;&gt;"")*(KN29&lt;&gt;""),($F29&gt;$G29)*(KM29&gt;KN29)+($F29=$G29)*(KM29=KN29)+($F29&lt;$G29)*(KM29&lt;KN29),"")</f>
        <v/>
      </c>
      <c r="KQ29" s="229" t="str">
        <f aca="false">IF((KP29&lt;&gt;""),IF(OR($F29&lt;&gt;$G29,PrSettings!$M$4="●"),(($F29-$G29)=(KM29-KN29))*1,0),"")</f>
        <v/>
      </c>
      <c r="KR29" s="229" t="str">
        <f aca="false">IF((KP29&lt;&gt;""),($F29=KM29)*($G29=KN29),"")</f>
        <v/>
      </c>
      <c r="KS29" s="229" t="str">
        <f aca="false">IF(KP29&lt;&gt;"",IF(ABS($F29-$G29)&gt;=PrSettings!$M$7,(ABS($F29-$G29-KM29+KN29)&lt;=1)*1,IF(AND(KP29,$F29=$G29,$F29&gt;=PrSettings!$M$6),(ABS(KM29-$F29)&lt;=1)*1,IF(AND(ABS($F29-$G29-KM29+KN29)&lt;=1,$F29+$G29&gt;=PrSettings!$M$8),(ABS(KM29-$F29)&lt;=1)*(ABS(KN29-$G29)&lt;=1)*1,""))),"")</f>
        <v/>
      </c>
      <c r="KT29" s="236"/>
      <c r="KV29" s="227" t="n">
        <f aca="false">$B29</f>
        <v>26</v>
      </c>
      <c r="KW29" s="228" t="str">
        <f aca="false">GrpD!$B$6</f>
        <v>Poland</v>
      </c>
      <c r="KX29" s="229" t="n">
        <f aca="false">$D29</f>
        <v>11</v>
      </c>
      <c r="KY29" s="228" t="str">
        <f aca="false">GrpD!$D$6</f>
        <v>Austria</v>
      </c>
      <c r="KZ29" s="232"/>
      <c r="LA29" s="232"/>
      <c r="LB29" s="235"/>
      <c r="LC29" s="229" t="str">
        <f aca="false">IF(($F29&lt;&gt;"")*($G29&lt;&gt;"")*(KZ29&lt;&gt;"")*(LA29&lt;&gt;""),($F29&gt;$G29)*(KZ29&gt;LA29)+($F29=$G29)*(KZ29=LA29)+($F29&lt;$G29)*(KZ29&lt;LA29),"")</f>
        <v/>
      </c>
      <c r="LD29" s="229" t="str">
        <f aca="false">IF((LC29&lt;&gt;""),IF(OR($F29&lt;&gt;$G29,PrSettings!$M$4="●"),(($F29-$G29)=(KZ29-LA29))*1,0),"")</f>
        <v/>
      </c>
      <c r="LE29" s="229" t="str">
        <f aca="false">IF((LC29&lt;&gt;""),($F29=KZ29)*($G29=LA29),"")</f>
        <v/>
      </c>
      <c r="LF29" s="229" t="str">
        <f aca="false">IF(LC29&lt;&gt;"",IF(ABS($F29-$G29)&gt;=PrSettings!$M$7,(ABS($F29-$G29-KZ29+LA29)&lt;=1)*1,IF(AND(LC29,$F29=$G29,$F29&gt;=PrSettings!$M$6),(ABS(KZ29-$F29)&lt;=1)*1,IF(AND(ABS($F29-$G29-KZ29+LA29)&lt;=1,$F29+$G29&gt;=PrSettings!$M$8),(ABS(KZ29-$F29)&lt;=1)*(ABS(LA29-$G29)&lt;=1)*1,""))),"")</f>
        <v/>
      </c>
      <c r="LG29" s="236"/>
      <c r="LI29" s="227" t="n">
        <f aca="false">$B29</f>
        <v>26</v>
      </c>
      <c r="LJ29" s="228" t="str">
        <f aca="false">GrpD!$B$6</f>
        <v>Poland</v>
      </c>
      <c r="LK29" s="229" t="n">
        <f aca="false">$D29</f>
        <v>11</v>
      </c>
      <c r="LL29" s="228" t="str">
        <f aca="false">GrpD!$D$6</f>
        <v>Austria</v>
      </c>
      <c r="LM29" s="232"/>
      <c r="LN29" s="232"/>
      <c r="LO29" s="235"/>
      <c r="LP29" s="229" t="str">
        <f aca="false">IF(($F29&lt;&gt;"")*($G29&lt;&gt;"")*(LM29&lt;&gt;"")*(LN29&lt;&gt;""),($F29&gt;$G29)*(LM29&gt;LN29)+($F29=$G29)*(LM29=LN29)+($F29&lt;$G29)*(LM29&lt;LN29),"")</f>
        <v/>
      </c>
      <c r="LQ29" s="229" t="str">
        <f aca="false">IF((LP29&lt;&gt;""),IF(OR($F29&lt;&gt;$G29,PrSettings!$M$4="●"),(($F29-$G29)=(LM29-LN29))*1,0),"")</f>
        <v/>
      </c>
      <c r="LR29" s="229" t="str">
        <f aca="false">IF((LP29&lt;&gt;""),($F29=LM29)*($G29=LN29),"")</f>
        <v/>
      </c>
      <c r="LS29" s="229" t="str">
        <f aca="false">IF(LP29&lt;&gt;"",IF(ABS($F29-$G29)&gt;=PrSettings!$M$7,(ABS($F29-$G29-LM29+LN29)&lt;=1)*1,IF(AND(LP29,$F29=$G29,$F29&gt;=PrSettings!$M$6),(ABS(LM29-$F29)&lt;=1)*1,IF(AND(ABS($F29-$G29-LM29+LN29)&lt;=1,$F29+$G29&gt;=PrSettings!$M$8),(ABS(LM29-$F29)&lt;=1)*(ABS(LN29-$G29)&lt;=1)*1,""))),"")</f>
        <v/>
      </c>
      <c r="LT29" s="236"/>
      <c r="LV29" s="227" t="n">
        <f aca="false">$B29</f>
        <v>26</v>
      </c>
      <c r="LW29" s="228" t="str">
        <f aca="false">GrpD!$B$6</f>
        <v>Poland</v>
      </c>
      <c r="LX29" s="229" t="n">
        <f aca="false">$D29</f>
        <v>11</v>
      </c>
      <c r="LY29" s="228" t="str">
        <f aca="false">GrpD!$D$6</f>
        <v>Austria</v>
      </c>
      <c r="LZ29" s="232"/>
      <c r="MA29" s="232"/>
      <c r="MB29" s="235"/>
      <c r="MC29" s="229" t="str">
        <f aca="false">IF(($F29&lt;&gt;"")*($G29&lt;&gt;"")*(LZ29&lt;&gt;"")*(MA29&lt;&gt;""),($F29&gt;$G29)*(LZ29&gt;MA29)+($F29=$G29)*(LZ29=MA29)+($F29&lt;$G29)*(LZ29&lt;MA29),"")</f>
        <v/>
      </c>
      <c r="MD29" s="229" t="str">
        <f aca="false">IF((MC29&lt;&gt;""),IF(OR($F29&lt;&gt;$G29,PrSettings!$M$4="●"),(($F29-$G29)=(LZ29-MA29))*1,0),"")</f>
        <v/>
      </c>
      <c r="ME29" s="229" t="str">
        <f aca="false">IF((MC29&lt;&gt;""),($F29=LZ29)*($G29=MA29),"")</f>
        <v/>
      </c>
      <c r="MF29" s="229" t="str">
        <f aca="false">IF(MC29&lt;&gt;"",IF(ABS($F29-$G29)&gt;=PrSettings!$M$7,(ABS($F29-$G29-LZ29+MA29)&lt;=1)*1,IF(AND(MC29,$F29=$G29,$F29&gt;=PrSettings!$M$6),(ABS(LZ29-$F29)&lt;=1)*1,IF(AND(ABS($F29-$G29-LZ29+MA29)&lt;=1,$F29+$G29&gt;=PrSettings!$M$8),(ABS(LZ29-$F29)&lt;=1)*(ABS(MA29-$G29)&lt;=1)*1,""))),"")</f>
        <v/>
      </c>
      <c r="MG29" s="236"/>
    </row>
    <row r="30" customFormat="false" ht="15.75" hidden="false" customHeight="true" outlineLevel="0" collapsed="false">
      <c r="A30" s="153"/>
      <c r="B30" s="227" t="n">
        <f aca="false" t="array" ref="B30:B30">INDEX(Groups!$C$7:$C$35,MATCH(C30,Groups!$D$7:$D$35,0))</f>
        <v>12</v>
      </c>
      <c r="C30" s="228" t="str">
        <f aca="false">GrpD!$B$7</f>
        <v>Netherlands</v>
      </c>
      <c r="D30" s="229" t="n">
        <f aca="false" t="array" ref="D30:D30">INDEX(Groups!$C$7:$C$35,MATCH(E30,Groups!$D$7:$D$35,0))</f>
        <v>2</v>
      </c>
      <c r="E30" s="228" t="str">
        <f aca="false">GrpD!$D$7</f>
        <v>France</v>
      </c>
      <c r="F30" s="230" t="n">
        <f aca="false">GrpD!$E$7</f>
        <v>1</v>
      </c>
      <c r="G30" s="231" t="n">
        <f aca="false">GrpD!$G$7</f>
        <v>3</v>
      </c>
      <c r="H30" s="107"/>
      <c r="I30" s="227" t="n">
        <f aca="false">$B30</f>
        <v>12</v>
      </c>
      <c r="J30" s="228" t="str">
        <f aca="false">GrpD!$B$7</f>
        <v>Netherlands</v>
      </c>
      <c r="K30" s="229" t="n">
        <f aca="false">$D30</f>
        <v>2</v>
      </c>
      <c r="L30" s="228" t="str">
        <f aca="false">GrpD!$D$7</f>
        <v>France</v>
      </c>
      <c r="M30" s="232"/>
      <c r="N30" s="232"/>
      <c r="O30" s="235"/>
      <c r="P30" s="229" t="str">
        <f aca="false">IF(($F30&lt;&gt;"")*($G30&lt;&gt;"")*(M30&lt;&gt;"")*(N30&lt;&gt;""),($F30&gt;$G30)*(M30&gt;N30)+($F30=$G30)*(M30=N30)+($F30&lt;$G30)*(M30&lt;N30),"")</f>
        <v/>
      </c>
      <c r="Q30" s="229" t="str">
        <f aca="false">IF((P30&lt;&gt;""),IF(OR($F30&lt;&gt;$G30,PrSettings!$M$4="●"),(($F30-$G30)=(M30-N30))*1,0),"")</f>
        <v/>
      </c>
      <c r="R30" s="229" t="str">
        <f aca="false">IF((P30&lt;&gt;""),($F30=M30)*($G30=N30),"")</f>
        <v/>
      </c>
      <c r="S30" s="229" t="str">
        <f aca="false">IF(P30&lt;&gt;"",IF(ABS($F30-$G30)&gt;=PrSettings!$M$7,(ABS($F30-$G30-M30+N30)&lt;=1)*1,IF(AND(P30,$F30=$G30,$F30&gt;=PrSettings!$M$6),(ABS(M30-$F30)&lt;=1)*1,IF(AND(ABS($F30-$G30-M30+N30)&lt;=1,$F30+$G30&gt;=PrSettings!$M$8),(ABS(M30-$F30)&lt;=1)*(ABS(N30-$G30)&lt;=1)*1,""))),"")</f>
        <v/>
      </c>
      <c r="T30" s="236"/>
      <c r="V30" s="227" t="n">
        <f aca="false">$B30</f>
        <v>12</v>
      </c>
      <c r="W30" s="228" t="str">
        <f aca="false">GrpD!$B$7</f>
        <v>Netherlands</v>
      </c>
      <c r="X30" s="229" t="n">
        <f aca="false">$D30</f>
        <v>2</v>
      </c>
      <c r="Y30" s="228" t="str">
        <f aca="false">GrpD!$D$7</f>
        <v>France</v>
      </c>
      <c r="Z30" s="232"/>
      <c r="AA30" s="232"/>
      <c r="AB30" s="235"/>
      <c r="AC30" s="229" t="str">
        <f aca="false">IF(($F30&lt;&gt;"")*($G30&lt;&gt;"")*(Z30&lt;&gt;"")*(AA30&lt;&gt;""),($F30&gt;$G30)*(Z30&gt;AA30)+($F30=$G30)*(Z30=AA30)+($F30&lt;$G30)*(Z30&lt;AA30),"")</f>
        <v/>
      </c>
      <c r="AD30" s="229" t="str">
        <f aca="false">IF((AC30&lt;&gt;""),IF(OR($F30&lt;&gt;$G30,PrSettings!$M$4="●"),(($F30-$G30)=(Z30-AA30))*1,0),"")</f>
        <v/>
      </c>
      <c r="AE30" s="229" t="str">
        <f aca="false">IF((AC30&lt;&gt;""),($F30=Z30)*($G30=AA30),"")</f>
        <v/>
      </c>
      <c r="AF30" s="229" t="str">
        <f aca="false">IF(AC30&lt;&gt;"",IF(ABS($F30-$G30)&gt;=PrSettings!$M$7,(ABS($F30-$G30-Z30+AA30)&lt;=1)*1,IF(AND(AC30,$F30=$G30,$F30&gt;=PrSettings!$M$6),(ABS(Z30-$F30)&lt;=1)*1,IF(AND(ABS($F30-$G30-Z30+AA30)&lt;=1,$F30+$G30&gt;=PrSettings!$M$8),(ABS(Z30-$F30)&lt;=1)*(ABS(AA30-$G30)&lt;=1)*1,""))),"")</f>
        <v/>
      </c>
      <c r="AG30" s="236"/>
      <c r="AI30" s="227" t="n">
        <f aca="false">$B30</f>
        <v>12</v>
      </c>
      <c r="AJ30" s="228" t="str">
        <f aca="false">GrpD!$B$7</f>
        <v>Netherlands</v>
      </c>
      <c r="AK30" s="229" t="n">
        <f aca="false">$D30</f>
        <v>2</v>
      </c>
      <c r="AL30" s="228" t="str">
        <f aca="false">GrpD!$D$7</f>
        <v>France</v>
      </c>
      <c r="AM30" s="232"/>
      <c r="AN30" s="232"/>
      <c r="AO30" s="235"/>
      <c r="AP30" s="229" t="str">
        <f aca="false">IF(($F30&lt;&gt;"")*($G30&lt;&gt;"")*(AM30&lt;&gt;"")*(AN30&lt;&gt;""),($F30&gt;$G30)*(AM30&gt;AN30)+($F30=$G30)*(AM30=AN30)+($F30&lt;$G30)*(AM30&lt;AN30),"")</f>
        <v/>
      </c>
      <c r="AQ30" s="229" t="str">
        <f aca="false">IF((AP30&lt;&gt;""),IF(OR($F30&lt;&gt;$G30,PrSettings!$M$4="●"),(($F30-$G30)=(AM30-AN30))*1,0),"")</f>
        <v/>
      </c>
      <c r="AR30" s="229" t="str">
        <f aca="false">IF((AP30&lt;&gt;""),($F30=AM30)*($G30=AN30),"")</f>
        <v/>
      </c>
      <c r="AS30" s="229" t="str">
        <f aca="false">IF(AP30&lt;&gt;"",IF(ABS($F30-$G30)&gt;=PrSettings!$M$7,(ABS($F30-$G30-AM30+AN30)&lt;=1)*1,IF(AND(AP30,$F30=$G30,$F30&gt;=PrSettings!$M$6),(ABS(AM30-$F30)&lt;=1)*1,IF(AND(ABS($F30-$G30-AM30+AN30)&lt;=1,$F30+$G30&gt;=PrSettings!$M$8),(ABS(AM30-$F30)&lt;=1)*(ABS(AN30-$G30)&lt;=1)*1,""))),"")</f>
        <v/>
      </c>
      <c r="AT30" s="236"/>
      <c r="AV30" s="227" t="n">
        <f aca="false">$B30</f>
        <v>12</v>
      </c>
      <c r="AW30" s="228" t="str">
        <f aca="false">GrpD!$B$7</f>
        <v>Netherlands</v>
      </c>
      <c r="AX30" s="229" t="n">
        <f aca="false">$D30</f>
        <v>2</v>
      </c>
      <c r="AY30" s="228" t="str">
        <f aca="false">GrpD!$D$7</f>
        <v>France</v>
      </c>
      <c r="AZ30" s="232"/>
      <c r="BA30" s="232"/>
      <c r="BB30" s="235"/>
      <c r="BC30" s="229" t="str">
        <f aca="false">IF(($F30&lt;&gt;"")*($G30&lt;&gt;"")*(AZ30&lt;&gt;"")*(BA30&lt;&gt;""),($F30&gt;$G30)*(AZ30&gt;BA30)+($F30=$G30)*(AZ30=BA30)+($F30&lt;$G30)*(AZ30&lt;BA30),"")</f>
        <v/>
      </c>
      <c r="BD30" s="229" t="str">
        <f aca="false">IF((BC30&lt;&gt;""),IF(OR($F30&lt;&gt;$G30,PrSettings!$M$4="●"),(($F30-$G30)=(AZ30-BA30))*1,0),"")</f>
        <v/>
      </c>
      <c r="BE30" s="229" t="str">
        <f aca="false">IF((BC30&lt;&gt;""),($F30=AZ30)*($G30=BA30),"")</f>
        <v/>
      </c>
      <c r="BF30" s="229" t="str">
        <f aca="false">IF(BC30&lt;&gt;"",IF(ABS($F30-$G30)&gt;=PrSettings!$M$7,(ABS($F30-$G30-AZ30+BA30)&lt;=1)*1,IF(AND(BC30,$F30=$G30,$F30&gt;=PrSettings!$M$6),(ABS(AZ30-$F30)&lt;=1)*1,IF(AND(ABS($F30-$G30-AZ30+BA30)&lt;=1,$F30+$G30&gt;=PrSettings!$M$8),(ABS(AZ30-$F30)&lt;=1)*(ABS(BA30-$G30)&lt;=1)*1,""))),"")</f>
        <v/>
      </c>
      <c r="BG30" s="236"/>
      <c r="BI30" s="227" t="n">
        <f aca="false">$B30</f>
        <v>12</v>
      </c>
      <c r="BJ30" s="228" t="str">
        <f aca="false">GrpD!$B$7</f>
        <v>Netherlands</v>
      </c>
      <c r="BK30" s="229" t="n">
        <f aca="false">$D30</f>
        <v>2</v>
      </c>
      <c r="BL30" s="228" t="str">
        <f aca="false">GrpD!$D$7</f>
        <v>France</v>
      </c>
      <c r="BM30" s="232"/>
      <c r="BN30" s="232"/>
      <c r="BO30" s="235"/>
      <c r="BP30" s="229" t="str">
        <f aca="false">IF(($F30&lt;&gt;"")*($G30&lt;&gt;"")*(BM30&lt;&gt;"")*(BN30&lt;&gt;""),($F30&gt;$G30)*(BM30&gt;BN30)+($F30=$G30)*(BM30=BN30)+($F30&lt;$G30)*(BM30&lt;BN30),"")</f>
        <v/>
      </c>
      <c r="BQ30" s="229" t="str">
        <f aca="false">IF((BP30&lt;&gt;""),IF(OR($F30&lt;&gt;$G30,PrSettings!$M$4="●"),(($F30-$G30)=(BM30-BN30))*1,0),"")</f>
        <v/>
      </c>
      <c r="BR30" s="229" t="str">
        <f aca="false">IF((BP30&lt;&gt;""),($F30=BM30)*($G30=BN30),"")</f>
        <v/>
      </c>
      <c r="BS30" s="229" t="str">
        <f aca="false">IF(BP30&lt;&gt;"",IF(ABS($F30-$G30)&gt;=PrSettings!$M$7,(ABS($F30-$G30-BM30+BN30)&lt;=1)*1,IF(AND(BP30,$F30=$G30,$F30&gt;=PrSettings!$M$6),(ABS(BM30-$F30)&lt;=1)*1,IF(AND(ABS($F30-$G30-BM30+BN30)&lt;=1,$F30+$G30&gt;=PrSettings!$M$8),(ABS(BM30-$F30)&lt;=1)*(ABS(BN30-$G30)&lt;=1)*1,""))),"")</f>
        <v/>
      </c>
      <c r="BT30" s="236"/>
      <c r="BV30" s="227" t="n">
        <f aca="false">$B30</f>
        <v>12</v>
      </c>
      <c r="BW30" s="228" t="str">
        <f aca="false">GrpD!$B$7</f>
        <v>Netherlands</v>
      </c>
      <c r="BX30" s="229" t="n">
        <f aca="false">$D30</f>
        <v>2</v>
      </c>
      <c r="BY30" s="228" t="str">
        <f aca="false">GrpD!$D$7</f>
        <v>France</v>
      </c>
      <c r="BZ30" s="232"/>
      <c r="CA30" s="232"/>
      <c r="CB30" s="235"/>
      <c r="CC30" s="229" t="str">
        <f aca="false">IF(($F30&lt;&gt;"")*($G30&lt;&gt;"")*(BZ30&lt;&gt;"")*(CA30&lt;&gt;""),($F30&gt;$G30)*(BZ30&gt;CA30)+($F30=$G30)*(BZ30=CA30)+($F30&lt;$G30)*(BZ30&lt;CA30),"")</f>
        <v/>
      </c>
      <c r="CD30" s="229" t="str">
        <f aca="false">IF((CC30&lt;&gt;""),IF(OR($F30&lt;&gt;$G30,PrSettings!$M$4="●"),(($F30-$G30)=(BZ30-CA30))*1,0),"")</f>
        <v/>
      </c>
      <c r="CE30" s="229" t="str">
        <f aca="false">IF((CC30&lt;&gt;""),($F30=BZ30)*($G30=CA30),"")</f>
        <v/>
      </c>
      <c r="CF30" s="229" t="str">
        <f aca="false">IF(CC30&lt;&gt;"",IF(ABS($F30-$G30)&gt;=PrSettings!$M$7,(ABS($F30-$G30-BZ30+CA30)&lt;=1)*1,IF(AND(CC30,$F30=$G30,$F30&gt;=PrSettings!$M$6),(ABS(BZ30-$F30)&lt;=1)*1,IF(AND(ABS($F30-$G30-BZ30+CA30)&lt;=1,$F30+$G30&gt;=PrSettings!$M$8),(ABS(BZ30-$F30)&lt;=1)*(ABS(CA30-$G30)&lt;=1)*1,""))),"")</f>
        <v/>
      </c>
      <c r="CG30" s="236"/>
      <c r="CI30" s="227" t="n">
        <f aca="false">$B30</f>
        <v>12</v>
      </c>
      <c r="CJ30" s="228" t="str">
        <f aca="false">GrpD!$B$7</f>
        <v>Netherlands</v>
      </c>
      <c r="CK30" s="229" t="n">
        <f aca="false">$D30</f>
        <v>2</v>
      </c>
      <c r="CL30" s="228" t="str">
        <f aca="false">GrpD!$D$7</f>
        <v>France</v>
      </c>
      <c r="CM30" s="232"/>
      <c r="CN30" s="232"/>
      <c r="CO30" s="235"/>
      <c r="CP30" s="229" t="str">
        <f aca="false">IF(($F30&lt;&gt;"")*($G30&lt;&gt;"")*(CM30&lt;&gt;"")*(CN30&lt;&gt;""),($F30&gt;$G30)*(CM30&gt;CN30)+($F30=$G30)*(CM30=CN30)+($F30&lt;$G30)*(CM30&lt;CN30),"")</f>
        <v/>
      </c>
      <c r="CQ30" s="229" t="str">
        <f aca="false">IF((CP30&lt;&gt;""),IF(OR($F30&lt;&gt;$G30,PrSettings!$M$4="●"),(($F30-$G30)=(CM30-CN30))*1,0),"")</f>
        <v/>
      </c>
      <c r="CR30" s="229" t="str">
        <f aca="false">IF((CP30&lt;&gt;""),($F30=CM30)*($G30=CN30),"")</f>
        <v/>
      </c>
      <c r="CS30" s="229" t="str">
        <f aca="false">IF(CP30&lt;&gt;"",IF(ABS($F30-$G30)&gt;=PrSettings!$M$7,(ABS($F30-$G30-CM30+CN30)&lt;=1)*1,IF(AND(CP30,$F30=$G30,$F30&gt;=PrSettings!$M$6),(ABS(CM30-$F30)&lt;=1)*1,IF(AND(ABS($F30-$G30-CM30+CN30)&lt;=1,$F30+$G30&gt;=PrSettings!$M$8),(ABS(CM30-$F30)&lt;=1)*(ABS(CN30-$G30)&lt;=1)*1,""))),"")</f>
        <v/>
      </c>
      <c r="CT30" s="236"/>
      <c r="CV30" s="227" t="n">
        <f aca="false">$B30</f>
        <v>12</v>
      </c>
      <c r="CW30" s="228" t="str">
        <f aca="false">GrpD!$B$7</f>
        <v>Netherlands</v>
      </c>
      <c r="CX30" s="229" t="n">
        <f aca="false">$D30</f>
        <v>2</v>
      </c>
      <c r="CY30" s="228" t="str">
        <f aca="false">GrpD!$D$7</f>
        <v>France</v>
      </c>
      <c r="CZ30" s="232"/>
      <c r="DA30" s="232"/>
      <c r="DB30" s="235"/>
      <c r="DC30" s="229" t="str">
        <f aca="false">IF(($F30&lt;&gt;"")*($G30&lt;&gt;"")*(CZ30&lt;&gt;"")*(DA30&lt;&gt;""),($F30&gt;$G30)*(CZ30&gt;DA30)+($F30=$G30)*(CZ30=DA30)+($F30&lt;$G30)*(CZ30&lt;DA30),"")</f>
        <v/>
      </c>
      <c r="DD30" s="229" t="str">
        <f aca="false">IF((DC30&lt;&gt;""),IF(OR($F30&lt;&gt;$G30,PrSettings!$M$4="●"),(($F30-$G30)=(CZ30-DA30))*1,0),"")</f>
        <v/>
      </c>
      <c r="DE30" s="229" t="str">
        <f aca="false">IF((DC30&lt;&gt;""),($F30=CZ30)*($G30=DA30),"")</f>
        <v/>
      </c>
      <c r="DF30" s="229" t="str">
        <f aca="false">IF(DC30&lt;&gt;"",IF(ABS($F30-$G30)&gt;=PrSettings!$M$7,(ABS($F30-$G30-CZ30+DA30)&lt;=1)*1,IF(AND(DC30,$F30=$G30,$F30&gt;=PrSettings!$M$6),(ABS(CZ30-$F30)&lt;=1)*1,IF(AND(ABS($F30-$G30-CZ30+DA30)&lt;=1,$F30+$G30&gt;=PrSettings!$M$8),(ABS(CZ30-$F30)&lt;=1)*(ABS(DA30-$G30)&lt;=1)*1,""))),"")</f>
        <v/>
      </c>
      <c r="DG30" s="236"/>
      <c r="DI30" s="227" t="n">
        <f aca="false">$B30</f>
        <v>12</v>
      </c>
      <c r="DJ30" s="228" t="str">
        <f aca="false">GrpD!$B$7</f>
        <v>Netherlands</v>
      </c>
      <c r="DK30" s="229" t="n">
        <f aca="false">$D30</f>
        <v>2</v>
      </c>
      <c r="DL30" s="228" t="str">
        <f aca="false">GrpD!$D$7</f>
        <v>France</v>
      </c>
      <c r="DM30" s="232"/>
      <c r="DN30" s="232"/>
      <c r="DO30" s="235"/>
      <c r="DP30" s="229" t="str">
        <f aca="false">IF(($F30&lt;&gt;"")*($G30&lt;&gt;"")*(DM30&lt;&gt;"")*(DN30&lt;&gt;""),($F30&gt;$G30)*(DM30&gt;DN30)+($F30=$G30)*(DM30=DN30)+($F30&lt;$G30)*(DM30&lt;DN30),"")</f>
        <v/>
      </c>
      <c r="DQ30" s="229" t="str">
        <f aca="false">IF((DP30&lt;&gt;""),IF(OR($F30&lt;&gt;$G30,PrSettings!$M$4="●"),(($F30-$G30)=(DM30-DN30))*1,0),"")</f>
        <v/>
      </c>
      <c r="DR30" s="229" t="str">
        <f aca="false">IF((DP30&lt;&gt;""),($F30=DM30)*($G30=DN30),"")</f>
        <v/>
      </c>
      <c r="DS30" s="229" t="str">
        <f aca="false">IF(DP30&lt;&gt;"",IF(ABS($F30-$G30)&gt;=PrSettings!$M$7,(ABS($F30-$G30-DM30+DN30)&lt;=1)*1,IF(AND(DP30,$F30=$G30,$F30&gt;=PrSettings!$M$6),(ABS(DM30-$F30)&lt;=1)*1,IF(AND(ABS($F30-$G30-DM30+DN30)&lt;=1,$F30+$G30&gt;=PrSettings!$M$8),(ABS(DM30-$F30)&lt;=1)*(ABS(DN30-$G30)&lt;=1)*1,""))),"")</f>
        <v/>
      </c>
      <c r="DT30" s="236"/>
      <c r="DV30" s="227" t="n">
        <f aca="false">$B30</f>
        <v>12</v>
      </c>
      <c r="DW30" s="228" t="str">
        <f aca="false">GrpD!$B$7</f>
        <v>Netherlands</v>
      </c>
      <c r="DX30" s="229" t="n">
        <f aca="false">$D30</f>
        <v>2</v>
      </c>
      <c r="DY30" s="228" t="str">
        <f aca="false">GrpD!$D$7</f>
        <v>France</v>
      </c>
      <c r="DZ30" s="232"/>
      <c r="EA30" s="232"/>
      <c r="EB30" s="235"/>
      <c r="EC30" s="229" t="str">
        <f aca="false">IF(($F30&lt;&gt;"")*($G30&lt;&gt;"")*(DZ30&lt;&gt;"")*(EA30&lt;&gt;""),($F30&gt;$G30)*(DZ30&gt;EA30)+($F30=$G30)*(DZ30=EA30)+($F30&lt;$G30)*(DZ30&lt;EA30),"")</f>
        <v/>
      </c>
      <c r="ED30" s="229" t="str">
        <f aca="false">IF((EC30&lt;&gt;""),IF(OR($F30&lt;&gt;$G30,PrSettings!$M$4="●"),(($F30-$G30)=(DZ30-EA30))*1,0),"")</f>
        <v/>
      </c>
      <c r="EE30" s="229" t="str">
        <f aca="false">IF((EC30&lt;&gt;""),($F30=DZ30)*($G30=EA30),"")</f>
        <v/>
      </c>
      <c r="EF30" s="229" t="str">
        <f aca="false">IF(EC30&lt;&gt;"",IF(ABS($F30-$G30)&gt;=PrSettings!$M$7,(ABS($F30-$G30-DZ30+EA30)&lt;=1)*1,IF(AND(EC30,$F30=$G30,$F30&gt;=PrSettings!$M$6),(ABS(DZ30-$F30)&lt;=1)*1,IF(AND(ABS($F30-$G30-DZ30+EA30)&lt;=1,$F30+$G30&gt;=PrSettings!$M$8),(ABS(DZ30-$F30)&lt;=1)*(ABS(EA30-$G30)&lt;=1)*1,""))),"")</f>
        <v/>
      </c>
      <c r="EG30" s="236"/>
      <c r="EI30" s="227" t="n">
        <f aca="false">$B30</f>
        <v>12</v>
      </c>
      <c r="EJ30" s="228" t="str">
        <f aca="false">GrpD!$B$7</f>
        <v>Netherlands</v>
      </c>
      <c r="EK30" s="229" t="n">
        <f aca="false">$D30</f>
        <v>2</v>
      </c>
      <c r="EL30" s="228" t="str">
        <f aca="false">GrpD!$D$7</f>
        <v>France</v>
      </c>
      <c r="EM30" s="232"/>
      <c r="EN30" s="232"/>
      <c r="EO30" s="235"/>
      <c r="EP30" s="229" t="str">
        <f aca="false">IF(($F30&lt;&gt;"")*($G30&lt;&gt;"")*(EM30&lt;&gt;"")*(EN30&lt;&gt;""),($F30&gt;$G30)*(EM30&gt;EN30)+($F30=$G30)*(EM30=EN30)+($F30&lt;$G30)*(EM30&lt;EN30),"")</f>
        <v/>
      </c>
      <c r="EQ30" s="229" t="str">
        <f aca="false">IF((EP30&lt;&gt;""),IF(OR($F30&lt;&gt;$G30,PrSettings!$M$4="●"),(($F30-$G30)=(EM30-EN30))*1,0),"")</f>
        <v/>
      </c>
      <c r="ER30" s="229" t="str">
        <f aca="false">IF((EP30&lt;&gt;""),($F30=EM30)*($G30=EN30),"")</f>
        <v/>
      </c>
      <c r="ES30" s="229" t="str">
        <f aca="false">IF(EP30&lt;&gt;"",IF(ABS($F30-$G30)&gt;=PrSettings!$M$7,(ABS($F30-$G30-EM30+EN30)&lt;=1)*1,IF(AND(EP30,$F30=$G30,$F30&gt;=PrSettings!$M$6),(ABS(EM30-$F30)&lt;=1)*1,IF(AND(ABS($F30-$G30-EM30+EN30)&lt;=1,$F30+$G30&gt;=PrSettings!$M$8),(ABS(EM30-$F30)&lt;=1)*(ABS(EN30-$G30)&lt;=1)*1,""))),"")</f>
        <v/>
      </c>
      <c r="ET30" s="236"/>
      <c r="EV30" s="227" t="n">
        <f aca="false">$B30</f>
        <v>12</v>
      </c>
      <c r="EW30" s="228" t="str">
        <f aca="false">GrpD!$B$7</f>
        <v>Netherlands</v>
      </c>
      <c r="EX30" s="229" t="n">
        <f aca="false">$D30</f>
        <v>2</v>
      </c>
      <c r="EY30" s="228" t="str">
        <f aca="false">GrpD!$D$7</f>
        <v>France</v>
      </c>
      <c r="EZ30" s="232"/>
      <c r="FA30" s="232"/>
      <c r="FB30" s="235"/>
      <c r="FC30" s="229" t="str">
        <f aca="false">IF(($F30&lt;&gt;"")*($G30&lt;&gt;"")*(EZ30&lt;&gt;"")*(FA30&lt;&gt;""),($F30&gt;$G30)*(EZ30&gt;FA30)+($F30=$G30)*(EZ30=FA30)+($F30&lt;$G30)*(EZ30&lt;FA30),"")</f>
        <v/>
      </c>
      <c r="FD30" s="229" t="str">
        <f aca="false">IF((FC30&lt;&gt;""),IF(OR($F30&lt;&gt;$G30,PrSettings!$M$4="●"),(($F30-$G30)=(EZ30-FA30))*1,0),"")</f>
        <v/>
      </c>
      <c r="FE30" s="229" t="str">
        <f aca="false">IF((FC30&lt;&gt;""),($F30=EZ30)*($G30=FA30),"")</f>
        <v/>
      </c>
      <c r="FF30" s="229" t="str">
        <f aca="false">IF(FC30&lt;&gt;"",IF(ABS($F30-$G30)&gt;=PrSettings!$M$7,(ABS($F30-$G30-EZ30+FA30)&lt;=1)*1,IF(AND(FC30,$F30=$G30,$F30&gt;=PrSettings!$M$6),(ABS(EZ30-$F30)&lt;=1)*1,IF(AND(ABS($F30-$G30-EZ30+FA30)&lt;=1,$F30+$G30&gt;=PrSettings!$M$8),(ABS(EZ30-$F30)&lt;=1)*(ABS(FA30-$G30)&lt;=1)*1,""))),"")</f>
        <v/>
      </c>
      <c r="FG30" s="236"/>
      <c r="FI30" s="227" t="n">
        <f aca="false">$B30</f>
        <v>12</v>
      </c>
      <c r="FJ30" s="228" t="str">
        <f aca="false">GrpD!$B$7</f>
        <v>Netherlands</v>
      </c>
      <c r="FK30" s="229" t="n">
        <f aca="false">$D30</f>
        <v>2</v>
      </c>
      <c r="FL30" s="228" t="str">
        <f aca="false">GrpD!$D$7</f>
        <v>France</v>
      </c>
      <c r="FM30" s="232"/>
      <c r="FN30" s="232"/>
      <c r="FO30" s="235"/>
      <c r="FP30" s="229" t="str">
        <f aca="false">IF(($F30&lt;&gt;"")*($G30&lt;&gt;"")*(FM30&lt;&gt;"")*(FN30&lt;&gt;""),($F30&gt;$G30)*(FM30&gt;FN30)+($F30=$G30)*(FM30=FN30)+($F30&lt;$G30)*(FM30&lt;FN30),"")</f>
        <v/>
      </c>
      <c r="FQ30" s="229" t="str">
        <f aca="false">IF((FP30&lt;&gt;""),IF(OR($F30&lt;&gt;$G30,PrSettings!$M$4="●"),(($F30-$G30)=(FM30-FN30))*1,0),"")</f>
        <v/>
      </c>
      <c r="FR30" s="229" t="str">
        <f aca="false">IF((FP30&lt;&gt;""),($F30=FM30)*($G30=FN30),"")</f>
        <v/>
      </c>
      <c r="FS30" s="229" t="str">
        <f aca="false">IF(FP30&lt;&gt;"",IF(ABS($F30-$G30)&gt;=PrSettings!$M$7,(ABS($F30-$G30-FM30+FN30)&lt;=1)*1,IF(AND(FP30,$F30=$G30,$F30&gt;=PrSettings!$M$6),(ABS(FM30-$F30)&lt;=1)*1,IF(AND(ABS($F30-$G30-FM30+FN30)&lt;=1,$F30+$G30&gt;=PrSettings!$M$8),(ABS(FM30-$F30)&lt;=1)*(ABS(FN30-$G30)&lt;=1)*1,""))),"")</f>
        <v/>
      </c>
      <c r="FT30" s="236"/>
      <c r="FV30" s="227" t="n">
        <f aca="false">$B30</f>
        <v>12</v>
      </c>
      <c r="FW30" s="228" t="str">
        <f aca="false">GrpD!$B$7</f>
        <v>Netherlands</v>
      </c>
      <c r="FX30" s="229" t="n">
        <f aca="false">$D30</f>
        <v>2</v>
      </c>
      <c r="FY30" s="228" t="str">
        <f aca="false">GrpD!$D$7</f>
        <v>France</v>
      </c>
      <c r="FZ30" s="232"/>
      <c r="GA30" s="232"/>
      <c r="GB30" s="235"/>
      <c r="GC30" s="229" t="str">
        <f aca="false">IF(($F30&lt;&gt;"")*($G30&lt;&gt;"")*(FZ30&lt;&gt;"")*(GA30&lt;&gt;""),($F30&gt;$G30)*(FZ30&gt;GA30)+($F30=$G30)*(FZ30=GA30)+($F30&lt;$G30)*(FZ30&lt;GA30),"")</f>
        <v/>
      </c>
      <c r="GD30" s="229" t="str">
        <f aca="false">IF((GC30&lt;&gt;""),IF(OR($F30&lt;&gt;$G30,PrSettings!$M$4="●"),(($F30-$G30)=(FZ30-GA30))*1,0),"")</f>
        <v/>
      </c>
      <c r="GE30" s="229" t="str">
        <f aca="false">IF((GC30&lt;&gt;""),($F30=FZ30)*($G30=GA30),"")</f>
        <v/>
      </c>
      <c r="GF30" s="229" t="str">
        <f aca="false">IF(GC30&lt;&gt;"",IF(ABS($F30-$G30)&gt;=PrSettings!$M$7,(ABS($F30-$G30-FZ30+GA30)&lt;=1)*1,IF(AND(GC30,$F30=$G30,$F30&gt;=PrSettings!$M$6),(ABS(FZ30-$F30)&lt;=1)*1,IF(AND(ABS($F30-$G30-FZ30+GA30)&lt;=1,$F30+$G30&gt;=PrSettings!$M$8),(ABS(FZ30-$F30)&lt;=1)*(ABS(GA30-$G30)&lt;=1)*1,""))),"")</f>
        <v/>
      </c>
      <c r="GG30" s="236"/>
      <c r="GI30" s="227" t="n">
        <f aca="false">$B30</f>
        <v>12</v>
      </c>
      <c r="GJ30" s="228" t="str">
        <f aca="false">GrpD!$B$7</f>
        <v>Netherlands</v>
      </c>
      <c r="GK30" s="229" t="n">
        <f aca="false">$D30</f>
        <v>2</v>
      </c>
      <c r="GL30" s="228" t="str">
        <f aca="false">GrpD!$D$7</f>
        <v>France</v>
      </c>
      <c r="GM30" s="232"/>
      <c r="GN30" s="232"/>
      <c r="GO30" s="235"/>
      <c r="GP30" s="229" t="str">
        <f aca="false">IF(($F30&lt;&gt;"")*($G30&lt;&gt;"")*(GM30&lt;&gt;"")*(GN30&lt;&gt;""),($F30&gt;$G30)*(GM30&gt;GN30)+($F30=$G30)*(GM30=GN30)+($F30&lt;$G30)*(GM30&lt;GN30),"")</f>
        <v/>
      </c>
      <c r="GQ30" s="229" t="str">
        <f aca="false">IF((GP30&lt;&gt;""),IF(OR($F30&lt;&gt;$G30,PrSettings!$M$4="●"),(($F30-$G30)=(GM30-GN30))*1,0),"")</f>
        <v/>
      </c>
      <c r="GR30" s="229" t="str">
        <f aca="false">IF((GP30&lt;&gt;""),($F30=GM30)*($G30=GN30),"")</f>
        <v/>
      </c>
      <c r="GS30" s="229" t="str">
        <f aca="false">IF(GP30&lt;&gt;"",IF(ABS($F30-$G30)&gt;=PrSettings!$M$7,(ABS($F30-$G30-GM30+GN30)&lt;=1)*1,IF(AND(GP30,$F30=$G30,$F30&gt;=PrSettings!$M$6),(ABS(GM30-$F30)&lt;=1)*1,IF(AND(ABS($F30-$G30-GM30+GN30)&lt;=1,$F30+$G30&gt;=PrSettings!$M$8),(ABS(GM30-$F30)&lt;=1)*(ABS(GN30-$G30)&lt;=1)*1,""))),"")</f>
        <v/>
      </c>
      <c r="GT30" s="236"/>
      <c r="GV30" s="227" t="n">
        <f aca="false">$B30</f>
        <v>12</v>
      </c>
      <c r="GW30" s="228" t="str">
        <f aca="false">GrpD!$B$7</f>
        <v>Netherlands</v>
      </c>
      <c r="GX30" s="229" t="n">
        <f aca="false">$D30</f>
        <v>2</v>
      </c>
      <c r="GY30" s="228" t="str">
        <f aca="false">GrpD!$D$7</f>
        <v>France</v>
      </c>
      <c r="GZ30" s="232"/>
      <c r="HA30" s="232"/>
      <c r="HB30" s="235"/>
      <c r="HC30" s="229" t="str">
        <f aca="false">IF(($F30&lt;&gt;"")*($G30&lt;&gt;"")*(GZ30&lt;&gt;"")*(HA30&lt;&gt;""),($F30&gt;$G30)*(GZ30&gt;HA30)+($F30=$G30)*(GZ30=HA30)+($F30&lt;$G30)*(GZ30&lt;HA30),"")</f>
        <v/>
      </c>
      <c r="HD30" s="229" t="str">
        <f aca="false">IF((HC30&lt;&gt;""),IF(OR($F30&lt;&gt;$G30,PrSettings!$M$4="●"),(($F30-$G30)=(GZ30-HA30))*1,0),"")</f>
        <v/>
      </c>
      <c r="HE30" s="229" t="str">
        <f aca="false">IF((HC30&lt;&gt;""),($F30=GZ30)*($G30=HA30),"")</f>
        <v/>
      </c>
      <c r="HF30" s="229" t="str">
        <f aca="false">IF(HC30&lt;&gt;"",IF(ABS($F30-$G30)&gt;=PrSettings!$M$7,(ABS($F30-$G30-GZ30+HA30)&lt;=1)*1,IF(AND(HC30,$F30=$G30,$F30&gt;=PrSettings!$M$6),(ABS(GZ30-$F30)&lt;=1)*1,IF(AND(ABS($F30-$G30-GZ30+HA30)&lt;=1,$F30+$G30&gt;=PrSettings!$M$8),(ABS(GZ30-$F30)&lt;=1)*(ABS(HA30-$G30)&lt;=1)*1,""))),"")</f>
        <v/>
      </c>
      <c r="HG30" s="236"/>
      <c r="HI30" s="227" t="n">
        <f aca="false">$B30</f>
        <v>12</v>
      </c>
      <c r="HJ30" s="228" t="str">
        <f aca="false">GrpD!$B$7</f>
        <v>Netherlands</v>
      </c>
      <c r="HK30" s="229" t="n">
        <f aca="false">$D30</f>
        <v>2</v>
      </c>
      <c r="HL30" s="228" t="str">
        <f aca="false">GrpD!$D$7</f>
        <v>France</v>
      </c>
      <c r="HM30" s="232"/>
      <c r="HN30" s="232"/>
      <c r="HO30" s="235"/>
      <c r="HP30" s="229" t="str">
        <f aca="false">IF(($F30&lt;&gt;"")*($G30&lt;&gt;"")*(HM30&lt;&gt;"")*(HN30&lt;&gt;""),($F30&gt;$G30)*(HM30&gt;HN30)+($F30=$G30)*(HM30=HN30)+($F30&lt;$G30)*(HM30&lt;HN30),"")</f>
        <v/>
      </c>
      <c r="HQ30" s="229" t="str">
        <f aca="false">IF((HP30&lt;&gt;""),IF(OR($F30&lt;&gt;$G30,PrSettings!$M$4="●"),(($F30-$G30)=(HM30-HN30))*1,0),"")</f>
        <v/>
      </c>
      <c r="HR30" s="229" t="str">
        <f aca="false">IF((HP30&lt;&gt;""),($F30=HM30)*($G30=HN30),"")</f>
        <v/>
      </c>
      <c r="HS30" s="229" t="str">
        <f aca="false">IF(HP30&lt;&gt;"",IF(ABS($F30-$G30)&gt;=PrSettings!$M$7,(ABS($F30-$G30-HM30+HN30)&lt;=1)*1,IF(AND(HP30,$F30=$G30,$F30&gt;=PrSettings!$M$6),(ABS(HM30-$F30)&lt;=1)*1,IF(AND(ABS($F30-$G30-HM30+HN30)&lt;=1,$F30+$G30&gt;=PrSettings!$M$8),(ABS(HM30-$F30)&lt;=1)*(ABS(HN30-$G30)&lt;=1)*1,""))),"")</f>
        <v/>
      </c>
      <c r="HT30" s="236"/>
      <c r="HV30" s="227" t="n">
        <f aca="false">$B30</f>
        <v>12</v>
      </c>
      <c r="HW30" s="228" t="str">
        <f aca="false">GrpD!$B$7</f>
        <v>Netherlands</v>
      </c>
      <c r="HX30" s="229" t="n">
        <f aca="false">$D30</f>
        <v>2</v>
      </c>
      <c r="HY30" s="228" t="str">
        <f aca="false">GrpD!$D$7</f>
        <v>France</v>
      </c>
      <c r="HZ30" s="232"/>
      <c r="IA30" s="232"/>
      <c r="IB30" s="235"/>
      <c r="IC30" s="229" t="str">
        <f aca="false">IF(($F30&lt;&gt;"")*($G30&lt;&gt;"")*(HZ30&lt;&gt;"")*(IA30&lt;&gt;""),($F30&gt;$G30)*(HZ30&gt;IA30)+($F30=$G30)*(HZ30=IA30)+($F30&lt;$G30)*(HZ30&lt;IA30),"")</f>
        <v/>
      </c>
      <c r="ID30" s="229" t="str">
        <f aca="false">IF((IC30&lt;&gt;""),IF(OR($F30&lt;&gt;$G30,PrSettings!$M$4="●"),(($F30-$G30)=(HZ30-IA30))*1,0),"")</f>
        <v/>
      </c>
      <c r="IE30" s="229" t="str">
        <f aca="false">IF((IC30&lt;&gt;""),($F30=HZ30)*($G30=IA30),"")</f>
        <v/>
      </c>
      <c r="IF30" s="229" t="str">
        <f aca="false">IF(IC30&lt;&gt;"",IF(ABS($F30-$G30)&gt;=PrSettings!$M$7,(ABS($F30-$G30-HZ30+IA30)&lt;=1)*1,IF(AND(IC30,$F30=$G30,$F30&gt;=PrSettings!$M$6),(ABS(HZ30-$F30)&lt;=1)*1,IF(AND(ABS($F30-$G30-HZ30+IA30)&lt;=1,$F30+$G30&gt;=PrSettings!$M$8),(ABS(HZ30-$F30)&lt;=1)*(ABS(IA30-$G30)&lt;=1)*1,""))),"")</f>
        <v/>
      </c>
      <c r="IG30" s="236"/>
      <c r="II30" s="227" t="n">
        <f aca="false">$B30</f>
        <v>12</v>
      </c>
      <c r="IJ30" s="228" t="str">
        <f aca="false">GrpD!$B$7</f>
        <v>Netherlands</v>
      </c>
      <c r="IK30" s="229" t="n">
        <f aca="false">$D30</f>
        <v>2</v>
      </c>
      <c r="IL30" s="228" t="str">
        <f aca="false">GrpD!$D$7</f>
        <v>France</v>
      </c>
      <c r="IM30" s="232"/>
      <c r="IN30" s="232"/>
      <c r="IO30" s="235"/>
      <c r="IP30" s="229" t="str">
        <f aca="false">IF(($F30&lt;&gt;"")*($G30&lt;&gt;"")*(IM30&lt;&gt;"")*(IN30&lt;&gt;""),($F30&gt;$G30)*(IM30&gt;IN30)+($F30=$G30)*(IM30=IN30)+($F30&lt;$G30)*(IM30&lt;IN30),"")</f>
        <v/>
      </c>
      <c r="IQ30" s="229" t="str">
        <f aca="false">IF((IP30&lt;&gt;""),IF(OR($F30&lt;&gt;$G30,PrSettings!$M$4="●"),(($F30-$G30)=(IM30-IN30))*1,0),"")</f>
        <v/>
      </c>
      <c r="IR30" s="229" t="str">
        <f aca="false">IF((IP30&lt;&gt;""),($F30=IM30)*($G30=IN30),"")</f>
        <v/>
      </c>
      <c r="IS30" s="229" t="str">
        <f aca="false">IF(IP30&lt;&gt;"",IF(ABS($F30-$G30)&gt;=PrSettings!$M$7,(ABS($F30-$G30-IM30+IN30)&lt;=1)*1,IF(AND(IP30,$F30=$G30,$F30&gt;=PrSettings!$M$6),(ABS(IM30-$F30)&lt;=1)*1,IF(AND(ABS($F30-$G30-IM30+IN30)&lt;=1,$F30+$G30&gt;=PrSettings!$M$8),(ABS(IM30-$F30)&lt;=1)*(ABS(IN30-$G30)&lt;=1)*1,""))),"")</f>
        <v/>
      </c>
      <c r="IT30" s="236"/>
      <c r="IV30" s="227" t="n">
        <f aca="false">$B30</f>
        <v>12</v>
      </c>
      <c r="IW30" s="228" t="str">
        <f aca="false">GrpD!$B$7</f>
        <v>Netherlands</v>
      </c>
      <c r="IX30" s="229" t="n">
        <f aca="false">$D30</f>
        <v>2</v>
      </c>
      <c r="IY30" s="228" t="str">
        <f aca="false">GrpD!$D$7</f>
        <v>France</v>
      </c>
      <c r="IZ30" s="232"/>
      <c r="JA30" s="232"/>
      <c r="JB30" s="235"/>
      <c r="JC30" s="229" t="str">
        <f aca="false">IF(($F30&lt;&gt;"")*($G30&lt;&gt;"")*(IZ30&lt;&gt;"")*(JA30&lt;&gt;""),($F30&gt;$G30)*(IZ30&gt;JA30)+($F30=$G30)*(IZ30=JA30)+($F30&lt;$G30)*(IZ30&lt;JA30),"")</f>
        <v/>
      </c>
      <c r="JD30" s="229" t="str">
        <f aca="false">IF((JC30&lt;&gt;""),IF(OR($F30&lt;&gt;$G30,PrSettings!$M$4="●"),(($F30-$G30)=(IZ30-JA30))*1,0),"")</f>
        <v/>
      </c>
      <c r="JE30" s="229" t="str">
        <f aca="false">IF((JC30&lt;&gt;""),($F30=IZ30)*($G30=JA30),"")</f>
        <v/>
      </c>
      <c r="JF30" s="229" t="str">
        <f aca="false">IF(JC30&lt;&gt;"",IF(ABS($F30-$G30)&gt;=PrSettings!$M$7,(ABS($F30-$G30-IZ30+JA30)&lt;=1)*1,IF(AND(JC30,$F30=$G30,$F30&gt;=PrSettings!$M$6),(ABS(IZ30-$F30)&lt;=1)*1,IF(AND(ABS($F30-$G30-IZ30+JA30)&lt;=1,$F30+$G30&gt;=PrSettings!$M$8),(ABS(IZ30-$F30)&lt;=1)*(ABS(JA30-$G30)&lt;=1)*1,""))),"")</f>
        <v/>
      </c>
      <c r="JG30" s="236"/>
      <c r="JI30" s="227" t="n">
        <f aca="false">$B30</f>
        <v>12</v>
      </c>
      <c r="JJ30" s="228" t="str">
        <f aca="false">GrpD!$B$7</f>
        <v>Netherlands</v>
      </c>
      <c r="JK30" s="229" t="n">
        <f aca="false">$D30</f>
        <v>2</v>
      </c>
      <c r="JL30" s="228" t="str">
        <f aca="false">GrpD!$D$7</f>
        <v>France</v>
      </c>
      <c r="JM30" s="232"/>
      <c r="JN30" s="232"/>
      <c r="JO30" s="235"/>
      <c r="JP30" s="229" t="str">
        <f aca="false">IF(($F30&lt;&gt;"")*($G30&lt;&gt;"")*(JM30&lt;&gt;"")*(JN30&lt;&gt;""),($F30&gt;$G30)*(JM30&gt;JN30)+($F30=$G30)*(JM30=JN30)+($F30&lt;$G30)*(JM30&lt;JN30),"")</f>
        <v/>
      </c>
      <c r="JQ30" s="229" t="str">
        <f aca="false">IF((JP30&lt;&gt;""),IF(OR($F30&lt;&gt;$G30,PrSettings!$M$4="●"),(($F30-$G30)=(JM30-JN30))*1,0),"")</f>
        <v/>
      </c>
      <c r="JR30" s="229" t="str">
        <f aca="false">IF((JP30&lt;&gt;""),($F30=JM30)*($G30=JN30),"")</f>
        <v/>
      </c>
      <c r="JS30" s="229" t="str">
        <f aca="false">IF(JP30&lt;&gt;"",IF(ABS($F30-$G30)&gt;=PrSettings!$M$7,(ABS($F30-$G30-JM30+JN30)&lt;=1)*1,IF(AND(JP30,$F30=$G30,$F30&gt;=PrSettings!$M$6),(ABS(JM30-$F30)&lt;=1)*1,IF(AND(ABS($F30-$G30-JM30+JN30)&lt;=1,$F30+$G30&gt;=PrSettings!$M$8),(ABS(JM30-$F30)&lt;=1)*(ABS(JN30-$G30)&lt;=1)*1,""))),"")</f>
        <v/>
      </c>
      <c r="JT30" s="236"/>
      <c r="JV30" s="227" t="n">
        <f aca="false">$B30</f>
        <v>12</v>
      </c>
      <c r="JW30" s="228" t="str">
        <f aca="false">GrpD!$B$7</f>
        <v>Netherlands</v>
      </c>
      <c r="JX30" s="229" t="n">
        <f aca="false">$D30</f>
        <v>2</v>
      </c>
      <c r="JY30" s="228" t="str">
        <f aca="false">GrpD!$D$7</f>
        <v>France</v>
      </c>
      <c r="JZ30" s="232"/>
      <c r="KA30" s="232"/>
      <c r="KB30" s="235"/>
      <c r="KC30" s="229" t="str">
        <f aca="false">IF(($F30&lt;&gt;"")*($G30&lt;&gt;"")*(JZ30&lt;&gt;"")*(KA30&lt;&gt;""),($F30&gt;$G30)*(JZ30&gt;KA30)+($F30=$G30)*(JZ30=KA30)+($F30&lt;$G30)*(JZ30&lt;KA30),"")</f>
        <v/>
      </c>
      <c r="KD30" s="229" t="str">
        <f aca="false">IF((KC30&lt;&gt;""),IF(OR($F30&lt;&gt;$G30,PrSettings!$M$4="●"),(($F30-$G30)=(JZ30-KA30))*1,0),"")</f>
        <v/>
      </c>
      <c r="KE30" s="229" t="str">
        <f aca="false">IF((KC30&lt;&gt;""),($F30=JZ30)*($G30=KA30),"")</f>
        <v/>
      </c>
      <c r="KF30" s="229" t="str">
        <f aca="false">IF(KC30&lt;&gt;"",IF(ABS($F30-$G30)&gt;=PrSettings!$M$7,(ABS($F30-$G30-JZ30+KA30)&lt;=1)*1,IF(AND(KC30,$F30=$G30,$F30&gt;=PrSettings!$M$6),(ABS(JZ30-$F30)&lt;=1)*1,IF(AND(ABS($F30-$G30-JZ30+KA30)&lt;=1,$F30+$G30&gt;=PrSettings!$M$8),(ABS(JZ30-$F30)&lt;=1)*(ABS(KA30-$G30)&lt;=1)*1,""))),"")</f>
        <v/>
      </c>
      <c r="KG30" s="236"/>
      <c r="KI30" s="227" t="n">
        <f aca="false">$B30</f>
        <v>12</v>
      </c>
      <c r="KJ30" s="228" t="str">
        <f aca="false">GrpD!$B$7</f>
        <v>Netherlands</v>
      </c>
      <c r="KK30" s="229" t="n">
        <f aca="false">$D30</f>
        <v>2</v>
      </c>
      <c r="KL30" s="228" t="str">
        <f aca="false">GrpD!$D$7</f>
        <v>France</v>
      </c>
      <c r="KM30" s="232"/>
      <c r="KN30" s="232"/>
      <c r="KO30" s="235"/>
      <c r="KP30" s="229" t="str">
        <f aca="false">IF(($F30&lt;&gt;"")*($G30&lt;&gt;"")*(KM30&lt;&gt;"")*(KN30&lt;&gt;""),($F30&gt;$G30)*(KM30&gt;KN30)+($F30=$G30)*(KM30=KN30)+($F30&lt;$G30)*(KM30&lt;KN30),"")</f>
        <v/>
      </c>
      <c r="KQ30" s="229" t="str">
        <f aca="false">IF((KP30&lt;&gt;""),IF(OR($F30&lt;&gt;$G30,PrSettings!$M$4="●"),(($F30-$G30)=(KM30-KN30))*1,0),"")</f>
        <v/>
      </c>
      <c r="KR30" s="229" t="str">
        <f aca="false">IF((KP30&lt;&gt;""),($F30=KM30)*($G30=KN30),"")</f>
        <v/>
      </c>
      <c r="KS30" s="229" t="str">
        <f aca="false">IF(KP30&lt;&gt;"",IF(ABS($F30-$G30)&gt;=PrSettings!$M$7,(ABS($F30-$G30-KM30+KN30)&lt;=1)*1,IF(AND(KP30,$F30=$G30,$F30&gt;=PrSettings!$M$6),(ABS(KM30-$F30)&lt;=1)*1,IF(AND(ABS($F30-$G30-KM30+KN30)&lt;=1,$F30+$G30&gt;=PrSettings!$M$8),(ABS(KM30-$F30)&lt;=1)*(ABS(KN30-$G30)&lt;=1)*1,""))),"")</f>
        <v/>
      </c>
      <c r="KT30" s="236"/>
      <c r="KV30" s="227" t="n">
        <f aca="false">$B30</f>
        <v>12</v>
      </c>
      <c r="KW30" s="228" t="str">
        <f aca="false">GrpD!$B$7</f>
        <v>Netherlands</v>
      </c>
      <c r="KX30" s="229" t="n">
        <f aca="false">$D30</f>
        <v>2</v>
      </c>
      <c r="KY30" s="228" t="str">
        <f aca="false">GrpD!$D$7</f>
        <v>France</v>
      </c>
      <c r="KZ30" s="232"/>
      <c r="LA30" s="232"/>
      <c r="LB30" s="235"/>
      <c r="LC30" s="229" t="str">
        <f aca="false">IF(($F30&lt;&gt;"")*($G30&lt;&gt;"")*(KZ30&lt;&gt;"")*(LA30&lt;&gt;""),($F30&gt;$G30)*(KZ30&gt;LA30)+($F30=$G30)*(KZ30=LA30)+($F30&lt;$G30)*(KZ30&lt;LA30),"")</f>
        <v/>
      </c>
      <c r="LD30" s="229" t="str">
        <f aca="false">IF((LC30&lt;&gt;""),IF(OR($F30&lt;&gt;$G30,PrSettings!$M$4="●"),(($F30-$G30)=(KZ30-LA30))*1,0),"")</f>
        <v/>
      </c>
      <c r="LE30" s="229" t="str">
        <f aca="false">IF((LC30&lt;&gt;""),($F30=KZ30)*($G30=LA30),"")</f>
        <v/>
      </c>
      <c r="LF30" s="229" t="str">
        <f aca="false">IF(LC30&lt;&gt;"",IF(ABS($F30-$G30)&gt;=PrSettings!$M$7,(ABS($F30-$G30-KZ30+LA30)&lt;=1)*1,IF(AND(LC30,$F30=$G30,$F30&gt;=PrSettings!$M$6),(ABS(KZ30-$F30)&lt;=1)*1,IF(AND(ABS($F30-$G30-KZ30+LA30)&lt;=1,$F30+$G30&gt;=PrSettings!$M$8),(ABS(KZ30-$F30)&lt;=1)*(ABS(LA30-$G30)&lt;=1)*1,""))),"")</f>
        <v/>
      </c>
      <c r="LG30" s="236"/>
      <c r="LI30" s="227" t="n">
        <f aca="false">$B30</f>
        <v>12</v>
      </c>
      <c r="LJ30" s="228" t="str">
        <f aca="false">GrpD!$B$7</f>
        <v>Netherlands</v>
      </c>
      <c r="LK30" s="229" t="n">
        <f aca="false">$D30</f>
        <v>2</v>
      </c>
      <c r="LL30" s="228" t="str">
        <f aca="false">GrpD!$D$7</f>
        <v>France</v>
      </c>
      <c r="LM30" s="232"/>
      <c r="LN30" s="232"/>
      <c r="LO30" s="235"/>
      <c r="LP30" s="229" t="str">
        <f aca="false">IF(($F30&lt;&gt;"")*($G30&lt;&gt;"")*(LM30&lt;&gt;"")*(LN30&lt;&gt;""),($F30&gt;$G30)*(LM30&gt;LN30)+($F30=$G30)*(LM30=LN30)+($F30&lt;$G30)*(LM30&lt;LN30),"")</f>
        <v/>
      </c>
      <c r="LQ30" s="229" t="str">
        <f aca="false">IF((LP30&lt;&gt;""),IF(OR($F30&lt;&gt;$G30,PrSettings!$M$4="●"),(($F30-$G30)=(LM30-LN30))*1,0),"")</f>
        <v/>
      </c>
      <c r="LR30" s="229" t="str">
        <f aca="false">IF((LP30&lt;&gt;""),($F30=LM30)*($G30=LN30),"")</f>
        <v/>
      </c>
      <c r="LS30" s="229" t="str">
        <f aca="false">IF(LP30&lt;&gt;"",IF(ABS($F30-$G30)&gt;=PrSettings!$M$7,(ABS($F30-$G30-LM30+LN30)&lt;=1)*1,IF(AND(LP30,$F30=$G30,$F30&gt;=PrSettings!$M$6),(ABS(LM30-$F30)&lt;=1)*1,IF(AND(ABS($F30-$G30-LM30+LN30)&lt;=1,$F30+$G30&gt;=PrSettings!$M$8),(ABS(LM30-$F30)&lt;=1)*(ABS(LN30-$G30)&lt;=1)*1,""))),"")</f>
        <v/>
      </c>
      <c r="LT30" s="236"/>
      <c r="LV30" s="227" t="n">
        <f aca="false">$B30</f>
        <v>12</v>
      </c>
      <c r="LW30" s="228" t="str">
        <f aca="false">GrpD!$B$7</f>
        <v>Netherlands</v>
      </c>
      <c r="LX30" s="229" t="n">
        <f aca="false">$D30</f>
        <v>2</v>
      </c>
      <c r="LY30" s="228" t="str">
        <f aca="false">GrpD!$D$7</f>
        <v>France</v>
      </c>
      <c r="LZ30" s="232"/>
      <c r="MA30" s="232"/>
      <c r="MB30" s="235"/>
      <c r="MC30" s="229" t="str">
        <f aca="false">IF(($F30&lt;&gt;"")*($G30&lt;&gt;"")*(LZ30&lt;&gt;"")*(MA30&lt;&gt;""),($F30&gt;$G30)*(LZ30&gt;MA30)+($F30=$G30)*(LZ30=MA30)+($F30&lt;$G30)*(LZ30&lt;MA30),"")</f>
        <v/>
      </c>
      <c r="MD30" s="229" t="str">
        <f aca="false">IF((MC30&lt;&gt;""),IF(OR($F30&lt;&gt;$G30,PrSettings!$M$4="●"),(($F30-$G30)=(LZ30-MA30))*1,0),"")</f>
        <v/>
      </c>
      <c r="ME30" s="229" t="str">
        <f aca="false">IF((MC30&lt;&gt;""),($F30=LZ30)*($G30=MA30),"")</f>
        <v/>
      </c>
      <c r="MF30" s="229" t="str">
        <f aca="false">IF(MC30&lt;&gt;"",IF(ABS($F30-$G30)&gt;=PrSettings!$M$7,(ABS($F30-$G30-LZ30+MA30)&lt;=1)*1,IF(AND(MC30,$F30=$G30,$F30&gt;=PrSettings!$M$6),(ABS(LZ30-$F30)&lt;=1)*1,IF(AND(ABS($F30-$G30-LZ30+MA30)&lt;=1,$F30+$G30&gt;=PrSettings!$M$8),(ABS(LZ30-$F30)&lt;=1)*(ABS(MA30-$G30)&lt;=1)*1,""))),"")</f>
        <v/>
      </c>
      <c r="MG30" s="236"/>
    </row>
    <row r="31" customFormat="false" ht="15.75" hidden="false" customHeight="true" outlineLevel="0" collapsed="false">
      <c r="A31" s="153"/>
      <c r="B31" s="227" t="n">
        <f aca="false" t="array" ref="B31:B31">INDEX(Groups!$C$7:$C$35,MATCH(C31,Groups!$D$7:$D$35,0))</f>
        <v>12</v>
      </c>
      <c r="C31" s="228" t="str">
        <f aca="false">GrpD!$B$8</f>
        <v>Netherlands</v>
      </c>
      <c r="D31" s="229" t="n">
        <f aca="false" t="array" ref="D31:D31">INDEX(Groups!$C$7:$C$35,MATCH(E31,Groups!$D$7:$D$35,0))</f>
        <v>11</v>
      </c>
      <c r="E31" s="228" t="str">
        <f aca="false">GrpD!$D$8</f>
        <v>Austria</v>
      </c>
      <c r="F31" s="230" t="n">
        <f aca="false">GrpD!$E$8</f>
        <v>2</v>
      </c>
      <c r="G31" s="231" t="n">
        <f aca="false">GrpD!$G$8</f>
        <v>0</v>
      </c>
      <c r="H31" s="107"/>
      <c r="I31" s="227" t="n">
        <f aca="false">$B31</f>
        <v>12</v>
      </c>
      <c r="J31" s="228" t="str">
        <f aca="false">GrpD!$B$8</f>
        <v>Netherlands</v>
      </c>
      <c r="K31" s="229" t="n">
        <f aca="false">$D31</f>
        <v>11</v>
      </c>
      <c r="L31" s="228" t="str">
        <f aca="false">GrpD!$D$8</f>
        <v>Austria</v>
      </c>
      <c r="M31" s="232"/>
      <c r="N31" s="232"/>
      <c r="O31" s="235"/>
      <c r="P31" s="229" t="str">
        <f aca="false">IF(($F31&lt;&gt;"")*($G31&lt;&gt;"")*(M31&lt;&gt;"")*(N31&lt;&gt;""),($F31&gt;$G31)*(M31&gt;N31)+($F31=$G31)*(M31=N31)+($F31&lt;$G31)*(M31&lt;N31),"")</f>
        <v/>
      </c>
      <c r="Q31" s="229" t="str">
        <f aca="false">IF((P31&lt;&gt;""),IF(OR($F31&lt;&gt;$G31,PrSettings!$M$4="●"),(($F31-$G31)=(M31-N31))*1,0),"")</f>
        <v/>
      </c>
      <c r="R31" s="229" t="str">
        <f aca="false">IF((P31&lt;&gt;""),($F31=M31)*($G31=N31),"")</f>
        <v/>
      </c>
      <c r="S31" s="229" t="str">
        <f aca="false">IF(P31&lt;&gt;"",IF(ABS($F31-$G31)&gt;=PrSettings!$M$7,(ABS($F31-$G31-M31+N31)&lt;=1)*1,IF(AND(P31,$F31=$G31,$F31&gt;=PrSettings!$M$6),(ABS(M31-$F31)&lt;=1)*1,IF(AND(ABS($F31-$G31-M31+N31)&lt;=1,$F31+$G31&gt;=PrSettings!$M$8),(ABS(M31-$F31)&lt;=1)*(ABS(N31-$G31)&lt;=1)*1,""))),"")</f>
        <v/>
      </c>
      <c r="T31" s="236"/>
      <c r="V31" s="227" t="n">
        <f aca="false">$B31</f>
        <v>12</v>
      </c>
      <c r="W31" s="228" t="str">
        <f aca="false">GrpD!$B$8</f>
        <v>Netherlands</v>
      </c>
      <c r="X31" s="229" t="n">
        <f aca="false">$D31</f>
        <v>11</v>
      </c>
      <c r="Y31" s="228" t="str">
        <f aca="false">GrpD!$D$8</f>
        <v>Austria</v>
      </c>
      <c r="Z31" s="232"/>
      <c r="AA31" s="232"/>
      <c r="AB31" s="235"/>
      <c r="AC31" s="229" t="str">
        <f aca="false">IF(($F31&lt;&gt;"")*($G31&lt;&gt;"")*(Z31&lt;&gt;"")*(AA31&lt;&gt;""),($F31&gt;$G31)*(Z31&gt;AA31)+($F31=$G31)*(Z31=AA31)+($F31&lt;$G31)*(Z31&lt;AA31),"")</f>
        <v/>
      </c>
      <c r="AD31" s="229" t="str">
        <f aca="false">IF((AC31&lt;&gt;""),IF(OR($F31&lt;&gt;$G31,PrSettings!$M$4="●"),(($F31-$G31)=(Z31-AA31))*1,0),"")</f>
        <v/>
      </c>
      <c r="AE31" s="229" t="str">
        <f aca="false">IF((AC31&lt;&gt;""),($F31=Z31)*($G31=AA31),"")</f>
        <v/>
      </c>
      <c r="AF31" s="229" t="str">
        <f aca="false">IF(AC31&lt;&gt;"",IF(ABS($F31-$G31)&gt;=PrSettings!$M$7,(ABS($F31-$G31-Z31+AA31)&lt;=1)*1,IF(AND(AC31,$F31=$G31,$F31&gt;=PrSettings!$M$6),(ABS(Z31-$F31)&lt;=1)*1,IF(AND(ABS($F31-$G31-Z31+AA31)&lt;=1,$F31+$G31&gt;=PrSettings!$M$8),(ABS(Z31-$F31)&lt;=1)*(ABS(AA31-$G31)&lt;=1)*1,""))),"")</f>
        <v/>
      </c>
      <c r="AG31" s="236"/>
      <c r="AI31" s="227" t="n">
        <f aca="false">$B31</f>
        <v>12</v>
      </c>
      <c r="AJ31" s="228" t="str">
        <f aca="false">GrpD!$B$8</f>
        <v>Netherlands</v>
      </c>
      <c r="AK31" s="229" t="n">
        <f aca="false">$D31</f>
        <v>11</v>
      </c>
      <c r="AL31" s="228" t="str">
        <f aca="false">GrpD!$D$8</f>
        <v>Austria</v>
      </c>
      <c r="AM31" s="232"/>
      <c r="AN31" s="232"/>
      <c r="AO31" s="235"/>
      <c r="AP31" s="229" t="str">
        <f aca="false">IF(($F31&lt;&gt;"")*($G31&lt;&gt;"")*(AM31&lt;&gt;"")*(AN31&lt;&gt;""),($F31&gt;$G31)*(AM31&gt;AN31)+($F31=$G31)*(AM31=AN31)+($F31&lt;$G31)*(AM31&lt;AN31),"")</f>
        <v/>
      </c>
      <c r="AQ31" s="229" t="str">
        <f aca="false">IF((AP31&lt;&gt;""),IF(OR($F31&lt;&gt;$G31,PrSettings!$M$4="●"),(($F31-$G31)=(AM31-AN31))*1,0),"")</f>
        <v/>
      </c>
      <c r="AR31" s="229" t="str">
        <f aca="false">IF((AP31&lt;&gt;""),($F31=AM31)*($G31=AN31),"")</f>
        <v/>
      </c>
      <c r="AS31" s="229" t="str">
        <f aca="false">IF(AP31&lt;&gt;"",IF(ABS($F31-$G31)&gt;=PrSettings!$M$7,(ABS($F31-$G31-AM31+AN31)&lt;=1)*1,IF(AND(AP31,$F31=$G31,$F31&gt;=PrSettings!$M$6),(ABS(AM31-$F31)&lt;=1)*1,IF(AND(ABS($F31-$G31-AM31+AN31)&lt;=1,$F31+$G31&gt;=PrSettings!$M$8),(ABS(AM31-$F31)&lt;=1)*(ABS(AN31-$G31)&lt;=1)*1,""))),"")</f>
        <v/>
      </c>
      <c r="AT31" s="236"/>
      <c r="AV31" s="227" t="n">
        <f aca="false">$B31</f>
        <v>12</v>
      </c>
      <c r="AW31" s="228" t="str">
        <f aca="false">GrpD!$B$8</f>
        <v>Netherlands</v>
      </c>
      <c r="AX31" s="229" t="n">
        <f aca="false">$D31</f>
        <v>11</v>
      </c>
      <c r="AY31" s="228" t="str">
        <f aca="false">GrpD!$D$8</f>
        <v>Austria</v>
      </c>
      <c r="AZ31" s="232"/>
      <c r="BA31" s="232"/>
      <c r="BB31" s="235"/>
      <c r="BC31" s="229" t="str">
        <f aca="false">IF(($F31&lt;&gt;"")*($G31&lt;&gt;"")*(AZ31&lt;&gt;"")*(BA31&lt;&gt;""),($F31&gt;$G31)*(AZ31&gt;BA31)+($F31=$G31)*(AZ31=BA31)+($F31&lt;$G31)*(AZ31&lt;BA31),"")</f>
        <v/>
      </c>
      <c r="BD31" s="229" t="str">
        <f aca="false">IF((BC31&lt;&gt;""),IF(OR($F31&lt;&gt;$G31,PrSettings!$M$4="●"),(($F31-$G31)=(AZ31-BA31))*1,0),"")</f>
        <v/>
      </c>
      <c r="BE31" s="229" t="str">
        <f aca="false">IF((BC31&lt;&gt;""),($F31=AZ31)*($G31=BA31),"")</f>
        <v/>
      </c>
      <c r="BF31" s="229" t="str">
        <f aca="false">IF(BC31&lt;&gt;"",IF(ABS($F31-$G31)&gt;=PrSettings!$M$7,(ABS($F31-$G31-AZ31+BA31)&lt;=1)*1,IF(AND(BC31,$F31=$G31,$F31&gt;=PrSettings!$M$6),(ABS(AZ31-$F31)&lt;=1)*1,IF(AND(ABS($F31-$G31-AZ31+BA31)&lt;=1,$F31+$G31&gt;=PrSettings!$M$8),(ABS(AZ31-$F31)&lt;=1)*(ABS(BA31-$G31)&lt;=1)*1,""))),"")</f>
        <v/>
      </c>
      <c r="BG31" s="236"/>
      <c r="BI31" s="227" t="n">
        <f aca="false">$B31</f>
        <v>12</v>
      </c>
      <c r="BJ31" s="228" t="str">
        <f aca="false">GrpD!$B$8</f>
        <v>Netherlands</v>
      </c>
      <c r="BK31" s="229" t="n">
        <f aca="false">$D31</f>
        <v>11</v>
      </c>
      <c r="BL31" s="228" t="str">
        <f aca="false">GrpD!$D$8</f>
        <v>Austria</v>
      </c>
      <c r="BM31" s="232"/>
      <c r="BN31" s="232"/>
      <c r="BO31" s="235"/>
      <c r="BP31" s="229" t="str">
        <f aca="false">IF(($F31&lt;&gt;"")*($G31&lt;&gt;"")*(BM31&lt;&gt;"")*(BN31&lt;&gt;""),($F31&gt;$G31)*(BM31&gt;BN31)+($F31=$G31)*(BM31=BN31)+($F31&lt;$G31)*(BM31&lt;BN31),"")</f>
        <v/>
      </c>
      <c r="BQ31" s="229" t="str">
        <f aca="false">IF((BP31&lt;&gt;""),IF(OR($F31&lt;&gt;$G31,PrSettings!$M$4="●"),(($F31-$G31)=(BM31-BN31))*1,0),"")</f>
        <v/>
      </c>
      <c r="BR31" s="229" t="str">
        <f aca="false">IF((BP31&lt;&gt;""),($F31=BM31)*($G31=BN31),"")</f>
        <v/>
      </c>
      <c r="BS31" s="229" t="str">
        <f aca="false">IF(BP31&lt;&gt;"",IF(ABS($F31-$G31)&gt;=PrSettings!$M$7,(ABS($F31-$G31-BM31+BN31)&lt;=1)*1,IF(AND(BP31,$F31=$G31,$F31&gt;=PrSettings!$M$6),(ABS(BM31-$F31)&lt;=1)*1,IF(AND(ABS($F31-$G31-BM31+BN31)&lt;=1,$F31+$G31&gt;=PrSettings!$M$8),(ABS(BM31-$F31)&lt;=1)*(ABS(BN31-$G31)&lt;=1)*1,""))),"")</f>
        <v/>
      </c>
      <c r="BT31" s="236"/>
      <c r="BV31" s="227" t="n">
        <f aca="false">$B31</f>
        <v>12</v>
      </c>
      <c r="BW31" s="228" t="str">
        <f aca="false">GrpD!$B$8</f>
        <v>Netherlands</v>
      </c>
      <c r="BX31" s="229" t="n">
        <f aca="false">$D31</f>
        <v>11</v>
      </c>
      <c r="BY31" s="228" t="str">
        <f aca="false">GrpD!$D$8</f>
        <v>Austria</v>
      </c>
      <c r="BZ31" s="232"/>
      <c r="CA31" s="232"/>
      <c r="CB31" s="235"/>
      <c r="CC31" s="229" t="str">
        <f aca="false">IF(($F31&lt;&gt;"")*($G31&lt;&gt;"")*(BZ31&lt;&gt;"")*(CA31&lt;&gt;""),($F31&gt;$G31)*(BZ31&gt;CA31)+($F31=$G31)*(BZ31=CA31)+($F31&lt;$G31)*(BZ31&lt;CA31),"")</f>
        <v/>
      </c>
      <c r="CD31" s="229" t="str">
        <f aca="false">IF((CC31&lt;&gt;""),IF(OR($F31&lt;&gt;$G31,PrSettings!$M$4="●"),(($F31-$G31)=(BZ31-CA31))*1,0),"")</f>
        <v/>
      </c>
      <c r="CE31" s="229" t="str">
        <f aca="false">IF((CC31&lt;&gt;""),($F31=BZ31)*($G31=CA31),"")</f>
        <v/>
      </c>
      <c r="CF31" s="229" t="str">
        <f aca="false">IF(CC31&lt;&gt;"",IF(ABS($F31-$G31)&gt;=PrSettings!$M$7,(ABS($F31-$G31-BZ31+CA31)&lt;=1)*1,IF(AND(CC31,$F31=$G31,$F31&gt;=PrSettings!$M$6),(ABS(BZ31-$F31)&lt;=1)*1,IF(AND(ABS($F31-$G31-BZ31+CA31)&lt;=1,$F31+$G31&gt;=PrSettings!$M$8),(ABS(BZ31-$F31)&lt;=1)*(ABS(CA31-$G31)&lt;=1)*1,""))),"")</f>
        <v/>
      </c>
      <c r="CG31" s="236"/>
      <c r="CI31" s="227" t="n">
        <f aca="false">$B31</f>
        <v>12</v>
      </c>
      <c r="CJ31" s="228" t="str">
        <f aca="false">GrpD!$B$8</f>
        <v>Netherlands</v>
      </c>
      <c r="CK31" s="229" t="n">
        <f aca="false">$D31</f>
        <v>11</v>
      </c>
      <c r="CL31" s="228" t="str">
        <f aca="false">GrpD!$D$8</f>
        <v>Austria</v>
      </c>
      <c r="CM31" s="232"/>
      <c r="CN31" s="232"/>
      <c r="CO31" s="235"/>
      <c r="CP31" s="229" t="str">
        <f aca="false">IF(($F31&lt;&gt;"")*($G31&lt;&gt;"")*(CM31&lt;&gt;"")*(CN31&lt;&gt;""),($F31&gt;$G31)*(CM31&gt;CN31)+($F31=$G31)*(CM31=CN31)+($F31&lt;$G31)*(CM31&lt;CN31),"")</f>
        <v/>
      </c>
      <c r="CQ31" s="229" t="str">
        <f aca="false">IF((CP31&lt;&gt;""),IF(OR($F31&lt;&gt;$G31,PrSettings!$M$4="●"),(($F31-$G31)=(CM31-CN31))*1,0),"")</f>
        <v/>
      </c>
      <c r="CR31" s="229" t="str">
        <f aca="false">IF((CP31&lt;&gt;""),($F31=CM31)*($G31=CN31),"")</f>
        <v/>
      </c>
      <c r="CS31" s="229" t="str">
        <f aca="false">IF(CP31&lt;&gt;"",IF(ABS($F31-$G31)&gt;=PrSettings!$M$7,(ABS($F31-$G31-CM31+CN31)&lt;=1)*1,IF(AND(CP31,$F31=$G31,$F31&gt;=PrSettings!$M$6),(ABS(CM31-$F31)&lt;=1)*1,IF(AND(ABS($F31-$G31-CM31+CN31)&lt;=1,$F31+$G31&gt;=PrSettings!$M$8),(ABS(CM31-$F31)&lt;=1)*(ABS(CN31-$G31)&lt;=1)*1,""))),"")</f>
        <v/>
      </c>
      <c r="CT31" s="236"/>
      <c r="CV31" s="227" t="n">
        <f aca="false">$B31</f>
        <v>12</v>
      </c>
      <c r="CW31" s="228" t="str">
        <f aca="false">GrpD!$B$8</f>
        <v>Netherlands</v>
      </c>
      <c r="CX31" s="229" t="n">
        <f aca="false">$D31</f>
        <v>11</v>
      </c>
      <c r="CY31" s="228" t="str">
        <f aca="false">GrpD!$D$8</f>
        <v>Austria</v>
      </c>
      <c r="CZ31" s="232"/>
      <c r="DA31" s="232"/>
      <c r="DB31" s="235"/>
      <c r="DC31" s="229" t="str">
        <f aca="false">IF(($F31&lt;&gt;"")*($G31&lt;&gt;"")*(CZ31&lt;&gt;"")*(DA31&lt;&gt;""),($F31&gt;$G31)*(CZ31&gt;DA31)+($F31=$G31)*(CZ31=DA31)+($F31&lt;$G31)*(CZ31&lt;DA31),"")</f>
        <v/>
      </c>
      <c r="DD31" s="229" t="str">
        <f aca="false">IF((DC31&lt;&gt;""),IF(OR($F31&lt;&gt;$G31,PrSettings!$M$4="●"),(($F31-$G31)=(CZ31-DA31))*1,0),"")</f>
        <v/>
      </c>
      <c r="DE31" s="229" t="str">
        <f aca="false">IF((DC31&lt;&gt;""),($F31=CZ31)*($G31=DA31),"")</f>
        <v/>
      </c>
      <c r="DF31" s="229" t="str">
        <f aca="false">IF(DC31&lt;&gt;"",IF(ABS($F31-$G31)&gt;=PrSettings!$M$7,(ABS($F31-$G31-CZ31+DA31)&lt;=1)*1,IF(AND(DC31,$F31=$G31,$F31&gt;=PrSettings!$M$6),(ABS(CZ31-$F31)&lt;=1)*1,IF(AND(ABS($F31-$G31-CZ31+DA31)&lt;=1,$F31+$G31&gt;=PrSettings!$M$8),(ABS(CZ31-$F31)&lt;=1)*(ABS(DA31-$G31)&lt;=1)*1,""))),"")</f>
        <v/>
      </c>
      <c r="DG31" s="236"/>
      <c r="DI31" s="227" t="n">
        <f aca="false">$B31</f>
        <v>12</v>
      </c>
      <c r="DJ31" s="228" t="str">
        <f aca="false">GrpD!$B$8</f>
        <v>Netherlands</v>
      </c>
      <c r="DK31" s="229" t="n">
        <f aca="false">$D31</f>
        <v>11</v>
      </c>
      <c r="DL31" s="228" t="str">
        <f aca="false">GrpD!$D$8</f>
        <v>Austria</v>
      </c>
      <c r="DM31" s="232"/>
      <c r="DN31" s="232"/>
      <c r="DO31" s="235"/>
      <c r="DP31" s="229" t="str">
        <f aca="false">IF(($F31&lt;&gt;"")*($G31&lt;&gt;"")*(DM31&lt;&gt;"")*(DN31&lt;&gt;""),($F31&gt;$G31)*(DM31&gt;DN31)+($F31=$G31)*(DM31=DN31)+($F31&lt;$G31)*(DM31&lt;DN31),"")</f>
        <v/>
      </c>
      <c r="DQ31" s="229" t="str">
        <f aca="false">IF((DP31&lt;&gt;""),IF(OR($F31&lt;&gt;$G31,PrSettings!$M$4="●"),(($F31-$G31)=(DM31-DN31))*1,0),"")</f>
        <v/>
      </c>
      <c r="DR31" s="229" t="str">
        <f aca="false">IF((DP31&lt;&gt;""),($F31=DM31)*($G31=DN31),"")</f>
        <v/>
      </c>
      <c r="DS31" s="229" t="str">
        <f aca="false">IF(DP31&lt;&gt;"",IF(ABS($F31-$G31)&gt;=PrSettings!$M$7,(ABS($F31-$G31-DM31+DN31)&lt;=1)*1,IF(AND(DP31,$F31=$G31,$F31&gt;=PrSettings!$M$6),(ABS(DM31-$F31)&lt;=1)*1,IF(AND(ABS($F31-$G31-DM31+DN31)&lt;=1,$F31+$G31&gt;=PrSettings!$M$8),(ABS(DM31-$F31)&lt;=1)*(ABS(DN31-$G31)&lt;=1)*1,""))),"")</f>
        <v/>
      </c>
      <c r="DT31" s="236"/>
      <c r="DV31" s="227" t="n">
        <f aca="false">$B31</f>
        <v>12</v>
      </c>
      <c r="DW31" s="228" t="str">
        <f aca="false">GrpD!$B$8</f>
        <v>Netherlands</v>
      </c>
      <c r="DX31" s="229" t="n">
        <f aca="false">$D31</f>
        <v>11</v>
      </c>
      <c r="DY31" s="228" t="str">
        <f aca="false">GrpD!$D$8</f>
        <v>Austria</v>
      </c>
      <c r="DZ31" s="232"/>
      <c r="EA31" s="232"/>
      <c r="EB31" s="235"/>
      <c r="EC31" s="229" t="str">
        <f aca="false">IF(($F31&lt;&gt;"")*($G31&lt;&gt;"")*(DZ31&lt;&gt;"")*(EA31&lt;&gt;""),($F31&gt;$G31)*(DZ31&gt;EA31)+($F31=$G31)*(DZ31=EA31)+($F31&lt;$G31)*(DZ31&lt;EA31),"")</f>
        <v/>
      </c>
      <c r="ED31" s="229" t="str">
        <f aca="false">IF((EC31&lt;&gt;""),IF(OR($F31&lt;&gt;$G31,PrSettings!$M$4="●"),(($F31-$G31)=(DZ31-EA31))*1,0),"")</f>
        <v/>
      </c>
      <c r="EE31" s="229" t="str">
        <f aca="false">IF((EC31&lt;&gt;""),($F31=DZ31)*($G31=EA31),"")</f>
        <v/>
      </c>
      <c r="EF31" s="229" t="str">
        <f aca="false">IF(EC31&lt;&gt;"",IF(ABS($F31-$G31)&gt;=PrSettings!$M$7,(ABS($F31-$G31-DZ31+EA31)&lt;=1)*1,IF(AND(EC31,$F31=$G31,$F31&gt;=PrSettings!$M$6),(ABS(DZ31-$F31)&lt;=1)*1,IF(AND(ABS($F31-$G31-DZ31+EA31)&lt;=1,$F31+$G31&gt;=PrSettings!$M$8),(ABS(DZ31-$F31)&lt;=1)*(ABS(EA31-$G31)&lt;=1)*1,""))),"")</f>
        <v/>
      </c>
      <c r="EG31" s="236"/>
      <c r="EI31" s="227" t="n">
        <f aca="false">$B31</f>
        <v>12</v>
      </c>
      <c r="EJ31" s="228" t="str">
        <f aca="false">GrpD!$B$8</f>
        <v>Netherlands</v>
      </c>
      <c r="EK31" s="229" t="n">
        <f aca="false">$D31</f>
        <v>11</v>
      </c>
      <c r="EL31" s="228" t="str">
        <f aca="false">GrpD!$D$8</f>
        <v>Austria</v>
      </c>
      <c r="EM31" s="232"/>
      <c r="EN31" s="232"/>
      <c r="EO31" s="235"/>
      <c r="EP31" s="229" t="str">
        <f aca="false">IF(($F31&lt;&gt;"")*($G31&lt;&gt;"")*(EM31&lt;&gt;"")*(EN31&lt;&gt;""),($F31&gt;$G31)*(EM31&gt;EN31)+($F31=$G31)*(EM31=EN31)+($F31&lt;$G31)*(EM31&lt;EN31),"")</f>
        <v/>
      </c>
      <c r="EQ31" s="229" t="str">
        <f aca="false">IF((EP31&lt;&gt;""),IF(OR($F31&lt;&gt;$G31,PrSettings!$M$4="●"),(($F31-$G31)=(EM31-EN31))*1,0),"")</f>
        <v/>
      </c>
      <c r="ER31" s="229" t="str">
        <f aca="false">IF((EP31&lt;&gt;""),($F31=EM31)*($G31=EN31),"")</f>
        <v/>
      </c>
      <c r="ES31" s="229" t="str">
        <f aca="false">IF(EP31&lt;&gt;"",IF(ABS($F31-$G31)&gt;=PrSettings!$M$7,(ABS($F31-$G31-EM31+EN31)&lt;=1)*1,IF(AND(EP31,$F31=$G31,$F31&gt;=PrSettings!$M$6),(ABS(EM31-$F31)&lt;=1)*1,IF(AND(ABS($F31-$G31-EM31+EN31)&lt;=1,$F31+$G31&gt;=PrSettings!$M$8),(ABS(EM31-$F31)&lt;=1)*(ABS(EN31-$G31)&lt;=1)*1,""))),"")</f>
        <v/>
      </c>
      <c r="ET31" s="236"/>
      <c r="EV31" s="227" t="n">
        <f aca="false">$B31</f>
        <v>12</v>
      </c>
      <c r="EW31" s="228" t="str">
        <f aca="false">GrpD!$B$8</f>
        <v>Netherlands</v>
      </c>
      <c r="EX31" s="229" t="n">
        <f aca="false">$D31</f>
        <v>11</v>
      </c>
      <c r="EY31" s="228" t="str">
        <f aca="false">GrpD!$D$8</f>
        <v>Austria</v>
      </c>
      <c r="EZ31" s="232"/>
      <c r="FA31" s="232"/>
      <c r="FB31" s="235"/>
      <c r="FC31" s="229" t="str">
        <f aca="false">IF(($F31&lt;&gt;"")*($G31&lt;&gt;"")*(EZ31&lt;&gt;"")*(FA31&lt;&gt;""),($F31&gt;$G31)*(EZ31&gt;FA31)+($F31=$G31)*(EZ31=FA31)+($F31&lt;$G31)*(EZ31&lt;FA31),"")</f>
        <v/>
      </c>
      <c r="FD31" s="229" t="str">
        <f aca="false">IF((FC31&lt;&gt;""),IF(OR($F31&lt;&gt;$G31,PrSettings!$M$4="●"),(($F31-$G31)=(EZ31-FA31))*1,0),"")</f>
        <v/>
      </c>
      <c r="FE31" s="229" t="str">
        <f aca="false">IF((FC31&lt;&gt;""),($F31=EZ31)*($G31=FA31),"")</f>
        <v/>
      </c>
      <c r="FF31" s="229" t="str">
        <f aca="false">IF(FC31&lt;&gt;"",IF(ABS($F31-$G31)&gt;=PrSettings!$M$7,(ABS($F31-$G31-EZ31+FA31)&lt;=1)*1,IF(AND(FC31,$F31=$G31,$F31&gt;=PrSettings!$M$6),(ABS(EZ31-$F31)&lt;=1)*1,IF(AND(ABS($F31-$G31-EZ31+FA31)&lt;=1,$F31+$G31&gt;=PrSettings!$M$8),(ABS(EZ31-$F31)&lt;=1)*(ABS(FA31-$G31)&lt;=1)*1,""))),"")</f>
        <v/>
      </c>
      <c r="FG31" s="236"/>
      <c r="FI31" s="227" t="n">
        <f aca="false">$B31</f>
        <v>12</v>
      </c>
      <c r="FJ31" s="228" t="str">
        <f aca="false">GrpD!$B$8</f>
        <v>Netherlands</v>
      </c>
      <c r="FK31" s="229" t="n">
        <f aca="false">$D31</f>
        <v>11</v>
      </c>
      <c r="FL31" s="228" t="str">
        <f aca="false">GrpD!$D$8</f>
        <v>Austria</v>
      </c>
      <c r="FM31" s="232"/>
      <c r="FN31" s="232"/>
      <c r="FO31" s="235"/>
      <c r="FP31" s="229" t="str">
        <f aca="false">IF(($F31&lt;&gt;"")*($G31&lt;&gt;"")*(FM31&lt;&gt;"")*(FN31&lt;&gt;""),($F31&gt;$G31)*(FM31&gt;FN31)+($F31=$G31)*(FM31=FN31)+($F31&lt;$G31)*(FM31&lt;FN31),"")</f>
        <v/>
      </c>
      <c r="FQ31" s="229" t="str">
        <f aca="false">IF((FP31&lt;&gt;""),IF(OR($F31&lt;&gt;$G31,PrSettings!$M$4="●"),(($F31-$G31)=(FM31-FN31))*1,0),"")</f>
        <v/>
      </c>
      <c r="FR31" s="229" t="str">
        <f aca="false">IF((FP31&lt;&gt;""),($F31=FM31)*($G31=FN31),"")</f>
        <v/>
      </c>
      <c r="FS31" s="229" t="str">
        <f aca="false">IF(FP31&lt;&gt;"",IF(ABS($F31-$G31)&gt;=PrSettings!$M$7,(ABS($F31-$G31-FM31+FN31)&lt;=1)*1,IF(AND(FP31,$F31=$G31,$F31&gt;=PrSettings!$M$6),(ABS(FM31-$F31)&lt;=1)*1,IF(AND(ABS($F31-$G31-FM31+FN31)&lt;=1,$F31+$G31&gt;=PrSettings!$M$8),(ABS(FM31-$F31)&lt;=1)*(ABS(FN31-$G31)&lt;=1)*1,""))),"")</f>
        <v/>
      </c>
      <c r="FT31" s="236"/>
      <c r="FV31" s="227" t="n">
        <f aca="false">$B31</f>
        <v>12</v>
      </c>
      <c r="FW31" s="228" t="str">
        <f aca="false">GrpD!$B$8</f>
        <v>Netherlands</v>
      </c>
      <c r="FX31" s="229" t="n">
        <f aca="false">$D31</f>
        <v>11</v>
      </c>
      <c r="FY31" s="228" t="str">
        <f aca="false">GrpD!$D$8</f>
        <v>Austria</v>
      </c>
      <c r="FZ31" s="232"/>
      <c r="GA31" s="232"/>
      <c r="GB31" s="235"/>
      <c r="GC31" s="229" t="str">
        <f aca="false">IF(($F31&lt;&gt;"")*($G31&lt;&gt;"")*(FZ31&lt;&gt;"")*(GA31&lt;&gt;""),($F31&gt;$G31)*(FZ31&gt;GA31)+($F31=$G31)*(FZ31=GA31)+($F31&lt;$G31)*(FZ31&lt;GA31),"")</f>
        <v/>
      </c>
      <c r="GD31" s="229" t="str">
        <f aca="false">IF((GC31&lt;&gt;""),IF(OR($F31&lt;&gt;$G31,PrSettings!$M$4="●"),(($F31-$G31)=(FZ31-GA31))*1,0),"")</f>
        <v/>
      </c>
      <c r="GE31" s="229" t="str">
        <f aca="false">IF((GC31&lt;&gt;""),($F31=FZ31)*($G31=GA31),"")</f>
        <v/>
      </c>
      <c r="GF31" s="229" t="str">
        <f aca="false">IF(GC31&lt;&gt;"",IF(ABS($F31-$G31)&gt;=PrSettings!$M$7,(ABS($F31-$G31-FZ31+GA31)&lt;=1)*1,IF(AND(GC31,$F31=$G31,$F31&gt;=PrSettings!$M$6),(ABS(FZ31-$F31)&lt;=1)*1,IF(AND(ABS($F31-$G31-FZ31+GA31)&lt;=1,$F31+$G31&gt;=PrSettings!$M$8),(ABS(FZ31-$F31)&lt;=1)*(ABS(GA31-$G31)&lt;=1)*1,""))),"")</f>
        <v/>
      </c>
      <c r="GG31" s="236"/>
      <c r="GI31" s="227" t="n">
        <f aca="false">$B31</f>
        <v>12</v>
      </c>
      <c r="GJ31" s="228" t="str">
        <f aca="false">GrpD!$B$8</f>
        <v>Netherlands</v>
      </c>
      <c r="GK31" s="229" t="n">
        <f aca="false">$D31</f>
        <v>11</v>
      </c>
      <c r="GL31" s="228" t="str">
        <f aca="false">GrpD!$D$8</f>
        <v>Austria</v>
      </c>
      <c r="GM31" s="232"/>
      <c r="GN31" s="232"/>
      <c r="GO31" s="235"/>
      <c r="GP31" s="229" t="str">
        <f aca="false">IF(($F31&lt;&gt;"")*($G31&lt;&gt;"")*(GM31&lt;&gt;"")*(GN31&lt;&gt;""),($F31&gt;$G31)*(GM31&gt;GN31)+($F31=$G31)*(GM31=GN31)+($F31&lt;$G31)*(GM31&lt;GN31),"")</f>
        <v/>
      </c>
      <c r="GQ31" s="229" t="str">
        <f aca="false">IF((GP31&lt;&gt;""),IF(OR($F31&lt;&gt;$G31,PrSettings!$M$4="●"),(($F31-$G31)=(GM31-GN31))*1,0),"")</f>
        <v/>
      </c>
      <c r="GR31" s="229" t="str">
        <f aca="false">IF((GP31&lt;&gt;""),($F31=GM31)*($G31=GN31),"")</f>
        <v/>
      </c>
      <c r="GS31" s="229" t="str">
        <f aca="false">IF(GP31&lt;&gt;"",IF(ABS($F31-$G31)&gt;=PrSettings!$M$7,(ABS($F31-$G31-GM31+GN31)&lt;=1)*1,IF(AND(GP31,$F31=$G31,$F31&gt;=PrSettings!$M$6),(ABS(GM31-$F31)&lt;=1)*1,IF(AND(ABS($F31-$G31-GM31+GN31)&lt;=1,$F31+$G31&gt;=PrSettings!$M$8),(ABS(GM31-$F31)&lt;=1)*(ABS(GN31-$G31)&lt;=1)*1,""))),"")</f>
        <v/>
      </c>
      <c r="GT31" s="236"/>
      <c r="GV31" s="227" t="n">
        <f aca="false">$B31</f>
        <v>12</v>
      </c>
      <c r="GW31" s="228" t="str">
        <f aca="false">GrpD!$B$8</f>
        <v>Netherlands</v>
      </c>
      <c r="GX31" s="229" t="n">
        <f aca="false">$D31</f>
        <v>11</v>
      </c>
      <c r="GY31" s="228" t="str">
        <f aca="false">GrpD!$D$8</f>
        <v>Austria</v>
      </c>
      <c r="GZ31" s="232"/>
      <c r="HA31" s="232"/>
      <c r="HB31" s="235"/>
      <c r="HC31" s="229" t="str">
        <f aca="false">IF(($F31&lt;&gt;"")*($G31&lt;&gt;"")*(GZ31&lt;&gt;"")*(HA31&lt;&gt;""),($F31&gt;$G31)*(GZ31&gt;HA31)+($F31=$G31)*(GZ31=HA31)+($F31&lt;$G31)*(GZ31&lt;HA31),"")</f>
        <v/>
      </c>
      <c r="HD31" s="229" t="str">
        <f aca="false">IF((HC31&lt;&gt;""),IF(OR($F31&lt;&gt;$G31,PrSettings!$M$4="●"),(($F31-$G31)=(GZ31-HA31))*1,0),"")</f>
        <v/>
      </c>
      <c r="HE31" s="229" t="str">
        <f aca="false">IF((HC31&lt;&gt;""),($F31=GZ31)*($G31=HA31),"")</f>
        <v/>
      </c>
      <c r="HF31" s="229" t="str">
        <f aca="false">IF(HC31&lt;&gt;"",IF(ABS($F31-$G31)&gt;=PrSettings!$M$7,(ABS($F31-$G31-GZ31+HA31)&lt;=1)*1,IF(AND(HC31,$F31=$G31,$F31&gt;=PrSettings!$M$6),(ABS(GZ31-$F31)&lt;=1)*1,IF(AND(ABS($F31-$G31-GZ31+HA31)&lt;=1,$F31+$G31&gt;=PrSettings!$M$8),(ABS(GZ31-$F31)&lt;=1)*(ABS(HA31-$G31)&lt;=1)*1,""))),"")</f>
        <v/>
      </c>
      <c r="HG31" s="236"/>
      <c r="HI31" s="227" t="n">
        <f aca="false">$B31</f>
        <v>12</v>
      </c>
      <c r="HJ31" s="228" t="str">
        <f aca="false">GrpD!$B$8</f>
        <v>Netherlands</v>
      </c>
      <c r="HK31" s="229" t="n">
        <f aca="false">$D31</f>
        <v>11</v>
      </c>
      <c r="HL31" s="228" t="str">
        <f aca="false">GrpD!$D$8</f>
        <v>Austria</v>
      </c>
      <c r="HM31" s="232"/>
      <c r="HN31" s="232"/>
      <c r="HO31" s="235"/>
      <c r="HP31" s="229" t="str">
        <f aca="false">IF(($F31&lt;&gt;"")*($G31&lt;&gt;"")*(HM31&lt;&gt;"")*(HN31&lt;&gt;""),($F31&gt;$G31)*(HM31&gt;HN31)+($F31=$G31)*(HM31=HN31)+($F31&lt;$G31)*(HM31&lt;HN31),"")</f>
        <v/>
      </c>
      <c r="HQ31" s="229" t="str">
        <f aca="false">IF((HP31&lt;&gt;""),IF(OR($F31&lt;&gt;$G31,PrSettings!$M$4="●"),(($F31-$G31)=(HM31-HN31))*1,0),"")</f>
        <v/>
      </c>
      <c r="HR31" s="229" t="str">
        <f aca="false">IF((HP31&lt;&gt;""),($F31=HM31)*($G31=HN31),"")</f>
        <v/>
      </c>
      <c r="HS31" s="229" t="str">
        <f aca="false">IF(HP31&lt;&gt;"",IF(ABS($F31-$G31)&gt;=PrSettings!$M$7,(ABS($F31-$G31-HM31+HN31)&lt;=1)*1,IF(AND(HP31,$F31=$G31,$F31&gt;=PrSettings!$M$6),(ABS(HM31-$F31)&lt;=1)*1,IF(AND(ABS($F31-$G31-HM31+HN31)&lt;=1,$F31+$G31&gt;=PrSettings!$M$8),(ABS(HM31-$F31)&lt;=1)*(ABS(HN31-$G31)&lt;=1)*1,""))),"")</f>
        <v/>
      </c>
      <c r="HT31" s="236"/>
      <c r="HV31" s="227" t="n">
        <f aca="false">$B31</f>
        <v>12</v>
      </c>
      <c r="HW31" s="228" t="str">
        <f aca="false">GrpD!$B$8</f>
        <v>Netherlands</v>
      </c>
      <c r="HX31" s="229" t="n">
        <f aca="false">$D31</f>
        <v>11</v>
      </c>
      <c r="HY31" s="228" t="str">
        <f aca="false">GrpD!$D$8</f>
        <v>Austria</v>
      </c>
      <c r="HZ31" s="232"/>
      <c r="IA31" s="232"/>
      <c r="IB31" s="235"/>
      <c r="IC31" s="229" t="str">
        <f aca="false">IF(($F31&lt;&gt;"")*($G31&lt;&gt;"")*(HZ31&lt;&gt;"")*(IA31&lt;&gt;""),($F31&gt;$G31)*(HZ31&gt;IA31)+($F31=$G31)*(HZ31=IA31)+($F31&lt;$G31)*(HZ31&lt;IA31),"")</f>
        <v/>
      </c>
      <c r="ID31" s="229" t="str">
        <f aca="false">IF((IC31&lt;&gt;""),IF(OR($F31&lt;&gt;$G31,PrSettings!$M$4="●"),(($F31-$G31)=(HZ31-IA31))*1,0),"")</f>
        <v/>
      </c>
      <c r="IE31" s="229" t="str">
        <f aca="false">IF((IC31&lt;&gt;""),($F31=HZ31)*($G31=IA31),"")</f>
        <v/>
      </c>
      <c r="IF31" s="229" t="str">
        <f aca="false">IF(IC31&lt;&gt;"",IF(ABS($F31-$G31)&gt;=PrSettings!$M$7,(ABS($F31-$G31-HZ31+IA31)&lt;=1)*1,IF(AND(IC31,$F31=$G31,$F31&gt;=PrSettings!$M$6),(ABS(HZ31-$F31)&lt;=1)*1,IF(AND(ABS($F31-$G31-HZ31+IA31)&lt;=1,$F31+$G31&gt;=PrSettings!$M$8),(ABS(HZ31-$F31)&lt;=1)*(ABS(IA31-$G31)&lt;=1)*1,""))),"")</f>
        <v/>
      </c>
      <c r="IG31" s="236"/>
      <c r="II31" s="227" t="n">
        <f aca="false">$B31</f>
        <v>12</v>
      </c>
      <c r="IJ31" s="228" t="str">
        <f aca="false">GrpD!$B$8</f>
        <v>Netherlands</v>
      </c>
      <c r="IK31" s="229" t="n">
        <f aca="false">$D31</f>
        <v>11</v>
      </c>
      <c r="IL31" s="228" t="str">
        <f aca="false">GrpD!$D$8</f>
        <v>Austria</v>
      </c>
      <c r="IM31" s="232"/>
      <c r="IN31" s="232"/>
      <c r="IO31" s="235"/>
      <c r="IP31" s="229" t="str">
        <f aca="false">IF(($F31&lt;&gt;"")*($G31&lt;&gt;"")*(IM31&lt;&gt;"")*(IN31&lt;&gt;""),($F31&gt;$G31)*(IM31&gt;IN31)+($F31=$G31)*(IM31=IN31)+($F31&lt;$G31)*(IM31&lt;IN31),"")</f>
        <v/>
      </c>
      <c r="IQ31" s="229" t="str">
        <f aca="false">IF((IP31&lt;&gt;""),IF(OR($F31&lt;&gt;$G31,PrSettings!$M$4="●"),(($F31-$G31)=(IM31-IN31))*1,0),"")</f>
        <v/>
      </c>
      <c r="IR31" s="229" t="str">
        <f aca="false">IF((IP31&lt;&gt;""),($F31=IM31)*($G31=IN31),"")</f>
        <v/>
      </c>
      <c r="IS31" s="229" t="str">
        <f aca="false">IF(IP31&lt;&gt;"",IF(ABS($F31-$G31)&gt;=PrSettings!$M$7,(ABS($F31-$G31-IM31+IN31)&lt;=1)*1,IF(AND(IP31,$F31=$G31,$F31&gt;=PrSettings!$M$6),(ABS(IM31-$F31)&lt;=1)*1,IF(AND(ABS($F31-$G31-IM31+IN31)&lt;=1,$F31+$G31&gt;=PrSettings!$M$8),(ABS(IM31-$F31)&lt;=1)*(ABS(IN31-$G31)&lt;=1)*1,""))),"")</f>
        <v/>
      </c>
      <c r="IT31" s="236"/>
      <c r="IV31" s="227" t="n">
        <f aca="false">$B31</f>
        <v>12</v>
      </c>
      <c r="IW31" s="228" t="str">
        <f aca="false">GrpD!$B$8</f>
        <v>Netherlands</v>
      </c>
      <c r="IX31" s="229" t="n">
        <f aca="false">$D31</f>
        <v>11</v>
      </c>
      <c r="IY31" s="228" t="str">
        <f aca="false">GrpD!$D$8</f>
        <v>Austria</v>
      </c>
      <c r="IZ31" s="232"/>
      <c r="JA31" s="232"/>
      <c r="JB31" s="235"/>
      <c r="JC31" s="229" t="str">
        <f aca="false">IF(($F31&lt;&gt;"")*($G31&lt;&gt;"")*(IZ31&lt;&gt;"")*(JA31&lt;&gt;""),($F31&gt;$G31)*(IZ31&gt;JA31)+($F31=$G31)*(IZ31=JA31)+($F31&lt;$G31)*(IZ31&lt;JA31),"")</f>
        <v/>
      </c>
      <c r="JD31" s="229" t="str">
        <f aca="false">IF((JC31&lt;&gt;""),IF(OR($F31&lt;&gt;$G31,PrSettings!$M$4="●"),(($F31-$G31)=(IZ31-JA31))*1,0),"")</f>
        <v/>
      </c>
      <c r="JE31" s="229" t="str">
        <f aca="false">IF((JC31&lt;&gt;""),($F31=IZ31)*($G31=JA31),"")</f>
        <v/>
      </c>
      <c r="JF31" s="229" t="str">
        <f aca="false">IF(JC31&lt;&gt;"",IF(ABS($F31-$G31)&gt;=PrSettings!$M$7,(ABS($F31-$G31-IZ31+JA31)&lt;=1)*1,IF(AND(JC31,$F31=$G31,$F31&gt;=PrSettings!$M$6),(ABS(IZ31-$F31)&lt;=1)*1,IF(AND(ABS($F31-$G31-IZ31+JA31)&lt;=1,$F31+$G31&gt;=PrSettings!$M$8),(ABS(IZ31-$F31)&lt;=1)*(ABS(JA31-$G31)&lt;=1)*1,""))),"")</f>
        <v/>
      </c>
      <c r="JG31" s="236"/>
      <c r="JI31" s="227" t="n">
        <f aca="false">$B31</f>
        <v>12</v>
      </c>
      <c r="JJ31" s="228" t="str">
        <f aca="false">GrpD!$B$8</f>
        <v>Netherlands</v>
      </c>
      <c r="JK31" s="229" t="n">
        <f aca="false">$D31</f>
        <v>11</v>
      </c>
      <c r="JL31" s="228" t="str">
        <f aca="false">GrpD!$D$8</f>
        <v>Austria</v>
      </c>
      <c r="JM31" s="232"/>
      <c r="JN31" s="232"/>
      <c r="JO31" s="235"/>
      <c r="JP31" s="229" t="str">
        <f aca="false">IF(($F31&lt;&gt;"")*($G31&lt;&gt;"")*(JM31&lt;&gt;"")*(JN31&lt;&gt;""),($F31&gt;$G31)*(JM31&gt;JN31)+($F31=$G31)*(JM31=JN31)+($F31&lt;$G31)*(JM31&lt;JN31),"")</f>
        <v/>
      </c>
      <c r="JQ31" s="229" t="str">
        <f aca="false">IF((JP31&lt;&gt;""),IF(OR($F31&lt;&gt;$G31,PrSettings!$M$4="●"),(($F31-$G31)=(JM31-JN31))*1,0),"")</f>
        <v/>
      </c>
      <c r="JR31" s="229" t="str">
        <f aca="false">IF((JP31&lt;&gt;""),($F31=JM31)*($G31=JN31),"")</f>
        <v/>
      </c>
      <c r="JS31" s="229" t="str">
        <f aca="false">IF(JP31&lt;&gt;"",IF(ABS($F31-$G31)&gt;=PrSettings!$M$7,(ABS($F31-$G31-JM31+JN31)&lt;=1)*1,IF(AND(JP31,$F31=$G31,$F31&gt;=PrSettings!$M$6),(ABS(JM31-$F31)&lt;=1)*1,IF(AND(ABS($F31-$G31-JM31+JN31)&lt;=1,$F31+$G31&gt;=PrSettings!$M$8),(ABS(JM31-$F31)&lt;=1)*(ABS(JN31-$G31)&lt;=1)*1,""))),"")</f>
        <v/>
      </c>
      <c r="JT31" s="236"/>
      <c r="JV31" s="227" t="n">
        <f aca="false">$B31</f>
        <v>12</v>
      </c>
      <c r="JW31" s="228" t="str">
        <f aca="false">GrpD!$B$8</f>
        <v>Netherlands</v>
      </c>
      <c r="JX31" s="229" t="n">
        <f aca="false">$D31</f>
        <v>11</v>
      </c>
      <c r="JY31" s="228" t="str">
        <f aca="false">GrpD!$D$8</f>
        <v>Austria</v>
      </c>
      <c r="JZ31" s="232"/>
      <c r="KA31" s="232"/>
      <c r="KB31" s="235"/>
      <c r="KC31" s="229" t="str">
        <f aca="false">IF(($F31&lt;&gt;"")*($G31&lt;&gt;"")*(JZ31&lt;&gt;"")*(KA31&lt;&gt;""),($F31&gt;$G31)*(JZ31&gt;KA31)+($F31=$G31)*(JZ31=KA31)+($F31&lt;$G31)*(JZ31&lt;KA31),"")</f>
        <v/>
      </c>
      <c r="KD31" s="229" t="str">
        <f aca="false">IF((KC31&lt;&gt;""),IF(OR($F31&lt;&gt;$G31,PrSettings!$M$4="●"),(($F31-$G31)=(JZ31-KA31))*1,0),"")</f>
        <v/>
      </c>
      <c r="KE31" s="229" t="str">
        <f aca="false">IF((KC31&lt;&gt;""),($F31=JZ31)*($G31=KA31),"")</f>
        <v/>
      </c>
      <c r="KF31" s="229" t="str">
        <f aca="false">IF(KC31&lt;&gt;"",IF(ABS($F31-$G31)&gt;=PrSettings!$M$7,(ABS($F31-$G31-JZ31+KA31)&lt;=1)*1,IF(AND(KC31,$F31=$G31,$F31&gt;=PrSettings!$M$6),(ABS(JZ31-$F31)&lt;=1)*1,IF(AND(ABS($F31-$G31-JZ31+KA31)&lt;=1,$F31+$G31&gt;=PrSettings!$M$8),(ABS(JZ31-$F31)&lt;=1)*(ABS(KA31-$G31)&lt;=1)*1,""))),"")</f>
        <v/>
      </c>
      <c r="KG31" s="236"/>
      <c r="KI31" s="227" t="n">
        <f aca="false">$B31</f>
        <v>12</v>
      </c>
      <c r="KJ31" s="228" t="str">
        <f aca="false">GrpD!$B$8</f>
        <v>Netherlands</v>
      </c>
      <c r="KK31" s="229" t="n">
        <f aca="false">$D31</f>
        <v>11</v>
      </c>
      <c r="KL31" s="228" t="str">
        <f aca="false">GrpD!$D$8</f>
        <v>Austria</v>
      </c>
      <c r="KM31" s="232"/>
      <c r="KN31" s="232"/>
      <c r="KO31" s="235"/>
      <c r="KP31" s="229" t="str">
        <f aca="false">IF(($F31&lt;&gt;"")*($G31&lt;&gt;"")*(KM31&lt;&gt;"")*(KN31&lt;&gt;""),($F31&gt;$G31)*(KM31&gt;KN31)+($F31=$G31)*(KM31=KN31)+($F31&lt;$G31)*(KM31&lt;KN31),"")</f>
        <v/>
      </c>
      <c r="KQ31" s="229" t="str">
        <f aca="false">IF((KP31&lt;&gt;""),IF(OR($F31&lt;&gt;$G31,PrSettings!$M$4="●"),(($F31-$G31)=(KM31-KN31))*1,0),"")</f>
        <v/>
      </c>
      <c r="KR31" s="229" t="str">
        <f aca="false">IF((KP31&lt;&gt;""),($F31=KM31)*($G31=KN31),"")</f>
        <v/>
      </c>
      <c r="KS31" s="229" t="str">
        <f aca="false">IF(KP31&lt;&gt;"",IF(ABS($F31-$G31)&gt;=PrSettings!$M$7,(ABS($F31-$G31-KM31+KN31)&lt;=1)*1,IF(AND(KP31,$F31=$G31,$F31&gt;=PrSettings!$M$6),(ABS(KM31-$F31)&lt;=1)*1,IF(AND(ABS($F31-$G31-KM31+KN31)&lt;=1,$F31+$G31&gt;=PrSettings!$M$8),(ABS(KM31-$F31)&lt;=1)*(ABS(KN31-$G31)&lt;=1)*1,""))),"")</f>
        <v/>
      </c>
      <c r="KT31" s="236"/>
      <c r="KV31" s="227" t="n">
        <f aca="false">$B31</f>
        <v>12</v>
      </c>
      <c r="KW31" s="228" t="str">
        <f aca="false">GrpD!$B$8</f>
        <v>Netherlands</v>
      </c>
      <c r="KX31" s="229" t="n">
        <f aca="false">$D31</f>
        <v>11</v>
      </c>
      <c r="KY31" s="228" t="str">
        <f aca="false">GrpD!$D$8</f>
        <v>Austria</v>
      </c>
      <c r="KZ31" s="232"/>
      <c r="LA31" s="232"/>
      <c r="LB31" s="235"/>
      <c r="LC31" s="229" t="str">
        <f aca="false">IF(($F31&lt;&gt;"")*($G31&lt;&gt;"")*(KZ31&lt;&gt;"")*(LA31&lt;&gt;""),($F31&gt;$G31)*(KZ31&gt;LA31)+($F31=$G31)*(KZ31=LA31)+($F31&lt;$G31)*(KZ31&lt;LA31),"")</f>
        <v/>
      </c>
      <c r="LD31" s="229" t="str">
        <f aca="false">IF((LC31&lt;&gt;""),IF(OR($F31&lt;&gt;$G31,PrSettings!$M$4="●"),(($F31-$G31)=(KZ31-LA31))*1,0),"")</f>
        <v/>
      </c>
      <c r="LE31" s="229" t="str">
        <f aca="false">IF((LC31&lt;&gt;""),($F31=KZ31)*($G31=LA31),"")</f>
        <v/>
      </c>
      <c r="LF31" s="229" t="str">
        <f aca="false">IF(LC31&lt;&gt;"",IF(ABS($F31-$G31)&gt;=PrSettings!$M$7,(ABS($F31-$G31-KZ31+LA31)&lt;=1)*1,IF(AND(LC31,$F31=$G31,$F31&gt;=PrSettings!$M$6),(ABS(KZ31-$F31)&lt;=1)*1,IF(AND(ABS($F31-$G31-KZ31+LA31)&lt;=1,$F31+$G31&gt;=PrSettings!$M$8),(ABS(KZ31-$F31)&lt;=1)*(ABS(LA31-$G31)&lt;=1)*1,""))),"")</f>
        <v/>
      </c>
      <c r="LG31" s="236"/>
      <c r="LI31" s="227" t="n">
        <f aca="false">$B31</f>
        <v>12</v>
      </c>
      <c r="LJ31" s="228" t="str">
        <f aca="false">GrpD!$B$8</f>
        <v>Netherlands</v>
      </c>
      <c r="LK31" s="229" t="n">
        <f aca="false">$D31</f>
        <v>11</v>
      </c>
      <c r="LL31" s="228" t="str">
        <f aca="false">GrpD!$D$8</f>
        <v>Austria</v>
      </c>
      <c r="LM31" s="232"/>
      <c r="LN31" s="232"/>
      <c r="LO31" s="235"/>
      <c r="LP31" s="229" t="str">
        <f aca="false">IF(($F31&lt;&gt;"")*($G31&lt;&gt;"")*(LM31&lt;&gt;"")*(LN31&lt;&gt;""),($F31&gt;$G31)*(LM31&gt;LN31)+($F31=$G31)*(LM31=LN31)+($F31&lt;$G31)*(LM31&lt;LN31),"")</f>
        <v/>
      </c>
      <c r="LQ31" s="229" t="str">
        <f aca="false">IF((LP31&lt;&gt;""),IF(OR($F31&lt;&gt;$G31,PrSettings!$M$4="●"),(($F31-$G31)=(LM31-LN31))*1,0),"")</f>
        <v/>
      </c>
      <c r="LR31" s="229" t="str">
        <f aca="false">IF((LP31&lt;&gt;""),($F31=LM31)*($G31=LN31),"")</f>
        <v/>
      </c>
      <c r="LS31" s="229" t="str">
        <f aca="false">IF(LP31&lt;&gt;"",IF(ABS($F31-$G31)&gt;=PrSettings!$M$7,(ABS($F31-$G31-LM31+LN31)&lt;=1)*1,IF(AND(LP31,$F31=$G31,$F31&gt;=PrSettings!$M$6),(ABS(LM31-$F31)&lt;=1)*1,IF(AND(ABS($F31-$G31-LM31+LN31)&lt;=1,$F31+$G31&gt;=PrSettings!$M$8),(ABS(LM31-$F31)&lt;=1)*(ABS(LN31-$G31)&lt;=1)*1,""))),"")</f>
        <v/>
      </c>
      <c r="LT31" s="236"/>
      <c r="LV31" s="227" t="n">
        <f aca="false">$B31</f>
        <v>12</v>
      </c>
      <c r="LW31" s="228" t="str">
        <f aca="false">GrpD!$B$8</f>
        <v>Netherlands</v>
      </c>
      <c r="LX31" s="229" t="n">
        <f aca="false">$D31</f>
        <v>11</v>
      </c>
      <c r="LY31" s="228" t="str">
        <f aca="false">GrpD!$D$8</f>
        <v>Austria</v>
      </c>
      <c r="LZ31" s="232"/>
      <c r="MA31" s="232"/>
      <c r="MB31" s="235"/>
      <c r="MC31" s="229" t="str">
        <f aca="false">IF(($F31&lt;&gt;"")*($G31&lt;&gt;"")*(LZ31&lt;&gt;"")*(MA31&lt;&gt;""),($F31&gt;$G31)*(LZ31&gt;MA31)+($F31=$G31)*(LZ31=MA31)+($F31&lt;$G31)*(LZ31&lt;MA31),"")</f>
        <v/>
      </c>
      <c r="MD31" s="229" t="str">
        <f aca="false">IF((MC31&lt;&gt;""),IF(OR($F31&lt;&gt;$G31,PrSettings!$M$4="●"),(($F31-$G31)=(LZ31-MA31))*1,0),"")</f>
        <v/>
      </c>
      <c r="ME31" s="229" t="str">
        <f aca="false">IF((MC31&lt;&gt;""),($F31=LZ31)*($G31=MA31),"")</f>
        <v/>
      </c>
      <c r="MF31" s="229" t="str">
        <f aca="false">IF(MC31&lt;&gt;"",IF(ABS($F31-$G31)&gt;=PrSettings!$M$7,(ABS($F31-$G31-LZ31+MA31)&lt;=1)*1,IF(AND(MC31,$F31=$G31,$F31&gt;=PrSettings!$M$6),(ABS(LZ31-$F31)&lt;=1)*1,IF(AND(ABS($F31-$G31-LZ31+MA31)&lt;=1,$F31+$G31&gt;=PrSettings!$M$8),(ABS(LZ31-$F31)&lt;=1)*(ABS(MA31-$G31)&lt;=1)*1,""))),"")</f>
        <v/>
      </c>
      <c r="MG31" s="236"/>
    </row>
    <row r="32" customFormat="false" ht="15.75" hidden="false" customHeight="true" outlineLevel="0" collapsed="false">
      <c r="A32" s="153"/>
      <c r="B32" s="227" t="n">
        <f aca="false" t="array" ref="B32:B32">INDEX(Groups!$C$7:$C$35,MATCH(C32,Groups!$D$7:$D$35,0))</f>
        <v>2</v>
      </c>
      <c r="C32" s="228" t="str">
        <f aca="false">GrpD!$B$9</f>
        <v>France</v>
      </c>
      <c r="D32" s="229" t="n">
        <f aca="false" t="array" ref="D32:D32">INDEX(Groups!$C$7:$C$35,MATCH(E32,Groups!$D$7:$D$35,0))</f>
        <v>26</v>
      </c>
      <c r="E32" s="228" t="str">
        <f aca="false">GrpD!$D$9</f>
        <v>Poland</v>
      </c>
      <c r="F32" s="230" t="n">
        <f aca="false">GrpD!$E$9</f>
        <v>2</v>
      </c>
      <c r="G32" s="231" t="n">
        <f aca="false">GrpD!$G$9</f>
        <v>0</v>
      </c>
      <c r="H32" s="107"/>
      <c r="I32" s="227" t="n">
        <f aca="false">$B32</f>
        <v>2</v>
      </c>
      <c r="J32" s="228" t="str">
        <f aca="false">GrpD!$B$9</f>
        <v>France</v>
      </c>
      <c r="K32" s="229" t="n">
        <f aca="false">$D32</f>
        <v>26</v>
      </c>
      <c r="L32" s="228" t="str">
        <f aca="false">GrpD!$D$9</f>
        <v>Poland</v>
      </c>
      <c r="M32" s="232"/>
      <c r="N32" s="232"/>
      <c r="O32" s="237"/>
      <c r="P32" s="229" t="str">
        <f aca="false">IF(($F32&lt;&gt;"")*($G32&lt;&gt;"")*(M32&lt;&gt;"")*(N32&lt;&gt;""),($F32&gt;$G32)*(M32&gt;N32)+($F32=$G32)*(M32=N32)+($F32&lt;$G32)*(M32&lt;N32),"")</f>
        <v/>
      </c>
      <c r="Q32" s="229" t="str">
        <f aca="false">IF((P32&lt;&gt;""),IF(OR($F32&lt;&gt;$G32,PrSettings!$M$4="●"),(($F32-$G32)=(M32-N32))*1,0),"")</f>
        <v/>
      </c>
      <c r="R32" s="229" t="str">
        <f aca="false">IF((P32&lt;&gt;""),($F32=M32)*($G32=N32),"")</f>
        <v/>
      </c>
      <c r="S32" s="229" t="str">
        <f aca="false">IF(P32&lt;&gt;"",IF(ABS($F32-$G32)&gt;=PrSettings!$M$7,(ABS($F32-$G32-M32+N32)&lt;=1)*1,IF(AND(P32,$F32=$G32,$F32&gt;=PrSettings!$M$6),(ABS(M32-$F32)&lt;=1)*1,IF(AND(ABS($F32-$G32-M32+N32)&lt;=1,$F32+$G32&gt;=PrSettings!$M$8),(ABS(M32-$F32)&lt;=1)*(ABS(N32-$G32)&lt;=1)*1,""))),"")</f>
        <v/>
      </c>
      <c r="T32" s="238"/>
      <c r="V32" s="227" t="n">
        <f aca="false">$B32</f>
        <v>2</v>
      </c>
      <c r="W32" s="228" t="str">
        <f aca="false">GrpD!$B$9</f>
        <v>France</v>
      </c>
      <c r="X32" s="229" t="n">
        <f aca="false">$D32</f>
        <v>26</v>
      </c>
      <c r="Y32" s="228" t="str">
        <f aca="false">GrpD!$D$9</f>
        <v>Poland</v>
      </c>
      <c r="Z32" s="232"/>
      <c r="AA32" s="232"/>
      <c r="AB32" s="237"/>
      <c r="AC32" s="229" t="str">
        <f aca="false">IF(($F32&lt;&gt;"")*($G32&lt;&gt;"")*(Z32&lt;&gt;"")*(AA32&lt;&gt;""),($F32&gt;$G32)*(Z32&gt;AA32)+($F32=$G32)*(Z32=AA32)+($F32&lt;$G32)*(Z32&lt;AA32),"")</f>
        <v/>
      </c>
      <c r="AD32" s="229" t="str">
        <f aca="false">IF((AC32&lt;&gt;""),IF(OR($F32&lt;&gt;$G32,PrSettings!$M$4="●"),(($F32-$G32)=(Z32-AA32))*1,0),"")</f>
        <v/>
      </c>
      <c r="AE32" s="229" t="str">
        <f aca="false">IF((AC32&lt;&gt;""),($F32=Z32)*($G32=AA32),"")</f>
        <v/>
      </c>
      <c r="AF32" s="229" t="str">
        <f aca="false">IF(AC32&lt;&gt;"",IF(ABS($F32-$G32)&gt;=PrSettings!$M$7,(ABS($F32-$G32-Z32+AA32)&lt;=1)*1,IF(AND(AC32,$F32=$G32,$F32&gt;=PrSettings!$M$6),(ABS(Z32-$F32)&lt;=1)*1,IF(AND(ABS($F32-$G32-Z32+AA32)&lt;=1,$F32+$G32&gt;=PrSettings!$M$8),(ABS(Z32-$F32)&lt;=1)*(ABS(AA32-$G32)&lt;=1)*1,""))),"")</f>
        <v/>
      </c>
      <c r="AG32" s="238"/>
      <c r="AI32" s="227" t="n">
        <f aca="false">$B32</f>
        <v>2</v>
      </c>
      <c r="AJ32" s="228" t="str">
        <f aca="false">GrpD!$B$9</f>
        <v>France</v>
      </c>
      <c r="AK32" s="229" t="n">
        <f aca="false">$D32</f>
        <v>26</v>
      </c>
      <c r="AL32" s="228" t="str">
        <f aca="false">GrpD!$D$9</f>
        <v>Poland</v>
      </c>
      <c r="AM32" s="232"/>
      <c r="AN32" s="232"/>
      <c r="AO32" s="237"/>
      <c r="AP32" s="229" t="str">
        <f aca="false">IF(($F32&lt;&gt;"")*($G32&lt;&gt;"")*(AM32&lt;&gt;"")*(AN32&lt;&gt;""),($F32&gt;$G32)*(AM32&gt;AN32)+($F32=$G32)*(AM32=AN32)+($F32&lt;$G32)*(AM32&lt;AN32),"")</f>
        <v/>
      </c>
      <c r="AQ32" s="229" t="str">
        <f aca="false">IF((AP32&lt;&gt;""),IF(OR($F32&lt;&gt;$G32,PrSettings!$M$4="●"),(($F32-$G32)=(AM32-AN32))*1,0),"")</f>
        <v/>
      </c>
      <c r="AR32" s="229" t="str">
        <f aca="false">IF((AP32&lt;&gt;""),($F32=AM32)*($G32=AN32),"")</f>
        <v/>
      </c>
      <c r="AS32" s="229" t="str">
        <f aca="false">IF(AP32&lt;&gt;"",IF(ABS($F32-$G32)&gt;=PrSettings!$M$7,(ABS($F32-$G32-AM32+AN32)&lt;=1)*1,IF(AND(AP32,$F32=$G32,$F32&gt;=PrSettings!$M$6),(ABS(AM32-$F32)&lt;=1)*1,IF(AND(ABS($F32-$G32-AM32+AN32)&lt;=1,$F32+$G32&gt;=PrSettings!$M$8),(ABS(AM32-$F32)&lt;=1)*(ABS(AN32-$G32)&lt;=1)*1,""))),"")</f>
        <v/>
      </c>
      <c r="AT32" s="238"/>
      <c r="AV32" s="227" t="n">
        <f aca="false">$B32</f>
        <v>2</v>
      </c>
      <c r="AW32" s="228" t="str">
        <f aca="false">GrpD!$B$9</f>
        <v>France</v>
      </c>
      <c r="AX32" s="229" t="n">
        <f aca="false">$D32</f>
        <v>26</v>
      </c>
      <c r="AY32" s="228" t="str">
        <f aca="false">GrpD!$D$9</f>
        <v>Poland</v>
      </c>
      <c r="AZ32" s="232"/>
      <c r="BA32" s="232"/>
      <c r="BB32" s="237"/>
      <c r="BC32" s="229" t="str">
        <f aca="false">IF(($F32&lt;&gt;"")*($G32&lt;&gt;"")*(AZ32&lt;&gt;"")*(BA32&lt;&gt;""),($F32&gt;$G32)*(AZ32&gt;BA32)+($F32=$G32)*(AZ32=BA32)+($F32&lt;$G32)*(AZ32&lt;BA32),"")</f>
        <v/>
      </c>
      <c r="BD32" s="229" t="str">
        <f aca="false">IF((BC32&lt;&gt;""),IF(OR($F32&lt;&gt;$G32,PrSettings!$M$4="●"),(($F32-$G32)=(AZ32-BA32))*1,0),"")</f>
        <v/>
      </c>
      <c r="BE32" s="229" t="str">
        <f aca="false">IF((BC32&lt;&gt;""),($F32=AZ32)*($G32=BA32),"")</f>
        <v/>
      </c>
      <c r="BF32" s="229" t="str">
        <f aca="false">IF(BC32&lt;&gt;"",IF(ABS($F32-$G32)&gt;=PrSettings!$M$7,(ABS($F32-$G32-AZ32+BA32)&lt;=1)*1,IF(AND(BC32,$F32=$G32,$F32&gt;=PrSettings!$M$6),(ABS(AZ32-$F32)&lt;=1)*1,IF(AND(ABS($F32-$G32-AZ32+BA32)&lt;=1,$F32+$G32&gt;=PrSettings!$M$8),(ABS(AZ32-$F32)&lt;=1)*(ABS(BA32-$G32)&lt;=1)*1,""))),"")</f>
        <v/>
      </c>
      <c r="BG32" s="238"/>
      <c r="BI32" s="227" t="n">
        <f aca="false">$B32</f>
        <v>2</v>
      </c>
      <c r="BJ32" s="228" t="str">
        <f aca="false">GrpD!$B$9</f>
        <v>France</v>
      </c>
      <c r="BK32" s="229" t="n">
        <f aca="false">$D32</f>
        <v>26</v>
      </c>
      <c r="BL32" s="228" t="str">
        <f aca="false">GrpD!$D$9</f>
        <v>Poland</v>
      </c>
      <c r="BM32" s="232"/>
      <c r="BN32" s="232"/>
      <c r="BO32" s="237"/>
      <c r="BP32" s="229" t="str">
        <f aca="false">IF(($F32&lt;&gt;"")*($G32&lt;&gt;"")*(BM32&lt;&gt;"")*(BN32&lt;&gt;""),($F32&gt;$G32)*(BM32&gt;BN32)+($F32=$G32)*(BM32=BN32)+($F32&lt;$G32)*(BM32&lt;BN32),"")</f>
        <v/>
      </c>
      <c r="BQ32" s="229" t="str">
        <f aca="false">IF((BP32&lt;&gt;""),IF(OR($F32&lt;&gt;$G32,PrSettings!$M$4="●"),(($F32-$G32)=(BM32-BN32))*1,0),"")</f>
        <v/>
      </c>
      <c r="BR32" s="229" t="str">
        <f aca="false">IF((BP32&lt;&gt;""),($F32=BM32)*($G32=BN32),"")</f>
        <v/>
      </c>
      <c r="BS32" s="229" t="str">
        <f aca="false">IF(BP32&lt;&gt;"",IF(ABS($F32-$G32)&gt;=PrSettings!$M$7,(ABS($F32-$G32-BM32+BN32)&lt;=1)*1,IF(AND(BP32,$F32=$G32,$F32&gt;=PrSettings!$M$6),(ABS(BM32-$F32)&lt;=1)*1,IF(AND(ABS($F32-$G32-BM32+BN32)&lt;=1,$F32+$G32&gt;=PrSettings!$M$8),(ABS(BM32-$F32)&lt;=1)*(ABS(BN32-$G32)&lt;=1)*1,""))),"")</f>
        <v/>
      </c>
      <c r="BT32" s="238"/>
      <c r="BV32" s="227" t="n">
        <f aca="false">$B32</f>
        <v>2</v>
      </c>
      <c r="BW32" s="228" t="str">
        <f aca="false">GrpD!$B$9</f>
        <v>France</v>
      </c>
      <c r="BX32" s="229" t="n">
        <f aca="false">$D32</f>
        <v>26</v>
      </c>
      <c r="BY32" s="228" t="str">
        <f aca="false">GrpD!$D$9</f>
        <v>Poland</v>
      </c>
      <c r="BZ32" s="232"/>
      <c r="CA32" s="232"/>
      <c r="CB32" s="237"/>
      <c r="CC32" s="229" t="str">
        <f aca="false">IF(($F32&lt;&gt;"")*($G32&lt;&gt;"")*(BZ32&lt;&gt;"")*(CA32&lt;&gt;""),($F32&gt;$G32)*(BZ32&gt;CA32)+($F32=$G32)*(BZ32=CA32)+($F32&lt;$G32)*(BZ32&lt;CA32),"")</f>
        <v/>
      </c>
      <c r="CD32" s="229" t="str">
        <f aca="false">IF((CC32&lt;&gt;""),IF(OR($F32&lt;&gt;$G32,PrSettings!$M$4="●"),(($F32-$G32)=(BZ32-CA32))*1,0),"")</f>
        <v/>
      </c>
      <c r="CE32" s="229" t="str">
        <f aca="false">IF((CC32&lt;&gt;""),($F32=BZ32)*($G32=CA32),"")</f>
        <v/>
      </c>
      <c r="CF32" s="229" t="str">
        <f aca="false">IF(CC32&lt;&gt;"",IF(ABS($F32-$G32)&gt;=PrSettings!$M$7,(ABS($F32-$G32-BZ32+CA32)&lt;=1)*1,IF(AND(CC32,$F32=$G32,$F32&gt;=PrSettings!$M$6),(ABS(BZ32-$F32)&lt;=1)*1,IF(AND(ABS($F32-$G32-BZ32+CA32)&lt;=1,$F32+$G32&gt;=PrSettings!$M$8),(ABS(BZ32-$F32)&lt;=1)*(ABS(CA32-$G32)&lt;=1)*1,""))),"")</f>
        <v/>
      </c>
      <c r="CG32" s="238"/>
      <c r="CI32" s="227" t="n">
        <f aca="false">$B32</f>
        <v>2</v>
      </c>
      <c r="CJ32" s="228" t="str">
        <f aca="false">GrpD!$B$9</f>
        <v>France</v>
      </c>
      <c r="CK32" s="229" t="n">
        <f aca="false">$D32</f>
        <v>26</v>
      </c>
      <c r="CL32" s="228" t="str">
        <f aca="false">GrpD!$D$9</f>
        <v>Poland</v>
      </c>
      <c r="CM32" s="232"/>
      <c r="CN32" s="232"/>
      <c r="CO32" s="237"/>
      <c r="CP32" s="229" t="str">
        <f aca="false">IF(($F32&lt;&gt;"")*($G32&lt;&gt;"")*(CM32&lt;&gt;"")*(CN32&lt;&gt;""),($F32&gt;$G32)*(CM32&gt;CN32)+($F32=$G32)*(CM32=CN32)+($F32&lt;$G32)*(CM32&lt;CN32),"")</f>
        <v/>
      </c>
      <c r="CQ32" s="229" t="str">
        <f aca="false">IF((CP32&lt;&gt;""),IF(OR($F32&lt;&gt;$G32,PrSettings!$M$4="●"),(($F32-$G32)=(CM32-CN32))*1,0),"")</f>
        <v/>
      </c>
      <c r="CR32" s="229" t="str">
        <f aca="false">IF((CP32&lt;&gt;""),($F32=CM32)*($G32=CN32),"")</f>
        <v/>
      </c>
      <c r="CS32" s="229" t="str">
        <f aca="false">IF(CP32&lt;&gt;"",IF(ABS($F32-$G32)&gt;=PrSettings!$M$7,(ABS($F32-$G32-CM32+CN32)&lt;=1)*1,IF(AND(CP32,$F32=$G32,$F32&gt;=PrSettings!$M$6),(ABS(CM32-$F32)&lt;=1)*1,IF(AND(ABS($F32-$G32-CM32+CN32)&lt;=1,$F32+$G32&gt;=PrSettings!$M$8),(ABS(CM32-$F32)&lt;=1)*(ABS(CN32-$G32)&lt;=1)*1,""))),"")</f>
        <v/>
      </c>
      <c r="CT32" s="238"/>
      <c r="CV32" s="227" t="n">
        <f aca="false">$B32</f>
        <v>2</v>
      </c>
      <c r="CW32" s="228" t="str">
        <f aca="false">GrpD!$B$9</f>
        <v>France</v>
      </c>
      <c r="CX32" s="229" t="n">
        <f aca="false">$D32</f>
        <v>26</v>
      </c>
      <c r="CY32" s="228" t="str">
        <f aca="false">GrpD!$D$9</f>
        <v>Poland</v>
      </c>
      <c r="CZ32" s="232"/>
      <c r="DA32" s="232"/>
      <c r="DB32" s="237"/>
      <c r="DC32" s="229" t="str">
        <f aca="false">IF(($F32&lt;&gt;"")*($G32&lt;&gt;"")*(CZ32&lt;&gt;"")*(DA32&lt;&gt;""),($F32&gt;$G32)*(CZ32&gt;DA32)+($F32=$G32)*(CZ32=DA32)+($F32&lt;$G32)*(CZ32&lt;DA32),"")</f>
        <v/>
      </c>
      <c r="DD32" s="229" t="str">
        <f aca="false">IF((DC32&lt;&gt;""),IF(OR($F32&lt;&gt;$G32,PrSettings!$M$4="●"),(($F32-$G32)=(CZ32-DA32))*1,0),"")</f>
        <v/>
      </c>
      <c r="DE32" s="229" t="str">
        <f aca="false">IF((DC32&lt;&gt;""),($F32=CZ32)*($G32=DA32),"")</f>
        <v/>
      </c>
      <c r="DF32" s="229" t="str">
        <f aca="false">IF(DC32&lt;&gt;"",IF(ABS($F32-$G32)&gt;=PrSettings!$M$7,(ABS($F32-$G32-CZ32+DA32)&lt;=1)*1,IF(AND(DC32,$F32=$G32,$F32&gt;=PrSettings!$M$6),(ABS(CZ32-$F32)&lt;=1)*1,IF(AND(ABS($F32-$G32-CZ32+DA32)&lt;=1,$F32+$G32&gt;=PrSettings!$M$8),(ABS(CZ32-$F32)&lt;=1)*(ABS(DA32-$G32)&lt;=1)*1,""))),"")</f>
        <v/>
      </c>
      <c r="DG32" s="238"/>
      <c r="DI32" s="227" t="n">
        <f aca="false">$B32</f>
        <v>2</v>
      </c>
      <c r="DJ32" s="228" t="str">
        <f aca="false">GrpD!$B$9</f>
        <v>France</v>
      </c>
      <c r="DK32" s="229" t="n">
        <f aca="false">$D32</f>
        <v>26</v>
      </c>
      <c r="DL32" s="228" t="str">
        <f aca="false">GrpD!$D$9</f>
        <v>Poland</v>
      </c>
      <c r="DM32" s="232"/>
      <c r="DN32" s="232"/>
      <c r="DO32" s="237"/>
      <c r="DP32" s="229" t="str">
        <f aca="false">IF(($F32&lt;&gt;"")*($G32&lt;&gt;"")*(DM32&lt;&gt;"")*(DN32&lt;&gt;""),($F32&gt;$G32)*(DM32&gt;DN32)+($F32=$G32)*(DM32=DN32)+($F32&lt;$G32)*(DM32&lt;DN32),"")</f>
        <v/>
      </c>
      <c r="DQ32" s="229" t="str">
        <f aca="false">IF((DP32&lt;&gt;""),IF(OR($F32&lt;&gt;$G32,PrSettings!$M$4="●"),(($F32-$G32)=(DM32-DN32))*1,0),"")</f>
        <v/>
      </c>
      <c r="DR32" s="229" t="str">
        <f aca="false">IF((DP32&lt;&gt;""),($F32=DM32)*($G32=DN32),"")</f>
        <v/>
      </c>
      <c r="DS32" s="229" t="str">
        <f aca="false">IF(DP32&lt;&gt;"",IF(ABS($F32-$G32)&gt;=PrSettings!$M$7,(ABS($F32-$G32-DM32+DN32)&lt;=1)*1,IF(AND(DP32,$F32=$G32,$F32&gt;=PrSettings!$M$6),(ABS(DM32-$F32)&lt;=1)*1,IF(AND(ABS($F32-$G32-DM32+DN32)&lt;=1,$F32+$G32&gt;=PrSettings!$M$8),(ABS(DM32-$F32)&lt;=1)*(ABS(DN32-$G32)&lt;=1)*1,""))),"")</f>
        <v/>
      </c>
      <c r="DT32" s="238"/>
      <c r="DV32" s="227" t="n">
        <f aca="false">$B32</f>
        <v>2</v>
      </c>
      <c r="DW32" s="228" t="str">
        <f aca="false">GrpD!$B$9</f>
        <v>France</v>
      </c>
      <c r="DX32" s="229" t="n">
        <f aca="false">$D32</f>
        <v>26</v>
      </c>
      <c r="DY32" s="228" t="str">
        <f aca="false">GrpD!$D$9</f>
        <v>Poland</v>
      </c>
      <c r="DZ32" s="232"/>
      <c r="EA32" s="232"/>
      <c r="EB32" s="237"/>
      <c r="EC32" s="229" t="str">
        <f aca="false">IF(($F32&lt;&gt;"")*($G32&lt;&gt;"")*(DZ32&lt;&gt;"")*(EA32&lt;&gt;""),($F32&gt;$G32)*(DZ32&gt;EA32)+($F32=$G32)*(DZ32=EA32)+($F32&lt;$G32)*(DZ32&lt;EA32),"")</f>
        <v/>
      </c>
      <c r="ED32" s="229" t="str">
        <f aca="false">IF((EC32&lt;&gt;""),IF(OR($F32&lt;&gt;$G32,PrSettings!$M$4="●"),(($F32-$G32)=(DZ32-EA32))*1,0),"")</f>
        <v/>
      </c>
      <c r="EE32" s="229" t="str">
        <f aca="false">IF((EC32&lt;&gt;""),($F32=DZ32)*($G32=EA32),"")</f>
        <v/>
      </c>
      <c r="EF32" s="229" t="str">
        <f aca="false">IF(EC32&lt;&gt;"",IF(ABS($F32-$G32)&gt;=PrSettings!$M$7,(ABS($F32-$G32-DZ32+EA32)&lt;=1)*1,IF(AND(EC32,$F32=$G32,$F32&gt;=PrSettings!$M$6),(ABS(DZ32-$F32)&lt;=1)*1,IF(AND(ABS($F32-$G32-DZ32+EA32)&lt;=1,$F32+$G32&gt;=PrSettings!$M$8),(ABS(DZ32-$F32)&lt;=1)*(ABS(EA32-$G32)&lt;=1)*1,""))),"")</f>
        <v/>
      </c>
      <c r="EG32" s="238"/>
      <c r="EI32" s="227" t="n">
        <f aca="false">$B32</f>
        <v>2</v>
      </c>
      <c r="EJ32" s="228" t="str">
        <f aca="false">GrpD!$B$9</f>
        <v>France</v>
      </c>
      <c r="EK32" s="229" t="n">
        <f aca="false">$D32</f>
        <v>26</v>
      </c>
      <c r="EL32" s="228" t="str">
        <f aca="false">GrpD!$D$9</f>
        <v>Poland</v>
      </c>
      <c r="EM32" s="232"/>
      <c r="EN32" s="232"/>
      <c r="EO32" s="237"/>
      <c r="EP32" s="229" t="str">
        <f aca="false">IF(($F32&lt;&gt;"")*($G32&lt;&gt;"")*(EM32&lt;&gt;"")*(EN32&lt;&gt;""),($F32&gt;$G32)*(EM32&gt;EN32)+($F32=$G32)*(EM32=EN32)+($F32&lt;$G32)*(EM32&lt;EN32),"")</f>
        <v/>
      </c>
      <c r="EQ32" s="229" t="str">
        <f aca="false">IF((EP32&lt;&gt;""),IF(OR($F32&lt;&gt;$G32,PrSettings!$M$4="●"),(($F32-$G32)=(EM32-EN32))*1,0),"")</f>
        <v/>
      </c>
      <c r="ER32" s="229" t="str">
        <f aca="false">IF((EP32&lt;&gt;""),($F32=EM32)*($G32=EN32),"")</f>
        <v/>
      </c>
      <c r="ES32" s="229" t="str">
        <f aca="false">IF(EP32&lt;&gt;"",IF(ABS($F32-$G32)&gt;=PrSettings!$M$7,(ABS($F32-$G32-EM32+EN32)&lt;=1)*1,IF(AND(EP32,$F32=$G32,$F32&gt;=PrSettings!$M$6),(ABS(EM32-$F32)&lt;=1)*1,IF(AND(ABS($F32-$G32-EM32+EN32)&lt;=1,$F32+$G32&gt;=PrSettings!$M$8),(ABS(EM32-$F32)&lt;=1)*(ABS(EN32-$G32)&lt;=1)*1,""))),"")</f>
        <v/>
      </c>
      <c r="ET32" s="238"/>
      <c r="EV32" s="227" t="n">
        <f aca="false">$B32</f>
        <v>2</v>
      </c>
      <c r="EW32" s="228" t="str">
        <f aca="false">GrpD!$B$9</f>
        <v>France</v>
      </c>
      <c r="EX32" s="229" t="n">
        <f aca="false">$D32</f>
        <v>26</v>
      </c>
      <c r="EY32" s="228" t="str">
        <f aca="false">GrpD!$D$9</f>
        <v>Poland</v>
      </c>
      <c r="EZ32" s="232"/>
      <c r="FA32" s="232"/>
      <c r="FB32" s="237"/>
      <c r="FC32" s="229" t="str">
        <f aca="false">IF(($F32&lt;&gt;"")*($G32&lt;&gt;"")*(EZ32&lt;&gt;"")*(FA32&lt;&gt;""),($F32&gt;$G32)*(EZ32&gt;FA32)+($F32=$G32)*(EZ32=FA32)+($F32&lt;$G32)*(EZ32&lt;FA32),"")</f>
        <v/>
      </c>
      <c r="FD32" s="229" t="str">
        <f aca="false">IF((FC32&lt;&gt;""),IF(OR($F32&lt;&gt;$G32,PrSettings!$M$4="●"),(($F32-$G32)=(EZ32-FA32))*1,0),"")</f>
        <v/>
      </c>
      <c r="FE32" s="229" t="str">
        <f aca="false">IF((FC32&lt;&gt;""),($F32=EZ32)*($G32=FA32),"")</f>
        <v/>
      </c>
      <c r="FF32" s="229" t="str">
        <f aca="false">IF(FC32&lt;&gt;"",IF(ABS($F32-$G32)&gt;=PrSettings!$M$7,(ABS($F32-$G32-EZ32+FA32)&lt;=1)*1,IF(AND(FC32,$F32=$G32,$F32&gt;=PrSettings!$M$6),(ABS(EZ32-$F32)&lt;=1)*1,IF(AND(ABS($F32-$G32-EZ32+FA32)&lt;=1,$F32+$G32&gt;=PrSettings!$M$8),(ABS(EZ32-$F32)&lt;=1)*(ABS(FA32-$G32)&lt;=1)*1,""))),"")</f>
        <v/>
      </c>
      <c r="FG32" s="238"/>
      <c r="FI32" s="227" t="n">
        <f aca="false">$B32</f>
        <v>2</v>
      </c>
      <c r="FJ32" s="228" t="str">
        <f aca="false">GrpD!$B$9</f>
        <v>France</v>
      </c>
      <c r="FK32" s="229" t="n">
        <f aca="false">$D32</f>
        <v>26</v>
      </c>
      <c r="FL32" s="228" t="str">
        <f aca="false">GrpD!$D$9</f>
        <v>Poland</v>
      </c>
      <c r="FM32" s="232"/>
      <c r="FN32" s="232"/>
      <c r="FO32" s="237"/>
      <c r="FP32" s="229" t="str">
        <f aca="false">IF(($F32&lt;&gt;"")*($G32&lt;&gt;"")*(FM32&lt;&gt;"")*(FN32&lt;&gt;""),($F32&gt;$G32)*(FM32&gt;FN32)+($F32=$G32)*(FM32=FN32)+($F32&lt;$G32)*(FM32&lt;FN32),"")</f>
        <v/>
      </c>
      <c r="FQ32" s="229" t="str">
        <f aca="false">IF((FP32&lt;&gt;""),IF(OR($F32&lt;&gt;$G32,PrSettings!$M$4="●"),(($F32-$G32)=(FM32-FN32))*1,0),"")</f>
        <v/>
      </c>
      <c r="FR32" s="229" t="str">
        <f aca="false">IF((FP32&lt;&gt;""),($F32=FM32)*($G32=FN32),"")</f>
        <v/>
      </c>
      <c r="FS32" s="229" t="str">
        <f aca="false">IF(FP32&lt;&gt;"",IF(ABS($F32-$G32)&gt;=PrSettings!$M$7,(ABS($F32-$G32-FM32+FN32)&lt;=1)*1,IF(AND(FP32,$F32=$G32,$F32&gt;=PrSettings!$M$6),(ABS(FM32-$F32)&lt;=1)*1,IF(AND(ABS($F32-$G32-FM32+FN32)&lt;=1,$F32+$G32&gt;=PrSettings!$M$8),(ABS(FM32-$F32)&lt;=1)*(ABS(FN32-$G32)&lt;=1)*1,""))),"")</f>
        <v/>
      </c>
      <c r="FT32" s="238"/>
      <c r="FV32" s="227" t="n">
        <f aca="false">$B32</f>
        <v>2</v>
      </c>
      <c r="FW32" s="228" t="str">
        <f aca="false">GrpD!$B$9</f>
        <v>France</v>
      </c>
      <c r="FX32" s="229" t="n">
        <f aca="false">$D32</f>
        <v>26</v>
      </c>
      <c r="FY32" s="228" t="str">
        <f aca="false">GrpD!$D$9</f>
        <v>Poland</v>
      </c>
      <c r="FZ32" s="232"/>
      <c r="GA32" s="232"/>
      <c r="GB32" s="237"/>
      <c r="GC32" s="229" t="str">
        <f aca="false">IF(($F32&lt;&gt;"")*($G32&lt;&gt;"")*(FZ32&lt;&gt;"")*(GA32&lt;&gt;""),($F32&gt;$G32)*(FZ32&gt;GA32)+($F32=$G32)*(FZ32=GA32)+($F32&lt;$G32)*(FZ32&lt;GA32),"")</f>
        <v/>
      </c>
      <c r="GD32" s="229" t="str">
        <f aca="false">IF((GC32&lt;&gt;""),IF(OR($F32&lt;&gt;$G32,PrSettings!$M$4="●"),(($F32-$G32)=(FZ32-GA32))*1,0),"")</f>
        <v/>
      </c>
      <c r="GE32" s="229" t="str">
        <f aca="false">IF((GC32&lt;&gt;""),($F32=FZ32)*($G32=GA32),"")</f>
        <v/>
      </c>
      <c r="GF32" s="229" t="str">
        <f aca="false">IF(GC32&lt;&gt;"",IF(ABS($F32-$G32)&gt;=PrSettings!$M$7,(ABS($F32-$G32-FZ32+GA32)&lt;=1)*1,IF(AND(GC32,$F32=$G32,$F32&gt;=PrSettings!$M$6),(ABS(FZ32-$F32)&lt;=1)*1,IF(AND(ABS($F32-$G32-FZ32+GA32)&lt;=1,$F32+$G32&gt;=PrSettings!$M$8),(ABS(FZ32-$F32)&lt;=1)*(ABS(GA32-$G32)&lt;=1)*1,""))),"")</f>
        <v/>
      </c>
      <c r="GG32" s="238"/>
      <c r="GI32" s="227" t="n">
        <f aca="false">$B32</f>
        <v>2</v>
      </c>
      <c r="GJ32" s="228" t="str">
        <f aca="false">GrpD!$B$9</f>
        <v>France</v>
      </c>
      <c r="GK32" s="229" t="n">
        <f aca="false">$D32</f>
        <v>26</v>
      </c>
      <c r="GL32" s="228" t="str">
        <f aca="false">GrpD!$D$9</f>
        <v>Poland</v>
      </c>
      <c r="GM32" s="232"/>
      <c r="GN32" s="232"/>
      <c r="GO32" s="237"/>
      <c r="GP32" s="229" t="str">
        <f aca="false">IF(($F32&lt;&gt;"")*($G32&lt;&gt;"")*(GM32&lt;&gt;"")*(GN32&lt;&gt;""),($F32&gt;$G32)*(GM32&gt;GN32)+($F32=$G32)*(GM32=GN32)+($F32&lt;$G32)*(GM32&lt;GN32),"")</f>
        <v/>
      </c>
      <c r="GQ32" s="229" t="str">
        <f aca="false">IF((GP32&lt;&gt;""),IF(OR($F32&lt;&gt;$G32,PrSettings!$M$4="●"),(($F32-$G32)=(GM32-GN32))*1,0),"")</f>
        <v/>
      </c>
      <c r="GR32" s="229" t="str">
        <f aca="false">IF((GP32&lt;&gt;""),($F32=GM32)*($G32=GN32),"")</f>
        <v/>
      </c>
      <c r="GS32" s="229" t="str">
        <f aca="false">IF(GP32&lt;&gt;"",IF(ABS($F32-$G32)&gt;=PrSettings!$M$7,(ABS($F32-$G32-GM32+GN32)&lt;=1)*1,IF(AND(GP32,$F32=$G32,$F32&gt;=PrSettings!$M$6),(ABS(GM32-$F32)&lt;=1)*1,IF(AND(ABS($F32-$G32-GM32+GN32)&lt;=1,$F32+$G32&gt;=PrSettings!$M$8),(ABS(GM32-$F32)&lt;=1)*(ABS(GN32-$G32)&lt;=1)*1,""))),"")</f>
        <v/>
      </c>
      <c r="GT32" s="238"/>
      <c r="GV32" s="227" t="n">
        <f aca="false">$B32</f>
        <v>2</v>
      </c>
      <c r="GW32" s="228" t="str">
        <f aca="false">GrpD!$B$9</f>
        <v>France</v>
      </c>
      <c r="GX32" s="229" t="n">
        <f aca="false">$D32</f>
        <v>26</v>
      </c>
      <c r="GY32" s="228" t="str">
        <f aca="false">GrpD!$D$9</f>
        <v>Poland</v>
      </c>
      <c r="GZ32" s="232"/>
      <c r="HA32" s="232"/>
      <c r="HB32" s="237"/>
      <c r="HC32" s="229" t="str">
        <f aca="false">IF(($F32&lt;&gt;"")*($G32&lt;&gt;"")*(GZ32&lt;&gt;"")*(HA32&lt;&gt;""),($F32&gt;$G32)*(GZ32&gt;HA32)+($F32=$G32)*(GZ32=HA32)+($F32&lt;$G32)*(GZ32&lt;HA32),"")</f>
        <v/>
      </c>
      <c r="HD32" s="229" t="str">
        <f aca="false">IF((HC32&lt;&gt;""),IF(OR($F32&lt;&gt;$G32,PrSettings!$M$4="●"),(($F32-$G32)=(GZ32-HA32))*1,0),"")</f>
        <v/>
      </c>
      <c r="HE32" s="229" t="str">
        <f aca="false">IF((HC32&lt;&gt;""),($F32=GZ32)*($G32=HA32),"")</f>
        <v/>
      </c>
      <c r="HF32" s="229" t="str">
        <f aca="false">IF(HC32&lt;&gt;"",IF(ABS($F32-$G32)&gt;=PrSettings!$M$7,(ABS($F32-$G32-GZ32+HA32)&lt;=1)*1,IF(AND(HC32,$F32=$G32,$F32&gt;=PrSettings!$M$6),(ABS(GZ32-$F32)&lt;=1)*1,IF(AND(ABS($F32-$G32-GZ32+HA32)&lt;=1,$F32+$G32&gt;=PrSettings!$M$8),(ABS(GZ32-$F32)&lt;=1)*(ABS(HA32-$G32)&lt;=1)*1,""))),"")</f>
        <v/>
      </c>
      <c r="HG32" s="238"/>
      <c r="HI32" s="227" t="n">
        <f aca="false">$B32</f>
        <v>2</v>
      </c>
      <c r="HJ32" s="228" t="str">
        <f aca="false">GrpD!$B$9</f>
        <v>France</v>
      </c>
      <c r="HK32" s="229" t="n">
        <f aca="false">$D32</f>
        <v>26</v>
      </c>
      <c r="HL32" s="228" t="str">
        <f aca="false">GrpD!$D$9</f>
        <v>Poland</v>
      </c>
      <c r="HM32" s="232"/>
      <c r="HN32" s="232"/>
      <c r="HO32" s="237"/>
      <c r="HP32" s="229" t="str">
        <f aca="false">IF(($F32&lt;&gt;"")*($G32&lt;&gt;"")*(HM32&lt;&gt;"")*(HN32&lt;&gt;""),($F32&gt;$G32)*(HM32&gt;HN32)+($F32=$G32)*(HM32=HN32)+($F32&lt;$G32)*(HM32&lt;HN32),"")</f>
        <v/>
      </c>
      <c r="HQ32" s="229" t="str">
        <f aca="false">IF((HP32&lt;&gt;""),IF(OR($F32&lt;&gt;$G32,PrSettings!$M$4="●"),(($F32-$G32)=(HM32-HN32))*1,0),"")</f>
        <v/>
      </c>
      <c r="HR32" s="229" t="str">
        <f aca="false">IF((HP32&lt;&gt;""),($F32=HM32)*($G32=HN32),"")</f>
        <v/>
      </c>
      <c r="HS32" s="229" t="str">
        <f aca="false">IF(HP32&lt;&gt;"",IF(ABS($F32-$G32)&gt;=PrSettings!$M$7,(ABS($F32-$G32-HM32+HN32)&lt;=1)*1,IF(AND(HP32,$F32=$G32,$F32&gt;=PrSettings!$M$6),(ABS(HM32-$F32)&lt;=1)*1,IF(AND(ABS($F32-$G32-HM32+HN32)&lt;=1,$F32+$G32&gt;=PrSettings!$M$8),(ABS(HM32-$F32)&lt;=1)*(ABS(HN32-$G32)&lt;=1)*1,""))),"")</f>
        <v/>
      </c>
      <c r="HT32" s="238"/>
      <c r="HV32" s="227" t="n">
        <f aca="false">$B32</f>
        <v>2</v>
      </c>
      <c r="HW32" s="228" t="str">
        <f aca="false">GrpD!$B$9</f>
        <v>France</v>
      </c>
      <c r="HX32" s="229" t="n">
        <f aca="false">$D32</f>
        <v>26</v>
      </c>
      <c r="HY32" s="228" t="str">
        <f aca="false">GrpD!$D$9</f>
        <v>Poland</v>
      </c>
      <c r="HZ32" s="232"/>
      <c r="IA32" s="232"/>
      <c r="IB32" s="237"/>
      <c r="IC32" s="229" t="str">
        <f aca="false">IF(($F32&lt;&gt;"")*($G32&lt;&gt;"")*(HZ32&lt;&gt;"")*(IA32&lt;&gt;""),($F32&gt;$G32)*(HZ32&gt;IA32)+($F32=$G32)*(HZ32=IA32)+($F32&lt;$G32)*(HZ32&lt;IA32),"")</f>
        <v/>
      </c>
      <c r="ID32" s="229" t="str">
        <f aca="false">IF((IC32&lt;&gt;""),IF(OR($F32&lt;&gt;$G32,PrSettings!$M$4="●"),(($F32-$G32)=(HZ32-IA32))*1,0),"")</f>
        <v/>
      </c>
      <c r="IE32" s="229" t="str">
        <f aca="false">IF((IC32&lt;&gt;""),($F32=HZ32)*($G32=IA32),"")</f>
        <v/>
      </c>
      <c r="IF32" s="229" t="str">
        <f aca="false">IF(IC32&lt;&gt;"",IF(ABS($F32-$G32)&gt;=PrSettings!$M$7,(ABS($F32-$G32-HZ32+IA32)&lt;=1)*1,IF(AND(IC32,$F32=$G32,$F32&gt;=PrSettings!$M$6),(ABS(HZ32-$F32)&lt;=1)*1,IF(AND(ABS($F32-$G32-HZ32+IA32)&lt;=1,$F32+$G32&gt;=PrSettings!$M$8),(ABS(HZ32-$F32)&lt;=1)*(ABS(IA32-$G32)&lt;=1)*1,""))),"")</f>
        <v/>
      </c>
      <c r="IG32" s="238"/>
      <c r="II32" s="227" t="n">
        <f aca="false">$B32</f>
        <v>2</v>
      </c>
      <c r="IJ32" s="228" t="str">
        <f aca="false">GrpD!$B$9</f>
        <v>France</v>
      </c>
      <c r="IK32" s="229" t="n">
        <f aca="false">$D32</f>
        <v>26</v>
      </c>
      <c r="IL32" s="228" t="str">
        <f aca="false">GrpD!$D$9</f>
        <v>Poland</v>
      </c>
      <c r="IM32" s="232"/>
      <c r="IN32" s="232"/>
      <c r="IO32" s="237"/>
      <c r="IP32" s="229" t="str">
        <f aca="false">IF(($F32&lt;&gt;"")*($G32&lt;&gt;"")*(IM32&lt;&gt;"")*(IN32&lt;&gt;""),($F32&gt;$G32)*(IM32&gt;IN32)+($F32=$G32)*(IM32=IN32)+($F32&lt;$G32)*(IM32&lt;IN32),"")</f>
        <v/>
      </c>
      <c r="IQ32" s="229" t="str">
        <f aca="false">IF((IP32&lt;&gt;""),IF(OR($F32&lt;&gt;$G32,PrSettings!$M$4="●"),(($F32-$G32)=(IM32-IN32))*1,0),"")</f>
        <v/>
      </c>
      <c r="IR32" s="229" t="str">
        <f aca="false">IF((IP32&lt;&gt;""),($F32=IM32)*($G32=IN32),"")</f>
        <v/>
      </c>
      <c r="IS32" s="229" t="str">
        <f aca="false">IF(IP32&lt;&gt;"",IF(ABS($F32-$G32)&gt;=PrSettings!$M$7,(ABS($F32-$G32-IM32+IN32)&lt;=1)*1,IF(AND(IP32,$F32=$G32,$F32&gt;=PrSettings!$M$6),(ABS(IM32-$F32)&lt;=1)*1,IF(AND(ABS($F32-$G32-IM32+IN32)&lt;=1,$F32+$G32&gt;=PrSettings!$M$8),(ABS(IM32-$F32)&lt;=1)*(ABS(IN32-$G32)&lt;=1)*1,""))),"")</f>
        <v/>
      </c>
      <c r="IT32" s="238"/>
      <c r="IV32" s="227" t="n">
        <f aca="false">$B32</f>
        <v>2</v>
      </c>
      <c r="IW32" s="228" t="str">
        <f aca="false">GrpD!$B$9</f>
        <v>France</v>
      </c>
      <c r="IX32" s="229" t="n">
        <f aca="false">$D32</f>
        <v>26</v>
      </c>
      <c r="IY32" s="228" t="str">
        <f aca="false">GrpD!$D$9</f>
        <v>Poland</v>
      </c>
      <c r="IZ32" s="232"/>
      <c r="JA32" s="232"/>
      <c r="JB32" s="237"/>
      <c r="JC32" s="229" t="str">
        <f aca="false">IF(($F32&lt;&gt;"")*($G32&lt;&gt;"")*(IZ32&lt;&gt;"")*(JA32&lt;&gt;""),($F32&gt;$G32)*(IZ32&gt;JA32)+($F32=$G32)*(IZ32=JA32)+($F32&lt;$G32)*(IZ32&lt;JA32),"")</f>
        <v/>
      </c>
      <c r="JD32" s="229" t="str">
        <f aca="false">IF((JC32&lt;&gt;""),IF(OR($F32&lt;&gt;$G32,PrSettings!$M$4="●"),(($F32-$G32)=(IZ32-JA32))*1,0),"")</f>
        <v/>
      </c>
      <c r="JE32" s="229" t="str">
        <f aca="false">IF((JC32&lt;&gt;""),($F32=IZ32)*($G32=JA32),"")</f>
        <v/>
      </c>
      <c r="JF32" s="229" t="str">
        <f aca="false">IF(JC32&lt;&gt;"",IF(ABS($F32-$G32)&gt;=PrSettings!$M$7,(ABS($F32-$G32-IZ32+JA32)&lt;=1)*1,IF(AND(JC32,$F32=$G32,$F32&gt;=PrSettings!$M$6),(ABS(IZ32-$F32)&lt;=1)*1,IF(AND(ABS($F32-$G32-IZ32+JA32)&lt;=1,$F32+$G32&gt;=PrSettings!$M$8),(ABS(IZ32-$F32)&lt;=1)*(ABS(JA32-$G32)&lt;=1)*1,""))),"")</f>
        <v/>
      </c>
      <c r="JG32" s="238"/>
      <c r="JI32" s="227" t="n">
        <f aca="false">$B32</f>
        <v>2</v>
      </c>
      <c r="JJ32" s="228" t="str">
        <f aca="false">GrpD!$B$9</f>
        <v>France</v>
      </c>
      <c r="JK32" s="229" t="n">
        <f aca="false">$D32</f>
        <v>26</v>
      </c>
      <c r="JL32" s="228" t="str">
        <f aca="false">GrpD!$D$9</f>
        <v>Poland</v>
      </c>
      <c r="JM32" s="232"/>
      <c r="JN32" s="232"/>
      <c r="JO32" s="237"/>
      <c r="JP32" s="229" t="str">
        <f aca="false">IF(($F32&lt;&gt;"")*($G32&lt;&gt;"")*(JM32&lt;&gt;"")*(JN32&lt;&gt;""),($F32&gt;$G32)*(JM32&gt;JN32)+($F32=$G32)*(JM32=JN32)+($F32&lt;$G32)*(JM32&lt;JN32),"")</f>
        <v/>
      </c>
      <c r="JQ32" s="229" t="str">
        <f aca="false">IF((JP32&lt;&gt;""),IF(OR($F32&lt;&gt;$G32,PrSettings!$M$4="●"),(($F32-$G32)=(JM32-JN32))*1,0),"")</f>
        <v/>
      </c>
      <c r="JR32" s="229" t="str">
        <f aca="false">IF((JP32&lt;&gt;""),($F32=JM32)*($G32=JN32),"")</f>
        <v/>
      </c>
      <c r="JS32" s="229" t="str">
        <f aca="false">IF(JP32&lt;&gt;"",IF(ABS($F32-$G32)&gt;=PrSettings!$M$7,(ABS($F32-$G32-JM32+JN32)&lt;=1)*1,IF(AND(JP32,$F32=$G32,$F32&gt;=PrSettings!$M$6),(ABS(JM32-$F32)&lt;=1)*1,IF(AND(ABS($F32-$G32-JM32+JN32)&lt;=1,$F32+$G32&gt;=PrSettings!$M$8),(ABS(JM32-$F32)&lt;=1)*(ABS(JN32-$G32)&lt;=1)*1,""))),"")</f>
        <v/>
      </c>
      <c r="JT32" s="238"/>
      <c r="JV32" s="227" t="n">
        <f aca="false">$B32</f>
        <v>2</v>
      </c>
      <c r="JW32" s="228" t="str">
        <f aca="false">GrpD!$B$9</f>
        <v>France</v>
      </c>
      <c r="JX32" s="229" t="n">
        <f aca="false">$D32</f>
        <v>26</v>
      </c>
      <c r="JY32" s="228" t="str">
        <f aca="false">GrpD!$D$9</f>
        <v>Poland</v>
      </c>
      <c r="JZ32" s="232"/>
      <c r="KA32" s="232"/>
      <c r="KB32" s="237"/>
      <c r="KC32" s="229" t="str">
        <f aca="false">IF(($F32&lt;&gt;"")*($G32&lt;&gt;"")*(JZ32&lt;&gt;"")*(KA32&lt;&gt;""),($F32&gt;$G32)*(JZ32&gt;KA32)+($F32=$G32)*(JZ32=KA32)+($F32&lt;$G32)*(JZ32&lt;KA32),"")</f>
        <v/>
      </c>
      <c r="KD32" s="229" t="str">
        <f aca="false">IF((KC32&lt;&gt;""),IF(OR($F32&lt;&gt;$G32,PrSettings!$M$4="●"),(($F32-$G32)=(JZ32-KA32))*1,0),"")</f>
        <v/>
      </c>
      <c r="KE32" s="229" t="str">
        <f aca="false">IF((KC32&lt;&gt;""),($F32=JZ32)*($G32=KA32),"")</f>
        <v/>
      </c>
      <c r="KF32" s="229" t="str">
        <f aca="false">IF(KC32&lt;&gt;"",IF(ABS($F32-$G32)&gt;=PrSettings!$M$7,(ABS($F32-$G32-JZ32+KA32)&lt;=1)*1,IF(AND(KC32,$F32=$G32,$F32&gt;=PrSettings!$M$6),(ABS(JZ32-$F32)&lt;=1)*1,IF(AND(ABS($F32-$G32-JZ32+KA32)&lt;=1,$F32+$G32&gt;=PrSettings!$M$8),(ABS(JZ32-$F32)&lt;=1)*(ABS(KA32-$G32)&lt;=1)*1,""))),"")</f>
        <v/>
      </c>
      <c r="KG32" s="238"/>
      <c r="KI32" s="227" t="n">
        <f aca="false">$B32</f>
        <v>2</v>
      </c>
      <c r="KJ32" s="228" t="str">
        <f aca="false">GrpD!$B$9</f>
        <v>France</v>
      </c>
      <c r="KK32" s="229" t="n">
        <f aca="false">$D32</f>
        <v>26</v>
      </c>
      <c r="KL32" s="228" t="str">
        <f aca="false">GrpD!$D$9</f>
        <v>Poland</v>
      </c>
      <c r="KM32" s="232"/>
      <c r="KN32" s="232"/>
      <c r="KO32" s="237"/>
      <c r="KP32" s="229" t="str">
        <f aca="false">IF(($F32&lt;&gt;"")*($G32&lt;&gt;"")*(KM32&lt;&gt;"")*(KN32&lt;&gt;""),($F32&gt;$G32)*(KM32&gt;KN32)+($F32=$G32)*(KM32=KN32)+($F32&lt;$G32)*(KM32&lt;KN32),"")</f>
        <v/>
      </c>
      <c r="KQ32" s="229" t="str">
        <f aca="false">IF((KP32&lt;&gt;""),IF(OR($F32&lt;&gt;$G32,PrSettings!$M$4="●"),(($F32-$G32)=(KM32-KN32))*1,0),"")</f>
        <v/>
      </c>
      <c r="KR32" s="229" t="str">
        <f aca="false">IF((KP32&lt;&gt;""),($F32=KM32)*($G32=KN32),"")</f>
        <v/>
      </c>
      <c r="KS32" s="229" t="str">
        <f aca="false">IF(KP32&lt;&gt;"",IF(ABS($F32-$G32)&gt;=PrSettings!$M$7,(ABS($F32-$G32-KM32+KN32)&lt;=1)*1,IF(AND(KP32,$F32=$G32,$F32&gt;=PrSettings!$M$6),(ABS(KM32-$F32)&lt;=1)*1,IF(AND(ABS($F32-$G32-KM32+KN32)&lt;=1,$F32+$G32&gt;=PrSettings!$M$8),(ABS(KM32-$F32)&lt;=1)*(ABS(KN32-$G32)&lt;=1)*1,""))),"")</f>
        <v/>
      </c>
      <c r="KT32" s="238"/>
      <c r="KV32" s="227" t="n">
        <f aca="false">$B32</f>
        <v>2</v>
      </c>
      <c r="KW32" s="228" t="str">
        <f aca="false">GrpD!$B$9</f>
        <v>France</v>
      </c>
      <c r="KX32" s="229" t="n">
        <f aca="false">$D32</f>
        <v>26</v>
      </c>
      <c r="KY32" s="228" t="str">
        <f aca="false">GrpD!$D$9</f>
        <v>Poland</v>
      </c>
      <c r="KZ32" s="232"/>
      <c r="LA32" s="232"/>
      <c r="LB32" s="237"/>
      <c r="LC32" s="229" t="str">
        <f aca="false">IF(($F32&lt;&gt;"")*($G32&lt;&gt;"")*(KZ32&lt;&gt;"")*(LA32&lt;&gt;""),($F32&gt;$G32)*(KZ32&gt;LA32)+($F32=$G32)*(KZ32=LA32)+($F32&lt;$G32)*(KZ32&lt;LA32),"")</f>
        <v/>
      </c>
      <c r="LD32" s="229" t="str">
        <f aca="false">IF((LC32&lt;&gt;""),IF(OR($F32&lt;&gt;$G32,PrSettings!$M$4="●"),(($F32-$G32)=(KZ32-LA32))*1,0),"")</f>
        <v/>
      </c>
      <c r="LE32" s="229" t="str">
        <f aca="false">IF((LC32&lt;&gt;""),($F32=KZ32)*($G32=LA32),"")</f>
        <v/>
      </c>
      <c r="LF32" s="229" t="str">
        <f aca="false">IF(LC32&lt;&gt;"",IF(ABS($F32-$G32)&gt;=PrSettings!$M$7,(ABS($F32-$G32-KZ32+LA32)&lt;=1)*1,IF(AND(LC32,$F32=$G32,$F32&gt;=PrSettings!$M$6),(ABS(KZ32-$F32)&lt;=1)*1,IF(AND(ABS($F32-$G32-KZ32+LA32)&lt;=1,$F32+$G32&gt;=PrSettings!$M$8),(ABS(KZ32-$F32)&lt;=1)*(ABS(LA32-$G32)&lt;=1)*1,""))),"")</f>
        <v/>
      </c>
      <c r="LG32" s="238"/>
      <c r="LI32" s="227" t="n">
        <f aca="false">$B32</f>
        <v>2</v>
      </c>
      <c r="LJ32" s="228" t="str">
        <f aca="false">GrpD!$B$9</f>
        <v>France</v>
      </c>
      <c r="LK32" s="229" t="n">
        <f aca="false">$D32</f>
        <v>26</v>
      </c>
      <c r="LL32" s="228" t="str">
        <f aca="false">GrpD!$D$9</f>
        <v>Poland</v>
      </c>
      <c r="LM32" s="232"/>
      <c r="LN32" s="232"/>
      <c r="LO32" s="237"/>
      <c r="LP32" s="229" t="str">
        <f aca="false">IF(($F32&lt;&gt;"")*($G32&lt;&gt;"")*(LM32&lt;&gt;"")*(LN32&lt;&gt;""),($F32&gt;$G32)*(LM32&gt;LN32)+($F32=$G32)*(LM32=LN32)+($F32&lt;$G32)*(LM32&lt;LN32),"")</f>
        <v/>
      </c>
      <c r="LQ32" s="229" t="str">
        <f aca="false">IF((LP32&lt;&gt;""),IF(OR($F32&lt;&gt;$G32,PrSettings!$M$4="●"),(($F32-$G32)=(LM32-LN32))*1,0),"")</f>
        <v/>
      </c>
      <c r="LR32" s="229" t="str">
        <f aca="false">IF((LP32&lt;&gt;""),($F32=LM32)*($G32=LN32),"")</f>
        <v/>
      </c>
      <c r="LS32" s="229" t="str">
        <f aca="false">IF(LP32&lt;&gt;"",IF(ABS($F32-$G32)&gt;=PrSettings!$M$7,(ABS($F32-$G32-LM32+LN32)&lt;=1)*1,IF(AND(LP32,$F32=$G32,$F32&gt;=PrSettings!$M$6),(ABS(LM32-$F32)&lt;=1)*1,IF(AND(ABS($F32-$G32-LM32+LN32)&lt;=1,$F32+$G32&gt;=PrSettings!$M$8),(ABS(LM32-$F32)&lt;=1)*(ABS(LN32-$G32)&lt;=1)*1,""))),"")</f>
        <v/>
      </c>
      <c r="LT32" s="238"/>
      <c r="LV32" s="227" t="n">
        <f aca="false">$B32</f>
        <v>2</v>
      </c>
      <c r="LW32" s="228" t="str">
        <f aca="false">GrpD!$B$9</f>
        <v>France</v>
      </c>
      <c r="LX32" s="229" t="n">
        <f aca="false">$D32</f>
        <v>26</v>
      </c>
      <c r="LY32" s="228" t="str">
        <f aca="false">GrpD!$D$9</f>
        <v>Poland</v>
      </c>
      <c r="LZ32" s="232"/>
      <c r="MA32" s="232"/>
      <c r="MB32" s="237"/>
      <c r="MC32" s="229" t="str">
        <f aca="false">IF(($F32&lt;&gt;"")*($G32&lt;&gt;"")*(LZ32&lt;&gt;"")*(MA32&lt;&gt;""),($F32&gt;$G32)*(LZ32&gt;MA32)+($F32=$G32)*(LZ32=MA32)+($F32&lt;$G32)*(LZ32&lt;MA32),"")</f>
        <v/>
      </c>
      <c r="MD32" s="229" t="str">
        <f aca="false">IF((MC32&lt;&gt;""),IF(OR($F32&lt;&gt;$G32,PrSettings!$M$4="●"),(($F32-$G32)=(LZ32-MA32))*1,0),"")</f>
        <v/>
      </c>
      <c r="ME32" s="229" t="str">
        <f aca="false">IF((MC32&lt;&gt;""),($F32=LZ32)*($G32=MA32),"")</f>
        <v/>
      </c>
      <c r="MF32" s="229" t="str">
        <f aca="false">IF(MC32&lt;&gt;"",IF(ABS($F32-$G32)&gt;=PrSettings!$M$7,(ABS($F32-$G32-LZ32+MA32)&lt;=1)*1,IF(AND(MC32,$F32=$G32,$F32&gt;=PrSettings!$M$6),(ABS(LZ32-$F32)&lt;=1)*1,IF(AND(ABS($F32-$G32-LZ32+MA32)&lt;=1,$F32+$G32&gt;=PrSettings!$M$8),(ABS(LZ32-$F32)&lt;=1)*(ABS(MA32-$G32)&lt;=1)*1,""))),"")</f>
        <v/>
      </c>
      <c r="MG32" s="238"/>
    </row>
    <row r="33" customFormat="false" ht="24" hidden="false" customHeight="true" outlineLevel="0" collapsed="false">
      <c r="A33" s="153"/>
      <c r="B33" s="217" t="str">
        <f aca="false">Language!$E$95&amp;" E"</f>
        <v>Group E</v>
      </c>
      <c r="C33" s="218"/>
      <c r="D33" s="239"/>
      <c r="E33" s="220"/>
      <c r="F33" s="240"/>
      <c r="G33" s="241"/>
      <c r="H33" s="107"/>
      <c r="I33" s="217" t="str">
        <f aca="false">Language!$E$95&amp;" E"</f>
        <v>Group E</v>
      </c>
      <c r="J33" s="239"/>
      <c r="K33" s="239"/>
      <c r="L33" s="220"/>
      <c r="M33" s="223"/>
      <c r="N33" s="224"/>
      <c r="O33" s="221"/>
      <c r="P33" s="225"/>
      <c r="Q33" s="225"/>
      <c r="R33" s="220"/>
      <c r="S33" s="220"/>
      <c r="T33" s="226"/>
      <c r="V33" s="217" t="str">
        <f aca="false">Language!$E$95&amp;" E"</f>
        <v>Group E</v>
      </c>
      <c r="W33" s="239"/>
      <c r="X33" s="239"/>
      <c r="Y33" s="220"/>
      <c r="Z33" s="223"/>
      <c r="AA33" s="224"/>
      <c r="AB33" s="221"/>
      <c r="AC33" s="225"/>
      <c r="AD33" s="225"/>
      <c r="AE33" s="220"/>
      <c r="AF33" s="220"/>
      <c r="AG33" s="226"/>
      <c r="AI33" s="217" t="str">
        <f aca="false">Language!$E$95&amp;" E"</f>
        <v>Group E</v>
      </c>
      <c r="AJ33" s="239"/>
      <c r="AK33" s="239"/>
      <c r="AL33" s="220"/>
      <c r="AM33" s="223"/>
      <c r="AN33" s="224"/>
      <c r="AO33" s="221"/>
      <c r="AP33" s="225"/>
      <c r="AQ33" s="225"/>
      <c r="AR33" s="220"/>
      <c r="AS33" s="220"/>
      <c r="AT33" s="226"/>
      <c r="AV33" s="217" t="str">
        <f aca="false">Language!$E$95&amp;" E"</f>
        <v>Group E</v>
      </c>
      <c r="AW33" s="239"/>
      <c r="AX33" s="239"/>
      <c r="AY33" s="220"/>
      <c r="AZ33" s="223"/>
      <c r="BA33" s="224"/>
      <c r="BB33" s="221"/>
      <c r="BC33" s="225"/>
      <c r="BD33" s="225"/>
      <c r="BE33" s="220"/>
      <c r="BF33" s="220"/>
      <c r="BG33" s="226"/>
      <c r="BI33" s="217" t="str">
        <f aca="false">Language!$E$95&amp;" E"</f>
        <v>Group E</v>
      </c>
      <c r="BJ33" s="239"/>
      <c r="BK33" s="239"/>
      <c r="BL33" s="220"/>
      <c r="BM33" s="223"/>
      <c r="BN33" s="224"/>
      <c r="BO33" s="221"/>
      <c r="BP33" s="225"/>
      <c r="BQ33" s="225"/>
      <c r="BR33" s="220"/>
      <c r="BS33" s="220"/>
      <c r="BT33" s="226"/>
      <c r="BV33" s="217" t="str">
        <f aca="false">Language!$E$95&amp;" E"</f>
        <v>Group E</v>
      </c>
      <c r="BW33" s="239"/>
      <c r="BX33" s="239"/>
      <c r="BY33" s="220"/>
      <c r="BZ33" s="223"/>
      <c r="CA33" s="224"/>
      <c r="CB33" s="221"/>
      <c r="CC33" s="225"/>
      <c r="CD33" s="225"/>
      <c r="CE33" s="220"/>
      <c r="CF33" s="220"/>
      <c r="CG33" s="226"/>
      <c r="CI33" s="217" t="str">
        <f aca="false">Language!$E$95&amp;" E"</f>
        <v>Group E</v>
      </c>
      <c r="CJ33" s="239"/>
      <c r="CK33" s="239"/>
      <c r="CL33" s="220"/>
      <c r="CM33" s="223"/>
      <c r="CN33" s="224"/>
      <c r="CO33" s="221"/>
      <c r="CP33" s="225"/>
      <c r="CQ33" s="225"/>
      <c r="CR33" s="220"/>
      <c r="CS33" s="220"/>
      <c r="CT33" s="226"/>
      <c r="CV33" s="217" t="str">
        <f aca="false">Language!$E$95&amp;" E"</f>
        <v>Group E</v>
      </c>
      <c r="CW33" s="239"/>
      <c r="CX33" s="239"/>
      <c r="CY33" s="220"/>
      <c r="CZ33" s="223"/>
      <c r="DA33" s="224"/>
      <c r="DB33" s="221"/>
      <c r="DC33" s="225"/>
      <c r="DD33" s="225"/>
      <c r="DE33" s="220"/>
      <c r="DF33" s="220"/>
      <c r="DG33" s="226"/>
      <c r="DI33" s="217" t="str">
        <f aca="false">Language!$E$95&amp;" E"</f>
        <v>Group E</v>
      </c>
      <c r="DJ33" s="239"/>
      <c r="DK33" s="239"/>
      <c r="DL33" s="220"/>
      <c r="DM33" s="223"/>
      <c r="DN33" s="224"/>
      <c r="DO33" s="221"/>
      <c r="DP33" s="225"/>
      <c r="DQ33" s="225"/>
      <c r="DR33" s="220"/>
      <c r="DS33" s="220"/>
      <c r="DT33" s="226"/>
      <c r="DV33" s="217" t="str">
        <f aca="false">Language!$E$95&amp;" E"</f>
        <v>Group E</v>
      </c>
      <c r="DW33" s="239"/>
      <c r="DX33" s="239"/>
      <c r="DY33" s="220"/>
      <c r="DZ33" s="223"/>
      <c r="EA33" s="224"/>
      <c r="EB33" s="221"/>
      <c r="EC33" s="225"/>
      <c r="ED33" s="225"/>
      <c r="EE33" s="220"/>
      <c r="EF33" s="220"/>
      <c r="EG33" s="226"/>
      <c r="EI33" s="217" t="str">
        <f aca="false">Language!$E$95&amp;" E"</f>
        <v>Group E</v>
      </c>
      <c r="EJ33" s="239"/>
      <c r="EK33" s="239"/>
      <c r="EL33" s="220"/>
      <c r="EM33" s="223"/>
      <c r="EN33" s="224"/>
      <c r="EO33" s="221"/>
      <c r="EP33" s="225"/>
      <c r="EQ33" s="225"/>
      <c r="ER33" s="220"/>
      <c r="ES33" s="220"/>
      <c r="ET33" s="226"/>
      <c r="EV33" s="217" t="str">
        <f aca="false">Language!$E$95&amp;" E"</f>
        <v>Group E</v>
      </c>
      <c r="EW33" s="239"/>
      <c r="EX33" s="239"/>
      <c r="EY33" s="220"/>
      <c r="EZ33" s="223"/>
      <c r="FA33" s="224"/>
      <c r="FB33" s="221"/>
      <c r="FC33" s="225"/>
      <c r="FD33" s="225"/>
      <c r="FE33" s="220"/>
      <c r="FF33" s="220"/>
      <c r="FG33" s="226"/>
      <c r="FI33" s="217" t="str">
        <f aca="false">Language!$E$95&amp;" E"</f>
        <v>Group E</v>
      </c>
      <c r="FJ33" s="239"/>
      <c r="FK33" s="239"/>
      <c r="FL33" s="220"/>
      <c r="FM33" s="223"/>
      <c r="FN33" s="224"/>
      <c r="FO33" s="221"/>
      <c r="FP33" s="225"/>
      <c r="FQ33" s="225"/>
      <c r="FR33" s="220"/>
      <c r="FS33" s="220"/>
      <c r="FT33" s="226"/>
      <c r="FV33" s="217" t="str">
        <f aca="false">Language!$E$95&amp;" E"</f>
        <v>Group E</v>
      </c>
      <c r="FW33" s="239"/>
      <c r="FX33" s="239"/>
      <c r="FY33" s="220"/>
      <c r="FZ33" s="223"/>
      <c r="GA33" s="224"/>
      <c r="GB33" s="221"/>
      <c r="GC33" s="225"/>
      <c r="GD33" s="225"/>
      <c r="GE33" s="220"/>
      <c r="GF33" s="220"/>
      <c r="GG33" s="226"/>
      <c r="GI33" s="217" t="str">
        <f aca="false">Language!$E$95&amp;" E"</f>
        <v>Group E</v>
      </c>
      <c r="GJ33" s="239"/>
      <c r="GK33" s="239"/>
      <c r="GL33" s="220"/>
      <c r="GM33" s="223"/>
      <c r="GN33" s="224"/>
      <c r="GO33" s="221"/>
      <c r="GP33" s="225"/>
      <c r="GQ33" s="225"/>
      <c r="GR33" s="220"/>
      <c r="GS33" s="220"/>
      <c r="GT33" s="226"/>
      <c r="GV33" s="217" t="str">
        <f aca="false">Language!$E$95&amp;" E"</f>
        <v>Group E</v>
      </c>
      <c r="GW33" s="239"/>
      <c r="GX33" s="239"/>
      <c r="GY33" s="220"/>
      <c r="GZ33" s="223"/>
      <c r="HA33" s="224"/>
      <c r="HB33" s="221"/>
      <c r="HC33" s="225"/>
      <c r="HD33" s="225"/>
      <c r="HE33" s="220"/>
      <c r="HF33" s="220"/>
      <c r="HG33" s="226"/>
      <c r="HI33" s="217" t="str">
        <f aca="false">Language!$E$95&amp;" E"</f>
        <v>Group E</v>
      </c>
      <c r="HJ33" s="239"/>
      <c r="HK33" s="239"/>
      <c r="HL33" s="220"/>
      <c r="HM33" s="223"/>
      <c r="HN33" s="224"/>
      <c r="HO33" s="221"/>
      <c r="HP33" s="225"/>
      <c r="HQ33" s="225"/>
      <c r="HR33" s="220"/>
      <c r="HS33" s="220"/>
      <c r="HT33" s="226"/>
      <c r="HV33" s="217" t="str">
        <f aca="false">Language!$E$95&amp;" E"</f>
        <v>Group E</v>
      </c>
      <c r="HW33" s="239"/>
      <c r="HX33" s="239"/>
      <c r="HY33" s="220"/>
      <c r="HZ33" s="223"/>
      <c r="IA33" s="224"/>
      <c r="IB33" s="221"/>
      <c r="IC33" s="225"/>
      <c r="ID33" s="225"/>
      <c r="IE33" s="220"/>
      <c r="IF33" s="220"/>
      <c r="IG33" s="226"/>
      <c r="II33" s="217" t="str">
        <f aca="false">Language!$E$95&amp;" E"</f>
        <v>Group E</v>
      </c>
      <c r="IJ33" s="239"/>
      <c r="IK33" s="239"/>
      <c r="IL33" s="220"/>
      <c r="IM33" s="223"/>
      <c r="IN33" s="224"/>
      <c r="IO33" s="221"/>
      <c r="IP33" s="225"/>
      <c r="IQ33" s="225"/>
      <c r="IR33" s="220"/>
      <c r="IS33" s="220"/>
      <c r="IT33" s="226"/>
      <c r="IV33" s="217" t="str">
        <f aca="false">Language!$E$95&amp;" E"</f>
        <v>Group E</v>
      </c>
      <c r="IW33" s="239"/>
      <c r="IX33" s="239"/>
      <c r="IY33" s="220"/>
      <c r="IZ33" s="223"/>
      <c r="JA33" s="224"/>
      <c r="JB33" s="221"/>
      <c r="JC33" s="225"/>
      <c r="JD33" s="225"/>
      <c r="JE33" s="220"/>
      <c r="JF33" s="220"/>
      <c r="JG33" s="226"/>
      <c r="JI33" s="217" t="str">
        <f aca="false">Language!$E$95&amp;" E"</f>
        <v>Group E</v>
      </c>
      <c r="JJ33" s="239"/>
      <c r="JK33" s="239"/>
      <c r="JL33" s="220"/>
      <c r="JM33" s="223"/>
      <c r="JN33" s="224"/>
      <c r="JO33" s="221"/>
      <c r="JP33" s="225"/>
      <c r="JQ33" s="225"/>
      <c r="JR33" s="220"/>
      <c r="JS33" s="220"/>
      <c r="JT33" s="226"/>
      <c r="JV33" s="217" t="str">
        <f aca="false">Language!$E$95&amp;" E"</f>
        <v>Group E</v>
      </c>
      <c r="JW33" s="239"/>
      <c r="JX33" s="239"/>
      <c r="JY33" s="220"/>
      <c r="JZ33" s="223"/>
      <c r="KA33" s="224"/>
      <c r="KB33" s="221"/>
      <c r="KC33" s="225"/>
      <c r="KD33" s="225"/>
      <c r="KE33" s="220"/>
      <c r="KF33" s="220"/>
      <c r="KG33" s="226"/>
      <c r="KI33" s="217" t="str">
        <f aca="false">Language!$E$95&amp;" E"</f>
        <v>Group E</v>
      </c>
      <c r="KJ33" s="239"/>
      <c r="KK33" s="239"/>
      <c r="KL33" s="220"/>
      <c r="KM33" s="223"/>
      <c r="KN33" s="224"/>
      <c r="KO33" s="221"/>
      <c r="KP33" s="225"/>
      <c r="KQ33" s="225"/>
      <c r="KR33" s="220"/>
      <c r="KS33" s="220"/>
      <c r="KT33" s="226"/>
      <c r="KV33" s="217" t="str">
        <f aca="false">Language!$E$95&amp;" E"</f>
        <v>Group E</v>
      </c>
      <c r="KW33" s="239"/>
      <c r="KX33" s="239"/>
      <c r="KY33" s="220"/>
      <c r="KZ33" s="223"/>
      <c r="LA33" s="224"/>
      <c r="LB33" s="221"/>
      <c r="LC33" s="225"/>
      <c r="LD33" s="225"/>
      <c r="LE33" s="220"/>
      <c r="LF33" s="220"/>
      <c r="LG33" s="226"/>
      <c r="LI33" s="217" t="str">
        <f aca="false">Language!$E$95&amp;" E"</f>
        <v>Group E</v>
      </c>
      <c r="LJ33" s="239"/>
      <c r="LK33" s="239"/>
      <c r="LL33" s="220"/>
      <c r="LM33" s="223"/>
      <c r="LN33" s="224"/>
      <c r="LO33" s="221"/>
      <c r="LP33" s="225"/>
      <c r="LQ33" s="225"/>
      <c r="LR33" s="220"/>
      <c r="LS33" s="220"/>
      <c r="LT33" s="226"/>
      <c r="LV33" s="217" t="str">
        <f aca="false">Language!$E$95&amp;" E"</f>
        <v>Group E</v>
      </c>
      <c r="LW33" s="239"/>
      <c r="LX33" s="239"/>
      <c r="LY33" s="220"/>
      <c r="LZ33" s="223"/>
      <c r="MA33" s="224"/>
      <c r="MB33" s="221"/>
      <c r="MC33" s="225"/>
      <c r="MD33" s="225"/>
      <c r="ME33" s="220"/>
      <c r="MF33" s="220"/>
      <c r="MG33" s="226"/>
    </row>
    <row r="34" customFormat="false" ht="15.75" hidden="false" customHeight="true" outlineLevel="0" collapsed="false">
      <c r="A34" s="153"/>
      <c r="B34" s="227" t="n">
        <f aca="false" t="array" ref="B34:B34">INDEX(Groups!$C$7:$C$35,MATCH(C34,Groups!$D$7:$D$35,0))</f>
        <v>8</v>
      </c>
      <c r="C34" s="228" t="str">
        <f aca="false">GrpE!$B$4</f>
        <v>Romania</v>
      </c>
      <c r="D34" s="229" t="n">
        <f aca="false" t="array" ref="D34:D34">INDEX(Groups!$C$7:$C$35,MATCH(E34,Groups!$D$7:$D$35,0))</f>
        <v>21</v>
      </c>
      <c r="E34" s="228" t="str">
        <f aca="false">GrpE!$D$4</f>
        <v>Ukraine</v>
      </c>
      <c r="F34" s="230" t="n">
        <f aca="false">GrpE!$E$4</f>
        <v>0</v>
      </c>
      <c r="G34" s="231" t="n">
        <f aca="false">GrpE!$G$4</f>
        <v>1</v>
      </c>
      <c r="H34" s="107"/>
      <c r="I34" s="227" t="n">
        <f aca="false">$B34</f>
        <v>8</v>
      </c>
      <c r="J34" s="228" t="str">
        <f aca="false">GrpE!$B$4</f>
        <v>Romania</v>
      </c>
      <c r="K34" s="229" t="n">
        <f aca="false">$D34</f>
        <v>21</v>
      </c>
      <c r="L34" s="228" t="str">
        <f aca="false">GrpE!$D$4</f>
        <v>Ukraine</v>
      </c>
      <c r="M34" s="232"/>
      <c r="N34" s="232"/>
      <c r="O34" s="233"/>
      <c r="P34" s="229" t="str">
        <f aca="false">IF(($F34&lt;&gt;"")*($G34&lt;&gt;"")*(M34&lt;&gt;"")*(N34&lt;&gt;""),($F34&gt;$G34)*(M34&gt;N34)+($F34=$G34)*(M34=N34)+($F34&lt;$G34)*(M34&lt;N34),"")</f>
        <v/>
      </c>
      <c r="Q34" s="229" t="str">
        <f aca="false">IF((P34&lt;&gt;""),IF(OR($F34&lt;&gt;$G34,PrSettings!$M$4="●"),(($F34-$G34)=(M34-N34))*1,0),"")</f>
        <v/>
      </c>
      <c r="R34" s="229" t="str">
        <f aca="false">IF((P34&lt;&gt;""),($F34=M34)*($G34=N34),"")</f>
        <v/>
      </c>
      <c r="S34" s="229" t="str">
        <f aca="false">IF(P34&lt;&gt;"",IF(ABS($F34-$G34)&gt;=PrSettings!$M$7,(ABS($F34-$G34-M34+N34)&lt;=1)*1,IF(AND(P34,$F34=$G34,$F34&gt;=PrSettings!$M$6),(ABS(M34-$F34)&lt;=1)*1,IF(AND(ABS($F34-$G34-M34+N34)&lt;=1,$F34+$G34&gt;=PrSettings!$M$8),(ABS(M34-$F34)&lt;=1)*(ABS(N34-$G34)&lt;=1)*1,""))),"")</f>
        <v/>
      </c>
      <c r="T34" s="234"/>
      <c r="V34" s="227" t="n">
        <f aca="false">$B34</f>
        <v>8</v>
      </c>
      <c r="W34" s="228" t="str">
        <f aca="false">GrpE!$B$4</f>
        <v>Romania</v>
      </c>
      <c r="X34" s="229" t="n">
        <f aca="false">$D34</f>
        <v>21</v>
      </c>
      <c r="Y34" s="228" t="str">
        <f aca="false">GrpE!$D$4</f>
        <v>Ukraine</v>
      </c>
      <c r="Z34" s="232"/>
      <c r="AA34" s="232"/>
      <c r="AB34" s="233"/>
      <c r="AC34" s="229" t="str">
        <f aca="false">IF(($F34&lt;&gt;"")*($G34&lt;&gt;"")*(Z34&lt;&gt;"")*(AA34&lt;&gt;""),($F34&gt;$G34)*(Z34&gt;AA34)+($F34=$G34)*(Z34=AA34)+($F34&lt;$G34)*(Z34&lt;AA34),"")</f>
        <v/>
      </c>
      <c r="AD34" s="229" t="str">
        <f aca="false">IF((AC34&lt;&gt;""),IF(OR($F34&lt;&gt;$G34,PrSettings!$M$4="●"),(($F34-$G34)=(Z34-AA34))*1,0),"")</f>
        <v/>
      </c>
      <c r="AE34" s="229" t="str">
        <f aca="false">IF((AC34&lt;&gt;""),($F34=Z34)*($G34=AA34),"")</f>
        <v/>
      </c>
      <c r="AF34" s="229" t="str">
        <f aca="false">IF(AC34&lt;&gt;"",IF(ABS($F34-$G34)&gt;=PrSettings!$M$7,(ABS($F34-$G34-Z34+AA34)&lt;=1)*1,IF(AND(AC34,$F34=$G34,$F34&gt;=PrSettings!$M$6),(ABS(Z34-$F34)&lt;=1)*1,IF(AND(ABS($F34-$G34-Z34+AA34)&lt;=1,$F34+$G34&gt;=PrSettings!$M$8),(ABS(Z34-$F34)&lt;=1)*(ABS(AA34-$G34)&lt;=1)*1,""))),"")</f>
        <v/>
      </c>
      <c r="AG34" s="234"/>
      <c r="AI34" s="227" t="n">
        <f aca="false">$B34</f>
        <v>8</v>
      </c>
      <c r="AJ34" s="228" t="str">
        <f aca="false">GrpE!$B$4</f>
        <v>Romania</v>
      </c>
      <c r="AK34" s="229" t="n">
        <f aca="false">$D34</f>
        <v>21</v>
      </c>
      <c r="AL34" s="228" t="str">
        <f aca="false">GrpE!$D$4</f>
        <v>Ukraine</v>
      </c>
      <c r="AM34" s="232"/>
      <c r="AN34" s="232"/>
      <c r="AO34" s="233"/>
      <c r="AP34" s="229" t="str">
        <f aca="false">IF(($F34&lt;&gt;"")*($G34&lt;&gt;"")*(AM34&lt;&gt;"")*(AN34&lt;&gt;""),($F34&gt;$G34)*(AM34&gt;AN34)+($F34=$G34)*(AM34=AN34)+($F34&lt;$G34)*(AM34&lt;AN34),"")</f>
        <v/>
      </c>
      <c r="AQ34" s="229" t="str">
        <f aca="false">IF((AP34&lt;&gt;""),IF(OR($F34&lt;&gt;$G34,PrSettings!$M$4="●"),(($F34-$G34)=(AM34-AN34))*1,0),"")</f>
        <v/>
      </c>
      <c r="AR34" s="229" t="str">
        <f aca="false">IF((AP34&lt;&gt;""),($F34=AM34)*($G34=AN34),"")</f>
        <v/>
      </c>
      <c r="AS34" s="229" t="str">
        <f aca="false">IF(AP34&lt;&gt;"",IF(ABS($F34-$G34)&gt;=PrSettings!$M$7,(ABS($F34-$G34-AM34+AN34)&lt;=1)*1,IF(AND(AP34,$F34=$G34,$F34&gt;=PrSettings!$M$6),(ABS(AM34-$F34)&lt;=1)*1,IF(AND(ABS($F34-$G34-AM34+AN34)&lt;=1,$F34+$G34&gt;=PrSettings!$M$8),(ABS(AM34-$F34)&lt;=1)*(ABS(AN34-$G34)&lt;=1)*1,""))),"")</f>
        <v/>
      </c>
      <c r="AT34" s="234"/>
      <c r="AV34" s="227" t="n">
        <f aca="false">$B34</f>
        <v>8</v>
      </c>
      <c r="AW34" s="228" t="str">
        <f aca="false">GrpE!$B$4</f>
        <v>Romania</v>
      </c>
      <c r="AX34" s="229" t="n">
        <f aca="false">$D34</f>
        <v>21</v>
      </c>
      <c r="AY34" s="228" t="str">
        <f aca="false">GrpE!$D$4</f>
        <v>Ukraine</v>
      </c>
      <c r="AZ34" s="232"/>
      <c r="BA34" s="232"/>
      <c r="BB34" s="233"/>
      <c r="BC34" s="229" t="str">
        <f aca="false">IF(($F34&lt;&gt;"")*($G34&lt;&gt;"")*(AZ34&lt;&gt;"")*(BA34&lt;&gt;""),($F34&gt;$G34)*(AZ34&gt;BA34)+($F34=$G34)*(AZ34=BA34)+($F34&lt;$G34)*(AZ34&lt;BA34),"")</f>
        <v/>
      </c>
      <c r="BD34" s="229" t="str">
        <f aca="false">IF((BC34&lt;&gt;""),IF(OR($F34&lt;&gt;$G34,PrSettings!$M$4="●"),(($F34-$G34)=(AZ34-BA34))*1,0),"")</f>
        <v/>
      </c>
      <c r="BE34" s="229" t="str">
        <f aca="false">IF((BC34&lt;&gt;""),($F34=AZ34)*($G34=BA34),"")</f>
        <v/>
      </c>
      <c r="BF34" s="229" t="str">
        <f aca="false">IF(BC34&lt;&gt;"",IF(ABS($F34-$G34)&gt;=PrSettings!$M$7,(ABS($F34-$G34-AZ34+BA34)&lt;=1)*1,IF(AND(BC34,$F34=$G34,$F34&gt;=PrSettings!$M$6),(ABS(AZ34-$F34)&lt;=1)*1,IF(AND(ABS($F34-$G34-AZ34+BA34)&lt;=1,$F34+$G34&gt;=PrSettings!$M$8),(ABS(AZ34-$F34)&lt;=1)*(ABS(BA34-$G34)&lt;=1)*1,""))),"")</f>
        <v/>
      </c>
      <c r="BG34" s="234"/>
      <c r="BI34" s="227" t="n">
        <f aca="false">$B34</f>
        <v>8</v>
      </c>
      <c r="BJ34" s="228" t="str">
        <f aca="false">GrpE!$B$4</f>
        <v>Romania</v>
      </c>
      <c r="BK34" s="229" t="n">
        <f aca="false">$D34</f>
        <v>21</v>
      </c>
      <c r="BL34" s="228" t="str">
        <f aca="false">GrpE!$D$4</f>
        <v>Ukraine</v>
      </c>
      <c r="BM34" s="232"/>
      <c r="BN34" s="232"/>
      <c r="BO34" s="233"/>
      <c r="BP34" s="229" t="str">
        <f aca="false">IF(($F34&lt;&gt;"")*($G34&lt;&gt;"")*(BM34&lt;&gt;"")*(BN34&lt;&gt;""),($F34&gt;$G34)*(BM34&gt;BN34)+($F34=$G34)*(BM34=BN34)+($F34&lt;$G34)*(BM34&lt;BN34),"")</f>
        <v/>
      </c>
      <c r="BQ34" s="229" t="str">
        <f aca="false">IF((BP34&lt;&gt;""),IF(OR($F34&lt;&gt;$G34,PrSettings!$M$4="●"),(($F34-$G34)=(BM34-BN34))*1,0),"")</f>
        <v/>
      </c>
      <c r="BR34" s="229" t="str">
        <f aca="false">IF((BP34&lt;&gt;""),($F34=BM34)*($G34=BN34),"")</f>
        <v/>
      </c>
      <c r="BS34" s="229" t="str">
        <f aca="false">IF(BP34&lt;&gt;"",IF(ABS($F34-$G34)&gt;=PrSettings!$M$7,(ABS($F34-$G34-BM34+BN34)&lt;=1)*1,IF(AND(BP34,$F34=$G34,$F34&gt;=PrSettings!$M$6),(ABS(BM34-$F34)&lt;=1)*1,IF(AND(ABS($F34-$G34-BM34+BN34)&lt;=1,$F34+$G34&gt;=PrSettings!$M$8),(ABS(BM34-$F34)&lt;=1)*(ABS(BN34-$G34)&lt;=1)*1,""))),"")</f>
        <v/>
      </c>
      <c r="BT34" s="234"/>
      <c r="BV34" s="227" t="n">
        <f aca="false">$B34</f>
        <v>8</v>
      </c>
      <c r="BW34" s="228" t="str">
        <f aca="false">GrpE!$B$4</f>
        <v>Romania</v>
      </c>
      <c r="BX34" s="229" t="n">
        <f aca="false">$D34</f>
        <v>21</v>
      </c>
      <c r="BY34" s="228" t="str">
        <f aca="false">GrpE!$D$4</f>
        <v>Ukraine</v>
      </c>
      <c r="BZ34" s="232"/>
      <c r="CA34" s="232"/>
      <c r="CB34" s="233"/>
      <c r="CC34" s="229" t="str">
        <f aca="false">IF(($F34&lt;&gt;"")*($G34&lt;&gt;"")*(BZ34&lt;&gt;"")*(CA34&lt;&gt;""),($F34&gt;$G34)*(BZ34&gt;CA34)+($F34=$G34)*(BZ34=CA34)+($F34&lt;$G34)*(BZ34&lt;CA34),"")</f>
        <v/>
      </c>
      <c r="CD34" s="229" t="str">
        <f aca="false">IF((CC34&lt;&gt;""),IF(OR($F34&lt;&gt;$G34,PrSettings!$M$4="●"),(($F34-$G34)=(BZ34-CA34))*1,0),"")</f>
        <v/>
      </c>
      <c r="CE34" s="229" t="str">
        <f aca="false">IF((CC34&lt;&gt;""),($F34=BZ34)*($G34=CA34),"")</f>
        <v/>
      </c>
      <c r="CF34" s="229" t="str">
        <f aca="false">IF(CC34&lt;&gt;"",IF(ABS($F34-$G34)&gt;=PrSettings!$M$7,(ABS($F34-$G34-BZ34+CA34)&lt;=1)*1,IF(AND(CC34,$F34=$G34,$F34&gt;=PrSettings!$M$6),(ABS(BZ34-$F34)&lt;=1)*1,IF(AND(ABS($F34-$G34-BZ34+CA34)&lt;=1,$F34+$G34&gt;=PrSettings!$M$8),(ABS(BZ34-$F34)&lt;=1)*(ABS(CA34-$G34)&lt;=1)*1,""))),"")</f>
        <v/>
      </c>
      <c r="CG34" s="234"/>
      <c r="CI34" s="227" t="n">
        <f aca="false">$B34</f>
        <v>8</v>
      </c>
      <c r="CJ34" s="228" t="str">
        <f aca="false">GrpE!$B$4</f>
        <v>Romania</v>
      </c>
      <c r="CK34" s="229" t="n">
        <f aca="false">$D34</f>
        <v>21</v>
      </c>
      <c r="CL34" s="228" t="str">
        <f aca="false">GrpE!$D$4</f>
        <v>Ukraine</v>
      </c>
      <c r="CM34" s="232"/>
      <c r="CN34" s="232"/>
      <c r="CO34" s="233"/>
      <c r="CP34" s="229" t="str">
        <f aca="false">IF(($F34&lt;&gt;"")*($G34&lt;&gt;"")*(CM34&lt;&gt;"")*(CN34&lt;&gt;""),($F34&gt;$G34)*(CM34&gt;CN34)+($F34=$G34)*(CM34=CN34)+($F34&lt;$G34)*(CM34&lt;CN34),"")</f>
        <v/>
      </c>
      <c r="CQ34" s="229" t="str">
        <f aca="false">IF((CP34&lt;&gt;""),IF(OR($F34&lt;&gt;$G34,PrSettings!$M$4="●"),(($F34-$G34)=(CM34-CN34))*1,0),"")</f>
        <v/>
      </c>
      <c r="CR34" s="229" t="str">
        <f aca="false">IF((CP34&lt;&gt;""),($F34=CM34)*($G34=CN34),"")</f>
        <v/>
      </c>
      <c r="CS34" s="229" t="str">
        <f aca="false">IF(CP34&lt;&gt;"",IF(ABS($F34-$G34)&gt;=PrSettings!$M$7,(ABS($F34-$G34-CM34+CN34)&lt;=1)*1,IF(AND(CP34,$F34=$G34,$F34&gt;=PrSettings!$M$6),(ABS(CM34-$F34)&lt;=1)*1,IF(AND(ABS($F34-$G34-CM34+CN34)&lt;=1,$F34+$G34&gt;=PrSettings!$M$8),(ABS(CM34-$F34)&lt;=1)*(ABS(CN34-$G34)&lt;=1)*1,""))),"")</f>
        <v/>
      </c>
      <c r="CT34" s="234"/>
      <c r="CV34" s="227" t="n">
        <f aca="false">$B34</f>
        <v>8</v>
      </c>
      <c r="CW34" s="228" t="str">
        <f aca="false">GrpE!$B$4</f>
        <v>Romania</v>
      </c>
      <c r="CX34" s="229" t="n">
        <f aca="false">$D34</f>
        <v>21</v>
      </c>
      <c r="CY34" s="228" t="str">
        <f aca="false">GrpE!$D$4</f>
        <v>Ukraine</v>
      </c>
      <c r="CZ34" s="232"/>
      <c r="DA34" s="232"/>
      <c r="DB34" s="233"/>
      <c r="DC34" s="229" t="str">
        <f aca="false">IF(($F34&lt;&gt;"")*($G34&lt;&gt;"")*(CZ34&lt;&gt;"")*(DA34&lt;&gt;""),($F34&gt;$G34)*(CZ34&gt;DA34)+($F34=$G34)*(CZ34=DA34)+($F34&lt;$G34)*(CZ34&lt;DA34),"")</f>
        <v/>
      </c>
      <c r="DD34" s="229" t="str">
        <f aca="false">IF((DC34&lt;&gt;""),IF(OR($F34&lt;&gt;$G34,PrSettings!$M$4="●"),(($F34-$G34)=(CZ34-DA34))*1,0),"")</f>
        <v/>
      </c>
      <c r="DE34" s="229" t="str">
        <f aca="false">IF((DC34&lt;&gt;""),($F34=CZ34)*($G34=DA34),"")</f>
        <v/>
      </c>
      <c r="DF34" s="229" t="str">
        <f aca="false">IF(DC34&lt;&gt;"",IF(ABS($F34-$G34)&gt;=PrSettings!$M$7,(ABS($F34-$G34-CZ34+DA34)&lt;=1)*1,IF(AND(DC34,$F34=$G34,$F34&gt;=PrSettings!$M$6),(ABS(CZ34-$F34)&lt;=1)*1,IF(AND(ABS($F34-$G34-CZ34+DA34)&lt;=1,$F34+$G34&gt;=PrSettings!$M$8),(ABS(CZ34-$F34)&lt;=1)*(ABS(DA34-$G34)&lt;=1)*1,""))),"")</f>
        <v/>
      </c>
      <c r="DG34" s="234"/>
      <c r="DI34" s="227" t="n">
        <f aca="false">$B34</f>
        <v>8</v>
      </c>
      <c r="DJ34" s="228" t="str">
        <f aca="false">GrpE!$B$4</f>
        <v>Romania</v>
      </c>
      <c r="DK34" s="229" t="n">
        <f aca="false">$D34</f>
        <v>21</v>
      </c>
      <c r="DL34" s="228" t="str">
        <f aca="false">GrpE!$D$4</f>
        <v>Ukraine</v>
      </c>
      <c r="DM34" s="232"/>
      <c r="DN34" s="232"/>
      <c r="DO34" s="233"/>
      <c r="DP34" s="229" t="str">
        <f aca="false">IF(($F34&lt;&gt;"")*($G34&lt;&gt;"")*(DM34&lt;&gt;"")*(DN34&lt;&gt;""),($F34&gt;$G34)*(DM34&gt;DN34)+($F34=$G34)*(DM34=DN34)+($F34&lt;$G34)*(DM34&lt;DN34),"")</f>
        <v/>
      </c>
      <c r="DQ34" s="229" t="str">
        <f aca="false">IF((DP34&lt;&gt;""),IF(OR($F34&lt;&gt;$G34,PrSettings!$M$4="●"),(($F34-$G34)=(DM34-DN34))*1,0),"")</f>
        <v/>
      </c>
      <c r="DR34" s="229" t="str">
        <f aca="false">IF((DP34&lt;&gt;""),($F34=DM34)*($G34=DN34),"")</f>
        <v/>
      </c>
      <c r="DS34" s="229" t="str">
        <f aca="false">IF(DP34&lt;&gt;"",IF(ABS($F34-$G34)&gt;=PrSettings!$M$7,(ABS($F34-$G34-DM34+DN34)&lt;=1)*1,IF(AND(DP34,$F34=$G34,$F34&gt;=PrSettings!$M$6),(ABS(DM34-$F34)&lt;=1)*1,IF(AND(ABS($F34-$G34-DM34+DN34)&lt;=1,$F34+$G34&gt;=PrSettings!$M$8),(ABS(DM34-$F34)&lt;=1)*(ABS(DN34-$G34)&lt;=1)*1,""))),"")</f>
        <v/>
      </c>
      <c r="DT34" s="234"/>
      <c r="DV34" s="227" t="n">
        <f aca="false">$B34</f>
        <v>8</v>
      </c>
      <c r="DW34" s="228" t="str">
        <f aca="false">GrpE!$B$4</f>
        <v>Romania</v>
      </c>
      <c r="DX34" s="229" t="n">
        <f aca="false">$D34</f>
        <v>21</v>
      </c>
      <c r="DY34" s="228" t="str">
        <f aca="false">GrpE!$D$4</f>
        <v>Ukraine</v>
      </c>
      <c r="DZ34" s="232"/>
      <c r="EA34" s="232"/>
      <c r="EB34" s="233"/>
      <c r="EC34" s="229" t="str">
        <f aca="false">IF(($F34&lt;&gt;"")*($G34&lt;&gt;"")*(DZ34&lt;&gt;"")*(EA34&lt;&gt;""),($F34&gt;$G34)*(DZ34&gt;EA34)+($F34=$G34)*(DZ34=EA34)+($F34&lt;$G34)*(DZ34&lt;EA34),"")</f>
        <v/>
      </c>
      <c r="ED34" s="229" t="str">
        <f aca="false">IF((EC34&lt;&gt;""),IF(OR($F34&lt;&gt;$G34,PrSettings!$M$4="●"),(($F34-$G34)=(DZ34-EA34))*1,0),"")</f>
        <v/>
      </c>
      <c r="EE34" s="229" t="str">
        <f aca="false">IF((EC34&lt;&gt;""),($F34=DZ34)*($G34=EA34),"")</f>
        <v/>
      </c>
      <c r="EF34" s="229" t="str">
        <f aca="false">IF(EC34&lt;&gt;"",IF(ABS($F34-$G34)&gt;=PrSettings!$M$7,(ABS($F34-$G34-DZ34+EA34)&lt;=1)*1,IF(AND(EC34,$F34=$G34,$F34&gt;=PrSettings!$M$6),(ABS(DZ34-$F34)&lt;=1)*1,IF(AND(ABS($F34-$G34-DZ34+EA34)&lt;=1,$F34+$G34&gt;=PrSettings!$M$8),(ABS(DZ34-$F34)&lt;=1)*(ABS(EA34-$G34)&lt;=1)*1,""))),"")</f>
        <v/>
      </c>
      <c r="EG34" s="234"/>
      <c r="EI34" s="227" t="n">
        <f aca="false">$B34</f>
        <v>8</v>
      </c>
      <c r="EJ34" s="228" t="str">
        <f aca="false">GrpE!$B$4</f>
        <v>Romania</v>
      </c>
      <c r="EK34" s="229" t="n">
        <f aca="false">$D34</f>
        <v>21</v>
      </c>
      <c r="EL34" s="228" t="str">
        <f aca="false">GrpE!$D$4</f>
        <v>Ukraine</v>
      </c>
      <c r="EM34" s="232"/>
      <c r="EN34" s="232"/>
      <c r="EO34" s="233"/>
      <c r="EP34" s="229" t="str">
        <f aca="false">IF(($F34&lt;&gt;"")*($G34&lt;&gt;"")*(EM34&lt;&gt;"")*(EN34&lt;&gt;""),($F34&gt;$G34)*(EM34&gt;EN34)+($F34=$G34)*(EM34=EN34)+($F34&lt;$G34)*(EM34&lt;EN34),"")</f>
        <v/>
      </c>
      <c r="EQ34" s="229" t="str">
        <f aca="false">IF((EP34&lt;&gt;""),IF(OR($F34&lt;&gt;$G34,PrSettings!$M$4="●"),(($F34-$G34)=(EM34-EN34))*1,0),"")</f>
        <v/>
      </c>
      <c r="ER34" s="229" t="str">
        <f aca="false">IF((EP34&lt;&gt;""),($F34=EM34)*($G34=EN34),"")</f>
        <v/>
      </c>
      <c r="ES34" s="229" t="str">
        <f aca="false">IF(EP34&lt;&gt;"",IF(ABS($F34-$G34)&gt;=PrSettings!$M$7,(ABS($F34-$G34-EM34+EN34)&lt;=1)*1,IF(AND(EP34,$F34=$G34,$F34&gt;=PrSettings!$M$6),(ABS(EM34-$F34)&lt;=1)*1,IF(AND(ABS($F34-$G34-EM34+EN34)&lt;=1,$F34+$G34&gt;=PrSettings!$M$8),(ABS(EM34-$F34)&lt;=1)*(ABS(EN34-$G34)&lt;=1)*1,""))),"")</f>
        <v/>
      </c>
      <c r="ET34" s="234"/>
      <c r="EV34" s="227" t="n">
        <f aca="false">$B34</f>
        <v>8</v>
      </c>
      <c r="EW34" s="228" t="str">
        <f aca="false">GrpE!$B$4</f>
        <v>Romania</v>
      </c>
      <c r="EX34" s="229" t="n">
        <f aca="false">$D34</f>
        <v>21</v>
      </c>
      <c r="EY34" s="228" t="str">
        <f aca="false">GrpE!$D$4</f>
        <v>Ukraine</v>
      </c>
      <c r="EZ34" s="232"/>
      <c r="FA34" s="232"/>
      <c r="FB34" s="233"/>
      <c r="FC34" s="229" t="str">
        <f aca="false">IF(($F34&lt;&gt;"")*($G34&lt;&gt;"")*(EZ34&lt;&gt;"")*(FA34&lt;&gt;""),($F34&gt;$G34)*(EZ34&gt;FA34)+($F34=$G34)*(EZ34=FA34)+($F34&lt;$G34)*(EZ34&lt;FA34),"")</f>
        <v/>
      </c>
      <c r="FD34" s="229" t="str">
        <f aca="false">IF((FC34&lt;&gt;""),IF(OR($F34&lt;&gt;$G34,PrSettings!$M$4="●"),(($F34-$G34)=(EZ34-FA34))*1,0),"")</f>
        <v/>
      </c>
      <c r="FE34" s="229" t="str">
        <f aca="false">IF((FC34&lt;&gt;""),($F34=EZ34)*($G34=FA34),"")</f>
        <v/>
      </c>
      <c r="FF34" s="229" t="str">
        <f aca="false">IF(FC34&lt;&gt;"",IF(ABS($F34-$G34)&gt;=PrSettings!$M$7,(ABS($F34-$G34-EZ34+FA34)&lt;=1)*1,IF(AND(FC34,$F34=$G34,$F34&gt;=PrSettings!$M$6),(ABS(EZ34-$F34)&lt;=1)*1,IF(AND(ABS($F34-$G34-EZ34+FA34)&lt;=1,$F34+$G34&gt;=PrSettings!$M$8),(ABS(EZ34-$F34)&lt;=1)*(ABS(FA34-$G34)&lt;=1)*1,""))),"")</f>
        <v/>
      </c>
      <c r="FG34" s="234"/>
      <c r="FI34" s="227" t="n">
        <f aca="false">$B34</f>
        <v>8</v>
      </c>
      <c r="FJ34" s="228" t="str">
        <f aca="false">GrpE!$B$4</f>
        <v>Romania</v>
      </c>
      <c r="FK34" s="229" t="n">
        <f aca="false">$D34</f>
        <v>21</v>
      </c>
      <c r="FL34" s="228" t="str">
        <f aca="false">GrpE!$D$4</f>
        <v>Ukraine</v>
      </c>
      <c r="FM34" s="232"/>
      <c r="FN34" s="232"/>
      <c r="FO34" s="233"/>
      <c r="FP34" s="229" t="str">
        <f aca="false">IF(($F34&lt;&gt;"")*($G34&lt;&gt;"")*(FM34&lt;&gt;"")*(FN34&lt;&gt;""),($F34&gt;$G34)*(FM34&gt;FN34)+($F34=$G34)*(FM34=FN34)+($F34&lt;$G34)*(FM34&lt;FN34),"")</f>
        <v/>
      </c>
      <c r="FQ34" s="229" t="str">
        <f aca="false">IF((FP34&lt;&gt;""),IF(OR($F34&lt;&gt;$G34,PrSettings!$M$4="●"),(($F34-$G34)=(FM34-FN34))*1,0),"")</f>
        <v/>
      </c>
      <c r="FR34" s="229" t="str">
        <f aca="false">IF((FP34&lt;&gt;""),($F34=FM34)*($G34=FN34),"")</f>
        <v/>
      </c>
      <c r="FS34" s="229" t="str">
        <f aca="false">IF(FP34&lt;&gt;"",IF(ABS($F34-$G34)&gt;=PrSettings!$M$7,(ABS($F34-$G34-FM34+FN34)&lt;=1)*1,IF(AND(FP34,$F34=$G34,$F34&gt;=PrSettings!$M$6),(ABS(FM34-$F34)&lt;=1)*1,IF(AND(ABS($F34-$G34-FM34+FN34)&lt;=1,$F34+$G34&gt;=PrSettings!$M$8),(ABS(FM34-$F34)&lt;=1)*(ABS(FN34-$G34)&lt;=1)*1,""))),"")</f>
        <v/>
      </c>
      <c r="FT34" s="234"/>
      <c r="FV34" s="227" t="n">
        <f aca="false">$B34</f>
        <v>8</v>
      </c>
      <c r="FW34" s="228" t="str">
        <f aca="false">GrpE!$B$4</f>
        <v>Romania</v>
      </c>
      <c r="FX34" s="229" t="n">
        <f aca="false">$D34</f>
        <v>21</v>
      </c>
      <c r="FY34" s="228" t="str">
        <f aca="false">GrpE!$D$4</f>
        <v>Ukraine</v>
      </c>
      <c r="FZ34" s="232"/>
      <c r="GA34" s="232"/>
      <c r="GB34" s="233"/>
      <c r="GC34" s="229" t="str">
        <f aca="false">IF(($F34&lt;&gt;"")*($G34&lt;&gt;"")*(FZ34&lt;&gt;"")*(GA34&lt;&gt;""),($F34&gt;$G34)*(FZ34&gt;GA34)+($F34=$G34)*(FZ34=GA34)+($F34&lt;$G34)*(FZ34&lt;GA34),"")</f>
        <v/>
      </c>
      <c r="GD34" s="229" t="str">
        <f aca="false">IF((GC34&lt;&gt;""),IF(OR($F34&lt;&gt;$G34,PrSettings!$M$4="●"),(($F34-$G34)=(FZ34-GA34))*1,0),"")</f>
        <v/>
      </c>
      <c r="GE34" s="229" t="str">
        <f aca="false">IF((GC34&lt;&gt;""),($F34=FZ34)*($G34=GA34),"")</f>
        <v/>
      </c>
      <c r="GF34" s="229" t="str">
        <f aca="false">IF(GC34&lt;&gt;"",IF(ABS($F34-$G34)&gt;=PrSettings!$M$7,(ABS($F34-$G34-FZ34+GA34)&lt;=1)*1,IF(AND(GC34,$F34=$G34,$F34&gt;=PrSettings!$M$6),(ABS(FZ34-$F34)&lt;=1)*1,IF(AND(ABS($F34-$G34-FZ34+GA34)&lt;=1,$F34+$G34&gt;=PrSettings!$M$8),(ABS(FZ34-$F34)&lt;=1)*(ABS(GA34-$G34)&lt;=1)*1,""))),"")</f>
        <v/>
      </c>
      <c r="GG34" s="234"/>
      <c r="GI34" s="227" t="n">
        <f aca="false">$B34</f>
        <v>8</v>
      </c>
      <c r="GJ34" s="228" t="str">
        <f aca="false">GrpE!$B$4</f>
        <v>Romania</v>
      </c>
      <c r="GK34" s="229" t="n">
        <f aca="false">$D34</f>
        <v>21</v>
      </c>
      <c r="GL34" s="228" t="str">
        <f aca="false">GrpE!$D$4</f>
        <v>Ukraine</v>
      </c>
      <c r="GM34" s="232"/>
      <c r="GN34" s="232"/>
      <c r="GO34" s="233"/>
      <c r="GP34" s="229" t="str">
        <f aca="false">IF(($F34&lt;&gt;"")*($G34&lt;&gt;"")*(GM34&lt;&gt;"")*(GN34&lt;&gt;""),($F34&gt;$G34)*(GM34&gt;GN34)+($F34=$G34)*(GM34=GN34)+($F34&lt;$G34)*(GM34&lt;GN34),"")</f>
        <v/>
      </c>
      <c r="GQ34" s="229" t="str">
        <f aca="false">IF((GP34&lt;&gt;""),IF(OR($F34&lt;&gt;$G34,PrSettings!$M$4="●"),(($F34-$G34)=(GM34-GN34))*1,0),"")</f>
        <v/>
      </c>
      <c r="GR34" s="229" t="str">
        <f aca="false">IF((GP34&lt;&gt;""),($F34=GM34)*($G34=GN34),"")</f>
        <v/>
      </c>
      <c r="GS34" s="229" t="str">
        <f aca="false">IF(GP34&lt;&gt;"",IF(ABS($F34-$G34)&gt;=PrSettings!$M$7,(ABS($F34-$G34-GM34+GN34)&lt;=1)*1,IF(AND(GP34,$F34=$G34,$F34&gt;=PrSettings!$M$6),(ABS(GM34-$F34)&lt;=1)*1,IF(AND(ABS($F34-$G34-GM34+GN34)&lt;=1,$F34+$G34&gt;=PrSettings!$M$8),(ABS(GM34-$F34)&lt;=1)*(ABS(GN34-$G34)&lt;=1)*1,""))),"")</f>
        <v/>
      </c>
      <c r="GT34" s="234"/>
      <c r="GV34" s="227" t="n">
        <f aca="false">$B34</f>
        <v>8</v>
      </c>
      <c r="GW34" s="228" t="str">
        <f aca="false">GrpE!$B$4</f>
        <v>Romania</v>
      </c>
      <c r="GX34" s="229" t="n">
        <f aca="false">$D34</f>
        <v>21</v>
      </c>
      <c r="GY34" s="228" t="str">
        <f aca="false">GrpE!$D$4</f>
        <v>Ukraine</v>
      </c>
      <c r="GZ34" s="232"/>
      <c r="HA34" s="232"/>
      <c r="HB34" s="233"/>
      <c r="HC34" s="229" t="str">
        <f aca="false">IF(($F34&lt;&gt;"")*($G34&lt;&gt;"")*(GZ34&lt;&gt;"")*(HA34&lt;&gt;""),($F34&gt;$G34)*(GZ34&gt;HA34)+($F34=$G34)*(GZ34=HA34)+($F34&lt;$G34)*(GZ34&lt;HA34),"")</f>
        <v/>
      </c>
      <c r="HD34" s="229" t="str">
        <f aca="false">IF((HC34&lt;&gt;""),IF(OR($F34&lt;&gt;$G34,PrSettings!$M$4="●"),(($F34-$G34)=(GZ34-HA34))*1,0),"")</f>
        <v/>
      </c>
      <c r="HE34" s="229" t="str">
        <f aca="false">IF((HC34&lt;&gt;""),($F34=GZ34)*($G34=HA34),"")</f>
        <v/>
      </c>
      <c r="HF34" s="229" t="str">
        <f aca="false">IF(HC34&lt;&gt;"",IF(ABS($F34-$G34)&gt;=PrSettings!$M$7,(ABS($F34-$G34-GZ34+HA34)&lt;=1)*1,IF(AND(HC34,$F34=$G34,$F34&gt;=PrSettings!$M$6),(ABS(GZ34-$F34)&lt;=1)*1,IF(AND(ABS($F34-$G34-GZ34+HA34)&lt;=1,$F34+$G34&gt;=PrSettings!$M$8),(ABS(GZ34-$F34)&lt;=1)*(ABS(HA34-$G34)&lt;=1)*1,""))),"")</f>
        <v/>
      </c>
      <c r="HG34" s="234"/>
      <c r="HI34" s="227" t="n">
        <f aca="false">$B34</f>
        <v>8</v>
      </c>
      <c r="HJ34" s="228" t="str">
        <f aca="false">GrpE!$B$4</f>
        <v>Romania</v>
      </c>
      <c r="HK34" s="229" t="n">
        <f aca="false">$D34</f>
        <v>21</v>
      </c>
      <c r="HL34" s="228" t="str">
        <f aca="false">GrpE!$D$4</f>
        <v>Ukraine</v>
      </c>
      <c r="HM34" s="232"/>
      <c r="HN34" s="232"/>
      <c r="HO34" s="233"/>
      <c r="HP34" s="229" t="str">
        <f aca="false">IF(($F34&lt;&gt;"")*($G34&lt;&gt;"")*(HM34&lt;&gt;"")*(HN34&lt;&gt;""),($F34&gt;$G34)*(HM34&gt;HN34)+($F34=$G34)*(HM34=HN34)+($F34&lt;$G34)*(HM34&lt;HN34),"")</f>
        <v/>
      </c>
      <c r="HQ34" s="229" t="str">
        <f aca="false">IF((HP34&lt;&gt;""),IF(OR($F34&lt;&gt;$G34,PrSettings!$M$4="●"),(($F34-$G34)=(HM34-HN34))*1,0),"")</f>
        <v/>
      </c>
      <c r="HR34" s="229" t="str">
        <f aca="false">IF((HP34&lt;&gt;""),($F34=HM34)*($G34=HN34),"")</f>
        <v/>
      </c>
      <c r="HS34" s="229" t="str">
        <f aca="false">IF(HP34&lt;&gt;"",IF(ABS($F34-$G34)&gt;=PrSettings!$M$7,(ABS($F34-$G34-HM34+HN34)&lt;=1)*1,IF(AND(HP34,$F34=$G34,$F34&gt;=PrSettings!$M$6),(ABS(HM34-$F34)&lt;=1)*1,IF(AND(ABS($F34-$G34-HM34+HN34)&lt;=1,$F34+$G34&gt;=PrSettings!$M$8),(ABS(HM34-$F34)&lt;=1)*(ABS(HN34-$G34)&lt;=1)*1,""))),"")</f>
        <v/>
      </c>
      <c r="HT34" s="234"/>
      <c r="HV34" s="227" t="n">
        <f aca="false">$B34</f>
        <v>8</v>
      </c>
      <c r="HW34" s="228" t="str">
        <f aca="false">GrpE!$B$4</f>
        <v>Romania</v>
      </c>
      <c r="HX34" s="229" t="n">
        <f aca="false">$D34</f>
        <v>21</v>
      </c>
      <c r="HY34" s="228" t="str">
        <f aca="false">GrpE!$D$4</f>
        <v>Ukraine</v>
      </c>
      <c r="HZ34" s="232"/>
      <c r="IA34" s="232"/>
      <c r="IB34" s="233"/>
      <c r="IC34" s="229" t="str">
        <f aca="false">IF(($F34&lt;&gt;"")*($G34&lt;&gt;"")*(HZ34&lt;&gt;"")*(IA34&lt;&gt;""),($F34&gt;$G34)*(HZ34&gt;IA34)+($F34=$G34)*(HZ34=IA34)+($F34&lt;$G34)*(HZ34&lt;IA34),"")</f>
        <v/>
      </c>
      <c r="ID34" s="229" t="str">
        <f aca="false">IF((IC34&lt;&gt;""),IF(OR($F34&lt;&gt;$G34,PrSettings!$M$4="●"),(($F34-$G34)=(HZ34-IA34))*1,0),"")</f>
        <v/>
      </c>
      <c r="IE34" s="229" t="str">
        <f aca="false">IF((IC34&lt;&gt;""),($F34=HZ34)*($G34=IA34),"")</f>
        <v/>
      </c>
      <c r="IF34" s="229" t="str">
        <f aca="false">IF(IC34&lt;&gt;"",IF(ABS($F34-$G34)&gt;=PrSettings!$M$7,(ABS($F34-$G34-HZ34+IA34)&lt;=1)*1,IF(AND(IC34,$F34=$G34,$F34&gt;=PrSettings!$M$6),(ABS(HZ34-$F34)&lt;=1)*1,IF(AND(ABS($F34-$G34-HZ34+IA34)&lt;=1,$F34+$G34&gt;=PrSettings!$M$8),(ABS(HZ34-$F34)&lt;=1)*(ABS(IA34-$G34)&lt;=1)*1,""))),"")</f>
        <v/>
      </c>
      <c r="IG34" s="234"/>
      <c r="II34" s="227" t="n">
        <f aca="false">$B34</f>
        <v>8</v>
      </c>
      <c r="IJ34" s="228" t="str">
        <f aca="false">GrpE!$B$4</f>
        <v>Romania</v>
      </c>
      <c r="IK34" s="229" t="n">
        <f aca="false">$D34</f>
        <v>21</v>
      </c>
      <c r="IL34" s="228" t="str">
        <f aca="false">GrpE!$D$4</f>
        <v>Ukraine</v>
      </c>
      <c r="IM34" s="232"/>
      <c r="IN34" s="232"/>
      <c r="IO34" s="233"/>
      <c r="IP34" s="229" t="str">
        <f aca="false">IF(($F34&lt;&gt;"")*($G34&lt;&gt;"")*(IM34&lt;&gt;"")*(IN34&lt;&gt;""),($F34&gt;$G34)*(IM34&gt;IN34)+($F34=$G34)*(IM34=IN34)+($F34&lt;$G34)*(IM34&lt;IN34),"")</f>
        <v/>
      </c>
      <c r="IQ34" s="229" t="str">
        <f aca="false">IF((IP34&lt;&gt;""),IF(OR($F34&lt;&gt;$G34,PrSettings!$M$4="●"),(($F34-$G34)=(IM34-IN34))*1,0),"")</f>
        <v/>
      </c>
      <c r="IR34" s="229" t="str">
        <f aca="false">IF((IP34&lt;&gt;""),($F34=IM34)*($G34=IN34),"")</f>
        <v/>
      </c>
      <c r="IS34" s="229" t="str">
        <f aca="false">IF(IP34&lt;&gt;"",IF(ABS($F34-$G34)&gt;=PrSettings!$M$7,(ABS($F34-$G34-IM34+IN34)&lt;=1)*1,IF(AND(IP34,$F34=$G34,$F34&gt;=PrSettings!$M$6),(ABS(IM34-$F34)&lt;=1)*1,IF(AND(ABS($F34-$G34-IM34+IN34)&lt;=1,$F34+$G34&gt;=PrSettings!$M$8),(ABS(IM34-$F34)&lt;=1)*(ABS(IN34-$G34)&lt;=1)*1,""))),"")</f>
        <v/>
      </c>
      <c r="IT34" s="234"/>
      <c r="IV34" s="227" t="n">
        <f aca="false">$B34</f>
        <v>8</v>
      </c>
      <c r="IW34" s="228" t="str">
        <f aca="false">GrpE!$B$4</f>
        <v>Romania</v>
      </c>
      <c r="IX34" s="229" t="n">
        <f aca="false">$D34</f>
        <v>21</v>
      </c>
      <c r="IY34" s="228" t="str">
        <f aca="false">GrpE!$D$4</f>
        <v>Ukraine</v>
      </c>
      <c r="IZ34" s="232"/>
      <c r="JA34" s="232"/>
      <c r="JB34" s="233"/>
      <c r="JC34" s="229" t="str">
        <f aca="false">IF(($F34&lt;&gt;"")*($G34&lt;&gt;"")*(IZ34&lt;&gt;"")*(JA34&lt;&gt;""),($F34&gt;$G34)*(IZ34&gt;JA34)+($F34=$G34)*(IZ34=JA34)+($F34&lt;$G34)*(IZ34&lt;JA34),"")</f>
        <v/>
      </c>
      <c r="JD34" s="229" t="str">
        <f aca="false">IF((JC34&lt;&gt;""),IF(OR($F34&lt;&gt;$G34,PrSettings!$M$4="●"),(($F34-$G34)=(IZ34-JA34))*1,0),"")</f>
        <v/>
      </c>
      <c r="JE34" s="229" t="str">
        <f aca="false">IF((JC34&lt;&gt;""),($F34=IZ34)*($G34=JA34),"")</f>
        <v/>
      </c>
      <c r="JF34" s="229" t="str">
        <f aca="false">IF(JC34&lt;&gt;"",IF(ABS($F34-$G34)&gt;=PrSettings!$M$7,(ABS($F34-$G34-IZ34+JA34)&lt;=1)*1,IF(AND(JC34,$F34=$G34,$F34&gt;=PrSettings!$M$6),(ABS(IZ34-$F34)&lt;=1)*1,IF(AND(ABS($F34-$G34-IZ34+JA34)&lt;=1,$F34+$G34&gt;=PrSettings!$M$8),(ABS(IZ34-$F34)&lt;=1)*(ABS(JA34-$G34)&lt;=1)*1,""))),"")</f>
        <v/>
      </c>
      <c r="JG34" s="234"/>
      <c r="JI34" s="227" t="n">
        <f aca="false">$B34</f>
        <v>8</v>
      </c>
      <c r="JJ34" s="228" t="str">
        <f aca="false">GrpE!$B$4</f>
        <v>Romania</v>
      </c>
      <c r="JK34" s="229" t="n">
        <f aca="false">$D34</f>
        <v>21</v>
      </c>
      <c r="JL34" s="228" t="str">
        <f aca="false">GrpE!$D$4</f>
        <v>Ukraine</v>
      </c>
      <c r="JM34" s="232"/>
      <c r="JN34" s="232"/>
      <c r="JO34" s="233"/>
      <c r="JP34" s="229" t="str">
        <f aca="false">IF(($F34&lt;&gt;"")*($G34&lt;&gt;"")*(JM34&lt;&gt;"")*(JN34&lt;&gt;""),($F34&gt;$G34)*(JM34&gt;JN34)+($F34=$G34)*(JM34=JN34)+($F34&lt;$G34)*(JM34&lt;JN34),"")</f>
        <v/>
      </c>
      <c r="JQ34" s="229" t="str">
        <f aca="false">IF((JP34&lt;&gt;""),IF(OR($F34&lt;&gt;$G34,PrSettings!$M$4="●"),(($F34-$G34)=(JM34-JN34))*1,0),"")</f>
        <v/>
      </c>
      <c r="JR34" s="229" t="str">
        <f aca="false">IF((JP34&lt;&gt;""),($F34=JM34)*($G34=JN34),"")</f>
        <v/>
      </c>
      <c r="JS34" s="229" t="str">
        <f aca="false">IF(JP34&lt;&gt;"",IF(ABS($F34-$G34)&gt;=PrSettings!$M$7,(ABS($F34-$G34-JM34+JN34)&lt;=1)*1,IF(AND(JP34,$F34=$G34,$F34&gt;=PrSettings!$M$6),(ABS(JM34-$F34)&lt;=1)*1,IF(AND(ABS($F34-$G34-JM34+JN34)&lt;=1,$F34+$G34&gt;=PrSettings!$M$8),(ABS(JM34-$F34)&lt;=1)*(ABS(JN34-$G34)&lt;=1)*1,""))),"")</f>
        <v/>
      </c>
      <c r="JT34" s="234"/>
      <c r="JV34" s="227" t="n">
        <f aca="false">$B34</f>
        <v>8</v>
      </c>
      <c r="JW34" s="228" t="str">
        <f aca="false">GrpE!$B$4</f>
        <v>Romania</v>
      </c>
      <c r="JX34" s="229" t="n">
        <f aca="false">$D34</f>
        <v>21</v>
      </c>
      <c r="JY34" s="228" t="str">
        <f aca="false">GrpE!$D$4</f>
        <v>Ukraine</v>
      </c>
      <c r="JZ34" s="232"/>
      <c r="KA34" s="232"/>
      <c r="KB34" s="233"/>
      <c r="KC34" s="229" t="str">
        <f aca="false">IF(($F34&lt;&gt;"")*($G34&lt;&gt;"")*(JZ34&lt;&gt;"")*(KA34&lt;&gt;""),($F34&gt;$G34)*(JZ34&gt;KA34)+($F34=$G34)*(JZ34=KA34)+($F34&lt;$G34)*(JZ34&lt;KA34),"")</f>
        <v/>
      </c>
      <c r="KD34" s="229" t="str">
        <f aca="false">IF((KC34&lt;&gt;""),IF(OR($F34&lt;&gt;$G34,PrSettings!$M$4="●"),(($F34-$G34)=(JZ34-KA34))*1,0),"")</f>
        <v/>
      </c>
      <c r="KE34" s="229" t="str">
        <f aca="false">IF((KC34&lt;&gt;""),($F34=JZ34)*($G34=KA34),"")</f>
        <v/>
      </c>
      <c r="KF34" s="229" t="str">
        <f aca="false">IF(KC34&lt;&gt;"",IF(ABS($F34-$G34)&gt;=PrSettings!$M$7,(ABS($F34-$G34-JZ34+KA34)&lt;=1)*1,IF(AND(KC34,$F34=$G34,$F34&gt;=PrSettings!$M$6),(ABS(JZ34-$F34)&lt;=1)*1,IF(AND(ABS($F34-$G34-JZ34+KA34)&lt;=1,$F34+$G34&gt;=PrSettings!$M$8),(ABS(JZ34-$F34)&lt;=1)*(ABS(KA34-$G34)&lt;=1)*1,""))),"")</f>
        <v/>
      </c>
      <c r="KG34" s="234"/>
      <c r="KI34" s="227" t="n">
        <f aca="false">$B34</f>
        <v>8</v>
      </c>
      <c r="KJ34" s="228" t="str">
        <f aca="false">GrpE!$B$4</f>
        <v>Romania</v>
      </c>
      <c r="KK34" s="229" t="n">
        <f aca="false">$D34</f>
        <v>21</v>
      </c>
      <c r="KL34" s="228" t="str">
        <f aca="false">GrpE!$D$4</f>
        <v>Ukraine</v>
      </c>
      <c r="KM34" s="232"/>
      <c r="KN34" s="232"/>
      <c r="KO34" s="233"/>
      <c r="KP34" s="229" t="str">
        <f aca="false">IF(($F34&lt;&gt;"")*($G34&lt;&gt;"")*(KM34&lt;&gt;"")*(KN34&lt;&gt;""),($F34&gt;$G34)*(KM34&gt;KN34)+($F34=$G34)*(KM34=KN34)+($F34&lt;$G34)*(KM34&lt;KN34),"")</f>
        <v/>
      </c>
      <c r="KQ34" s="229" t="str">
        <f aca="false">IF((KP34&lt;&gt;""),IF(OR($F34&lt;&gt;$G34,PrSettings!$M$4="●"),(($F34-$G34)=(KM34-KN34))*1,0),"")</f>
        <v/>
      </c>
      <c r="KR34" s="229" t="str">
        <f aca="false">IF((KP34&lt;&gt;""),($F34=KM34)*($G34=KN34),"")</f>
        <v/>
      </c>
      <c r="KS34" s="229" t="str">
        <f aca="false">IF(KP34&lt;&gt;"",IF(ABS($F34-$G34)&gt;=PrSettings!$M$7,(ABS($F34-$G34-KM34+KN34)&lt;=1)*1,IF(AND(KP34,$F34=$G34,$F34&gt;=PrSettings!$M$6),(ABS(KM34-$F34)&lt;=1)*1,IF(AND(ABS($F34-$G34-KM34+KN34)&lt;=1,$F34+$G34&gt;=PrSettings!$M$8),(ABS(KM34-$F34)&lt;=1)*(ABS(KN34-$G34)&lt;=1)*1,""))),"")</f>
        <v/>
      </c>
      <c r="KT34" s="234"/>
      <c r="KV34" s="227" t="n">
        <f aca="false">$B34</f>
        <v>8</v>
      </c>
      <c r="KW34" s="228" t="str">
        <f aca="false">GrpE!$B$4</f>
        <v>Romania</v>
      </c>
      <c r="KX34" s="229" t="n">
        <f aca="false">$D34</f>
        <v>21</v>
      </c>
      <c r="KY34" s="228" t="str">
        <f aca="false">GrpE!$D$4</f>
        <v>Ukraine</v>
      </c>
      <c r="KZ34" s="232"/>
      <c r="LA34" s="232"/>
      <c r="LB34" s="233"/>
      <c r="LC34" s="229" t="str">
        <f aca="false">IF(($F34&lt;&gt;"")*($G34&lt;&gt;"")*(KZ34&lt;&gt;"")*(LA34&lt;&gt;""),($F34&gt;$G34)*(KZ34&gt;LA34)+($F34=$G34)*(KZ34=LA34)+($F34&lt;$G34)*(KZ34&lt;LA34),"")</f>
        <v/>
      </c>
      <c r="LD34" s="229" t="str">
        <f aca="false">IF((LC34&lt;&gt;""),IF(OR($F34&lt;&gt;$G34,PrSettings!$M$4="●"),(($F34-$G34)=(KZ34-LA34))*1,0),"")</f>
        <v/>
      </c>
      <c r="LE34" s="229" t="str">
        <f aca="false">IF((LC34&lt;&gt;""),($F34=KZ34)*($G34=LA34),"")</f>
        <v/>
      </c>
      <c r="LF34" s="229" t="str">
        <f aca="false">IF(LC34&lt;&gt;"",IF(ABS($F34-$G34)&gt;=PrSettings!$M$7,(ABS($F34-$G34-KZ34+LA34)&lt;=1)*1,IF(AND(LC34,$F34=$G34,$F34&gt;=PrSettings!$M$6),(ABS(KZ34-$F34)&lt;=1)*1,IF(AND(ABS($F34-$G34-KZ34+LA34)&lt;=1,$F34+$G34&gt;=PrSettings!$M$8),(ABS(KZ34-$F34)&lt;=1)*(ABS(LA34-$G34)&lt;=1)*1,""))),"")</f>
        <v/>
      </c>
      <c r="LG34" s="234"/>
      <c r="LI34" s="227" t="n">
        <f aca="false">$B34</f>
        <v>8</v>
      </c>
      <c r="LJ34" s="228" t="str">
        <f aca="false">GrpE!$B$4</f>
        <v>Romania</v>
      </c>
      <c r="LK34" s="229" t="n">
        <f aca="false">$D34</f>
        <v>21</v>
      </c>
      <c r="LL34" s="228" t="str">
        <f aca="false">GrpE!$D$4</f>
        <v>Ukraine</v>
      </c>
      <c r="LM34" s="232"/>
      <c r="LN34" s="232"/>
      <c r="LO34" s="233"/>
      <c r="LP34" s="229" t="str">
        <f aca="false">IF(($F34&lt;&gt;"")*($G34&lt;&gt;"")*(LM34&lt;&gt;"")*(LN34&lt;&gt;""),($F34&gt;$G34)*(LM34&gt;LN34)+($F34=$G34)*(LM34=LN34)+($F34&lt;$G34)*(LM34&lt;LN34),"")</f>
        <v/>
      </c>
      <c r="LQ34" s="229" t="str">
        <f aca="false">IF((LP34&lt;&gt;""),IF(OR($F34&lt;&gt;$G34,PrSettings!$M$4="●"),(($F34-$G34)=(LM34-LN34))*1,0),"")</f>
        <v/>
      </c>
      <c r="LR34" s="229" t="str">
        <f aca="false">IF((LP34&lt;&gt;""),($F34=LM34)*($G34=LN34),"")</f>
        <v/>
      </c>
      <c r="LS34" s="229" t="str">
        <f aca="false">IF(LP34&lt;&gt;"",IF(ABS($F34-$G34)&gt;=PrSettings!$M$7,(ABS($F34-$G34-LM34+LN34)&lt;=1)*1,IF(AND(LP34,$F34=$G34,$F34&gt;=PrSettings!$M$6),(ABS(LM34-$F34)&lt;=1)*1,IF(AND(ABS($F34-$G34-LM34+LN34)&lt;=1,$F34+$G34&gt;=PrSettings!$M$8),(ABS(LM34-$F34)&lt;=1)*(ABS(LN34-$G34)&lt;=1)*1,""))),"")</f>
        <v/>
      </c>
      <c r="LT34" s="234"/>
      <c r="LV34" s="227" t="n">
        <f aca="false">$B34</f>
        <v>8</v>
      </c>
      <c r="LW34" s="228" t="str">
        <f aca="false">GrpE!$B$4</f>
        <v>Romania</v>
      </c>
      <c r="LX34" s="229" t="n">
        <f aca="false">$D34</f>
        <v>21</v>
      </c>
      <c r="LY34" s="228" t="str">
        <f aca="false">GrpE!$D$4</f>
        <v>Ukraine</v>
      </c>
      <c r="LZ34" s="232"/>
      <c r="MA34" s="232"/>
      <c r="MB34" s="233"/>
      <c r="MC34" s="229" t="str">
        <f aca="false">IF(($F34&lt;&gt;"")*($G34&lt;&gt;"")*(LZ34&lt;&gt;"")*(MA34&lt;&gt;""),($F34&gt;$G34)*(LZ34&gt;MA34)+($F34=$G34)*(LZ34=MA34)+($F34&lt;$G34)*(LZ34&lt;MA34),"")</f>
        <v/>
      </c>
      <c r="MD34" s="229" t="str">
        <f aca="false">IF((MC34&lt;&gt;""),IF(OR($F34&lt;&gt;$G34,PrSettings!$M$4="●"),(($F34-$G34)=(LZ34-MA34))*1,0),"")</f>
        <v/>
      </c>
      <c r="ME34" s="229" t="str">
        <f aca="false">IF((MC34&lt;&gt;""),($F34=LZ34)*($G34=MA34),"")</f>
        <v/>
      </c>
      <c r="MF34" s="229" t="str">
        <f aca="false">IF(MC34&lt;&gt;"",IF(ABS($F34-$G34)&gt;=PrSettings!$M$7,(ABS($F34-$G34-LZ34+MA34)&lt;=1)*1,IF(AND(MC34,$F34=$G34,$F34&gt;=PrSettings!$M$6),(ABS(LZ34-$F34)&lt;=1)*1,IF(AND(ABS($F34-$G34-LZ34+MA34)&lt;=1,$F34+$G34&gt;=PrSettings!$M$8),(ABS(LZ34-$F34)&lt;=1)*(ABS(MA34-$G34)&lt;=1)*1,""))),"")</f>
        <v/>
      </c>
      <c r="MG34" s="234"/>
    </row>
    <row r="35" customFormat="false" ht="15.75" hidden="false" customHeight="true" outlineLevel="0" collapsed="false">
      <c r="A35" s="153"/>
      <c r="B35" s="227" t="n">
        <f aca="false" t="array" ref="B35:B35">INDEX(Groups!$C$7:$C$35,MATCH(C35,Groups!$D$7:$D$35,0))</f>
        <v>4</v>
      </c>
      <c r="C35" s="228" t="str">
        <f aca="false">GrpE!$B$5</f>
        <v>Belgium</v>
      </c>
      <c r="D35" s="229" t="n">
        <f aca="false" t="array" ref="D35:D35">INDEX(Groups!$C$7:$C$35,MATCH(E35,Groups!$D$7:$D$35,0))</f>
        <v>16</v>
      </c>
      <c r="E35" s="228" t="str">
        <f aca="false">GrpE!$D$5</f>
        <v>Slovakia</v>
      </c>
      <c r="F35" s="230" t="n">
        <f aca="false">GrpE!$E$5</f>
        <v>2</v>
      </c>
      <c r="G35" s="231" t="n">
        <f aca="false">GrpE!$G$5</f>
        <v>0</v>
      </c>
      <c r="H35" s="107"/>
      <c r="I35" s="227" t="n">
        <f aca="false">$B35</f>
        <v>4</v>
      </c>
      <c r="J35" s="228" t="str">
        <f aca="false">GrpE!$B$5</f>
        <v>Belgium</v>
      </c>
      <c r="K35" s="229" t="n">
        <f aca="false">$D35</f>
        <v>16</v>
      </c>
      <c r="L35" s="228" t="str">
        <f aca="false">GrpE!$D$5</f>
        <v>Slovakia</v>
      </c>
      <c r="M35" s="232"/>
      <c r="N35" s="232"/>
      <c r="O35" s="235"/>
      <c r="P35" s="229" t="str">
        <f aca="false">IF(($F35&lt;&gt;"")*($G35&lt;&gt;"")*(M35&lt;&gt;"")*(N35&lt;&gt;""),($F35&gt;$G35)*(M35&gt;N35)+($F35=$G35)*(M35=N35)+($F35&lt;$G35)*(M35&lt;N35),"")</f>
        <v/>
      </c>
      <c r="Q35" s="229" t="str">
        <f aca="false">IF((P35&lt;&gt;""),IF(OR($F35&lt;&gt;$G35,PrSettings!$M$4="●"),(($F35-$G35)=(M35-N35))*1,0),"")</f>
        <v/>
      </c>
      <c r="R35" s="229" t="str">
        <f aca="false">IF((P35&lt;&gt;""),($F35=M35)*($G35=N35),"")</f>
        <v/>
      </c>
      <c r="S35" s="229" t="str">
        <f aca="false">IF(P35&lt;&gt;"",IF(ABS($F35-$G35)&gt;=PrSettings!$M$7,(ABS($F35-$G35-M35+N35)&lt;=1)*1,IF(AND(P35,$F35=$G35,$F35&gt;=PrSettings!$M$6),(ABS(M35-$F35)&lt;=1)*1,IF(AND(ABS($F35-$G35-M35+N35)&lt;=1,$F35+$G35&gt;=PrSettings!$M$8),(ABS(M35-$F35)&lt;=1)*(ABS(N35-$G35)&lt;=1)*1,""))),"")</f>
        <v/>
      </c>
      <c r="T35" s="236"/>
      <c r="V35" s="227" t="n">
        <f aca="false">$B35</f>
        <v>4</v>
      </c>
      <c r="W35" s="228" t="str">
        <f aca="false">GrpE!$B$5</f>
        <v>Belgium</v>
      </c>
      <c r="X35" s="229" t="n">
        <f aca="false">$D35</f>
        <v>16</v>
      </c>
      <c r="Y35" s="228" t="str">
        <f aca="false">GrpE!$D$5</f>
        <v>Slovakia</v>
      </c>
      <c r="Z35" s="232"/>
      <c r="AA35" s="232"/>
      <c r="AB35" s="235"/>
      <c r="AC35" s="229" t="str">
        <f aca="false">IF(($F35&lt;&gt;"")*($G35&lt;&gt;"")*(Z35&lt;&gt;"")*(AA35&lt;&gt;""),($F35&gt;$G35)*(Z35&gt;AA35)+($F35=$G35)*(Z35=AA35)+($F35&lt;$G35)*(Z35&lt;AA35),"")</f>
        <v/>
      </c>
      <c r="AD35" s="229" t="str">
        <f aca="false">IF((AC35&lt;&gt;""),IF(OR($F35&lt;&gt;$G35,PrSettings!$M$4="●"),(($F35-$G35)=(Z35-AA35))*1,0),"")</f>
        <v/>
      </c>
      <c r="AE35" s="229" t="str">
        <f aca="false">IF((AC35&lt;&gt;""),($F35=Z35)*($G35=AA35),"")</f>
        <v/>
      </c>
      <c r="AF35" s="229" t="str">
        <f aca="false">IF(AC35&lt;&gt;"",IF(ABS($F35-$G35)&gt;=PrSettings!$M$7,(ABS($F35-$G35-Z35+AA35)&lt;=1)*1,IF(AND(AC35,$F35=$G35,$F35&gt;=PrSettings!$M$6),(ABS(Z35-$F35)&lt;=1)*1,IF(AND(ABS($F35-$G35-Z35+AA35)&lt;=1,$F35+$G35&gt;=PrSettings!$M$8),(ABS(Z35-$F35)&lt;=1)*(ABS(AA35-$G35)&lt;=1)*1,""))),"")</f>
        <v/>
      </c>
      <c r="AG35" s="236"/>
      <c r="AI35" s="227" t="n">
        <f aca="false">$B35</f>
        <v>4</v>
      </c>
      <c r="AJ35" s="228" t="str">
        <f aca="false">GrpE!$B$5</f>
        <v>Belgium</v>
      </c>
      <c r="AK35" s="229" t="n">
        <f aca="false">$D35</f>
        <v>16</v>
      </c>
      <c r="AL35" s="228" t="str">
        <f aca="false">GrpE!$D$5</f>
        <v>Slovakia</v>
      </c>
      <c r="AM35" s="232"/>
      <c r="AN35" s="232"/>
      <c r="AO35" s="235"/>
      <c r="AP35" s="229" t="str">
        <f aca="false">IF(($F35&lt;&gt;"")*($G35&lt;&gt;"")*(AM35&lt;&gt;"")*(AN35&lt;&gt;""),($F35&gt;$G35)*(AM35&gt;AN35)+($F35=$G35)*(AM35=AN35)+($F35&lt;$G35)*(AM35&lt;AN35),"")</f>
        <v/>
      </c>
      <c r="AQ35" s="229" t="str">
        <f aca="false">IF((AP35&lt;&gt;""),IF(OR($F35&lt;&gt;$G35,PrSettings!$M$4="●"),(($F35-$G35)=(AM35-AN35))*1,0),"")</f>
        <v/>
      </c>
      <c r="AR35" s="229" t="str">
        <f aca="false">IF((AP35&lt;&gt;""),($F35=AM35)*($G35=AN35),"")</f>
        <v/>
      </c>
      <c r="AS35" s="229" t="str">
        <f aca="false">IF(AP35&lt;&gt;"",IF(ABS($F35-$G35)&gt;=PrSettings!$M$7,(ABS($F35-$G35-AM35+AN35)&lt;=1)*1,IF(AND(AP35,$F35=$G35,$F35&gt;=PrSettings!$M$6),(ABS(AM35-$F35)&lt;=1)*1,IF(AND(ABS($F35-$G35-AM35+AN35)&lt;=1,$F35+$G35&gt;=PrSettings!$M$8),(ABS(AM35-$F35)&lt;=1)*(ABS(AN35-$G35)&lt;=1)*1,""))),"")</f>
        <v/>
      </c>
      <c r="AT35" s="236"/>
      <c r="AV35" s="227" t="n">
        <f aca="false">$B35</f>
        <v>4</v>
      </c>
      <c r="AW35" s="228" t="str">
        <f aca="false">GrpE!$B$5</f>
        <v>Belgium</v>
      </c>
      <c r="AX35" s="229" t="n">
        <f aca="false">$D35</f>
        <v>16</v>
      </c>
      <c r="AY35" s="228" t="str">
        <f aca="false">GrpE!$D$5</f>
        <v>Slovakia</v>
      </c>
      <c r="AZ35" s="232"/>
      <c r="BA35" s="232"/>
      <c r="BB35" s="235"/>
      <c r="BC35" s="229" t="str">
        <f aca="false">IF(($F35&lt;&gt;"")*($G35&lt;&gt;"")*(AZ35&lt;&gt;"")*(BA35&lt;&gt;""),($F35&gt;$G35)*(AZ35&gt;BA35)+($F35=$G35)*(AZ35=BA35)+($F35&lt;$G35)*(AZ35&lt;BA35),"")</f>
        <v/>
      </c>
      <c r="BD35" s="229" t="str">
        <f aca="false">IF((BC35&lt;&gt;""),IF(OR($F35&lt;&gt;$G35,PrSettings!$M$4="●"),(($F35-$G35)=(AZ35-BA35))*1,0),"")</f>
        <v/>
      </c>
      <c r="BE35" s="229" t="str">
        <f aca="false">IF((BC35&lt;&gt;""),($F35=AZ35)*($G35=BA35),"")</f>
        <v/>
      </c>
      <c r="BF35" s="229" t="str">
        <f aca="false">IF(BC35&lt;&gt;"",IF(ABS($F35-$G35)&gt;=PrSettings!$M$7,(ABS($F35-$G35-AZ35+BA35)&lt;=1)*1,IF(AND(BC35,$F35=$G35,$F35&gt;=PrSettings!$M$6),(ABS(AZ35-$F35)&lt;=1)*1,IF(AND(ABS($F35-$G35-AZ35+BA35)&lt;=1,$F35+$G35&gt;=PrSettings!$M$8),(ABS(AZ35-$F35)&lt;=1)*(ABS(BA35-$G35)&lt;=1)*1,""))),"")</f>
        <v/>
      </c>
      <c r="BG35" s="236"/>
      <c r="BI35" s="227" t="n">
        <f aca="false">$B35</f>
        <v>4</v>
      </c>
      <c r="BJ35" s="228" t="str">
        <f aca="false">GrpE!$B$5</f>
        <v>Belgium</v>
      </c>
      <c r="BK35" s="229" t="n">
        <f aca="false">$D35</f>
        <v>16</v>
      </c>
      <c r="BL35" s="228" t="str">
        <f aca="false">GrpE!$D$5</f>
        <v>Slovakia</v>
      </c>
      <c r="BM35" s="232"/>
      <c r="BN35" s="232"/>
      <c r="BO35" s="235"/>
      <c r="BP35" s="229" t="str">
        <f aca="false">IF(($F35&lt;&gt;"")*($G35&lt;&gt;"")*(BM35&lt;&gt;"")*(BN35&lt;&gt;""),($F35&gt;$G35)*(BM35&gt;BN35)+($F35=$G35)*(BM35=BN35)+($F35&lt;$G35)*(BM35&lt;BN35),"")</f>
        <v/>
      </c>
      <c r="BQ35" s="229" t="str">
        <f aca="false">IF((BP35&lt;&gt;""),IF(OR($F35&lt;&gt;$G35,PrSettings!$M$4="●"),(($F35-$G35)=(BM35-BN35))*1,0),"")</f>
        <v/>
      </c>
      <c r="BR35" s="229" t="str">
        <f aca="false">IF((BP35&lt;&gt;""),($F35=BM35)*($G35=BN35),"")</f>
        <v/>
      </c>
      <c r="BS35" s="229" t="str">
        <f aca="false">IF(BP35&lt;&gt;"",IF(ABS($F35-$G35)&gt;=PrSettings!$M$7,(ABS($F35-$G35-BM35+BN35)&lt;=1)*1,IF(AND(BP35,$F35=$G35,$F35&gt;=PrSettings!$M$6),(ABS(BM35-$F35)&lt;=1)*1,IF(AND(ABS($F35-$G35-BM35+BN35)&lt;=1,$F35+$G35&gt;=PrSettings!$M$8),(ABS(BM35-$F35)&lt;=1)*(ABS(BN35-$G35)&lt;=1)*1,""))),"")</f>
        <v/>
      </c>
      <c r="BT35" s="236"/>
      <c r="BV35" s="227" t="n">
        <f aca="false">$B35</f>
        <v>4</v>
      </c>
      <c r="BW35" s="228" t="str">
        <f aca="false">GrpE!$B$5</f>
        <v>Belgium</v>
      </c>
      <c r="BX35" s="229" t="n">
        <f aca="false">$D35</f>
        <v>16</v>
      </c>
      <c r="BY35" s="228" t="str">
        <f aca="false">GrpE!$D$5</f>
        <v>Slovakia</v>
      </c>
      <c r="BZ35" s="232"/>
      <c r="CA35" s="232"/>
      <c r="CB35" s="235"/>
      <c r="CC35" s="229" t="str">
        <f aca="false">IF(($F35&lt;&gt;"")*($G35&lt;&gt;"")*(BZ35&lt;&gt;"")*(CA35&lt;&gt;""),($F35&gt;$G35)*(BZ35&gt;CA35)+($F35=$G35)*(BZ35=CA35)+($F35&lt;$G35)*(BZ35&lt;CA35),"")</f>
        <v/>
      </c>
      <c r="CD35" s="229" t="str">
        <f aca="false">IF((CC35&lt;&gt;""),IF(OR($F35&lt;&gt;$G35,PrSettings!$M$4="●"),(($F35-$G35)=(BZ35-CA35))*1,0),"")</f>
        <v/>
      </c>
      <c r="CE35" s="229" t="str">
        <f aca="false">IF((CC35&lt;&gt;""),($F35=BZ35)*($G35=CA35),"")</f>
        <v/>
      </c>
      <c r="CF35" s="229" t="str">
        <f aca="false">IF(CC35&lt;&gt;"",IF(ABS($F35-$G35)&gt;=PrSettings!$M$7,(ABS($F35-$G35-BZ35+CA35)&lt;=1)*1,IF(AND(CC35,$F35=$G35,$F35&gt;=PrSettings!$M$6),(ABS(BZ35-$F35)&lt;=1)*1,IF(AND(ABS($F35-$G35-BZ35+CA35)&lt;=1,$F35+$G35&gt;=PrSettings!$M$8),(ABS(BZ35-$F35)&lt;=1)*(ABS(CA35-$G35)&lt;=1)*1,""))),"")</f>
        <v/>
      </c>
      <c r="CG35" s="236"/>
      <c r="CI35" s="227" t="n">
        <f aca="false">$B35</f>
        <v>4</v>
      </c>
      <c r="CJ35" s="228" t="str">
        <f aca="false">GrpE!$B$5</f>
        <v>Belgium</v>
      </c>
      <c r="CK35" s="229" t="n">
        <f aca="false">$D35</f>
        <v>16</v>
      </c>
      <c r="CL35" s="228" t="str">
        <f aca="false">GrpE!$D$5</f>
        <v>Slovakia</v>
      </c>
      <c r="CM35" s="232"/>
      <c r="CN35" s="232"/>
      <c r="CO35" s="235"/>
      <c r="CP35" s="229" t="str">
        <f aca="false">IF(($F35&lt;&gt;"")*($G35&lt;&gt;"")*(CM35&lt;&gt;"")*(CN35&lt;&gt;""),($F35&gt;$G35)*(CM35&gt;CN35)+($F35=$G35)*(CM35=CN35)+($F35&lt;$G35)*(CM35&lt;CN35),"")</f>
        <v/>
      </c>
      <c r="CQ35" s="229" t="str">
        <f aca="false">IF((CP35&lt;&gt;""),IF(OR($F35&lt;&gt;$G35,PrSettings!$M$4="●"),(($F35-$G35)=(CM35-CN35))*1,0),"")</f>
        <v/>
      </c>
      <c r="CR35" s="229" t="str">
        <f aca="false">IF((CP35&lt;&gt;""),($F35=CM35)*($G35=CN35),"")</f>
        <v/>
      </c>
      <c r="CS35" s="229" t="str">
        <f aca="false">IF(CP35&lt;&gt;"",IF(ABS($F35-$G35)&gt;=PrSettings!$M$7,(ABS($F35-$G35-CM35+CN35)&lt;=1)*1,IF(AND(CP35,$F35=$G35,$F35&gt;=PrSettings!$M$6),(ABS(CM35-$F35)&lt;=1)*1,IF(AND(ABS($F35-$G35-CM35+CN35)&lt;=1,$F35+$G35&gt;=PrSettings!$M$8),(ABS(CM35-$F35)&lt;=1)*(ABS(CN35-$G35)&lt;=1)*1,""))),"")</f>
        <v/>
      </c>
      <c r="CT35" s="236"/>
      <c r="CV35" s="227" t="n">
        <f aca="false">$B35</f>
        <v>4</v>
      </c>
      <c r="CW35" s="228" t="str">
        <f aca="false">GrpE!$B$5</f>
        <v>Belgium</v>
      </c>
      <c r="CX35" s="229" t="n">
        <f aca="false">$D35</f>
        <v>16</v>
      </c>
      <c r="CY35" s="228" t="str">
        <f aca="false">GrpE!$D$5</f>
        <v>Slovakia</v>
      </c>
      <c r="CZ35" s="232"/>
      <c r="DA35" s="232"/>
      <c r="DB35" s="235"/>
      <c r="DC35" s="229" t="str">
        <f aca="false">IF(($F35&lt;&gt;"")*($G35&lt;&gt;"")*(CZ35&lt;&gt;"")*(DA35&lt;&gt;""),($F35&gt;$G35)*(CZ35&gt;DA35)+($F35=$G35)*(CZ35=DA35)+($F35&lt;$G35)*(CZ35&lt;DA35),"")</f>
        <v/>
      </c>
      <c r="DD35" s="229" t="str">
        <f aca="false">IF((DC35&lt;&gt;""),IF(OR($F35&lt;&gt;$G35,PrSettings!$M$4="●"),(($F35-$G35)=(CZ35-DA35))*1,0),"")</f>
        <v/>
      </c>
      <c r="DE35" s="229" t="str">
        <f aca="false">IF((DC35&lt;&gt;""),($F35=CZ35)*($G35=DA35),"")</f>
        <v/>
      </c>
      <c r="DF35" s="229" t="str">
        <f aca="false">IF(DC35&lt;&gt;"",IF(ABS($F35-$G35)&gt;=PrSettings!$M$7,(ABS($F35-$G35-CZ35+DA35)&lt;=1)*1,IF(AND(DC35,$F35=$G35,$F35&gt;=PrSettings!$M$6),(ABS(CZ35-$F35)&lt;=1)*1,IF(AND(ABS($F35-$G35-CZ35+DA35)&lt;=1,$F35+$G35&gt;=PrSettings!$M$8),(ABS(CZ35-$F35)&lt;=1)*(ABS(DA35-$G35)&lt;=1)*1,""))),"")</f>
        <v/>
      </c>
      <c r="DG35" s="236"/>
      <c r="DI35" s="227" t="n">
        <f aca="false">$B35</f>
        <v>4</v>
      </c>
      <c r="DJ35" s="228" t="str">
        <f aca="false">GrpE!$B$5</f>
        <v>Belgium</v>
      </c>
      <c r="DK35" s="229" t="n">
        <f aca="false">$D35</f>
        <v>16</v>
      </c>
      <c r="DL35" s="228" t="str">
        <f aca="false">GrpE!$D$5</f>
        <v>Slovakia</v>
      </c>
      <c r="DM35" s="232"/>
      <c r="DN35" s="232"/>
      <c r="DO35" s="235"/>
      <c r="DP35" s="229" t="str">
        <f aca="false">IF(($F35&lt;&gt;"")*($G35&lt;&gt;"")*(DM35&lt;&gt;"")*(DN35&lt;&gt;""),($F35&gt;$G35)*(DM35&gt;DN35)+($F35=$G35)*(DM35=DN35)+($F35&lt;$G35)*(DM35&lt;DN35),"")</f>
        <v/>
      </c>
      <c r="DQ35" s="229" t="str">
        <f aca="false">IF((DP35&lt;&gt;""),IF(OR($F35&lt;&gt;$G35,PrSettings!$M$4="●"),(($F35-$G35)=(DM35-DN35))*1,0),"")</f>
        <v/>
      </c>
      <c r="DR35" s="229" t="str">
        <f aca="false">IF((DP35&lt;&gt;""),($F35=DM35)*($G35=DN35),"")</f>
        <v/>
      </c>
      <c r="DS35" s="229" t="str">
        <f aca="false">IF(DP35&lt;&gt;"",IF(ABS($F35-$G35)&gt;=PrSettings!$M$7,(ABS($F35-$G35-DM35+DN35)&lt;=1)*1,IF(AND(DP35,$F35=$G35,$F35&gt;=PrSettings!$M$6),(ABS(DM35-$F35)&lt;=1)*1,IF(AND(ABS($F35-$G35-DM35+DN35)&lt;=1,$F35+$G35&gt;=PrSettings!$M$8),(ABS(DM35-$F35)&lt;=1)*(ABS(DN35-$G35)&lt;=1)*1,""))),"")</f>
        <v/>
      </c>
      <c r="DT35" s="236"/>
      <c r="DV35" s="227" t="n">
        <f aca="false">$B35</f>
        <v>4</v>
      </c>
      <c r="DW35" s="228" t="str">
        <f aca="false">GrpE!$B$5</f>
        <v>Belgium</v>
      </c>
      <c r="DX35" s="229" t="n">
        <f aca="false">$D35</f>
        <v>16</v>
      </c>
      <c r="DY35" s="228" t="str">
        <f aca="false">GrpE!$D$5</f>
        <v>Slovakia</v>
      </c>
      <c r="DZ35" s="232"/>
      <c r="EA35" s="232"/>
      <c r="EB35" s="235"/>
      <c r="EC35" s="229" t="str">
        <f aca="false">IF(($F35&lt;&gt;"")*($G35&lt;&gt;"")*(DZ35&lt;&gt;"")*(EA35&lt;&gt;""),($F35&gt;$G35)*(DZ35&gt;EA35)+($F35=$G35)*(DZ35=EA35)+($F35&lt;$G35)*(DZ35&lt;EA35),"")</f>
        <v/>
      </c>
      <c r="ED35" s="229" t="str">
        <f aca="false">IF((EC35&lt;&gt;""),IF(OR($F35&lt;&gt;$G35,PrSettings!$M$4="●"),(($F35-$G35)=(DZ35-EA35))*1,0),"")</f>
        <v/>
      </c>
      <c r="EE35" s="229" t="str">
        <f aca="false">IF((EC35&lt;&gt;""),($F35=DZ35)*($G35=EA35),"")</f>
        <v/>
      </c>
      <c r="EF35" s="229" t="str">
        <f aca="false">IF(EC35&lt;&gt;"",IF(ABS($F35-$G35)&gt;=PrSettings!$M$7,(ABS($F35-$G35-DZ35+EA35)&lt;=1)*1,IF(AND(EC35,$F35=$G35,$F35&gt;=PrSettings!$M$6),(ABS(DZ35-$F35)&lt;=1)*1,IF(AND(ABS($F35-$G35-DZ35+EA35)&lt;=1,$F35+$G35&gt;=PrSettings!$M$8),(ABS(DZ35-$F35)&lt;=1)*(ABS(EA35-$G35)&lt;=1)*1,""))),"")</f>
        <v/>
      </c>
      <c r="EG35" s="236"/>
      <c r="EI35" s="227" t="n">
        <f aca="false">$B35</f>
        <v>4</v>
      </c>
      <c r="EJ35" s="228" t="str">
        <f aca="false">GrpE!$B$5</f>
        <v>Belgium</v>
      </c>
      <c r="EK35" s="229" t="n">
        <f aca="false">$D35</f>
        <v>16</v>
      </c>
      <c r="EL35" s="228" t="str">
        <f aca="false">GrpE!$D$5</f>
        <v>Slovakia</v>
      </c>
      <c r="EM35" s="232"/>
      <c r="EN35" s="232"/>
      <c r="EO35" s="235"/>
      <c r="EP35" s="229" t="str">
        <f aca="false">IF(($F35&lt;&gt;"")*($G35&lt;&gt;"")*(EM35&lt;&gt;"")*(EN35&lt;&gt;""),($F35&gt;$G35)*(EM35&gt;EN35)+($F35=$G35)*(EM35=EN35)+($F35&lt;$G35)*(EM35&lt;EN35),"")</f>
        <v/>
      </c>
      <c r="EQ35" s="229" t="str">
        <f aca="false">IF((EP35&lt;&gt;""),IF(OR($F35&lt;&gt;$G35,PrSettings!$M$4="●"),(($F35-$G35)=(EM35-EN35))*1,0),"")</f>
        <v/>
      </c>
      <c r="ER35" s="229" t="str">
        <f aca="false">IF((EP35&lt;&gt;""),($F35=EM35)*($G35=EN35),"")</f>
        <v/>
      </c>
      <c r="ES35" s="229" t="str">
        <f aca="false">IF(EP35&lt;&gt;"",IF(ABS($F35-$G35)&gt;=PrSettings!$M$7,(ABS($F35-$G35-EM35+EN35)&lt;=1)*1,IF(AND(EP35,$F35=$G35,$F35&gt;=PrSettings!$M$6),(ABS(EM35-$F35)&lt;=1)*1,IF(AND(ABS($F35-$G35-EM35+EN35)&lt;=1,$F35+$G35&gt;=PrSettings!$M$8),(ABS(EM35-$F35)&lt;=1)*(ABS(EN35-$G35)&lt;=1)*1,""))),"")</f>
        <v/>
      </c>
      <c r="ET35" s="236"/>
      <c r="EV35" s="227" t="n">
        <f aca="false">$B35</f>
        <v>4</v>
      </c>
      <c r="EW35" s="228" t="str">
        <f aca="false">GrpE!$B$5</f>
        <v>Belgium</v>
      </c>
      <c r="EX35" s="229" t="n">
        <f aca="false">$D35</f>
        <v>16</v>
      </c>
      <c r="EY35" s="228" t="str">
        <f aca="false">GrpE!$D$5</f>
        <v>Slovakia</v>
      </c>
      <c r="EZ35" s="232"/>
      <c r="FA35" s="232"/>
      <c r="FB35" s="235"/>
      <c r="FC35" s="229" t="str">
        <f aca="false">IF(($F35&lt;&gt;"")*($G35&lt;&gt;"")*(EZ35&lt;&gt;"")*(FA35&lt;&gt;""),($F35&gt;$G35)*(EZ35&gt;FA35)+($F35=$G35)*(EZ35=FA35)+($F35&lt;$G35)*(EZ35&lt;FA35),"")</f>
        <v/>
      </c>
      <c r="FD35" s="229" t="str">
        <f aca="false">IF((FC35&lt;&gt;""),IF(OR($F35&lt;&gt;$G35,PrSettings!$M$4="●"),(($F35-$G35)=(EZ35-FA35))*1,0),"")</f>
        <v/>
      </c>
      <c r="FE35" s="229" t="str">
        <f aca="false">IF((FC35&lt;&gt;""),($F35=EZ35)*($G35=FA35),"")</f>
        <v/>
      </c>
      <c r="FF35" s="229" t="str">
        <f aca="false">IF(FC35&lt;&gt;"",IF(ABS($F35-$G35)&gt;=PrSettings!$M$7,(ABS($F35-$G35-EZ35+FA35)&lt;=1)*1,IF(AND(FC35,$F35=$G35,$F35&gt;=PrSettings!$M$6),(ABS(EZ35-$F35)&lt;=1)*1,IF(AND(ABS($F35-$G35-EZ35+FA35)&lt;=1,$F35+$G35&gt;=PrSettings!$M$8),(ABS(EZ35-$F35)&lt;=1)*(ABS(FA35-$G35)&lt;=1)*1,""))),"")</f>
        <v/>
      </c>
      <c r="FG35" s="236"/>
      <c r="FI35" s="227" t="n">
        <f aca="false">$B35</f>
        <v>4</v>
      </c>
      <c r="FJ35" s="228" t="str">
        <f aca="false">GrpE!$B$5</f>
        <v>Belgium</v>
      </c>
      <c r="FK35" s="229" t="n">
        <f aca="false">$D35</f>
        <v>16</v>
      </c>
      <c r="FL35" s="228" t="str">
        <f aca="false">GrpE!$D$5</f>
        <v>Slovakia</v>
      </c>
      <c r="FM35" s="232"/>
      <c r="FN35" s="232"/>
      <c r="FO35" s="235"/>
      <c r="FP35" s="229" t="str">
        <f aca="false">IF(($F35&lt;&gt;"")*($G35&lt;&gt;"")*(FM35&lt;&gt;"")*(FN35&lt;&gt;""),($F35&gt;$G35)*(FM35&gt;FN35)+($F35=$G35)*(FM35=FN35)+($F35&lt;$G35)*(FM35&lt;FN35),"")</f>
        <v/>
      </c>
      <c r="FQ35" s="229" t="str">
        <f aca="false">IF((FP35&lt;&gt;""),IF(OR($F35&lt;&gt;$G35,PrSettings!$M$4="●"),(($F35-$G35)=(FM35-FN35))*1,0),"")</f>
        <v/>
      </c>
      <c r="FR35" s="229" t="str">
        <f aca="false">IF((FP35&lt;&gt;""),($F35=FM35)*($G35=FN35),"")</f>
        <v/>
      </c>
      <c r="FS35" s="229" t="str">
        <f aca="false">IF(FP35&lt;&gt;"",IF(ABS($F35-$G35)&gt;=PrSettings!$M$7,(ABS($F35-$G35-FM35+FN35)&lt;=1)*1,IF(AND(FP35,$F35=$G35,$F35&gt;=PrSettings!$M$6),(ABS(FM35-$F35)&lt;=1)*1,IF(AND(ABS($F35-$G35-FM35+FN35)&lt;=1,$F35+$G35&gt;=PrSettings!$M$8),(ABS(FM35-$F35)&lt;=1)*(ABS(FN35-$G35)&lt;=1)*1,""))),"")</f>
        <v/>
      </c>
      <c r="FT35" s="236"/>
      <c r="FV35" s="227" t="n">
        <f aca="false">$B35</f>
        <v>4</v>
      </c>
      <c r="FW35" s="228" t="str">
        <f aca="false">GrpE!$B$5</f>
        <v>Belgium</v>
      </c>
      <c r="FX35" s="229" t="n">
        <f aca="false">$D35</f>
        <v>16</v>
      </c>
      <c r="FY35" s="228" t="str">
        <f aca="false">GrpE!$D$5</f>
        <v>Slovakia</v>
      </c>
      <c r="FZ35" s="232"/>
      <c r="GA35" s="232"/>
      <c r="GB35" s="235"/>
      <c r="GC35" s="229" t="str">
        <f aca="false">IF(($F35&lt;&gt;"")*($G35&lt;&gt;"")*(FZ35&lt;&gt;"")*(GA35&lt;&gt;""),($F35&gt;$G35)*(FZ35&gt;GA35)+($F35=$G35)*(FZ35=GA35)+($F35&lt;$G35)*(FZ35&lt;GA35),"")</f>
        <v/>
      </c>
      <c r="GD35" s="229" t="str">
        <f aca="false">IF((GC35&lt;&gt;""),IF(OR($F35&lt;&gt;$G35,PrSettings!$M$4="●"),(($F35-$G35)=(FZ35-GA35))*1,0),"")</f>
        <v/>
      </c>
      <c r="GE35" s="229" t="str">
        <f aca="false">IF((GC35&lt;&gt;""),($F35=FZ35)*($G35=GA35),"")</f>
        <v/>
      </c>
      <c r="GF35" s="229" t="str">
        <f aca="false">IF(GC35&lt;&gt;"",IF(ABS($F35-$G35)&gt;=PrSettings!$M$7,(ABS($F35-$G35-FZ35+GA35)&lt;=1)*1,IF(AND(GC35,$F35=$G35,$F35&gt;=PrSettings!$M$6),(ABS(FZ35-$F35)&lt;=1)*1,IF(AND(ABS($F35-$G35-FZ35+GA35)&lt;=1,$F35+$G35&gt;=PrSettings!$M$8),(ABS(FZ35-$F35)&lt;=1)*(ABS(GA35-$G35)&lt;=1)*1,""))),"")</f>
        <v/>
      </c>
      <c r="GG35" s="236"/>
      <c r="GI35" s="227" t="n">
        <f aca="false">$B35</f>
        <v>4</v>
      </c>
      <c r="GJ35" s="228" t="str">
        <f aca="false">GrpE!$B$5</f>
        <v>Belgium</v>
      </c>
      <c r="GK35" s="229" t="n">
        <f aca="false">$D35</f>
        <v>16</v>
      </c>
      <c r="GL35" s="228" t="str">
        <f aca="false">GrpE!$D$5</f>
        <v>Slovakia</v>
      </c>
      <c r="GM35" s="232"/>
      <c r="GN35" s="232"/>
      <c r="GO35" s="235"/>
      <c r="GP35" s="229" t="str">
        <f aca="false">IF(($F35&lt;&gt;"")*($G35&lt;&gt;"")*(GM35&lt;&gt;"")*(GN35&lt;&gt;""),($F35&gt;$G35)*(GM35&gt;GN35)+($F35=$G35)*(GM35=GN35)+($F35&lt;$G35)*(GM35&lt;GN35),"")</f>
        <v/>
      </c>
      <c r="GQ35" s="229" t="str">
        <f aca="false">IF((GP35&lt;&gt;""),IF(OR($F35&lt;&gt;$G35,PrSettings!$M$4="●"),(($F35-$G35)=(GM35-GN35))*1,0),"")</f>
        <v/>
      </c>
      <c r="GR35" s="229" t="str">
        <f aca="false">IF((GP35&lt;&gt;""),($F35=GM35)*($G35=GN35),"")</f>
        <v/>
      </c>
      <c r="GS35" s="229" t="str">
        <f aca="false">IF(GP35&lt;&gt;"",IF(ABS($F35-$G35)&gt;=PrSettings!$M$7,(ABS($F35-$G35-GM35+GN35)&lt;=1)*1,IF(AND(GP35,$F35=$G35,$F35&gt;=PrSettings!$M$6),(ABS(GM35-$F35)&lt;=1)*1,IF(AND(ABS($F35-$G35-GM35+GN35)&lt;=1,$F35+$G35&gt;=PrSettings!$M$8),(ABS(GM35-$F35)&lt;=1)*(ABS(GN35-$G35)&lt;=1)*1,""))),"")</f>
        <v/>
      </c>
      <c r="GT35" s="236"/>
      <c r="GV35" s="227" t="n">
        <f aca="false">$B35</f>
        <v>4</v>
      </c>
      <c r="GW35" s="228" t="str">
        <f aca="false">GrpE!$B$5</f>
        <v>Belgium</v>
      </c>
      <c r="GX35" s="229" t="n">
        <f aca="false">$D35</f>
        <v>16</v>
      </c>
      <c r="GY35" s="228" t="str">
        <f aca="false">GrpE!$D$5</f>
        <v>Slovakia</v>
      </c>
      <c r="GZ35" s="232"/>
      <c r="HA35" s="232"/>
      <c r="HB35" s="235"/>
      <c r="HC35" s="229" t="str">
        <f aca="false">IF(($F35&lt;&gt;"")*($G35&lt;&gt;"")*(GZ35&lt;&gt;"")*(HA35&lt;&gt;""),($F35&gt;$G35)*(GZ35&gt;HA35)+($F35=$G35)*(GZ35=HA35)+($F35&lt;$G35)*(GZ35&lt;HA35),"")</f>
        <v/>
      </c>
      <c r="HD35" s="229" t="str">
        <f aca="false">IF((HC35&lt;&gt;""),IF(OR($F35&lt;&gt;$G35,PrSettings!$M$4="●"),(($F35-$G35)=(GZ35-HA35))*1,0),"")</f>
        <v/>
      </c>
      <c r="HE35" s="229" t="str">
        <f aca="false">IF((HC35&lt;&gt;""),($F35=GZ35)*($G35=HA35),"")</f>
        <v/>
      </c>
      <c r="HF35" s="229" t="str">
        <f aca="false">IF(HC35&lt;&gt;"",IF(ABS($F35-$G35)&gt;=PrSettings!$M$7,(ABS($F35-$G35-GZ35+HA35)&lt;=1)*1,IF(AND(HC35,$F35=$G35,$F35&gt;=PrSettings!$M$6),(ABS(GZ35-$F35)&lt;=1)*1,IF(AND(ABS($F35-$G35-GZ35+HA35)&lt;=1,$F35+$G35&gt;=PrSettings!$M$8),(ABS(GZ35-$F35)&lt;=1)*(ABS(HA35-$G35)&lt;=1)*1,""))),"")</f>
        <v/>
      </c>
      <c r="HG35" s="236"/>
      <c r="HI35" s="227" t="n">
        <f aca="false">$B35</f>
        <v>4</v>
      </c>
      <c r="HJ35" s="228" t="str">
        <f aca="false">GrpE!$B$5</f>
        <v>Belgium</v>
      </c>
      <c r="HK35" s="229" t="n">
        <f aca="false">$D35</f>
        <v>16</v>
      </c>
      <c r="HL35" s="228" t="str">
        <f aca="false">GrpE!$D$5</f>
        <v>Slovakia</v>
      </c>
      <c r="HM35" s="232"/>
      <c r="HN35" s="232"/>
      <c r="HO35" s="235"/>
      <c r="HP35" s="229" t="str">
        <f aca="false">IF(($F35&lt;&gt;"")*($G35&lt;&gt;"")*(HM35&lt;&gt;"")*(HN35&lt;&gt;""),($F35&gt;$G35)*(HM35&gt;HN35)+($F35=$G35)*(HM35=HN35)+($F35&lt;$G35)*(HM35&lt;HN35),"")</f>
        <v/>
      </c>
      <c r="HQ35" s="229" t="str">
        <f aca="false">IF((HP35&lt;&gt;""),IF(OR($F35&lt;&gt;$G35,PrSettings!$M$4="●"),(($F35-$G35)=(HM35-HN35))*1,0),"")</f>
        <v/>
      </c>
      <c r="HR35" s="229" t="str">
        <f aca="false">IF((HP35&lt;&gt;""),($F35=HM35)*($G35=HN35),"")</f>
        <v/>
      </c>
      <c r="HS35" s="229" t="str">
        <f aca="false">IF(HP35&lt;&gt;"",IF(ABS($F35-$G35)&gt;=PrSettings!$M$7,(ABS($F35-$G35-HM35+HN35)&lt;=1)*1,IF(AND(HP35,$F35=$G35,$F35&gt;=PrSettings!$M$6),(ABS(HM35-$F35)&lt;=1)*1,IF(AND(ABS($F35-$G35-HM35+HN35)&lt;=1,$F35+$G35&gt;=PrSettings!$M$8),(ABS(HM35-$F35)&lt;=1)*(ABS(HN35-$G35)&lt;=1)*1,""))),"")</f>
        <v/>
      </c>
      <c r="HT35" s="236"/>
      <c r="HV35" s="227" t="n">
        <f aca="false">$B35</f>
        <v>4</v>
      </c>
      <c r="HW35" s="228" t="str">
        <f aca="false">GrpE!$B$5</f>
        <v>Belgium</v>
      </c>
      <c r="HX35" s="229" t="n">
        <f aca="false">$D35</f>
        <v>16</v>
      </c>
      <c r="HY35" s="228" t="str">
        <f aca="false">GrpE!$D$5</f>
        <v>Slovakia</v>
      </c>
      <c r="HZ35" s="232"/>
      <c r="IA35" s="232"/>
      <c r="IB35" s="235"/>
      <c r="IC35" s="229" t="str">
        <f aca="false">IF(($F35&lt;&gt;"")*($G35&lt;&gt;"")*(HZ35&lt;&gt;"")*(IA35&lt;&gt;""),($F35&gt;$G35)*(HZ35&gt;IA35)+($F35=$G35)*(HZ35=IA35)+($F35&lt;$G35)*(HZ35&lt;IA35),"")</f>
        <v/>
      </c>
      <c r="ID35" s="229" t="str">
        <f aca="false">IF((IC35&lt;&gt;""),IF(OR($F35&lt;&gt;$G35,PrSettings!$M$4="●"),(($F35-$G35)=(HZ35-IA35))*1,0),"")</f>
        <v/>
      </c>
      <c r="IE35" s="229" t="str">
        <f aca="false">IF((IC35&lt;&gt;""),($F35=HZ35)*($G35=IA35),"")</f>
        <v/>
      </c>
      <c r="IF35" s="229" t="str">
        <f aca="false">IF(IC35&lt;&gt;"",IF(ABS($F35-$G35)&gt;=PrSettings!$M$7,(ABS($F35-$G35-HZ35+IA35)&lt;=1)*1,IF(AND(IC35,$F35=$G35,$F35&gt;=PrSettings!$M$6),(ABS(HZ35-$F35)&lt;=1)*1,IF(AND(ABS($F35-$G35-HZ35+IA35)&lt;=1,$F35+$G35&gt;=PrSettings!$M$8),(ABS(HZ35-$F35)&lt;=1)*(ABS(IA35-$G35)&lt;=1)*1,""))),"")</f>
        <v/>
      </c>
      <c r="IG35" s="236"/>
      <c r="II35" s="227" t="n">
        <f aca="false">$B35</f>
        <v>4</v>
      </c>
      <c r="IJ35" s="228" t="str">
        <f aca="false">GrpE!$B$5</f>
        <v>Belgium</v>
      </c>
      <c r="IK35" s="229" t="n">
        <f aca="false">$D35</f>
        <v>16</v>
      </c>
      <c r="IL35" s="228" t="str">
        <f aca="false">GrpE!$D$5</f>
        <v>Slovakia</v>
      </c>
      <c r="IM35" s="232"/>
      <c r="IN35" s="232"/>
      <c r="IO35" s="235"/>
      <c r="IP35" s="229" t="str">
        <f aca="false">IF(($F35&lt;&gt;"")*($G35&lt;&gt;"")*(IM35&lt;&gt;"")*(IN35&lt;&gt;""),($F35&gt;$G35)*(IM35&gt;IN35)+($F35=$G35)*(IM35=IN35)+($F35&lt;$G35)*(IM35&lt;IN35),"")</f>
        <v/>
      </c>
      <c r="IQ35" s="229" t="str">
        <f aca="false">IF((IP35&lt;&gt;""),IF(OR($F35&lt;&gt;$G35,PrSettings!$M$4="●"),(($F35-$G35)=(IM35-IN35))*1,0),"")</f>
        <v/>
      </c>
      <c r="IR35" s="229" t="str">
        <f aca="false">IF((IP35&lt;&gt;""),($F35=IM35)*($G35=IN35),"")</f>
        <v/>
      </c>
      <c r="IS35" s="229" t="str">
        <f aca="false">IF(IP35&lt;&gt;"",IF(ABS($F35-$G35)&gt;=PrSettings!$M$7,(ABS($F35-$G35-IM35+IN35)&lt;=1)*1,IF(AND(IP35,$F35=$G35,$F35&gt;=PrSettings!$M$6),(ABS(IM35-$F35)&lt;=1)*1,IF(AND(ABS($F35-$G35-IM35+IN35)&lt;=1,$F35+$G35&gt;=PrSettings!$M$8),(ABS(IM35-$F35)&lt;=1)*(ABS(IN35-$G35)&lt;=1)*1,""))),"")</f>
        <v/>
      </c>
      <c r="IT35" s="236"/>
      <c r="IV35" s="227" t="n">
        <f aca="false">$B35</f>
        <v>4</v>
      </c>
      <c r="IW35" s="228" t="str">
        <f aca="false">GrpE!$B$5</f>
        <v>Belgium</v>
      </c>
      <c r="IX35" s="229" t="n">
        <f aca="false">$D35</f>
        <v>16</v>
      </c>
      <c r="IY35" s="228" t="str">
        <f aca="false">GrpE!$D$5</f>
        <v>Slovakia</v>
      </c>
      <c r="IZ35" s="232"/>
      <c r="JA35" s="232"/>
      <c r="JB35" s="235"/>
      <c r="JC35" s="229" t="str">
        <f aca="false">IF(($F35&lt;&gt;"")*($G35&lt;&gt;"")*(IZ35&lt;&gt;"")*(JA35&lt;&gt;""),($F35&gt;$G35)*(IZ35&gt;JA35)+($F35=$G35)*(IZ35=JA35)+($F35&lt;$G35)*(IZ35&lt;JA35),"")</f>
        <v/>
      </c>
      <c r="JD35" s="229" t="str">
        <f aca="false">IF((JC35&lt;&gt;""),IF(OR($F35&lt;&gt;$G35,PrSettings!$M$4="●"),(($F35-$G35)=(IZ35-JA35))*1,0),"")</f>
        <v/>
      </c>
      <c r="JE35" s="229" t="str">
        <f aca="false">IF((JC35&lt;&gt;""),($F35=IZ35)*($G35=JA35),"")</f>
        <v/>
      </c>
      <c r="JF35" s="229" t="str">
        <f aca="false">IF(JC35&lt;&gt;"",IF(ABS($F35-$G35)&gt;=PrSettings!$M$7,(ABS($F35-$G35-IZ35+JA35)&lt;=1)*1,IF(AND(JC35,$F35=$G35,$F35&gt;=PrSettings!$M$6),(ABS(IZ35-$F35)&lt;=1)*1,IF(AND(ABS($F35-$G35-IZ35+JA35)&lt;=1,$F35+$G35&gt;=PrSettings!$M$8),(ABS(IZ35-$F35)&lt;=1)*(ABS(JA35-$G35)&lt;=1)*1,""))),"")</f>
        <v/>
      </c>
      <c r="JG35" s="236"/>
      <c r="JI35" s="227" t="n">
        <f aca="false">$B35</f>
        <v>4</v>
      </c>
      <c r="JJ35" s="228" t="str">
        <f aca="false">GrpE!$B$5</f>
        <v>Belgium</v>
      </c>
      <c r="JK35" s="229" t="n">
        <f aca="false">$D35</f>
        <v>16</v>
      </c>
      <c r="JL35" s="228" t="str">
        <f aca="false">GrpE!$D$5</f>
        <v>Slovakia</v>
      </c>
      <c r="JM35" s="232"/>
      <c r="JN35" s="232"/>
      <c r="JO35" s="235"/>
      <c r="JP35" s="229" t="str">
        <f aca="false">IF(($F35&lt;&gt;"")*($G35&lt;&gt;"")*(JM35&lt;&gt;"")*(JN35&lt;&gt;""),($F35&gt;$G35)*(JM35&gt;JN35)+($F35=$G35)*(JM35=JN35)+($F35&lt;$G35)*(JM35&lt;JN35),"")</f>
        <v/>
      </c>
      <c r="JQ35" s="229" t="str">
        <f aca="false">IF((JP35&lt;&gt;""),IF(OR($F35&lt;&gt;$G35,PrSettings!$M$4="●"),(($F35-$G35)=(JM35-JN35))*1,0),"")</f>
        <v/>
      </c>
      <c r="JR35" s="229" t="str">
        <f aca="false">IF((JP35&lt;&gt;""),($F35=JM35)*($G35=JN35),"")</f>
        <v/>
      </c>
      <c r="JS35" s="229" t="str">
        <f aca="false">IF(JP35&lt;&gt;"",IF(ABS($F35-$G35)&gt;=PrSettings!$M$7,(ABS($F35-$G35-JM35+JN35)&lt;=1)*1,IF(AND(JP35,$F35=$G35,$F35&gt;=PrSettings!$M$6),(ABS(JM35-$F35)&lt;=1)*1,IF(AND(ABS($F35-$G35-JM35+JN35)&lt;=1,$F35+$G35&gt;=PrSettings!$M$8),(ABS(JM35-$F35)&lt;=1)*(ABS(JN35-$G35)&lt;=1)*1,""))),"")</f>
        <v/>
      </c>
      <c r="JT35" s="236"/>
      <c r="JV35" s="227" t="n">
        <f aca="false">$B35</f>
        <v>4</v>
      </c>
      <c r="JW35" s="228" t="str">
        <f aca="false">GrpE!$B$5</f>
        <v>Belgium</v>
      </c>
      <c r="JX35" s="229" t="n">
        <f aca="false">$D35</f>
        <v>16</v>
      </c>
      <c r="JY35" s="228" t="str">
        <f aca="false">GrpE!$D$5</f>
        <v>Slovakia</v>
      </c>
      <c r="JZ35" s="232"/>
      <c r="KA35" s="232"/>
      <c r="KB35" s="235"/>
      <c r="KC35" s="229" t="str">
        <f aca="false">IF(($F35&lt;&gt;"")*($G35&lt;&gt;"")*(JZ35&lt;&gt;"")*(KA35&lt;&gt;""),($F35&gt;$G35)*(JZ35&gt;KA35)+($F35=$G35)*(JZ35=KA35)+($F35&lt;$G35)*(JZ35&lt;KA35),"")</f>
        <v/>
      </c>
      <c r="KD35" s="229" t="str">
        <f aca="false">IF((KC35&lt;&gt;""),IF(OR($F35&lt;&gt;$G35,PrSettings!$M$4="●"),(($F35-$G35)=(JZ35-KA35))*1,0),"")</f>
        <v/>
      </c>
      <c r="KE35" s="229" t="str">
        <f aca="false">IF((KC35&lt;&gt;""),($F35=JZ35)*($G35=KA35),"")</f>
        <v/>
      </c>
      <c r="KF35" s="229" t="str">
        <f aca="false">IF(KC35&lt;&gt;"",IF(ABS($F35-$G35)&gt;=PrSettings!$M$7,(ABS($F35-$G35-JZ35+KA35)&lt;=1)*1,IF(AND(KC35,$F35=$G35,$F35&gt;=PrSettings!$M$6),(ABS(JZ35-$F35)&lt;=1)*1,IF(AND(ABS($F35-$G35-JZ35+KA35)&lt;=1,$F35+$G35&gt;=PrSettings!$M$8),(ABS(JZ35-$F35)&lt;=1)*(ABS(KA35-$G35)&lt;=1)*1,""))),"")</f>
        <v/>
      </c>
      <c r="KG35" s="236"/>
      <c r="KI35" s="227" t="n">
        <f aca="false">$B35</f>
        <v>4</v>
      </c>
      <c r="KJ35" s="228" t="str">
        <f aca="false">GrpE!$B$5</f>
        <v>Belgium</v>
      </c>
      <c r="KK35" s="229" t="n">
        <f aca="false">$D35</f>
        <v>16</v>
      </c>
      <c r="KL35" s="228" t="str">
        <f aca="false">GrpE!$D$5</f>
        <v>Slovakia</v>
      </c>
      <c r="KM35" s="232"/>
      <c r="KN35" s="232"/>
      <c r="KO35" s="235"/>
      <c r="KP35" s="229" t="str">
        <f aca="false">IF(($F35&lt;&gt;"")*($G35&lt;&gt;"")*(KM35&lt;&gt;"")*(KN35&lt;&gt;""),($F35&gt;$G35)*(KM35&gt;KN35)+($F35=$G35)*(KM35=KN35)+($F35&lt;$G35)*(KM35&lt;KN35),"")</f>
        <v/>
      </c>
      <c r="KQ35" s="229" t="str">
        <f aca="false">IF((KP35&lt;&gt;""),IF(OR($F35&lt;&gt;$G35,PrSettings!$M$4="●"),(($F35-$G35)=(KM35-KN35))*1,0),"")</f>
        <v/>
      </c>
      <c r="KR35" s="229" t="str">
        <f aca="false">IF((KP35&lt;&gt;""),($F35=KM35)*($G35=KN35),"")</f>
        <v/>
      </c>
      <c r="KS35" s="229" t="str">
        <f aca="false">IF(KP35&lt;&gt;"",IF(ABS($F35-$G35)&gt;=PrSettings!$M$7,(ABS($F35-$G35-KM35+KN35)&lt;=1)*1,IF(AND(KP35,$F35=$G35,$F35&gt;=PrSettings!$M$6),(ABS(KM35-$F35)&lt;=1)*1,IF(AND(ABS($F35-$G35-KM35+KN35)&lt;=1,$F35+$G35&gt;=PrSettings!$M$8),(ABS(KM35-$F35)&lt;=1)*(ABS(KN35-$G35)&lt;=1)*1,""))),"")</f>
        <v/>
      </c>
      <c r="KT35" s="236"/>
      <c r="KV35" s="227" t="n">
        <f aca="false">$B35</f>
        <v>4</v>
      </c>
      <c r="KW35" s="228" t="str">
        <f aca="false">GrpE!$B$5</f>
        <v>Belgium</v>
      </c>
      <c r="KX35" s="229" t="n">
        <f aca="false">$D35</f>
        <v>16</v>
      </c>
      <c r="KY35" s="228" t="str">
        <f aca="false">GrpE!$D$5</f>
        <v>Slovakia</v>
      </c>
      <c r="KZ35" s="232"/>
      <c r="LA35" s="232"/>
      <c r="LB35" s="235"/>
      <c r="LC35" s="229" t="str">
        <f aca="false">IF(($F35&lt;&gt;"")*($G35&lt;&gt;"")*(KZ35&lt;&gt;"")*(LA35&lt;&gt;""),($F35&gt;$G35)*(KZ35&gt;LA35)+($F35=$G35)*(KZ35=LA35)+($F35&lt;$G35)*(KZ35&lt;LA35),"")</f>
        <v/>
      </c>
      <c r="LD35" s="229" t="str">
        <f aca="false">IF((LC35&lt;&gt;""),IF(OR($F35&lt;&gt;$G35,PrSettings!$M$4="●"),(($F35-$G35)=(KZ35-LA35))*1,0),"")</f>
        <v/>
      </c>
      <c r="LE35" s="229" t="str">
        <f aca="false">IF((LC35&lt;&gt;""),($F35=KZ35)*($G35=LA35),"")</f>
        <v/>
      </c>
      <c r="LF35" s="229" t="str">
        <f aca="false">IF(LC35&lt;&gt;"",IF(ABS($F35-$G35)&gt;=PrSettings!$M$7,(ABS($F35-$G35-KZ35+LA35)&lt;=1)*1,IF(AND(LC35,$F35=$G35,$F35&gt;=PrSettings!$M$6),(ABS(KZ35-$F35)&lt;=1)*1,IF(AND(ABS($F35-$G35-KZ35+LA35)&lt;=1,$F35+$G35&gt;=PrSettings!$M$8),(ABS(KZ35-$F35)&lt;=1)*(ABS(LA35-$G35)&lt;=1)*1,""))),"")</f>
        <v/>
      </c>
      <c r="LG35" s="236"/>
      <c r="LI35" s="227" t="n">
        <f aca="false">$B35</f>
        <v>4</v>
      </c>
      <c r="LJ35" s="228" t="str">
        <f aca="false">GrpE!$B$5</f>
        <v>Belgium</v>
      </c>
      <c r="LK35" s="229" t="n">
        <f aca="false">$D35</f>
        <v>16</v>
      </c>
      <c r="LL35" s="228" t="str">
        <f aca="false">GrpE!$D$5</f>
        <v>Slovakia</v>
      </c>
      <c r="LM35" s="232"/>
      <c r="LN35" s="232"/>
      <c r="LO35" s="235"/>
      <c r="LP35" s="229" t="str">
        <f aca="false">IF(($F35&lt;&gt;"")*($G35&lt;&gt;"")*(LM35&lt;&gt;"")*(LN35&lt;&gt;""),($F35&gt;$G35)*(LM35&gt;LN35)+($F35=$G35)*(LM35=LN35)+($F35&lt;$G35)*(LM35&lt;LN35),"")</f>
        <v/>
      </c>
      <c r="LQ35" s="229" t="str">
        <f aca="false">IF((LP35&lt;&gt;""),IF(OR($F35&lt;&gt;$G35,PrSettings!$M$4="●"),(($F35-$G35)=(LM35-LN35))*1,0),"")</f>
        <v/>
      </c>
      <c r="LR35" s="229" t="str">
        <f aca="false">IF((LP35&lt;&gt;""),($F35=LM35)*($G35=LN35),"")</f>
        <v/>
      </c>
      <c r="LS35" s="229" t="str">
        <f aca="false">IF(LP35&lt;&gt;"",IF(ABS($F35-$G35)&gt;=PrSettings!$M$7,(ABS($F35-$G35-LM35+LN35)&lt;=1)*1,IF(AND(LP35,$F35=$G35,$F35&gt;=PrSettings!$M$6),(ABS(LM35-$F35)&lt;=1)*1,IF(AND(ABS($F35-$G35-LM35+LN35)&lt;=1,$F35+$G35&gt;=PrSettings!$M$8),(ABS(LM35-$F35)&lt;=1)*(ABS(LN35-$G35)&lt;=1)*1,""))),"")</f>
        <v/>
      </c>
      <c r="LT35" s="236"/>
      <c r="LV35" s="227" t="n">
        <f aca="false">$B35</f>
        <v>4</v>
      </c>
      <c r="LW35" s="228" t="str">
        <f aca="false">GrpE!$B$5</f>
        <v>Belgium</v>
      </c>
      <c r="LX35" s="229" t="n">
        <f aca="false">$D35</f>
        <v>16</v>
      </c>
      <c r="LY35" s="228" t="str">
        <f aca="false">GrpE!$D$5</f>
        <v>Slovakia</v>
      </c>
      <c r="LZ35" s="232"/>
      <c r="MA35" s="232"/>
      <c r="MB35" s="235"/>
      <c r="MC35" s="229" t="str">
        <f aca="false">IF(($F35&lt;&gt;"")*($G35&lt;&gt;"")*(LZ35&lt;&gt;"")*(MA35&lt;&gt;""),($F35&gt;$G35)*(LZ35&gt;MA35)+($F35=$G35)*(LZ35=MA35)+($F35&lt;$G35)*(LZ35&lt;MA35),"")</f>
        <v/>
      </c>
      <c r="MD35" s="229" t="str">
        <f aca="false">IF((MC35&lt;&gt;""),IF(OR($F35&lt;&gt;$G35,PrSettings!$M$4="●"),(($F35-$G35)=(LZ35-MA35))*1,0),"")</f>
        <v/>
      </c>
      <c r="ME35" s="229" t="str">
        <f aca="false">IF((MC35&lt;&gt;""),($F35=LZ35)*($G35=MA35),"")</f>
        <v/>
      </c>
      <c r="MF35" s="229" t="str">
        <f aca="false">IF(MC35&lt;&gt;"",IF(ABS($F35-$G35)&gt;=PrSettings!$M$7,(ABS($F35-$G35-LZ35+MA35)&lt;=1)*1,IF(AND(MC35,$F35=$G35,$F35&gt;=PrSettings!$M$6),(ABS(LZ35-$F35)&lt;=1)*1,IF(AND(ABS($F35-$G35-LZ35+MA35)&lt;=1,$F35+$G35&gt;=PrSettings!$M$8),(ABS(LZ35-$F35)&lt;=1)*(ABS(MA35-$G35)&lt;=1)*1,""))),"")</f>
        <v/>
      </c>
      <c r="MG35" s="236"/>
    </row>
    <row r="36" customFormat="false" ht="15.75" hidden="false" customHeight="true" outlineLevel="0" collapsed="false">
      <c r="A36" s="153"/>
      <c r="B36" s="227" t="n">
        <f aca="false" t="array" ref="B36:B36">INDEX(Groups!$C$7:$C$35,MATCH(C36,Groups!$D$7:$D$35,0))</f>
        <v>16</v>
      </c>
      <c r="C36" s="228" t="str">
        <f aca="false">GrpE!$B$6</f>
        <v>Slovakia</v>
      </c>
      <c r="D36" s="229" t="n">
        <f aca="false" t="array" ref="D36:D36">INDEX(Groups!$C$7:$C$35,MATCH(E36,Groups!$D$7:$D$35,0))</f>
        <v>21</v>
      </c>
      <c r="E36" s="228" t="str">
        <f aca="false">GrpE!$D$6</f>
        <v>Ukraine</v>
      </c>
      <c r="F36" s="230" t="n">
        <f aca="false">GrpE!$E$6</f>
        <v>1</v>
      </c>
      <c r="G36" s="231" t="n">
        <f aca="false">GrpE!$G$6</f>
        <v>2</v>
      </c>
      <c r="H36" s="107"/>
      <c r="I36" s="227" t="n">
        <f aca="false">$B36</f>
        <v>16</v>
      </c>
      <c r="J36" s="228" t="str">
        <f aca="false">GrpE!$B$6</f>
        <v>Slovakia</v>
      </c>
      <c r="K36" s="229" t="n">
        <f aca="false">$D36</f>
        <v>21</v>
      </c>
      <c r="L36" s="228" t="str">
        <f aca="false">GrpE!$D$6</f>
        <v>Ukraine</v>
      </c>
      <c r="M36" s="232"/>
      <c r="N36" s="232"/>
      <c r="O36" s="235"/>
      <c r="P36" s="229" t="str">
        <f aca="false">IF(($F36&lt;&gt;"")*($G36&lt;&gt;"")*(M36&lt;&gt;"")*(N36&lt;&gt;""),($F36&gt;$G36)*(M36&gt;N36)+($F36=$G36)*(M36=N36)+($F36&lt;$G36)*(M36&lt;N36),"")</f>
        <v/>
      </c>
      <c r="Q36" s="229" t="str">
        <f aca="false">IF((P36&lt;&gt;""),IF(OR($F36&lt;&gt;$G36,PrSettings!$M$4="●"),(($F36-$G36)=(M36-N36))*1,0),"")</f>
        <v/>
      </c>
      <c r="R36" s="229" t="str">
        <f aca="false">IF((P36&lt;&gt;""),($F36=M36)*($G36=N36),"")</f>
        <v/>
      </c>
      <c r="S36" s="229" t="str">
        <f aca="false">IF(P36&lt;&gt;"",IF(ABS($F36-$G36)&gt;=PrSettings!$M$7,(ABS($F36-$G36-M36+N36)&lt;=1)*1,IF(AND(P36,$F36=$G36,$F36&gt;=PrSettings!$M$6),(ABS(M36-$F36)&lt;=1)*1,IF(AND(ABS($F36-$G36-M36+N36)&lt;=1,$F36+$G36&gt;=PrSettings!$M$8),(ABS(M36-$F36)&lt;=1)*(ABS(N36-$G36)&lt;=1)*1,""))),"")</f>
        <v/>
      </c>
      <c r="T36" s="236"/>
      <c r="V36" s="227" t="n">
        <f aca="false">$B36</f>
        <v>16</v>
      </c>
      <c r="W36" s="228" t="str">
        <f aca="false">GrpE!$B$6</f>
        <v>Slovakia</v>
      </c>
      <c r="X36" s="229" t="n">
        <f aca="false">$D36</f>
        <v>21</v>
      </c>
      <c r="Y36" s="228" t="str">
        <f aca="false">GrpE!$D$6</f>
        <v>Ukraine</v>
      </c>
      <c r="Z36" s="232"/>
      <c r="AA36" s="232"/>
      <c r="AB36" s="235"/>
      <c r="AC36" s="229" t="str">
        <f aca="false">IF(($F36&lt;&gt;"")*($G36&lt;&gt;"")*(Z36&lt;&gt;"")*(AA36&lt;&gt;""),($F36&gt;$G36)*(Z36&gt;AA36)+($F36=$G36)*(Z36=AA36)+($F36&lt;$G36)*(Z36&lt;AA36),"")</f>
        <v/>
      </c>
      <c r="AD36" s="229" t="str">
        <f aca="false">IF((AC36&lt;&gt;""),IF(OR($F36&lt;&gt;$G36,PrSettings!$M$4="●"),(($F36-$G36)=(Z36-AA36))*1,0),"")</f>
        <v/>
      </c>
      <c r="AE36" s="229" t="str">
        <f aca="false">IF((AC36&lt;&gt;""),($F36=Z36)*($G36=AA36),"")</f>
        <v/>
      </c>
      <c r="AF36" s="229" t="str">
        <f aca="false">IF(AC36&lt;&gt;"",IF(ABS($F36-$G36)&gt;=PrSettings!$M$7,(ABS($F36-$G36-Z36+AA36)&lt;=1)*1,IF(AND(AC36,$F36=$G36,$F36&gt;=PrSettings!$M$6),(ABS(Z36-$F36)&lt;=1)*1,IF(AND(ABS($F36-$G36-Z36+AA36)&lt;=1,$F36+$G36&gt;=PrSettings!$M$8),(ABS(Z36-$F36)&lt;=1)*(ABS(AA36-$G36)&lt;=1)*1,""))),"")</f>
        <v/>
      </c>
      <c r="AG36" s="236"/>
      <c r="AI36" s="227" t="n">
        <f aca="false">$B36</f>
        <v>16</v>
      </c>
      <c r="AJ36" s="228" t="str">
        <f aca="false">GrpE!$B$6</f>
        <v>Slovakia</v>
      </c>
      <c r="AK36" s="229" t="n">
        <f aca="false">$D36</f>
        <v>21</v>
      </c>
      <c r="AL36" s="228" t="str">
        <f aca="false">GrpE!$D$6</f>
        <v>Ukraine</v>
      </c>
      <c r="AM36" s="232"/>
      <c r="AN36" s="232"/>
      <c r="AO36" s="235"/>
      <c r="AP36" s="229" t="str">
        <f aca="false">IF(($F36&lt;&gt;"")*($G36&lt;&gt;"")*(AM36&lt;&gt;"")*(AN36&lt;&gt;""),($F36&gt;$G36)*(AM36&gt;AN36)+($F36=$G36)*(AM36=AN36)+($F36&lt;$G36)*(AM36&lt;AN36),"")</f>
        <v/>
      </c>
      <c r="AQ36" s="229" t="str">
        <f aca="false">IF((AP36&lt;&gt;""),IF(OR($F36&lt;&gt;$G36,PrSettings!$M$4="●"),(($F36-$G36)=(AM36-AN36))*1,0),"")</f>
        <v/>
      </c>
      <c r="AR36" s="229" t="str">
        <f aca="false">IF((AP36&lt;&gt;""),($F36=AM36)*($G36=AN36),"")</f>
        <v/>
      </c>
      <c r="AS36" s="229" t="str">
        <f aca="false">IF(AP36&lt;&gt;"",IF(ABS($F36-$G36)&gt;=PrSettings!$M$7,(ABS($F36-$G36-AM36+AN36)&lt;=1)*1,IF(AND(AP36,$F36=$G36,$F36&gt;=PrSettings!$M$6),(ABS(AM36-$F36)&lt;=1)*1,IF(AND(ABS($F36-$G36-AM36+AN36)&lt;=1,$F36+$G36&gt;=PrSettings!$M$8),(ABS(AM36-$F36)&lt;=1)*(ABS(AN36-$G36)&lt;=1)*1,""))),"")</f>
        <v/>
      </c>
      <c r="AT36" s="236"/>
      <c r="AV36" s="227" t="n">
        <f aca="false">$B36</f>
        <v>16</v>
      </c>
      <c r="AW36" s="228" t="str">
        <f aca="false">GrpE!$B$6</f>
        <v>Slovakia</v>
      </c>
      <c r="AX36" s="229" t="n">
        <f aca="false">$D36</f>
        <v>21</v>
      </c>
      <c r="AY36" s="228" t="str">
        <f aca="false">GrpE!$D$6</f>
        <v>Ukraine</v>
      </c>
      <c r="AZ36" s="232"/>
      <c r="BA36" s="232"/>
      <c r="BB36" s="235"/>
      <c r="BC36" s="229" t="str">
        <f aca="false">IF(($F36&lt;&gt;"")*($G36&lt;&gt;"")*(AZ36&lt;&gt;"")*(BA36&lt;&gt;""),($F36&gt;$G36)*(AZ36&gt;BA36)+($F36=$G36)*(AZ36=BA36)+($F36&lt;$G36)*(AZ36&lt;BA36),"")</f>
        <v/>
      </c>
      <c r="BD36" s="229" t="str">
        <f aca="false">IF((BC36&lt;&gt;""),IF(OR($F36&lt;&gt;$G36,PrSettings!$M$4="●"),(($F36-$G36)=(AZ36-BA36))*1,0),"")</f>
        <v/>
      </c>
      <c r="BE36" s="229" t="str">
        <f aca="false">IF((BC36&lt;&gt;""),($F36=AZ36)*($G36=BA36),"")</f>
        <v/>
      </c>
      <c r="BF36" s="229" t="str">
        <f aca="false">IF(BC36&lt;&gt;"",IF(ABS($F36-$G36)&gt;=PrSettings!$M$7,(ABS($F36-$G36-AZ36+BA36)&lt;=1)*1,IF(AND(BC36,$F36=$G36,$F36&gt;=PrSettings!$M$6),(ABS(AZ36-$F36)&lt;=1)*1,IF(AND(ABS($F36-$G36-AZ36+BA36)&lt;=1,$F36+$G36&gt;=PrSettings!$M$8),(ABS(AZ36-$F36)&lt;=1)*(ABS(BA36-$G36)&lt;=1)*1,""))),"")</f>
        <v/>
      </c>
      <c r="BG36" s="236"/>
      <c r="BI36" s="227" t="n">
        <f aca="false">$B36</f>
        <v>16</v>
      </c>
      <c r="BJ36" s="228" t="str">
        <f aca="false">GrpE!$B$6</f>
        <v>Slovakia</v>
      </c>
      <c r="BK36" s="229" t="n">
        <f aca="false">$D36</f>
        <v>21</v>
      </c>
      <c r="BL36" s="228" t="str">
        <f aca="false">GrpE!$D$6</f>
        <v>Ukraine</v>
      </c>
      <c r="BM36" s="232"/>
      <c r="BN36" s="232"/>
      <c r="BO36" s="235"/>
      <c r="BP36" s="229" t="str">
        <f aca="false">IF(($F36&lt;&gt;"")*($G36&lt;&gt;"")*(BM36&lt;&gt;"")*(BN36&lt;&gt;""),($F36&gt;$G36)*(BM36&gt;BN36)+($F36=$G36)*(BM36=BN36)+($F36&lt;$G36)*(BM36&lt;BN36),"")</f>
        <v/>
      </c>
      <c r="BQ36" s="229" t="str">
        <f aca="false">IF((BP36&lt;&gt;""),IF(OR($F36&lt;&gt;$G36,PrSettings!$M$4="●"),(($F36-$G36)=(BM36-BN36))*1,0),"")</f>
        <v/>
      </c>
      <c r="BR36" s="229" t="str">
        <f aca="false">IF((BP36&lt;&gt;""),($F36=BM36)*($G36=BN36),"")</f>
        <v/>
      </c>
      <c r="BS36" s="229" t="str">
        <f aca="false">IF(BP36&lt;&gt;"",IF(ABS($F36-$G36)&gt;=PrSettings!$M$7,(ABS($F36-$G36-BM36+BN36)&lt;=1)*1,IF(AND(BP36,$F36=$G36,$F36&gt;=PrSettings!$M$6),(ABS(BM36-$F36)&lt;=1)*1,IF(AND(ABS($F36-$G36-BM36+BN36)&lt;=1,$F36+$G36&gt;=PrSettings!$M$8),(ABS(BM36-$F36)&lt;=1)*(ABS(BN36-$G36)&lt;=1)*1,""))),"")</f>
        <v/>
      </c>
      <c r="BT36" s="236"/>
      <c r="BV36" s="227" t="n">
        <f aca="false">$B36</f>
        <v>16</v>
      </c>
      <c r="BW36" s="228" t="str">
        <f aca="false">GrpE!$B$6</f>
        <v>Slovakia</v>
      </c>
      <c r="BX36" s="229" t="n">
        <f aca="false">$D36</f>
        <v>21</v>
      </c>
      <c r="BY36" s="228" t="str">
        <f aca="false">GrpE!$D$6</f>
        <v>Ukraine</v>
      </c>
      <c r="BZ36" s="232"/>
      <c r="CA36" s="232"/>
      <c r="CB36" s="235"/>
      <c r="CC36" s="229" t="str">
        <f aca="false">IF(($F36&lt;&gt;"")*($G36&lt;&gt;"")*(BZ36&lt;&gt;"")*(CA36&lt;&gt;""),($F36&gt;$G36)*(BZ36&gt;CA36)+($F36=$G36)*(BZ36=CA36)+($F36&lt;$G36)*(BZ36&lt;CA36),"")</f>
        <v/>
      </c>
      <c r="CD36" s="229" t="str">
        <f aca="false">IF((CC36&lt;&gt;""),IF(OR($F36&lt;&gt;$G36,PrSettings!$M$4="●"),(($F36-$G36)=(BZ36-CA36))*1,0),"")</f>
        <v/>
      </c>
      <c r="CE36" s="229" t="str">
        <f aca="false">IF((CC36&lt;&gt;""),($F36=BZ36)*($G36=CA36),"")</f>
        <v/>
      </c>
      <c r="CF36" s="229" t="str">
        <f aca="false">IF(CC36&lt;&gt;"",IF(ABS($F36-$G36)&gt;=PrSettings!$M$7,(ABS($F36-$G36-BZ36+CA36)&lt;=1)*1,IF(AND(CC36,$F36=$G36,$F36&gt;=PrSettings!$M$6),(ABS(BZ36-$F36)&lt;=1)*1,IF(AND(ABS($F36-$G36-BZ36+CA36)&lt;=1,$F36+$G36&gt;=PrSettings!$M$8),(ABS(BZ36-$F36)&lt;=1)*(ABS(CA36-$G36)&lt;=1)*1,""))),"")</f>
        <v/>
      </c>
      <c r="CG36" s="236"/>
      <c r="CI36" s="227" t="n">
        <f aca="false">$B36</f>
        <v>16</v>
      </c>
      <c r="CJ36" s="228" t="str">
        <f aca="false">GrpE!$B$6</f>
        <v>Slovakia</v>
      </c>
      <c r="CK36" s="229" t="n">
        <f aca="false">$D36</f>
        <v>21</v>
      </c>
      <c r="CL36" s="228" t="str">
        <f aca="false">GrpE!$D$6</f>
        <v>Ukraine</v>
      </c>
      <c r="CM36" s="232"/>
      <c r="CN36" s="232"/>
      <c r="CO36" s="235"/>
      <c r="CP36" s="229" t="str">
        <f aca="false">IF(($F36&lt;&gt;"")*($G36&lt;&gt;"")*(CM36&lt;&gt;"")*(CN36&lt;&gt;""),($F36&gt;$G36)*(CM36&gt;CN36)+($F36=$G36)*(CM36=CN36)+($F36&lt;$G36)*(CM36&lt;CN36),"")</f>
        <v/>
      </c>
      <c r="CQ36" s="229" t="str">
        <f aca="false">IF((CP36&lt;&gt;""),IF(OR($F36&lt;&gt;$G36,PrSettings!$M$4="●"),(($F36-$G36)=(CM36-CN36))*1,0),"")</f>
        <v/>
      </c>
      <c r="CR36" s="229" t="str">
        <f aca="false">IF((CP36&lt;&gt;""),($F36=CM36)*($G36=CN36),"")</f>
        <v/>
      </c>
      <c r="CS36" s="229" t="str">
        <f aca="false">IF(CP36&lt;&gt;"",IF(ABS($F36-$G36)&gt;=PrSettings!$M$7,(ABS($F36-$G36-CM36+CN36)&lt;=1)*1,IF(AND(CP36,$F36=$G36,$F36&gt;=PrSettings!$M$6),(ABS(CM36-$F36)&lt;=1)*1,IF(AND(ABS($F36-$G36-CM36+CN36)&lt;=1,$F36+$G36&gt;=PrSettings!$M$8),(ABS(CM36-$F36)&lt;=1)*(ABS(CN36-$G36)&lt;=1)*1,""))),"")</f>
        <v/>
      </c>
      <c r="CT36" s="236"/>
      <c r="CV36" s="227" t="n">
        <f aca="false">$B36</f>
        <v>16</v>
      </c>
      <c r="CW36" s="228" t="str">
        <f aca="false">GrpE!$B$6</f>
        <v>Slovakia</v>
      </c>
      <c r="CX36" s="229" t="n">
        <f aca="false">$D36</f>
        <v>21</v>
      </c>
      <c r="CY36" s="228" t="str">
        <f aca="false">GrpE!$D$6</f>
        <v>Ukraine</v>
      </c>
      <c r="CZ36" s="232"/>
      <c r="DA36" s="232"/>
      <c r="DB36" s="235"/>
      <c r="DC36" s="229" t="str">
        <f aca="false">IF(($F36&lt;&gt;"")*($G36&lt;&gt;"")*(CZ36&lt;&gt;"")*(DA36&lt;&gt;""),($F36&gt;$G36)*(CZ36&gt;DA36)+($F36=$G36)*(CZ36=DA36)+($F36&lt;$G36)*(CZ36&lt;DA36),"")</f>
        <v/>
      </c>
      <c r="DD36" s="229" t="str">
        <f aca="false">IF((DC36&lt;&gt;""),IF(OR($F36&lt;&gt;$G36,PrSettings!$M$4="●"),(($F36-$G36)=(CZ36-DA36))*1,0),"")</f>
        <v/>
      </c>
      <c r="DE36" s="229" t="str">
        <f aca="false">IF((DC36&lt;&gt;""),($F36=CZ36)*($G36=DA36),"")</f>
        <v/>
      </c>
      <c r="DF36" s="229" t="str">
        <f aca="false">IF(DC36&lt;&gt;"",IF(ABS($F36-$G36)&gt;=PrSettings!$M$7,(ABS($F36-$G36-CZ36+DA36)&lt;=1)*1,IF(AND(DC36,$F36=$G36,$F36&gt;=PrSettings!$M$6),(ABS(CZ36-$F36)&lt;=1)*1,IF(AND(ABS($F36-$G36-CZ36+DA36)&lt;=1,$F36+$G36&gt;=PrSettings!$M$8),(ABS(CZ36-$F36)&lt;=1)*(ABS(DA36-$G36)&lt;=1)*1,""))),"")</f>
        <v/>
      </c>
      <c r="DG36" s="236"/>
      <c r="DI36" s="227" t="n">
        <f aca="false">$B36</f>
        <v>16</v>
      </c>
      <c r="DJ36" s="228" t="str">
        <f aca="false">GrpE!$B$6</f>
        <v>Slovakia</v>
      </c>
      <c r="DK36" s="229" t="n">
        <f aca="false">$D36</f>
        <v>21</v>
      </c>
      <c r="DL36" s="228" t="str">
        <f aca="false">GrpE!$D$6</f>
        <v>Ukraine</v>
      </c>
      <c r="DM36" s="232"/>
      <c r="DN36" s="232"/>
      <c r="DO36" s="235"/>
      <c r="DP36" s="229" t="str">
        <f aca="false">IF(($F36&lt;&gt;"")*($G36&lt;&gt;"")*(DM36&lt;&gt;"")*(DN36&lt;&gt;""),($F36&gt;$G36)*(DM36&gt;DN36)+($F36=$G36)*(DM36=DN36)+($F36&lt;$G36)*(DM36&lt;DN36),"")</f>
        <v/>
      </c>
      <c r="DQ36" s="229" t="str">
        <f aca="false">IF((DP36&lt;&gt;""),IF(OR($F36&lt;&gt;$G36,PrSettings!$M$4="●"),(($F36-$G36)=(DM36-DN36))*1,0),"")</f>
        <v/>
      </c>
      <c r="DR36" s="229" t="str">
        <f aca="false">IF((DP36&lt;&gt;""),($F36=DM36)*($G36=DN36),"")</f>
        <v/>
      </c>
      <c r="DS36" s="229" t="str">
        <f aca="false">IF(DP36&lt;&gt;"",IF(ABS($F36-$G36)&gt;=PrSettings!$M$7,(ABS($F36-$G36-DM36+DN36)&lt;=1)*1,IF(AND(DP36,$F36=$G36,$F36&gt;=PrSettings!$M$6),(ABS(DM36-$F36)&lt;=1)*1,IF(AND(ABS($F36-$G36-DM36+DN36)&lt;=1,$F36+$G36&gt;=PrSettings!$M$8),(ABS(DM36-$F36)&lt;=1)*(ABS(DN36-$G36)&lt;=1)*1,""))),"")</f>
        <v/>
      </c>
      <c r="DT36" s="236"/>
      <c r="DV36" s="227" t="n">
        <f aca="false">$B36</f>
        <v>16</v>
      </c>
      <c r="DW36" s="228" t="str">
        <f aca="false">GrpE!$B$6</f>
        <v>Slovakia</v>
      </c>
      <c r="DX36" s="229" t="n">
        <f aca="false">$D36</f>
        <v>21</v>
      </c>
      <c r="DY36" s="228" t="str">
        <f aca="false">GrpE!$D$6</f>
        <v>Ukraine</v>
      </c>
      <c r="DZ36" s="232"/>
      <c r="EA36" s="232"/>
      <c r="EB36" s="235"/>
      <c r="EC36" s="229" t="str">
        <f aca="false">IF(($F36&lt;&gt;"")*($G36&lt;&gt;"")*(DZ36&lt;&gt;"")*(EA36&lt;&gt;""),($F36&gt;$G36)*(DZ36&gt;EA36)+($F36=$G36)*(DZ36=EA36)+($F36&lt;$G36)*(DZ36&lt;EA36),"")</f>
        <v/>
      </c>
      <c r="ED36" s="229" t="str">
        <f aca="false">IF((EC36&lt;&gt;""),IF(OR($F36&lt;&gt;$G36,PrSettings!$M$4="●"),(($F36-$G36)=(DZ36-EA36))*1,0),"")</f>
        <v/>
      </c>
      <c r="EE36" s="229" t="str">
        <f aca="false">IF((EC36&lt;&gt;""),($F36=DZ36)*($G36=EA36),"")</f>
        <v/>
      </c>
      <c r="EF36" s="229" t="str">
        <f aca="false">IF(EC36&lt;&gt;"",IF(ABS($F36-$G36)&gt;=PrSettings!$M$7,(ABS($F36-$G36-DZ36+EA36)&lt;=1)*1,IF(AND(EC36,$F36=$G36,$F36&gt;=PrSettings!$M$6),(ABS(DZ36-$F36)&lt;=1)*1,IF(AND(ABS($F36-$G36-DZ36+EA36)&lt;=1,$F36+$G36&gt;=PrSettings!$M$8),(ABS(DZ36-$F36)&lt;=1)*(ABS(EA36-$G36)&lt;=1)*1,""))),"")</f>
        <v/>
      </c>
      <c r="EG36" s="236"/>
      <c r="EI36" s="227" t="n">
        <f aca="false">$B36</f>
        <v>16</v>
      </c>
      <c r="EJ36" s="228" t="str">
        <f aca="false">GrpE!$B$6</f>
        <v>Slovakia</v>
      </c>
      <c r="EK36" s="229" t="n">
        <f aca="false">$D36</f>
        <v>21</v>
      </c>
      <c r="EL36" s="228" t="str">
        <f aca="false">GrpE!$D$6</f>
        <v>Ukraine</v>
      </c>
      <c r="EM36" s="232"/>
      <c r="EN36" s="232"/>
      <c r="EO36" s="235"/>
      <c r="EP36" s="229" t="str">
        <f aca="false">IF(($F36&lt;&gt;"")*($G36&lt;&gt;"")*(EM36&lt;&gt;"")*(EN36&lt;&gt;""),($F36&gt;$G36)*(EM36&gt;EN36)+($F36=$G36)*(EM36=EN36)+($F36&lt;$G36)*(EM36&lt;EN36),"")</f>
        <v/>
      </c>
      <c r="EQ36" s="229" t="str">
        <f aca="false">IF((EP36&lt;&gt;""),IF(OR($F36&lt;&gt;$G36,PrSettings!$M$4="●"),(($F36-$G36)=(EM36-EN36))*1,0),"")</f>
        <v/>
      </c>
      <c r="ER36" s="229" t="str">
        <f aca="false">IF((EP36&lt;&gt;""),($F36=EM36)*($G36=EN36),"")</f>
        <v/>
      </c>
      <c r="ES36" s="229" t="str">
        <f aca="false">IF(EP36&lt;&gt;"",IF(ABS($F36-$G36)&gt;=PrSettings!$M$7,(ABS($F36-$G36-EM36+EN36)&lt;=1)*1,IF(AND(EP36,$F36=$G36,$F36&gt;=PrSettings!$M$6),(ABS(EM36-$F36)&lt;=1)*1,IF(AND(ABS($F36-$G36-EM36+EN36)&lt;=1,$F36+$G36&gt;=PrSettings!$M$8),(ABS(EM36-$F36)&lt;=1)*(ABS(EN36-$G36)&lt;=1)*1,""))),"")</f>
        <v/>
      </c>
      <c r="ET36" s="236"/>
      <c r="EV36" s="227" t="n">
        <f aca="false">$B36</f>
        <v>16</v>
      </c>
      <c r="EW36" s="228" t="str">
        <f aca="false">GrpE!$B$6</f>
        <v>Slovakia</v>
      </c>
      <c r="EX36" s="229" t="n">
        <f aca="false">$D36</f>
        <v>21</v>
      </c>
      <c r="EY36" s="228" t="str">
        <f aca="false">GrpE!$D$6</f>
        <v>Ukraine</v>
      </c>
      <c r="EZ36" s="232"/>
      <c r="FA36" s="232"/>
      <c r="FB36" s="235"/>
      <c r="FC36" s="229" t="str">
        <f aca="false">IF(($F36&lt;&gt;"")*($G36&lt;&gt;"")*(EZ36&lt;&gt;"")*(FA36&lt;&gt;""),($F36&gt;$G36)*(EZ36&gt;FA36)+($F36=$G36)*(EZ36=FA36)+($F36&lt;$G36)*(EZ36&lt;FA36),"")</f>
        <v/>
      </c>
      <c r="FD36" s="229" t="str">
        <f aca="false">IF((FC36&lt;&gt;""),IF(OR($F36&lt;&gt;$G36,PrSettings!$M$4="●"),(($F36-$G36)=(EZ36-FA36))*1,0),"")</f>
        <v/>
      </c>
      <c r="FE36" s="229" t="str">
        <f aca="false">IF((FC36&lt;&gt;""),($F36=EZ36)*($G36=FA36),"")</f>
        <v/>
      </c>
      <c r="FF36" s="229" t="str">
        <f aca="false">IF(FC36&lt;&gt;"",IF(ABS($F36-$G36)&gt;=PrSettings!$M$7,(ABS($F36-$G36-EZ36+FA36)&lt;=1)*1,IF(AND(FC36,$F36=$G36,$F36&gt;=PrSettings!$M$6),(ABS(EZ36-$F36)&lt;=1)*1,IF(AND(ABS($F36-$G36-EZ36+FA36)&lt;=1,$F36+$G36&gt;=PrSettings!$M$8),(ABS(EZ36-$F36)&lt;=1)*(ABS(FA36-$G36)&lt;=1)*1,""))),"")</f>
        <v/>
      </c>
      <c r="FG36" s="236"/>
      <c r="FI36" s="227" t="n">
        <f aca="false">$B36</f>
        <v>16</v>
      </c>
      <c r="FJ36" s="228" t="str">
        <f aca="false">GrpE!$B$6</f>
        <v>Slovakia</v>
      </c>
      <c r="FK36" s="229" t="n">
        <f aca="false">$D36</f>
        <v>21</v>
      </c>
      <c r="FL36" s="228" t="str">
        <f aca="false">GrpE!$D$6</f>
        <v>Ukraine</v>
      </c>
      <c r="FM36" s="232"/>
      <c r="FN36" s="232"/>
      <c r="FO36" s="235"/>
      <c r="FP36" s="229" t="str">
        <f aca="false">IF(($F36&lt;&gt;"")*($G36&lt;&gt;"")*(FM36&lt;&gt;"")*(FN36&lt;&gt;""),($F36&gt;$G36)*(FM36&gt;FN36)+($F36=$G36)*(FM36=FN36)+($F36&lt;$G36)*(FM36&lt;FN36),"")</f>
        <v/>
      </c>
      <c r="FQ36" s="229" t="str">
        <f aca="false">IF((FP36&lt;&gt;""),IF(OR($F36&lt;&gt;$G36,PrSettings!$M$4="●"),(($F36-$G36)=(FM36-FN36))*1,0),"")</f>
        <v/>
      </c>
      <c r="FR36" s="229" t="str">
        <f aca="false">IF((FP36&lt;&gt;""),($F36=FM36)*($G36=FN36),"")</f>
        <v/>
      </c>
      <c r="FS36" s="229" t="str">
        <f aca="false">IF(FP36&lt;&gt;"",IF(ABS($F36-$G36)&gt;=PrSettings!$M$7,(ABS($F36-$G36-FM36+FN36)&lt;=1)*1,IF(AND(FP36,$F36=$G36,$F36&gt;=PrSettings!$M$6),(ABS(FM36-$F36)&lt;=1)*1,IF(AND(ABS($F36-$G36-FM36+FN36)&lt;=1,$F36+$G36&gt;=PrSettings!$M$8),(ABS(FM36-$F36)&lt;=1)*(ABS(FN36-$G36)&lt;=1)*1,""))),"")</f>
        <v/>
      </c>
      <c r="FT36" s="236"/>
      <c r="FV36" s="227" t="n">
        <f aca="false">$B36</f>
        <v>16</v>
      </c>
      <c r="FW36" s="228" t="str">
        <f aca="false">GrpE!$B$6</f>
        <v>Slovakia</v>
      </c>
      <c r="FX36" s="229" t="n">
        <f aca="false">$D36</f>
        <v>21</v>
      </c>
      <c r="FY36" s="228" t="str">
        <f aca="false">GrpE!$D$6</f>
        <v>Ukraine</v>
      </c>
      <c r="FZ36" s="232"/>
      <c r="GA36" s="232"/>
      <c r="GB36" s="235"/>
      <c r="GC36" s="229" t="str">
        <f aca="false">IF(($F36&lt;&gt;"")*($G36&lt;&gt;"")*(FZ36&lt;&gt;"")*(GA36&lt;&gt;""),($F36&gt;$G36)*(FZ36&gt;GA36)+($F36=$G36)*(FZ36=GA36)+($F36&lt;$G36)*(FZ36&lt;GA36),"")</f>
        <v/>
      </c>
      <c r="GD36" s="229" t="str">
        <f aca="false">IF((GC36&lt;&gt;""),IF(OR($F36&lt;&gt;$G36,PrSettings!$M$4="●"),(($F36-$G36)=(FZ36-GA36))*1,0),"")</f>
        <v/>
      </c>
      <c r="GE36" s="229" t="str">
        <f aca="false">IF((GC36&lt;&gt;""),($F36=FZ36)*($G36=GA36),"")</f>
        <v/>
      </c>
      <c r="GF36" s="229" t="str">
        <f aca="false">IF(GC36&lt;&gt;"",IF(ABS($F36-$G36)&gt;=PrSettings!$M$7,(ABS($F36-$G36-FZ36+GA36)&lt;=1)*1,IF(AND(GC36,$F36=$G36,$F36&gt;=PrSettings!$M$6),(ABS(FZ36-$F36)&lt;=1)*1,IF(AND(ABS($F36-$G36-FZ36+GA36)&lt;=1,$F36+$G36&gt;=PrSettings!$M$8),(ABS(FZ36-$F36)&lt;=1)*(ABS(GA36-$G36)&lt;=1)*1,""))),"")</f>
        <v/>
      </c>
      <c r="GG36" s="236"/>
      <c r="GI36" s="227" t="n">
        <f aca="false">$B36</f>
        <v>16</v>
      </c>
      <c r="GJ36" s="228" t="str">
        <f aca="false">GrpE!$B$6</f>
        <v>Slovakia</v>
      </c>
      <c r="GK36" s="229" t="n">
        <f aca="false">$D36</f>
        <v>21</v>
      </c>
      <c r="GL36" s="228" t="str">
        <f aca="false">GrpE!$D$6</f>
        <v>Ukraine</v>
      </c>
      <c r="GM36" s="232"/>
      <c r="GN36" s="232"/>
      <c r="GO36" s="235"/>
      <c r="GP36" s="229" t="str">
        <f aca="false">IF(($F36&lt;&gt;"")*($G36&lt;&gt;"")*(GM36&lt;&gt;"")*(GN36&lt;&gt;""),($F36&gt;$G36)*(GM36&gt;GN36)+($F36=$G36)*(GM36=GN36)+($F36&lt;$G36)*(GM36&lt;GN36),"")</f>
        <v/>
      </c>
      <c r="GQ36" s="229" t="str">
        <f aca="false">IF((GP36&lt;&gt;""),IF(OR($F36&lt;&gt;$G36,PrSettings!$M$4="●"),(($F36-$G36)=(GM36-GN36))*1,0),"")</f>
        <v/>
      </c>
      <c r="GR36" s="229" t="str">
        <f aca="false">IF((GP36&lt;&gt;""),($F36=GM36)*($G36=GN36),"")</f>
        <v/>
      </c>
      <c r="GS36" s="229" t="str">
        <f aca="false">IF(GP36&lt;&gt;"",IF(ABS($F36-$G36)&gt;=PrSettings!$M$7,(ABS($F36-$G36-GM36+GN36)&lt;=1)*1,IF(AND(GP36,$F36=$G36,$F36&gt;=PrSettings!$M$6),(ABS(GM36-$F36)&lt;=1)*1,IF(AND(ABS($F36-$G36-GM36+GN36)&lt;=1,$F36+$G36&gt;=PrSettings!$M$8),(ABS(GM36-$F36)&lt;=1)*(ABS(GN36-$G36)&lt;=1)*1,""))),"")</f>
        <v/>
      </c>
      <c r="GT36" s="236"/>
      <c r="GV36" s="227" t="n">
        <f aca="false">$B36</f>
        <v>16</v>
      </c>
      <c r="GW36" s="228" t="str">
        <f aca="false">GrpE!$B$6</f>
        <v>Slovakia</v>
      </c>
      <c r="GX36" s="229" t="n">
        <f aca="false">$D36</f>
        <v>21</v>
      </c>
      <c r="GY36" s="228" t="str">
        <f aca="false">GrpE!$D$6</f>
        <v>Ukraine</v>
      </c>
      <c r="GZ36" s="232"/>
      <c r="HA36" s="232"/>
      <c r="HB36" s="235"/>
      <c r="HC36" s="229" t="str">
        <f aca="false">IF(($F36&lt;&gt;"")*($G36&lt;&gt;"")*(GZ36&lt;&gt;"")*(HA36&lt;&gt;""),($F36&gt;$G36)*(GZ36&gt;HA36)+($F36=$G36)*(GZ36=HA36)+($F36&lt;$G36)*(GZ36&lt;HA36),"")</f>
        <v/>
      </c>
      <c r="HD36" s="229" t="str">
        <f aca="false">IF((HC36&lt;&gt;""),IF(OR($F36&lt;&gt;$G36,PrSettings!$M$4="●"),(($F36-$G36)=(GZ36-HA36))*1,0),"")</f>
        <v/>
      </c>
      <c r="HE36" s="229" t="str">
        <f aca="false">IF((HC36&lt;&gt;""),($F36=GZ36)*($G36=HA36),"")</f>
        <v/>
      </c>
      <c r="HF36" s="229" t="str">
        <f aca="false">IF(HC36&lt;&gt;"",IF(ABS($F36-$G36)&gt;=PrSettings!$M$7,(ABS($F36-$G36-GZ36+HA36)&lt;=1)*1,IF(AND(HC36,$F36=$G36,$F36&gt;=PrSettings!$M$6),(ABS(GZ36-$F36)&lt;=1)*1,IF(AND(ABS($F36-$G36-GZ36+HA36)&lt;=1,$F36+$G36&gt;=PrSettings!$M$8),(ABS(GZ36-$F36)&lt;=1)*(ABS(HA36-$G36)&lt;=1)*1,""))),"")</f>
        <v/>
      </c>
      <c r="HG36" s="236"/>
      <c r="HI36" s="227" t="n">
        <f aca="false">$B36</f>
        <v>16</v>
      </c>
      <c r="HJ36" s="228" t="str">
        <f aca="false">GrpE!$B$6</f>
        <v>Slovakia</v>
      </c>
      <c r="HK36" s="229" t="n">
        <f aca="false">$D36</f>
        <v>21</v>
      </c>
      <c r="HL36" s="228" t="str">
        <f aca="false">GrpE!$D$6</f>
        <v>Ukraine</v>
      </c>
      <c r="HM36" s="232"/>
      <c r="HN36" s="232"/>
      <c r="HO36" s="235"/>
      <c r="HP36" s="229" t="str">
        <f aca="false">IF(($F36&lt;&gt;"")*($G36&lt;&gt;"")*(HM36&lt;&gt;"")*(HN36&lt;&gt;""),($F36&gt;$G36)*(HM36&gt;HN36)+($F36=$G36)*(HM36=HN36)+($F36&lt;$G36)*(HM36&lt;HN36),"")</f>
        <v/>
      </c>
      <c r="HQ36" s="229" t="str">
        <f aca="false">IF((HP36&lt;&gt;""),IF(OR($F36&lt;&gt;$G36,PrSettings!$M$4="●"),(($F36-$G36)=(HM36-HN36))*1,0),"")</f>
        <v/>
      </c>
      <c r="HR36" s="229" t="str">
        <f aca="false">IF((HP36&lt;&gt;""),($F36=HM36)*($G36=HN36),"")</f>
        <v/>
      </c>
      <c r="HS36" s="229" t="str">
        <f aca="false">IF(HP36&lt;&gt;"",IF(ABS($F36-$G36)&gt;=PrSettings!$M$7,(ABS($F36-$G36-HM36+HN36)&lt;=1)*1,IF(AND(HP36,$F36=$G36,$F36&gt;=PrSettings!$M$6),(ABS(HM36-$F36)&lt;=1)*1,IF(AND(ABS($F36-$G36-HM36+HN36)&lt;=1,$F36+$G36&gt;=PrSettings!$M$8),(ABS(HM36-$F36)&lt;=1)*(ABS(HN36-$G36)&lt;=1)*1,""))),"")</f>
        <v/>
      </c>
      <c r="HT36" s="236"/>
      <c r="HV36" s="227" t="n">
        <f aca="false">$B36</f>
        <v>16</v>
      </c>
      <c r="HW36" s="228" t="str">
        <f aca="false">GrpE!$B$6</f>
        <v>Slovakia</v>
      </c>
      <c r="HX36" s="229" t="n">
        <f aca="false">$D36</f>
        <v>21</v>
      </c>
      <c r="HY36" s="228" t="str">
        <f aca="false">GrpE!$D$6</f>
        <v>Ukraine</v>
      </c>
      <c r="HZ36" s="232"/>
      <c r="IA36" s="232"/>
      <c r="IB36" s="235"/>
      <c r="IC36" s="229" t="str">
        <f aca="false">IF(($F36&lt;&gt;"")*($G36&lt;&gt;"")*(HZ36&lt;&gt;"")*(IA36&lt;&gt;""),($F36&gt;$G36)*(HZ36&gt;IA36)+($F36=$G36)*(HZ36=IA36)+($F36&lt;$G36)*(HZ36&lt;IA36),"")</f>
        <v/>
      </c>
      <c r="ID36" s="229" t="str">
        <f aca="false">IF((IC36&lt;&gt;""),IF(OR($F36&lt;&gt;$G36,PrSettings!$M$4="●"),(($F36-$G36)=(HZ36-IA36))*1,0),"")</f>
        <v/>
      </c>
      <c r="IE36" s="229" t="str">
        <f aca="false">IF((IC36&lt;&gt;""),($F36=HZ36)*($G36=IA36),"")</f>
        <v/>
      </c>
      <c r="IF36" s="229" t="str">
        <f aca="false">IF(IC36&lt;&gt;"",IF(ABS($F36-$G36)&gt;=PrSettings!$M$7,(ABS($F36-$G36-HZ36+IA36)&lt;=1)*1,IF(AND(IC36,$F36=$G36,$F36&gt;=PrSettings!$M$6),(ABS(HZ36-$F36)&lt;=1)*1,IF(AND(ABS($F36-$G36-HZ36+IA36)&lt;=1,$F36+$G36&gt;=PrSettings!$M$8),(ABS(HZ36-$F36)&lt;=1)*(ABS(IA36-$G36)&lt;=1)*1,""))),"")</f>
        <v/>
      </c>
      <c r="IG36" s="236"/>
      <c r="II36" s="227" t="n">
        <f aca="false">$B36</f>
        <v>16</v>
      </c>
      <c r="IJ36" s="228" t="str">
        <f aca="false">GrpE!$B$6</f>
        <v>Slovakia</v>
      </c>
      <c r="IK36" s="229" t="n">
        <f aca="false">$D36</f>
        <v>21</v>
      </c>
      <c r="IL36" s="228" t="str">
        <f aca="false">GrpE!$D$6</f>
        <v>Ukraine</v>
      </c>
      <c r="IM36" s="232"/>
      <c r="IN36" s="232"/>
      <c r="IO36" s="235"/>
      <c r="IP36" s="229" t="str">
        <f aca="false">IF(($F36&lt;&gt;"")*($G36&lt;&gt;"")*(IM36&lt;&gt;"")*(IN36&lt;&gt;""),($F36&gt;$G36)*(IM36&gt;IN36)+($F36=$G36)*(IM36=IN36)+($F36&lt;$G36)*(IM36&lt;IN36),"")</f>
        <v/>
      </c>
      <c r="IQ36" s="229" t="str">
        <f aca="false">IF((IP36&lt;&gt;""),IF(OR($F36&lt;&gt;$G36,PrSettings!$M$4="●"),(($F36-$G36)=(IM36-IN36))*1,0),"")</f>
        <v/>
      </c>
      <c r="IR36" s="229" t="str">
        <f aca="false">IF((IP36&lt;&gt;""),($F36=IM36)*($G36=IN36),"")</f>
        <v/>
      </c>
      <c r="IS36" s="229" t="str">
        <f aca="false">IF(IP36&lt;&gt;"",IF(ABS($F36-$G36)&gt;=PrSettings!$M$7,(ABS($F36-$G36-IM36+IN36)&lt;=1)*1,IF(AND(IP36,$F36=$G36,$F36&gt;=PrSettings!$M$6),(ABS(IM36-$F36)&lt;=1)*1,IF(AND(ABS($F36-$G36-IM36+IN36)&lt;=1,$F36+$G36&gt;=PrSettings!$M$8),(ABS(IM36-$F36)&lt;=1)*(ABS(IN36-$G36)&lt;=1)*1,""))),"")</f>
        <v/>
      </c>
      <c r="IT36" s="236"/>
      <c r="IV36" s="227" t="n">
        <f aca="false">$B36</f>
        <v>16</v>
      </c>
      <c r="IW36" s="228" t="str">
        <f aca="false">GrpE!$B$6</f>
        <v>Slovakia</v>
      </c>
      <c r="IX36" s="229" t="n">
        <f aca="false">$D36</f>
        <v>21</v>
      </c>
      <c r="IY36" s="228" t="str">
        <f aca="false">GrpE!$D$6</f>
        <v>Ukraine</v>
      </c>
      <c r="IZ36" s="232"/>
      <c r="JA36" s="232"/>
      <c r="JB36" s="235"/>
      <c r="JC36" s="229" t="str">
        <f aca="false">IF(($F36&lt;&gt;"")*($G36&lt;&gt;"")*(IZ36&lt;&gt;"")*(JA36&lt;&gt;""),($F36&gt;$G36)*(IZ36&gt;JA36)+($F36=$G36)*(IZ36=JA36)+($F36&lt;$G36)*(IZ36&lt;JA36),"")</f>
        <v/>
      </c>
      <c r="JD36" s="229" t="str">
        <f aca="false">IF((JC36&lt;&gt;""),IF(OR($F36&lt;&gt;$G36,PrSettings!$M$4="●"),(($F36-$G36)=(IZ36-JA36))*1,0),"")</f>
        <v/>
      </c>
      <c r="JE36" s="229" t="str">
        <f aca="false">IF((JC36&lt;&gt;""),($F36=IZ36)*($G36=JA36),"")</f>
        <v/>
      </c>
      <c r="JF36" s="229" t="str">
        <f aca="false">IF(JC36&lt;&gt;"",IF(ABS($F36-$G36)&gt;=PrSettings!$M$7,(ABS($F36-$G36-IZ36+JA36)&lt;=1)*1,IF(AND(JC36,$F36=$G36,$F36&gt;=PrSettings!$M$6),(ABS(IZ36-$F36)&lt;=1)*1,IF(AND(ABS($F36-$G36-IZ36+JA36)&lt;=1,$F36+$G36&gt;=PrSettings!$M$8),(ABS(IZ36-$F36)&lt;=1)*(ABS(JA36-$G36)&lt;=1)*1,""))),"")</f>
        <v/>
      </c>
      <c r="JG36" s="236"/>
      <c r="JI36" s="227" t="n">
        <f aca="false">$B36</f>
        <v>16</v>
      </c>
      <c r="JJ36" s="228" t="str">
        <f aca="false">GrpE!$B$6</f>
        <v>Slovakia</v>
      </c>
      <c r="JK36" s="229" t="n">
        <f aca="false">$D36</f>
        <v>21</v>
      </c>
      <c r="JL36" s="228" t="str">
        <f aca="false">GrpE!$D$6</f>
        <v>Ukraine</v>
      </c>
      <c r="JM36" s="232"/>
      <c r="JN36" s="232"/>
      <c r="JO36" s="235"/>
      <c r="JP36" s="229" t="str">
        <f aca="false">IF(($F36&lt;&gt;"")*($G36&lt;&gt;"")*(JM36&lt;&gt;"")*(JN36&lt;&gt;""),($F36&gt;$G36)*(JM36&gt;JN36)+($F36=$G36)*(JM36=JN36)+($F36&lt;$G36)*(JM36&lt;JN36),"")</f>
        <v/>
      </c>
      <c r="JQ36" s="229" t="str">
        <f aca="false">IF((JP36&lt;&gt;""),IF(OR($F36&lt;&gt;$G36,PrSettings!$M$4="●"),(($F36-$G36)=(JM36-JN36))*1,0),"")</f>
        <v/>
      </c>
      <c r="JR36" s="229" t="str">
        <f aca="false">IF((JP36&lt;&gt;""),($F36=JM36)*($G36=JN36),"")</f>
        <v/>
      </c>
      <c r="JS36" s="229" t="str">
        <f aca="false">IF(JP36&lt;&gt;"",IF(ABS($F36-$G36)&gt;=PrSettings!$M$7,(ABS($F36-$G36-JM36+JN36)&lt;=1)*1,IF(AND(JP36,$F36=$G36,$F36&gt;=PrSettings!$M$6),(ABS(JM36-$F36)&lt;=1)*1,IF(AND(ABS($F36-$G36-JM36+JN36)&lt;=1,$F36+$G36&gt;=PrSettings!$M$8),(ABS(JM36-$F36)&lt;=1)*(ABS(JN36-$G36)&lt;=1)*1,""))),"")</f>
        <v/>
      </c>
      <c r="JT36" s="236"/>
      <c r="JV36" s="227" t="n">
        <f aca="false">$B36</f>
        <v>16</v>
      </c>
      <c r="JW36" s="228" t="str">
        <f aca="false">GrpE!$B$6</f>
        <v>Slovakia</v>
      </c>
      <c r="JX36" s="229" t="n">
        <f aca="false">$D36</f>
        <v>21</v>
      </c>
      <c r="JY36" s="228" t="str">
        <f aca="false">GrpE!$D$6</f>
        <v>Ukraine</v>
      </c>
      <c r="JZ36" s="232"/>
      <c r="KA36" s="232"/>
      <c r="KB36" s="235"/>
      <c r="KC36" s="229" t="str">
        <f aca="false">IF(($F36&lt;&gt;"")*($G36&lt;&gt;"")*(JZ36&lt;&gt;"")*(KA36&lt;&gt;""),($F36&gt;$G36)*(JZ36&gt;KA36)+($F36=$G36)*(JZ36=KA36)+($F36&lt;$G36)*(JZ36&lt;KA36),"")</f>
        <v/>
      </c>
      <c r="KD36" s="229" t="str">
        <f aca="false">IF((KC36&lt;&gt;""),IF(OR($F36&lt;&gt;$G36,PrSettings!$M$4="●"),(($F36-$G36)=(JZ36-KA36))*1,0),"")</f>
        <v/>
      </c>
      <c r="KE36" s="229" t="str">
        <f aca="false">IF((KC36&lt;&gt;""),($F36=JZ36)*($G36=KA36),"")</f>
        <v/>
      </c>
      <c r="KF36" s="229" t="str">
        <f aca="false">IF(KC36&lt;&gt;"",IF(ABS($F36-$G36)&gt;=PrSettings!$M$7,(ABS($F36-$G36-JZ36+KA36)&lt;=1)*1,IF(AND(KC36,$F36=$G36,$F36&gt;=PrSettings!$M$6),(ABS(JZ36-$F36)&lt;=1)*1,IF(AND(ABS($F36-$G36-JZ36+KA36)&lt;=1,$F36+$G36&gt;=PrSettings!$M$8),(ABS(JZ36-$F36)&lt;=1)*(ABS(KA36-$G36)&lt;=1)*1,""))),"")</f>
        <v/>
      </c>
      <c r="KG36" s="236"/>
      <c r="KI36" s="227" t="n">
        <f aca="false">$B36</f>
        <v>16</v>
      </c>
      <c r="KJ36" s="228" t="str">
        <f aca="false">GrpE!$B$6</f>
        <v>Slovakia</v>
      </c>
      <c r="KK36" s="229" t="n">
        <f aca="false">$D36</f>
        <v>21</v>
      </c>
      <c r="KL36" s="228" t="str">
        <f aca="false">GrpE!$D$6</f>
        <v>Ukraine</v>
      </c>
      <c r="KM36" s="232"/>
      <c r="KN36" s="232"/>
      <c r="KO36" s="235"/>
      <c r="KP36" s="229" t="str">
        <f aca="false">IF(($F36&lt;&gt;"")*($G36&lt;&gt;"")*(KM36&lt;&gt;"")*(KN36&lt;&gt;""),($F36&gt;$G36)*(KM36&gt;KN36)+($F36=$G36)*(KM36=KN36)+($F36&lt;$G36)*(KM36&lt;KN36),"")</f>
        <v/>
      </c>
      <c r="KQ36" s="229" t="str">
        <f aca="false">IF((KP36&lt;&gt;""),IF(OR($F36&lt;&gt;$G36,PrSettings!$M$4="●"),(($F36-$G36)=(KM36-KN36))*1,0),"")</f>
        <v/>
      </c>
      <c r="KR36" s="229" t="str">
        <f aca="false">IF((KP36&lt;&gt;""),($F36=KM36)*($G36=KN36),"")</f>
        <v/>
      </c>
      <c r="KS36" s="229" t="str">
        <f aca="false">IF(KP36&lt;&gt;"",IF(ABS($F36-$G36)&gt;=PrSettings!$M$7,(ABS($F36-$G36-KM36+KN36)&lt;=1)*1,IF(AND(KP36,$F36=$G36,$F36&gt;=PrSettings!$M$6),(ABS(KM36-$F36)&lt;=1)*1,IF(AND(ABS($F36-$G36-KM36+KN36)&lt;=1,$F36+$G36&gt;=PrSettings!$M$8),(ABS(KM36-$F36)&lt;=1)*(ABS(KN36-$G36)&lt;=1)*1,""))),"")</f>
        <v/>
      </c>
      <c r="KT36" s="236"/>
      <c r="KV36" s="227" t="n">
        <f aca="false">$B36</f>
        <v>16</v>
      </c>
      <c r="KW36" s="228" t="str">
        <f aca="false">GrpE!$B$6</f>
        <v>Slovakia</v>
      </c>
      <c r="KX36" s="229" t="n">
        <f aca="false">$D36</f>
        <v>21</v>
      </c>
      <c r="KY36" s="228" t="str">
        <f aca="false">GrpE!$D$6</f>
        <v>Ukraine</v>
      </c>
      <c r="KZ36" s="232"/>
      <c r="LA36" s="232"/>
      <c r="LB36" s="235"/>
      <c r="LC36" s="229" t="str">
        <f aca="false">IF(($F36&lt;&gt;"")*($G36&lt;&gt;"")*(KZ36&lt;&gt;"")*(LA36&lt;&gt;""),($F36&gt;$G36)*(KZ36&gt;LA36)+($F36=$G36)*(KZ36=LA36)+($F36&lt;$G36)*(KZ36&lt;LA36),"")</f>
        <v/>
      </c>
      <c r="LD36" s="229" t="str">
        <f aca="false">IF((LC36&lt;&gt;""),IF(OR($F36&lt;&gt;$G36,PrSettings!$M$4="●"),(($F36-$G36)=(KZ36-LA36))*1,0),"")</f>
        <v/>
      </c>
      <c r="LE36" s="229" t="str">
        <f aca="false">IF((LC36&lt;&gt;""),($F36=KZ36)*($G36=LA36),"")</f>
        <v/>
      </c>
      <c r="LF36" s="229" t="str">
        <f aca="false">IF(LC36&lt;&gt;"",IF(ABS($F36-$G36)&gt;=PrSettings!$M$7,(ABS($F36-$G36-KZ36+LA36)&lt;=1)*1,IF(AND(LC36,$F36=$G36,$F36&gt;=PrSettings!$M$6),(ABS(KZ36-$F36)&lt;=1)*1,IF(AND(ABS($F36-$G36-KZ36+LA36)&lt;=1,$F36+$G36&gt;=PrSettings!$M$8),(ABS(KZ36-$F36)&lt;=1)*(ABS(LA36-$G36)&lt;=1)*1,""))),"")</f>
        <v/>
      </c>
      <c r="LG36" s="236"/>
      <c r="LI36" s="227" t="n">
        <f aca="false">$B36</f>
        <v>16</v>
      </c>
      <c r="LJ36" s="228" t="str">
        <f aca="false">GrpE!$B$6</f>
        <v>Slovakia</v>
      </c>
      <c r="LK36" s="229" t="n">
        <f aca="false">$D36</f>
        <v>21</v>
      </c>
      <c r="LL36" s="228" t="str">
        <f aca="false">GrpE!$D$6</f>
        <v>Ukraine</v>
      </c>
      <c r="LM36" s="232"/>
      <c r="LN36" s="232"/>
      <c r="LO36" s="235"/>
      <c r="LP36" s="229" t="str">
        <f aca="false">IF(($F36&lt;&gt;"")*($G36&lt;&gt;"")*(LM36&lt;&gt;"")*(LN36&lt;&gt;""),($F36&gt;$G36)*(LM36&gt;LN36)+($F36=$G36)*(LM36=LN36)+($F36&lt;$G36)*(LM36&lt;LN36),"")</f>
        <v/>
      </c>
      <c r="LQ36" s="229" t="str">
        <f aca="false">IF((LP36&lt;&gt;""),IF(OR($F36&lt;&gt;$G36,PrSettings!$M$4="●"),(($F36-$G36)=(LM36-LN36))*1,0),"")</f>
        <v/>
      </c>
      <c r="LR36" s="229" t="str">
        <f aca="false">IF((LP36&lt;&gt;""),($F36=LM36)*($G36=LN36),"")</f>
        <v/>
      </c>
      <c r="LS36" s="229" t="str">
        <f aca="false">IF(LP36&lt;&gt;"",IF(ABS($F36-$G36)&gt;=PrSettings!$M$7,(ABS($F36-$G36-LM36+LN36)&lt;=1)*1,IF(AND(LP36,$F36=$G36,$F36&gt;=PrSettings!$M$6),(ABS(LM36-$F36)&lt;=1)*1,IF(AND(ABS($F36-$G36-LM36+LN36)&lt;=1,$F36+$G36&gt;=PrSettings!$M$8),(ABS(LM36-$F36)&lt;=1)*(ABS(LN36-$G36)&lt;=1)*1,""))),"")</f>
        <v/>
      </c>
      <c r="LT36" s="236"/>
      <c r="LV36" s="227" t="n">
        <f aca="false">$B36</f>
        <v>16</v>
      </c>
      <c r="LW36" s="228" t="str">
        <f aca="false">GrpE!$B$6</f>
        <v>Slovakia</v>
      </c>
      <c r="LX36" s="229" t="n">
        <f aca="false">$D36</f>
        <v>21</v>
      </c>
      <c r="LY36" s="228" t="str">
        <f aca="false">GrpE!$D$6</f>
        <v>Ukraine</v>
      </c>
      <c r="LZ36" s="232"/>
      <c r="MA36" s="232"/>
      <c r="MB36" s="235"/>
      <c r="MC36" s="229" t="str">
        <f aca="false">IF(($F36&lt;&gt;"")*($G36&lt;&gt;"")*(LZ36&lt;&gt;"")*(MA36&lt;&gt;""),($F36&gt;$G36)*(LZ36&gt;MA36)+($F36=$G36)*(LZ36=MA36)+($F36&lt;$G36)*(LZ36&lt;MA36),"")</f>
        <v/>
      </c>
      <c r="MD36" s="229" t="str">
        <f aca="false">IF((MC36&lt;&gt;""),IF(OR($F36&lt;&gt;$G36,PrSettings!$M$4="●"),(($F36-$G36)=(LZ36-MA36))*1,0),"")</f>
        <v/>
      </c>
      <c r="ME36" s="229" t="str">
        <f aca="false">IF((MC36&lt;&gt;""),($F36=LZ36)*($G36=MA36),"")</f>
        <v/>
      </c>
      <c r="MF36" s="229" t="str">
        <f aca="false">IF(MC36&lt;&gt;"",IF(ABS($F36-$G36)&gt;=PrSettings!$M$7,(ABS($F36-$G36-LZ36+MA36)&lt;=1)*1,IF(AND(MC36,$F36=$G36,$F36&gt;=PrSettings!$M$6),(ABS(LZ36-$F36)&lt;=1)*1,IF(AND(ABS($F36-$G36-LZ36+MA36)&lt;=1,$F36+$G36&gt;=PrSettings!$M$8),(ABS(LZ36-$F36)&lt;=1)*(ABS(MA36-$G36)&lt;=1)*1,""))),"")</f>
        <v/>
      </c>
      <c r="MG36" s="236"/>
    </row>
    <row r="37" customFormat="false" ht="15.75" hidden="false" customHeight="true" outlineLevel="0" collapsed="false">
      <c r="A37" s="153"/>
      <c r="B37" s="227" t="n">
        <f aca="false" t="array" ref="B37:B37">INDEX(Groups!$C$7:$C$35,MATCH(C37,Groups!$D$7:$D$35,0))</f>
        <v>4</v>
      </c>
      <c r="C37" s="228" t="str">
        <f aca="false">GrpE!$B$7</f>
        <v>Belgium</v>
      </c>
      <c r="D37" s="229" t="n">
        <f aca="false" t="array" ref="D37:D37">INDEX(Groups!$C$7:$C$35,MATCH(E37,Groups!$D$7:$D$35,0))</f>
        <v>8</v>
      </c>
      <c r="E37" s="228" t="str">
        <f aca="false">GrpE!$D$7</f>
        <v>Romania</v>
      </c>
      <c r="F37" s="230" t="n">
        <f aca="false">GrpE!$E$7</f>
        <v>3</v>
      </c>
      <c r="G37" s="231" t="n">
        <f aca="false">GrpE!$G$7</f>
        <v>0</v>
      </c>
      <c r="H37" s="107"/>
      <c r="I37" s="227" t="n">
        <f aca="false">$B37</f>
        <v>4</v>
      </c>
      <c r="J37" s="228" t="str">
        <f aca="false">GrpE!$B$7</f>
        <v>Belgium</v>
      </c>
      <c r="K37" s="229" t="n">
        <f aca="false">$D37</f>
        <v>8</v>
      </c>
      <c r="L37" s="228" t="str">
        <f aca="false">GrpE!$D$7</f>
        <v>Romania</v>
      </c>
      <c r="M37" s="232"/>
      <c r="N37" s="232"/>
      <c r="O37" s="235"/>
      <c r="P37" s="229" t="str">
        <f aca="false">IF(($F37&lt;&gt;"")*($G37&lt;&gt;"")*(M37&lt;&gt;"")*(N37&lt;&gt;""),($F37&gt;$G37)*(M37&gt;N37)+($F37=$G37)*(M37=N37)+($F37&lt;$G37)*(M37&lt;N37),"")</f>
        <v/>
      </c>
      <c r="Q37" s="229" t="str">
        <f aca="false">IF((P37&lt;&gt;""),IF(OR($F37&lt;&gt;$G37,PrSettings!$M$4="●"),(($F37-$G37)=(M37-N37))*1,0),"")</f>
        <v/>
      </c>
      <c r="R37" s="229" t="str">
        <f aca="false">IF((P37&lt;&gt;""),($F37=M37)*($G37=N37),"")</f>
        <v/>
      </c>
      <c r="S37" s="229" t="str">
        <f aca="false">IF(P37&lt;&gt;"",IF(ABS($F37-$G37)&gt;=PrSettings!$M$7,(ABS($F37-$G37-M37+N37)&lt;=1)*1,IF(AND(P37,$F37=$G37,$F37&gt;=PrSettings!$M$6),(ABS(M37-$F37)&lt;=1)*1,IF(AND(ABS($F37-$G37-M37+N37)&lt;=1,$F37+$G37&gt;=PrSettings!$M$8),(ABS(M37-$F37)&lt;=1)*(ABS(N37-$G37)&lt;=1)*1,""))),"")</f>
        <v/>
      </c>
      <c r="T37" s="236"/>
      <c r="V37" s="227" t="n">
        <f aca="false">$B37</f>
        <v>4</v>
      </c>
      <c r="W37" s="228" t="str">
        <f aca="false">GrpE!$B$7</f>
        <v>Belgium</v>
      </c>
      <c r="X37" s="229" t="n">
        <f aca="false">$D37</f>
        <v>8</v>
      </c>
      <c r="Y37" s="228" t="str">
        <f aca="false">GrpE!$D$7</f>
        <v>Romania</v>
      </c>
      <c r="Z37" s="232"/>
      <c r="AA37" s="232"/>
      <c r="AB37" s="235"/>
      <c r="AC37" s="229" t="str">
        <f aca="false">IF(($F37&lt;&gt;"")*($G37&lt;&gt;"")*(Z37&lt;&gt;"")*(AA37&lt;&gt;""),($F37&gt;$G37)*(Z37&gt;AA37)+($F37=$G37)*(Z37=AA37)+($F37&lt;$G37)*(Z37&lt;AA37),"")</f>
        <v/>
      </c>
      <c r="AD37" s="229" t="str">
        <f aca="false">IF((AC37&lt;&gt;""),IF(OR($F37&lt;&gt;$G37,PrSettings!$M$4="●"),(($F37-$G37)=(Z37-AA37))*1,0),"")</f>
        <v/>
      </c>
      <c r="AE37" s="229" t="str">
        <f aca="false">IF((AC37&lt;&gt;""),($F37=Z37)*($G37=AA37),"")</f>
        <v/>
      </c>
      <c r="AF37" s="229" t="str">
        <f aca="false">IF(AC37&lt;&gt;"",IF(ABS($F37-$G37)&gt;=PrSettings!$M$7,(ABS($F37-$G37-Z37+AA37)&lt;=1)*1,IF(AND(AC37,$F37=$G37,$F37&gt;=PrSettings!$M$6),(ABS(Z37-$F37)&lt;=1)*1,IF(AND(ABS($F37-$G37-Z37+AA37)&lt;=1,$F37+$G37&gt;=PrSettings!$M$8),(ABS(Z37-$F37)&lt;=1)*(ABS(AA37-$G37)&lt;=1)*1,""))),"")</f>
        <v/>
      </c>
      <c r="AG37" s="236"/>
      <c r="AI37" s="227" t="n">
        <f aca="false">$B37</f>
        <v>4</v>
      </c>
      <c r="AJ37" s="228" t="str">
        <f aca="false">GrpE!$B$7</f>
        <v>Belgium</v>
      </c>
      <c r="AK37" s="229" t="n">
        <f aca="false">$D37</f>
        <v>8</v>
      </c>
      <c r="AL37" s="228" t="str">
        <f aca="false">GrpE!$D$7</f>
        <v>Romania</v>
      </c>
      <c r="AM37" s="232"/>
      <c r="AN37" s="232"/>
      <c r="AO37" s="235"/>
      <c r="AP37" s="229" t="str">
        <f aca="false">IF(($F37&lt;&gt;"")*($G37&lt;&gt;"")*(AM37&lt;&gt;"")*(AN37&lt;&gt;""),($F37&gt;$G37)*(AM37&gt;AN37)+($F37=$G37)*(AM37=AN37)+($F37&lt;$G37)*(AM37&lt;AN37),"")</f>
        <v/>
      </c>
      <c r="AQ37" s="229" t="str">
        <f aca="false">IF((AP37&lt;&gt;""),IF(OR($F37&lt;&gt;$G37,PrSettings!$M$4="●"),(($F37-$G37)=(AM37-AN37))*1,0),"")</f>
        <v/>
      </c>
      <c r="AR37" s="229" t="str">
        <f aca="false">IF((AP37&lt;&gt;""),($F37=AM37)*($G37=AN37),"")</f>
        <v/>
      </c>
      <c r="AS37" s="229" t="str">
        <f aca="false">IF(AP37&lt;&gt;"",IF(ABS($F37-$G37)&gt;=PrSettings!$M$7,(ABS($F37-$G37-AM37+AN37)&lt;=1)*1,IF(AND(AP37,$F37=$G37,$F37&gt;=PrSettings!$M$6),(ABS(AM37-$F37)&lt;=1)*1,IF(AND(ABS($F37-$G37-AM37+AN37)&lt;=1,$F37+$G37&gt;=PrSettings!$M$8),(ABS(AM37-$F37)&lt;=1)*(ABS(AN37-$G37)&lt;=1)*1,""))),"")</f>
        <v/>
      </c>
      <c r="AT37" s="236"/>
      <c r="AV37" s="227" t="n">
        <f aca="false">$B37</f>
        <v>4</v>
      </c>
      <c r="AW37" s="228" t="str">
        <f aca="false">GrpE!$B$7</f>
        <v>Belgium</v>
      </c>
      <c r="AX37" s="229" t="n">
        <f aca="false">$D37</f>
        <v>8</v>
      </c>
      <c r="AY37" s="228" t="str">
        <f aca="false">GrpE!$D$7</f>
        <v>Romania</v>
      </c>
      <c r="AZ37" s="232"/>
      <c r="BA37" s="232"/>
      <c r="BB37" s="235"/>
      <c r="BC37" s="229" t="str">
        <f aca="false">IF(($F37&lt;&gt;"")*($G37&lt;&gt;"")*(AZ37&lt;&gt;"")*(BA37&lt;&gt;""),($F37&gt;$G37)*(AZ37&gt;BA37)+($F37=$G37)*(AZ37=BA37)+($F37&lt;$G37)*(AZ37&lt;BA37),"")</f>
        <v/>
      </c>
      <c r="BD37" s="229" t="str">
        <f aca="false">IF((BC37&lt;&gt;""),IF(OR($F37&lt;&gt;$G37,PrSettings!$M$4="●"),(($F37-$G37)=(AZ37-BA37))*1,0),"")</f>
        <v/>
      </c>
      <c r="BE37" s="229" t="str">
        <f aca="false">IF((BC37&lt;&gt;""),($F37=AZ37)*($G37=BA37),"")</f>
        <v/>
      </c>
      <c r="BF37" s="229" t="str">
        <f aca="false">IF(BC37&lt;&gt;"",IF(ABS($F37-$G37)&gt;=PrSettings!$M$7,(ABS($F37-$G37-AZ37+BA37)&lt;=1)*1,IF(AND(BC37,$F37=$G37,$F37&gt;=PrSettings!$M$6),(ABS(AZ37-$F37)&lt;=1)*1,IF(AND(ABS($F37-$G37-AZ37+BA37)&lt;=1,$F37+$G37&gt;=PrSettings!$M$8),(ABS(AZ37-$F37)&lt;=1)*(ABS(BA37-$G37)&lt;=1)*1,""))),"")</f>
        <v/>
      </c>
      <c r="BG37" s="236"/>
      <c r="BI37" s="227" t="n">
        <f aca="false">$B37</f>
        <v>4</v>
      </c>
      <c r="BJ37" s="228" t="str">
        <f aca="false">GrpE!$B$7</f>
        <v>Belgium</v>
      </c>
      <c r="BK37" s="229" t="n">
        <f aca="false">$D37</f>
        <v>8</v>
      </c>
      <c r="BL37" s="228" t="str">
        <f aca="false">GrpE!$D$7</f>
        <v>Romania</v>
      </c>
      <c r="BM37" s="232"/>
      <c r="BN37" s="232"/>
      <c r="BO37" s="235"/>
      <c r="BP37" s="229" t="str">
        <f aca="false">IF(($F37&lt;&gt;"")*($G37&lt;&gt;"")*(BM37&lt;&gt;"")*(BN37&lt;&gt;""),($F37&gt;$G37)*(BM37&gt;BN37)+($F37=$G37)*(BM37=BN37)+($F37&lt;$G37)*(BM37&lt;BN37),"")</f>
        <v/>
      </c>
      <c r="BQ37" s="229" t="str">
        <f aca="false">IF((BP37&lt;&gt;""),IF(OR($F37&lt;&gt;$G37,PrSettings!$M$4="●"),(($F37-$G37)=(BM37-BN37))*1,0),"")</f>
        <v/>
      </c>
      <c r="BR37" s="229" t="str">
        <f aca="false">IF((BP37&lt;&gt;""),($F37=BM37)*($G37=BN37),"")</f>
        <v/>
      </c>
      <c r="BS37" s="229" t="str">
        <f aca="false">IF(BP37&lt;&gt;"",IF(ABS($F37-$G37)&gt;=PrSettings!$M$7,(ABS($F37-$G37-BM37+BN37)&lt;=1)*1,IF(AND(BP37,$F37=$G37,$F37&gt;=PrSettings!$M$6),(ABS(BM37-$F37)&lt;=1)*1,IF(AND(ABS($F37-$G37-BM37+BN37)&lt;=1,$F37+$G37&gt;=PrSettings!$M$8),(ABS(BM37-$F37)&lt;=1)*(ABS(BN37-$G37)&lt;=1)*1,""))),"")</f>
        <v/>
      </c>
      <c r="BT37" s="236"/>
      <c r="BV37" s="227" t="n">
        <f aca="false">$B37</f>
        <v>4</v>
      </c>
      <c r="BW37" s="228" t="str">
        <f aca="false">GrpE!$B$7</f>
        <v>Belgium</v>
      </c>
      <c r="BX37" s="229" t="n">
        <f aca="false">$D37</f>
        <v>8</v>
      </c>
      <c r="BY37" s="228" t="str">
        <f aca="false">GrpE!$D$7</f>
        <v>Romania</v>
      </c>
      <c r="BZ37" s="232"/>
      <c r="CA37" s="232"/>
      <c r="CB37" s="235"/>
      <c r="CC37" s="229" t="str">
        <f aca="false">IF(($F37&lt;&gt;"")*($G37&lt;&gt;"")*(BZ37&lt;&gt;"")*(CA37&lt;&gt;""),($F37&gt;$G37)*(BZ37&gt;CA37)+($F37=$G37)*(BZ37=CA37)+($F37&lt;$G37)*(BZ37&lt;CA37),"")</f>
        <v/>
      </c>
      <c r="CD37" s="229" t="str">
        <f aca="false">IF((CC37&lt;&gt;""),IF(OR($F37&lt;&gt;$G37,PrSettings!$M$4="●"),(($F37-$G37)=(BZ37-CA37))*1,0),"")</f>
        <v/>
      </c>
      <c r="CE37" s="229" t="str">
        <f aca="false">IF((CC37&lt;&gt;""),($F37=BZ37)*($G37=CA37),"")</f>
        <v/>
      </c>
      <c r="CF37" s="229" t="str">
        <f aca="false">IF(CC37&lt;&gt;"",IF(ABS($F37-$G37)&gt;=PrSettings!$M$7,(ABS($F37-$G37-BZ37+CA37)&lt;=1)*1,IF(AND(CC37,$F37=$G37,$F37&gt;=PrSettings!$M$6),(ABS(BZ37-$F37)&lt;=1)*1,IF(AND(ABS($F37-$G37-BZ37+CA37)&lt;=1,$F37+$G37&gt;=PrSettings!$M$8),(ABS(BZ37-$F37)&lt;=1)*(ABS(CA37-$G37)&lt;=1)*1,""))),"")</f>
        <v/>
      </c>
      <c r="CG37" s="236"/>
      <c r="CI37" s="227" t="n">
        <f aca="false">$B37</f>
        <v>4</v>
      </c>
      <c r="CJ37" s="228" t="str">
        <f aca="false">GrpE!$B$7</f>
        <v>Belgium</v>
      </c>
      <c r="CK37" s="229" t="n">
        <f aca="false">$D37</f>
        <v>8</v>
      </c>
      <c r="CL37" s="228" t="str">
        <f aca="false">GrpE!$D$7</f>
        <v>Romania</v>
      </c>
      <c r="CM37" s="232"/>
      <c r="CN37" s="232"/>
      <c r="CO37" s="235"/>
      <c r="CP37" s="229" t="str">
        <f aca="false">IF(($F37&lt;&gt;"")*($G37&lt;&gt;"")*(CM37&lt;&gt;"")*(CN37&lt;&gt;""),($F37&gt;$G37)*(CM37&gt;CN37)+($F37=$G37)*(CM37=CN37)+($F37&lt;$G37)*(CM37&lt;CN37),"")</f>
        <v/>
      </c>
      <c r="CQ37" s="229" t="str">
        <f aca="false">IF((CP37&lt;&gt;""),IF(OR($F37&lt;&gt;$G37,PrSettings!$M$4="●"),(($F37-$G37)=(CM37-CN37))*1,0),"")</f>
        <v/>
      </c>
      <c r="CR37" s="229" t="str">
        <f aca="false">IF((CP37&lt;&gt;""),($F37=CM37)*($G37=CN37),"")</f>
        <v/>
      </c>
      <c r="CS37" s="229" t="str">
        <f aca="false">IF(CP37&lt;&gt;"",IF(ABS($F37-$G37)&gt;=PrSettings!$M$7,(ABS($F37-$G37-CM37+CN37)&lt;=1)*1,IF(AND(CP37,$F37=$G37,$F37&gt;=PrSettings!$M$6),(ABS(CM37-$F37)&lt;=1)*1,IF(AND(ABS($F37-$G37-CM37+CN37)&lt;=1,$F37+$G37&gt;=PrSettings!$M$8),(ABS(CM37-$F37)&lt;=1)*(ABS(CN37-$G37)&lt;=1)*1,""))),"")</f>
        <v/>
      </c>
      <c r="CT37" s="236"/>
      <c r="CV37" s="227" t="n">
        <f aca="false">$B37</f>
        <v>4</v>
      </c>
      <c r="CW37" s="228" t="str">
        <f aca="false">GrpE!$B$7</f>
        <v>Belgium</v>
      </c>
      <c r="CX37" s="229" t="n">
        <f aca="false">$D37</f>
        <v>8</v>
      </c>
      <c r="CY37" s="228" t="str">
        <f aca="false">GrpE!$D$7</f>
        <v>Romania</v>
      </c>
      <c r="CZ37" s="232"/>
      <c r="DA37" s="232"/>
      <c r="DB37" s="235"/>
      <c r="DC37" s="229" t="str">
        <f aca="false">IF(($F37&lt;&gt;"")*($G37&lt;&gt;"")*(CZ37&lt;&gt;"")*(DA37&lt;&gt;""),($F37&gt;$G37)*(CZ37&gt;DA37)+($F37=$G37)*(CZ37=DA37)+($F37&lt;$G37)*(CZ37&lt;DA37),"")</f>
        <v/>
      </c>
      <c r="DD37" s="229" t="str">
        <f aca="false">IF((DC37&lt;&gt;""),IF(OR($F37&lt;&gt;$G37,PrSettings!$M$4="●"),(($F37-$G37)=(CZ37-DA37))*1,0),"")</f>
        <v/>
      </c>
      <c r="DE37" s="229" t="str">
        <f aca="false">IF((DC37&lt;&gt;""),($F37=CZ37)*($G37=DA37),"")</f>
        <v/>
      </c>
      <c r="DF37" s="229" t="str">
        <f aca="false">IF(DC37&lt;&gt;"",IF(ABS($F37-$G37)&gt;=PrSettings!$M$7,(ABS($F37-$G37-CZ37+DA37)&lt;=1)*1,IF(AND(DC37,$F37=$G37,$F37&gt;=PrSettings!$M$6),(ABS(CZ37-$F37)&lt;=1)*1,IF(AND(ABS($F37-$G37-CZ37+DA37)&lt;=1,$F37+$G37&gt;=PrSettings!$M$8),(ABS(CZ37-$F37)&lt;=1)*(ABS(DA37-$G37)&lt;=1)*1,""))),"")</f>
        <v/>
      </c>
      <c r="DG37" s="236"/>
      <c r="DI37" s="227" t="n">
        <f aca="false">$B37</f>
        <v>4</v>
      </c>
      <c r="DJ37" s="228" t="str">
        <f aca="false">GrpE!$B$7</f>
        <v>Belgium</v>
      </c>
      <c r="DK37" s="229" t="n">
        <f aca="false">$D37</f>
        <v>8</v>
      </c>
      <c r="DL37" s="228" t="str">
        <f aca="false">GrpE!$D$7</f>
        <v>Romania</v>
      </c>
      <c r="DM37" s="232"/>
      <c r="DN37" s="232"/>
      <c r="DO37" s="235"/>
      <c r="DP37" s="229" t="str">
        <f aca="false">IF(($F37&lt;&gt;"")*($G37&lt;&gt;"")*(DM37&lt;&gt;"")*(DN37&lt;&gt;""),($F37&gt;$G37)*(DM37&gt;DN37)+($F37=$G37)*(DM37=DN37)+($F37&lt;$G37)*(DM37&lt;DN37),"")</f>
        <v/>
      </c>
      <c r="DQ37" s="229" t="str">
        <f aca="false">IF((DP37&lt;&gt;""),IF(OR($F37&lt;&gt;$G37,PrSettings!$M$4="●"),(($F37-$G37)=(DM37-DN37))*1,0),"")</f>
        <v/>
      </c>
      <c r="DR37" s="229" t="str">
        <f aca="false">IF((DP37&lt;&gt;""),($F37=DM37)*($G37=DN37),"")</f>
        <v/>
      </c>
      <c r="DS37" s="229" t="str">
        <f aca="false">IF(DP37&lt;&gt;"",IF(ABS($F37-$G37)&gt;=PrSettings!$M$7,(ABS($F37-$G37-DM37+DN37)&lt;=1)*1,IF(AND(DP37,$F37=$G37,$F37&gt;=PrSettings!$M$6),(ABS(DM37-$F37)&lt;=1)*1,IF(AND(ABS($F37-$G37-DM37+DN37)&lt;=1,$F37+$G37&gt;=PrSettings!$M$8),(ABS(DM37-$F37)&lt;=1)*(ABS(DN37-$G37)&lt;=1)*1,""))),"")</f>
        <v/>
      </c>
      <c r="DT37" s="236"/>
      <c r="DV37" s="227" t="n">
        <f aca="false">$B37</f>
        <v>4</v>
      </c>
      <c r="DW37" s="228" t="str">
        <f aca="false">GrpE!$B$7</f>
        <v>Belgium</v>
      </c>
      <c r="DX37" s="229" t="n">
        <f aca="false">$D37</f>
        <v>8</v>
      </c>
      <c r="DY37" s="228" t="str">
        <f aca="false">GrpE!$D$7</f>
        <v>Romania</v>
      </c>
      <c r="DZ37" s="232"/>
      <c r="EA37" s="232"/>
      <c r="EB37" s="235"/>
      <c r="EC37" s="229" t="str">
        <f aca="false">IF(($F37&lt;&gt;"")*($G37&lt;&gt;"")*(DZ37&lt;&gt;"")*(EA37&lt;&gt;""),($F37&gt;$G37)*(DZ37&gt;EA37)+($F37=$G37)*(DZ37=EA37)+($F37&lt;$G37)*(DZ37&lt;EA37),"")</f>
        <v/>
      </c>
      <c r="ED37" s="229" t="str">
        <f aca="false">IF((EC37&lt;&gt;""),IF(OR($F37&lt;&gt;$G37,PrSettings!$M$4="●"),(($F37-$G37)=(DZ37-EA37))*1,0),"")</f>
        <v/>
      </c>
      <c r="EE37" s="229" t="str">
        <f aca="false">IF((EC37&lt;&gt;""),($F37=DZ37)*($G37=EA37),"")</f>
        <v/>
      </c>
      <c r="EF37" s="229" t="str">
        <f aca="false">IF(EC37&lt;&gt;"",IF(ABS($F37-$G37)&gt;=PrSettings!$M$7,(ABS($F37-$G37-DZ37+EA37)&lt;=1)*1,IF(AND(EC37,$F37=$G37,$F37&gt;=PrSettings!$M$6),(ABS(DZ37-$F37)&lt;=1)*1,IF(AND(ABS($F37-$G37-DZ37+EA37)&lt;=1,$F37+$G37&gt;=PrSettings!$M$8),(ABS(DZ37-$F37)&lt;=1)*(ABS(EA37-$G37)&lt;=1)*1,""))),"")</f>
        <v/>
      </c>
      <c r="EG37" s="236"/>
      <c r="EI37" s="227" t="n">
        <f aca="false">$B37</f>
        <v>4</v>
      </c>
      <c r="EJ37" s="228" t="str">
        <f aca="false">GrpE!$B$7</f>
        <v>Belgium</v>
      </c>
      <c r="EK37" s="229" t="n">
        <f aca="false">$D37</f>
        <v>8</v>
      </c>
      <c r="EL37" s="228" t="str">
        <f aca="false">GrpE!$D$7</f>
        <v>Romania</v>
      </c>
      <c r="EM37" s="232"/>
      <c r="EN37" s="232"/>
      <c r="EO37" s="235"/>
      <c r="EP37" s="229" t="str">
        <f aca="false">IF(($F37&lt;&gt;"")*($G37&lt;&gt;"")*(EM37&lt;&gt;"")*(EN37&lt;&gt;""),($F37&gt;$G37)*(EM37&gt;EN37)+($F37=$G37)*(EM37=EN37)+($F37&lt;$G37)*(EM37&lt;EN37),"")</f>
        <v/>
      </c>
      <c r="EQ37" s="229" t="str">
        <f aca="false">IF((EP37&lt;&gt;""),IF(OR($F37&lt;&gt;$G37,PrSettings!$M$4="●"),(($F37-$G37)=(EM37-EN37))*1,0),"")</f>
        <v/>
      </c>
      <c r="ER37" s="229" t="str">
        <f aca="false">IF((EP37&lt;&gt;""),($F37=EM37)*($G37=EN37),"")</f>
        <v/>
      </c>
      <c r="ES37" s="229" t="str">
        <f aca="false">IF(EP37&lt;&gt;"",IF(ABS($F37-$G37)&gt;=PrSettings!$M$7,(ABS($F37-$G37-EM37+EN37)&lt;=1)*1,IF(AND(EP37,$F37=$G37,$F37&gt;=PrSettings!$M$6),(ABS(EM37-$F37)&lt;=1)*1,IF(AND(ABS($F37-$G37-EM37+EN37)&lt;=1,$F37+$G37&gt;=PrSettings!$M$8),(ABS(EM37-$F37)&lt;=1)*(ABS(EN37-$G37)&lt;=1)*1,""))),"")</f>
        <v/>
      </c>
      <c r="ET37" s="236"/>
      <c r="EV37" s="227" t="n">
        <f aca="false">$B37</f>
        <v>4</v>
      </c>
      <c r="EW37" s="228" t="str">
        <f aca="false">GrpE!$B$7</f>
        <v>Belgium</v>
      </c>
      <c r="EX37" s="229" t="n">
        <f aca="false">$D37</f>
        <v>8</v>
      </c>
      <c r="EY37" s="228" t="str">
        <f aca="false">GrpE!$D$7</f>
        <v>Romania</v>
      </c>
      <c r="EZ37" s="232"/>
      <c r="FA37" s="232"/>
      <c r="FB37" s="235"/>
      <c r="FC37" s="229" t="str">
        <f aca="false">IF(($F37&lt;&gt;"")*($G37&lt;&gt;"")*(EZ37&lt;&gt;"")*(FA37&lt;&gt;""),($F37&gt;$G37)*(EZ37&gt;FA37)+($F37=$G37)*(EZ37=FA37)+($F37&lt;$G37)*(EZ37&lt;FA37),"")</f>
        <v/>
      </c>
      <c r="FD37" s="229" t="str">
        <f aca="false">IF((FC37&lt;&gt;""),IF(OR($F37&lt;&gt;$G37,PrSettings!$M$4="●"),(($F37-$G37)=(EZ37-FA37))*1,0),"")</f>
        <v/>
      </c>
      <c r="FE37" s="229" t="str">
        <f aca="false">IF((FC37&lt;&gt;""),($F37=EZ37)*($G37=FA37),"")</f>
        <v/>
      </c>
      <c r="FF37" s="229" t="str">
        <f aca="false">IF(FC37&lt;&gt;"",IF(ABS($F37-$G37)&gt;=PrSettings!$M$7,(ABS($F37-$G37-EZ37+FA37)&lt;=1)*1,IF(AND(FC37,$F37=$G37,$F37&gt;=PrSettings!$M$6),(ABS(EZ37-$F37)&lt;=1)*1,IF(AND(ABS($F37-$G37-EZ37+FA37)&lt;=1,$F37+$G37&gt;=PrSettings!$M$8),(ABS(EZ37-$F37)&lt;=1)*(ABS(FA37-$G37)&lt;=1)*1,""))),"")</f>
        <v/>
      </c>
      <c r="FG37" s="236"/>
      <c r="FI37" s="227" t="n">
        <f aca="false">$B37</f>
        <v>4</v>
      </c>
      <c r="FJ37" s="228" t="str">
        <f aca="false">GrpE!$B$7</f>
        <v>Belgium</v>
      </c>
      <c r="FK37" s="229" t="n">
        <f aca="false">$D37</f>
        <v>8</v>
      </c>
      <c r="FL37" s="228" t="str">
        <f aca="false">GrpE!$D$7</f>
        <v>Romania</v>
      </c>
      <c r="FM37" s="232"/>
      <c r="FN37" s="232"/>
      <c r="FO37" s="235"/>
      <c r="FP37" s="229" t="str">
        <f aca="false">IF(($F37&lt;&gt;"")*($G37&lt;&gt;"")*(FM37&lt;&gt;"")*(FN37&lt;&gt;""),($F37&gt;$G37)*(FM37&gt;FN37)+($F37=$G37)*(FM37=FN37)+($F37&lt;$G37)*(FM37&lt;FN37),"")</f>
        <v/>
      </c>
      <c r="FQ37" s="229" t="str">
        <f aca="false">IF((FP37&lt;&gt;""),IF(OR($F37&lt;&gt;$G37,PrSettings!$M$4="●"),(($F37-$G37)=(FM37-FN37))*1,0),"")</f>
        <v/>
      </c>
      <c r="FR37" s="229" t="str">
        <f aca="false">IF((FP37&lt;&gt;""),($F37=FM37)*($G37=FN37),"")</f>
        <v/>
      </c>
      <c r="FS37" s="229" t="str">
        <f aca="false">IF(FP37&lt;&gt;"",IF(ABS($F37-$G37)&gt;=PrSettings!$M$7,(ABS($F37-$G37-FM37+FN37)&lt;=1)*1,IF(AND(FP37,$F37=$G37,$F37&gt;=PrSettings!$M$6),(ABS(FM37-$F37)&lt;=1)*1,IF(AND(ABS($F37-$G37-FM37+FN37)&lt;=1,$F37+$G37&gt;=PrSettings!$M$8),(ABS(FM37-$F37)&lt;=1)*(ABS(FN37-$G37)&lt;=1)*1,""))),"")</f>
        <v/>
      </c>
      <c r="FT37" s="236"/>
      <c r="FV37" s="227" t="n">
        <f aca="false">$B37</f>
        <v>4</v>
      </c>
      <c r="FW37" s="228" t="str">
        <f aca="false">GrpE!$B$7</f>
        <v>Belgium</v>
      </c>
      <c r="FX37" s="229" t="n">
        <f aca="false">$D37</f>
        <v>8</v>
      </c>
      <c r="FY37" s="228" t="str">
        <f aca="false">GrpE!$D$7</f>
        <v>Romania</v>
      </c>
      <c r="FZ37" s="232"/>
      <c r="GA37" s="232"/>
      <c r="GB37" s="235"/>
      <c r="GC37" s="229" t="str">
        <f aca="false">IF(($F37&lt;&gt;"")*($G37&lt;&gt;"")*(FZ37&lt;&gt;"")*(GA37&lt;&gt;""),($F37&gt;$G37)*(FZ37&gt;GA37)+($F37=$G37)*(FZ37=GA37)+($F37&lt;$G37)*(FZ37&lt;GA37),"")</f>
        <v/>
      </c>
      <c r="GD37" s="229" t="str">
        <f aca="false">IF((GC37&lt;&gt;""),IF(OR($F37&lt;&gt;$G37,PrSettings!$M$4="●"),(($F37-$G37)=(FZ37-GA37))*1,0),"")</f>
        <v/>
      </c>
      <c r="GE37" s="229" t="str">
        <f aca="false">IF((GC37&lt;&gt;""),($F37=FZ37)*($G37=GA37),"")</f>
        <v/>
      </c>
      <c r="GF37" s="229" t="str">
        <f aca="false">IF(GC37&lt;&gt;"",IF(ABS($F37-$G37)&gt;=PrSettings!$M$7,(ABS($F37-$G37-FZ37+GA37)&lt;=1)*1,IF(AND(GC37,$F37=$G37,$F37&gt;=PrSettings!$M$6),(ABS(FZ37-$F37)&lt;=1)*1,IF(AND(ABS($F37-$G37-FZ37+GA37)&lt;=1,$F37+$G37&gt;=PrSettings!$M$8),(ABS(FZ37-$F37)&lt;=1)*(ABS(GA37-$G37)&lt;=1)*1,""))),"")</f>
        <v/>
      </c>
      <c r="GG37" s="236"/>
      <c r="GI37" s="227" t="n">
        <f aca="false">$B37</f>
        <v>4</v>
      </c>
      <c r="GJ37" s="228" t="str">
        <f aca="false">GrpE!$B$7</f>
        <v>Belgium</v>
      </c>
      <c r="GK37" s="229" t="n">
        <f aca="false">$D37</f>
        <v>8</v>
      </c>
      <c r="GL37" s="228" t="str">
        <f aca="false">GrpE!$D$7</f>
        <v>Romania</v>
      </c>
      <c r="GM37" s="232"/>
      <c r="GN37" s="232"/>
      <c r="GO37" s="235"/>
      <c r="GP37" s="229" t="str">
        <f aca="false">IF(($F37&lt;&gt;"")*($G37&lt;&gt;"")*(GM37&lt;&gt;"")*(GN37&lt;&gt;""),($F37&gt;$G37)*(GM37&gt;GN37)+($F37=$G37)*(GM37=GN37)+($F37&lt;$G37)*(GM37&lt;GN37),"")</f>
        <v/>
      </c>
      <c r="GQ37" s="229" t="str">
        <f aca="false">IF((GP37&lt;&gt;""),IF(OR($F37&lt;&gt;$G37,PrSettings!$M$4="●"),(($F37-$G37)=(GM37-GN37))*1,0),"")</f>
        <v/>
      </c>
      <c r="GR37" s="229" t="str">
        <f aca="false">IF((GP37&lt;&gt;""),($F37=GM37)*($G37=GN37),"")</f>
        <v/>
      </c>
      <c r="GS37" s="229" t="str">
        <f aca="false">IF(GP37&lt;&gt;"",IF(ABS($F37-$G37)&gt;=PrSettings!$M$7,(ABS($F37-$G37-GM37+GN37)&lt;=1)*1,IF(AND(GP37,$F37=$G37,$F37&gt;=PrSettings!$M$6),(ABS(GM37-$F37)&lt;=1)*1,IF(AND(ABS($F37-$G37-GM37+GN37)&lt;=1,$F37+$G37&gt;=PrSettings!$M$8),(ABS(GM37-$F37)&lt;=1)*(ABS(GN37-$G37)&lt;=1)*1,""))),"")</f>
        <v/>
      </c>
      <c r="GT37" s="236"/>
      <c r="GV37" s="227" t="n">
        <f aca="false">$B37</f>
        <v>4</v>
      </c>
      <c r="GW37" s="228" t="str">
        <f aca="false">GrpE!$B$7</f>
        <v>Belgium</v>
      </c>
      <c r="GX37" s="229" t="n">
        <f aca="false">$D37</f>
        <v>8</v>
      </c>
      <c r="GY37" s="228" t="str">
        <f aca="false">GrpE!$D$7</f>
        <v>Romania</v>
      </c>
      <c r="GZ37" s="232"/>
      <c r="HA37" s="232"/>
      <c r="HB37" s="235"/>
      <c r="HC37" s="229" t="str">
        <f aca="false">IF(($F37&lt;&gt;"")*($G37&lt;&gt;"")*(GZ37&lt;&gt;"")*(HA37&lt;&gt;""),($F37&gt;$G37)*(GZ37&gt;HA37)+($F37=$G37)*(GZ37=HA37)+($F37&lt;$G37)*(GZ37&lt;HA37),"")</f>
        <v/>
      </c>
      <c r="HD37" s="229" t="str">
        <f aca="false">IF((HC37&lt;&gt;""),IF(OR($F37&lt;&gt;$G37,PrSettings!$M$4="●"),(($F37-$G37)=(GZ37-HA37))*1,0),"")</f>
        <v/>
      </c>
      <c r="HE37" s="229" t="str">
        <f aca="false">IF((HC37&lt;&gt;""),($F37=GZ37)*($G37=HA37),"")</f>
        <v/>
      </c>
      <c r="HF37" s="229" t="str">
        <f aca="false">IF(HC37&lt;&gt;"",IF(ABS($F37-$G37)&gt;=PrSettings!$M$7,(ABS($F37-$G37-GZ37+HA37)&lt;=1)*1,IF(AND(HC37,$F37=$G37,$F37&gt;=PrSettings!$M$6),(ABS(GZ37-$F37)&lt;=1)*1,IF(AND(ABS($F37-$G37-GZ37+HA37)&lt;=1,$F37+$G37&gt;=PrSettings!$M$8),(ABS(GZ37-$F37)&lt;=1)*(ABS(HA37-$G37)&lt;=1)*1,""))),"")</f>
        <v/>
      </c>
      <c r="HG37" s="236"/>
      <c r="HI37" s="227" t="n">
        <f aca="false">$B37</f>
        <v>4</v>
      </c>
      <c r="HJ37" s="228" t="str">
        <f aca="false">GrpE!$B$7</f>
        <v>Belgium</v>
      </c>
      <c r="HK37" s="229" t="n">
        <f aca="false">$D37</f>
        <v>8</v>
      </c>
      <c r="HL37" s="228" t="str">
        <f aca="false">GrpE!$D$7</f>
        <v>Romania</v>
      </c>
      <c r="HM37" s="232"/>
      <c r="HN37" s="232"/>
      <c r="HO37" s="235"/>
      <c r="HP37" s="229" t="str">
        <f aca="false">IF(($F37&lt;&gt;"")*($G37&lt;&gt;"")*(HM37&lt;&gt;"")*(HN37&lt;&gt;""),($F37&gt;$G37)*(HM37&gt;HN37)+($F37=$G37)*(HM37=HN37)+($F37&lt;$G37)*(HM37&lt;HN37),"")</f>
        <v/>
      </c>
      <c r="HQ37" s="229" t="str">
        <f aca="false">IF((HP37&lt;&gt;""),IF(OR($F37&lt;&gt;$G37,PrSettings!$M$4="●"),(($F37-$G37)=(HM37-HN37))*1,0),"")</f>
        <v/>
      </c>
      <c r="HR37" s="229" t="str">
        <f aca="false">IF((HP37&lt;&gt;""),($F37=HM37)*($G37=HN37),"")</f>
        <v/>
      </c>
      <c r="HS37" s="229" t="str">
        <f aca="false">IF(HP37&lt;&gt;"",IF(ABS($F37-$G37)&gt;=PrSettings!$M$7,(ABS($F37-$G37-HM37+HN37)&lt;=1)*1,IF(AND(HP37,$F37=$G37,$F37&gt;=PrSettings!$M$6),(ABS(HM37-$F37)&lt;=1)*1,IF(AND(ABS($F37-$G37-HM37+HN37)&lt;=1,$F37+$G37&gt;=PrSettings!$M$8),(ABS(HM37-$F37)&lt;=1)*(ABS(HN37-$G37)&lt;=1)*1,""))),"")</f>
        <v/>
      </c>
      <c r="HT37" s="236"/>
      <c r="HV37" s="227" t="n">
        <f aca="false">$B37</f>
        <v>4</v>
      </c>
      <c r="HW37" s="228" t="str">
        <f aca="false">GrpE!$B$7</f>
        <v>Belgium</v>
      </c>
      <c r="HX37" s="229" t="n">
        <f aca="false">$D37</f>
        <v>8</v>
      </c>
      <c r="HY37" s="228" t="str">
        <f aca="false">GrpE!$D$7</f>
        <v>Romania</v>
      </c>
      <c r="HZ37" s="232"/>
      <c r="IA37" s="232"/>
      <c r="IB37" s="235"/>
      <c r="IC37" s="229" t="str">
        <f aca="false">IF(($F37&lt;&gt;"")*($G37&lt;&gt;"")*(HZ37&lt;&gt;"")*(IA37&lt;&gt;""),($F37&gt;$G37)*(HZ37&gt;IA37)+($F37=$G37)*(HZ37=IA37)+($F37&lt;$G37)*(HZ37&lt;IA37),"")</f>
        <v/>
      </c>
      <c r="ID37" s="229" t="str">
        <f aca="false">IF((IC37&lt;&gt;""),IF(OR($F37&lt;&gt;$G37,PrSettings!$M$4="●"),(($F37-$G37)=(HZ37-IA37))*1,0),"")</f>
        <v/>
      </c>
      <c r="IE37" s="229" t="str">
        <f aca="false">IF((IC37&lt;&gt;""),($F37=HZ37)*($G37=IA37),"")</f>
        <v/>
      </c>
      <c r="IF37" s="229" t="str">
        <f aca="false">IF(IC37&lt;&gt;"",IF(ABS($F37-$G37)&gt;=PrSettings!$M$7,(ABS($F37-$G37-HZ37+IA37)&lt;=1)*1,IF(AND(IC37,$F37=$G37,$F37&gt;=PrSettings!$M$6),(ABS(HZ37-$F37)&lt;=1)*1,IF(AND(ABS($F37-$G37-HZ37+IA37)&lt;=1,$F37+$G37&gt;=PrSettings!$M$8),(ABS(HZ37-$F37)&lt;=1)*(ABS(IA37-$G37)&lt;=1)*1,""))),"")</f>
        <v/>
      </c>
      <c r="IG37" s="236"/>
      <c r="II37" s="227" t="n">
        <f aca="false">$B37</f>
        <v>4</v>
      </c>
      <c r="IJ37" s="228" t="str">
        <f aca="false">GrpE!$B$7</f>
        <v>Belgium</v>
      </c>
      <c r="IK37" s="229" t="n">
        <f aca="false">$D37</f>
        <v>8</v>
      </c>
      <c r="IL37" s="228" t="str">
        <f aca="false">GrpE!$D$7</f>
        <v>Romania</v>
      </c>
      <c r="IM37" s="232"/>
      <c r="IN37" s="232"/>
      <c r="IO37" s="235"/>
      <c r="IP37" s="229" t="str">
        <f aca="false">IF(($F37&lt;&gt;"")*($G37&lt;&gt;"")*(IM37&lt;&gt;"")*(IN37&lt;&gt;""),($F37&gt;$G37)*(IM37&gt;IN37)+($F37=$G37)*(IM37=IN37)+($F37&lt;$G37)*(IM37&lt;IN37),"")</f>
        <v/>
      </c>
      <c r="IQ37" s="229" t="str">
        <f aca="false">IF((IP37&lt;&gt;""),IF(OR($F37&lt;&gt;$G37,PrSettings!$M$4="●"),(($F37-$G37)=(IM37-IN37))*1,0),"")</f>
        <v/>
      </c>
      <c r="IR37" s="229" t="str">
        <f aca="false">IF((IP37&lt;&gt;""),($F37=IM37)*($G37=IN37),"")</f>
        <v/>
      </c>
      <c r="IS37" s="229" t="str">
        <f aca="false">IF(IP37&lt;&gt;"",IF(ABS($F37-$G37)&gt;=PrSettings!$M$7,(ABS($F37-$G37-IM37+IN37)&lt;=1)*1,IF(AND(IP37,$F37=$G37,$F37&gt;=PrSettings!$M$6),(ABS(IM37-$F37)&lt;=1)*1,IF(AND(ABS($F37-$G37-IM37+IN37)&lt;=1,$F37+$G37&gt;=PrSettings!$M$8),(ABS(IM37-$F37)&lt;=1)*(ABS(IN37-$G37)&lt;=1)*1,""))),"")</f>
        <v/>
      </c>
      <c r="IT37" s="236"/>
      <c r="IV37" s="227" t="n">
        <f aca="false">$B37</f>
        <v>4</v>
      </c>
      <c r="IW37" s="228" t="str">
        <f aca="false">GrpE!$B$7</f>
        <v>Belgium</v>
      </c>
      <c r="IX37" s="229" t="n">
        <f aca="false">$D37</f>
        <v>8</v>
      </c>
      <c r="IY37" s="228" t="str">
        <f aca="false">GrpE!$D$7</f>
        <v>Romania</v>
      </c>
      <c r="IZ37" s="232"/>
      <c r="JA37" s="232"/>
      <c r="JB37" s="235"/>
      <c r="JC37" s="229" t="str">
        <f aca="false">IF(($F37&lt;&gt;"")*($G37&lt;&gt;"")*(IZ37&lt;&gt;"")*(JA37&lt;&gt;""),($F37&gt;$G37)*(IZ37&gt;JA37)+($F37=$G37)*(IZ37=JA37)+($F37&lt;$G37)*(IZ37&lt;JA37),"")</f>
        <v/>
      </c>
      <c r="JD37" s="229" t="str">
        <f aca="false">IF((JC37&lt;&gt;""),IF(OR($F37&lt;&gt;$G37,PrSettings!$M$4="●"),(($F37-$G37)=(IZ37-JA37))*1,0),"")</f>
        <v/>
      </c>
      <c r="JE37" s="229" t="str">
        <f aca="false">IF((JC37&lt;&gt;""),($F37=IZ37)*($G37=JA37),"")</f>
        <v/>
      </c>
      <c r="JF37" s="229" t="str">
        <f aca="false">IF(JC37&lt;&gt;"",IF(ABS($F37-$G37)&gt;=PrSettings!$M$7,(ABS($F37-$G37-IZ37+JA37)&lt;=1)*1,IF(AND(JC37,$F37=$G37,$F37&gt;=PrSettings!$M$6),(ABS(IZ37-$F37)&lt;=1)*1,IF(AND(ABS($F37-$G37-IZ37+JA37)&lt;=1,$F37+$G37&gt;=PrSettings!$M$8),(ABS(IZ37-$F37)&lt;=1)*(ABS(JA37-$G37)&lt;=1)*1,""))),"")</f>
        <v/>
      </c>
      <c r="JG37" s="236"/>
      <c r="JI37" s="227" t="n">
        <f aca="false">$B37</f>
        <v>4</v>
      </c>
      <c r="JJ37" s="228" t="str">
        <f aca="false">GrpE!$B$7</f>
        <v>Belgium</v>
      </c>
      <c r="JK37" s="229" t="n">
        <f aca="false">$D37</f>
        <v>8</v>
      </c>
      <c r="JL37" s="228" t="str">
        <f aca="false">GrpE!$D$7</f>
        <v>Romania</v>
      </c>
      <c r="JM37" s="232"/>
      <c r="JN37" s="232"/>
      <c r="JO37" s="235"/>
      <c r="JP37" s="229" t="str">
        <f aca="false">IF(($F37&lt;&gt;"")*($G37&lt;&gt;"")*(JM37&lt;&gt;"")*(JN37&lt;&gt;""),($F37&gt;$G37)*(JM37&gt;JN37)+($F37=$G37)*(JM37=JN37)+($F37&lt;$G37)*(JM37&lt;JN37),"")</f>
        <v/>
      </c>
      <c r="JQ37" s="229" t="str">
        <f aca="false">IF((JP37&lt;&gt;""),IF(OR($F37&lt;&gt;$G37,PrSettings!$M$4="●"),(($F37-$G37)=(JM37-JN37))*1,0),"")</f>
        <v/>
      </c>
      <c r="JR37" s="229" t="str">
        <f aca="false">IF((JP37&lt;&gt;""),($F37=JM37)*($G37=JN37),"")</f>
        <v/>
      </c>
      <c r="JS37" s="229" t="str">
        <f aca="false">IF(JP37&lt;&gt;"",IF(ABS($F37-$G37)&gt;=PrSettings!$M$7,(ABS($F37-$G37-JM37+JN37)&lt;=1)*1,IF(AND(JP37,$F37=$G37,$F37&gt;=PrSettings!$M$6),(ABS(JM37-$F37)&lt;=1)*1,IF(AND(ABS($F37-$G37-JM37+JN37)&lt;=1,$F37+$G37&gt;=PrSettings!$M$8),(ABS(JM37-$F37)&lt;=1)*(ABS(JN37-$G37)&lt;=1)*1,""))),"")</f>
        <v/>
      </c>
      <c r="JT37" s="236"/>
      <c r="JV37" s="227" t="n">
        <f aca="false">$B37</f>
        <v>4</v>
      </c>
      <c r="JW37" s="228" t="str">
        <f aca="false">GrpE!$B$7</f>
        <v>Belgium</v>
      </c>
      <c r="JX37" s="229" t="n">
        <f aca="false">$D37</f>
        <v>8</v>
      </c>
      <c r="JY37" s="228" t="str">
        <f aca="false">GrpE!$D$7</f>
        <v>Romania</v>
      </c>
      <c r="JZ37" s="232"/>
      <c r="KA37" s="232"/>
      <c r="KB37" s="235"/>
      <c r="KC37" s="229" t="str">
        <f aca="false">IF(($F37&lt;&gt;"")*($G37&lt;&gt;"")*(JZ37&lt;&gt;"")*(KA37&lt;&gt;""),($F37&gt;$G37)*(JZ37&gt;KA37)+($F37=$G37)*(JZ37=KA37)+($F37&lt;$G37)*(JZ37&lt;KA37),"")</f>
        <v/>
      </c>
      <c r="KD37" s="229" t="str">
        <f aca="false">IF((KC37&lt;&gt;""),IF(OR($F37&lt;&gt;$G37,PrSettings!$M$4="●"),(($F37-$G37)=(JZ37-KA37))*1,0),"")</f>
        <v/>
      </c>
      <c r="KE37" s="229" t="str">
        <f aca="false">IF((KC37&lt;&gt;""),($F37=JZ37)*($G37=KA37),"")</f>
        <v/>
      </c>
      <c r="KF37" s="229" t="str">
        <f aca="false">IF(KC37&lt;&gt;"",IF(ABS($F37-$G37)&gt;=PrSettings!$M$7,(ABS($F37-$G37-JZ37+KA37)&lt;=1)*1,IF(AND(KC37,$F37=$G37,$F37&gt;=PrSettings!$M$6),(ABS(JZ37-$F37)&lt;=1)*1,IF(AND(ABS($F37-$G37-JZ37+KA37)&lt;=1,$F37+$G37&gt;=PrSettings!$M$8),(ABS(JZ37-$F37)&lt;=1)*(ABS(KA37-$G37)&lt;=1)*1,""))),"")</f>
        <v/>
      </c>
      <c r="KG37" s="236"/>
      <c r="KI37" s="227" t="n">
        <f aca="false">$B37</f>
        <v>4</v>
      </c>
      <c r="KJ37" s="228" t="str">
        <f aca="false">GrpE!$B$7</f>
        <v>Belgium</v>
      </c>
      <c r="KK37" s="229" t="n">
        <f aca="false">$D37</f>
        <v>8</v>
      </c>
      <c r="KL37" s="228" t="str">
        <f aca="false">GrpE!$D$7</f>
        <v>Romania</v>
      </c>
      <c r="KM37" s="232"/>
      <c r="KN37" s="232"/>
      <c r="KO37" s="235"/>
      <c r="KP37" s="229" t="str">
        <f aca="false">IF(($F37&lt;&gt;"")*($G37&lt;&gt;"")*(KM37&lt;&gt;"")*(KN37&lt;&gt;""),($F37&gt;$G37)*(KM37&gt;KN37)+($F37=$G37)*(KM37=KN37)+($F37&lt;$G37)*(KM37&lt;KN37),"")</f>
        <v/>
      </c>
      <c r="KQ37" s="229" t="str">
        <f aca="false">IF((KP37&lt;&gt;""),IF(OR($F37&lt;&gt;$G37,PrSettings!$M$4="●"),(($F37-$G37)=(KM37-KN37))*1,0),"")</f>
        <v/>
      </c>
      <c r="KR37" s="229" t="str">
        <f aca="false">IF((KP37&lt;&gt;""),($F37=KM37)*($G37=KN37),"")</f>
        <v/>
      </c>
      <c r="KS37" s="229" t="str">
        <f aca="false">IF(KP37&lt;&gt;"",IF(ABS($F37-$G37)&gt;=PrSettings!$M$7,(ABS($F37-$G37-KM37+KN37)&lt;=1)*1,IF(AND(KP37,$F37=$G37,$F37&gt;=PrSettings!$M$6),(ABS(KM37-$F37)&lt;=1)*1,IF(AND(ABS($F37-$G37-KM37+KN37)&lt;=1,$F37+$G37&gt;=PrSettings!$M$8),(ABS(KM37-$F37)&lt;=1)*(ABS(KN37-$G37)&lt;=1)*1,""))),"")</f>
        <v/>
      </c>
      <c r="KT37" s="236"/>
      <c r="KV37" s="227" t="n">
        <f aca="false">$B37</f>
        <v>4</v>
      </c>
      <c r="KW37" s="228" t="str">
        <f aca="false">GrpE!$B$7</f>
        <v>Belgium</v>
      </c>
      <c r="KX37" s="229" t="n">
        <f aca="false">$D37</f>
        <v>8</v>
      </c>
      <c r="KY37" s="228" t="str">
        <f aca="false">GrpE!$D$7</f>
        <v>Romania</v>
      </c>
      <c r="KZ37" s="232"/>
      <c r="LA37" s="232"/>
      <c r="LB37" s="235"/>
      <c r="LC37" s="229" t="str">
        <f aca="false">IF(($F37&lt;&gt;"")*($G37&lt;&gt;"")*(KZ37&lt;&gt;"")*(LA37&lt;&gt;""),($F37&gt;$G37)*(KZ37&gt;LA37)+($F37=$G37)*(KZ37=LA37)+($F37&lt;$G37)*(KZ37&lt;LA37),"")</f>
        <v/>
      </c>
      <c r="LD37" s="229" t="str">
        <f aca="false">IF((LC37&lt;&gt;""),IF(OR($F37&lt;&gt;$G37,PrSettings!$M$4="●"),(($F37-$G37)=(KZ37-LA37))*1,0),"")</f>
        <v/>
      </c>
      <c r="LE37" s="229" t="str">
        <f aca="false">IF((LC37&lt;&gt;""),($F37=KZ37)*($G37=LA37),"")</f>
        <v/>
      </c>
      <c r="LF37" s="229" t="str">
        <f aca="false">IF(LC37&lt;&gt;"",IF(ABS($F37-$G37)&gt;=PrSettings!$M$7,(ABS($F37-$G37-KZ37+LA37)&lt;=1)*1,IF(AND(LC37,$F37=$G37,$F37&gt;=PrSettings!$M$6),(ABS(KZ37-$F37)&lt;=1)*1,IF(AND(ABS($F37-$G37-KZ37+LA37)&lt;=1,$F37+$G37&gt;=PrSettings!$M$8),(ABS(KZ37-$F37)&lt;=1)*(ABS(LA37-$G37)&lt;=1)*1,""))),"")</f>
        <v/>
      </c>
      <c r="LG37" s="236"/>
      <c r="LI37" s="227" t="n">
        <f aca="false">$B37</f>
        <v>4</v>
      </c>
      <c r="LJ37" s="228" t="str">
        <f aca="false">GrpE!$B$7</f>
        <v>Belgium</v>
      </c>
      <c r="LK37" s="229" t="n">
        <f aca="false">$D37</f>
        <v>8</v>
      </c>
      <c r="LL37" s="228" t="str">
        <f aca="false">GrpE!$D$7</f>
        <v>Romania</v>
      </c>
      <c r="LM37" s="232"/>
      <c r="LN37" s="232"/>
      <c r="LO37" s="235"/>
      <c r="LP37" s="229" t="str">
        <f aca="false">IF(($F37&lt;&gt;"")*($G37&lt;&gt;"")*(LM37&lt;&gt;"")*(LN37&lt;&gt;""),($F37&gt;$G37)*(LM37&gt;LN37)+($F37=$G37)*(LM37=LN37)+($F37&lt;$G37)*(LM37&lt;LN37),"")</f>
        <v/>
      </c>
      <c r="LQ37" s="229" t="str">
        <f aca="false">IF((LP37&lt;&gt;""),IF(OR($F37&lt;&gt;$G37,PrSettings!$M$4="●"),(($F37-$G37)=(LM37-LN37))*1,0),"")</f>
        <v/>
      </c>
      <c r="LR37" s="229" t="str">
        <f aca="false">IF((LP37&lt;&gt;""),($F37=LM37)*($G37=LN37),"")</f>
        <v/>
      </c>
      <c r="LS37" s="229" t="str">
        <f aca="false">IF(LP37&lt;&gt;"",IF(ABS($F37-$G37)&gt;=PrSettings!$M$7,(ABS($F37-$G37-LM37+LN37)&lt;=1)*1,IF(AND(LP37,$F37=$G37,$F37&gt;=PrSettings!$M$6),(ABS(LM37-$F37)&lt;=1)*1,IF(AND(ABS($F37-$G37-LM37+LN37)&lt;=1,$F37+$G37&gt;=PrSettings!$M$8),(ABS(LM37-$F37)&lt;=1)*(ABS(LN37-$G37)&lt;=1)*1,""))),"")</f>
        <v/>
      </c>
      <c r="LT37" s="236"/>
      <c r="LV37" s="227" t="n">
        <f aca="false">$B37</f>
        <v>4</v>
      </c>
      <c r="LW37" s="228" t="str">
        <f aca="false">GrpE!$B$7</f>
        <v>Belgium</v>
      </c>
      <c r="LX37" s="229" t="n">
        <f aca="false">$D37</f>
        <v>8</v>
      </c>
      <c r="LY37" s="228" t="str">
        <f aca="false">GrpE!$D$7</f>
        <v>Romania</v>
      </c>
      <c r="LZ37" s="232"/>
      <c r="MA37" s="232"/>
      <c r="MB37" s="235"/>
      <c r="MC37" s="229" t="str">
        <f aca="false">IF(($F37&lt;&gt;"")*($G37&lt;&gt;"")*(LZ37&lt;&gt;"")*(MA37&lt;&gt;""),($F37&gt;$G37)*(LZ37&gt;MA37)+($F37=$G37)*(LZ37=MA37)+($F37&lt;$G37)*(LZ37&lt;MA37),"")</f>
        <v/>
      </c>
      <c r="MD37" s="229" t="str">
        <f aca="false">IF((MC37&lt;&gt;""),IF(OR($F37&lt;&gt;$G37,PrSettings!$M$4="●"),(($F37-$G37)=(LZ37-MA37))*1,0),"")</f>
        <v/>
      </c>
      <c r="ME37" s="229" t="str">
        <f aca="false">IF((MC37&lt;&gt;""),($F37=LZ37)*($G37=MA37),"")</f>
        <v/>
      </c>
      <c r="MF37" s="229" t="str">
        <f aca="false">IF(MC37&lt;&gt;"",IF(ABS($F37-$G37)&gt;=PrSettings!$M$7,(ABS($F37-$G37-LZ37+MA37)&lt;=1)*1,IF(AND(MC37,$F37=$G37,$F37&gt;=PrSettings!$M$6),(ABS(LZ37-$F37)&lt;=1)*1,IF(AND(ABS($F37-$G37-LZ37+MA37)&lt;=1,$F37+$G37&gt;=PrSettings!$M$8),(ABS(LZ37-$F37)&lt;=1)*(ABS(MA37-$G37)&lt;=1)*1,""))),"")</f>
        <v/>
      </c>
      <c r="MG37" s="236"/>
    </row>
    <row r="38" customFormat="false" ht="15.75" hidden="false" customHeight="true" outlineLevel="0" collapsed="false">
      <c r="A38" s="153"/>
      <c r="B38" s="227" t="n">
        <f aca="false" t="array" ref="B38:B38">INDEX(Groups!$C$7:$C$35,MATCH(C38,Groups!$D$7:$D$35,0))</f>
        <v>16</v>
      </c>
      <c r="C38" s="228" t="str">
        <f aca="false">GrpE!$B$8</f>
        <v>Slovakia</v>
      </c>
      <c r="D38" s="229" t="n">
        <f aca="false" t="array" ref="D38:D38">INDEX(Groups!$C$7:$C$35,MATCH(E38,Groups!$D$7:$D$35,0))</f>
        <v>8</v>
      </c>
      <c r="E38" s="228" t="str">
        <f aca="false">GrpE!$D$8</f>
        <v>Romania</v>
      </c>
      <c r="F38" s="230" t="n">
        <f aca="false">GrpE!$E$8</f>
        <v>0</v>
      </c>
      <c r="G38" s="231" t="n">
        <f aca="false">GrpE!$G$8</f>
        <v>1</v>
      </c>
      <c r="H38" s="107"/>
      <c r="I38" s="227" t="n">
        <f aca="false">$B38</f>
        <v>16</v>
      </c>
      <c r="J38" s="228" t="str">
        <f aca="false">GrpE!$B$8</f>
        <v>Slovakia</v>
      </c>
      <c r="K38" s="229" t="n">
        <f aca="false">$D38</f>
        <v>8</v>
      </c>
      <c r="L38" s="228" t="str">
        <f aca="false">GrpE!$D$8</f>
        <v>Romania</v>
      </c>
      <c r="M38" s="232"/>
      <c r="N38" s="232"/>
      <c r="O38" s="235"/>
      <c r="P38" s="229" t="str">
        <f aca="false">IF(($F38&lt;&gt;"")*($G38&lt;&gt;"")*(M38&lt;&gt;"")*(N38&lt;&gt;""),($F38&gt;$G38)*(M38&gt;N38)+($F38=$G38)*(M38=N38)+($F38&lt;$G38)*(M38&lt;N38),"")</f>
        <v/>
      </c>
      <c r="Q38" s="229" t="str">
        <f aca="false">IF((P38&lt;&gt;""),IF(OR($F38&lt;&gt;$G38,PrSettings!$M$4="●"),(($F38-$G38)=(M38-N38))*1,0),"")</f>
        <v/>
      </c>
      <c r="R38" s="229" t="str">
        <f aca="false">IF((P38&lt;&gt;""),($F38=M38)*($G38=N38),"")</f>
        <v/>
      </c>
      <c r="S38" s="229" t="str">
        <f aca="false">IF(P38&lt;&gt;"",IF(ABS($F38-$G38)&gt;=PrSettings!$M$7,(ABS($F38-$G38-M38+N38)&lt;=1)*1,IF(AND(P38,$F38=$G38,$F38&gt;=PrSettings!$M$6),(ABS(M38-$F38)&lt;=1)*1,IF(AND(ABS($F38-$G38-M38+N38)&lt;=1,$F38+$G38&gt;=PrSettings!$M$8),(ABS(M38-$F38)&lt;=1)*(ABS(N38-$G38)&lt;=1)*1,""))),"")</f>
        <v/>
      </c>
      <c r="T38" s="236"/>
      <c r="V38" s="227" t="n">
        <f aca="false">$B38</f>
        <v>16</v>
      </c>
      <c r="W38" s="228" t="str">
        <f aca="false">GrpE!$B$8</f>
        <v>Slovakia</v>
      </c>
      <c r="X38" s="229" t="n">
        <f aca="false">$D38</f>
        <v>8</v>
      </c>
      <c r="Y38" s="228" t="str">
        <f aca="false">GrpE!$D$8</f>
        <v>Romania</v>
      </c>
      <c r="Z38" s="232"/>
      <c r="AA38" s="232"/>
      <c r="AB38" s="235"/>
      <c r="AC38" s="229" t="str">
        <f aca="false">IF(($F38&lt;&gt;"")*($G38&lt;&gt;"")*(Z38&lt;&gt;"")*(AA38&lt;&gt;""),($F38&gt;$G38)*(Z38&gt;AA38)+($F38=$G38)*(Z38=AA38)+($F38&lt;$G38)*(Z38&lt;AA38),"")</f>
        <v/>
      </c>
      <c r="AD38" s="229" t="str">
        <f aca="false">IF((AC38&lt;&gt;""),IF(OR($F38&lt;&gt;$G38,PrSettings!$M$4="●"),(($F38-$G38)=(Z38-AA38))*1,0),"")</f>
        <v/>
      </c>
      <c r="AE38" s="229" t="str">
        <f aca="false">IF((AC38&lt;&gt;""),($F38=Z38)*($G38=AA38),"")</f>
        <v/>
      </c>
      <c r="AF38" s="229" t="str">
        <f aca="false">IF(AC38&lt;&gt;"",IF(ABS($F38-$G38)&gt;=PrSettings!$M$7,(ABS($F38-$G38-Z38+AA38)&lt;=1)*1,IF(AND(AC38,$F38=$G38,$F38&gt;=PrSettings!$M$6),(ABS(Z38-$F38)&lt;=1)*1,IF(AND(ABS($F38-$G38-Z38+AA38)&lt;=1,$F38+$G38&gt;=PrSettings!$M$8),(ABS(Z38-$F38)&lt;=1)*(ABS(AA38-$G38)&lt;=1)*1,""))),"")</f>
        <v/>
      </c>
      <c r="AG38" s="236"/>
      <c r="AI38" s="227" t="n">
        <f aca="false">$B38</f>
        <v>16</v>
      </c>
      <c r="AJ38" s="228" t="str">
        <f aca="false">GrpE!$B$8</f>
        <v>Slovakia</v>
      </c>
      <c r="AK38" s="229" t="n">
        <f aca="false">$D38</f>
        <v>8</v>
      </c>
      <c r="AL38" s="228" t="str">
        <f aca="false">GrpE!$D$8</f>
        <v>Romania</v>
      </c>
      <c r="AM38" s="232"/>
      <c r="AN38" s="232"/>
      <c r="AO38" s="235"/>
      <c r="AP38" s="229" t="str">
        <f aca="false">IF(($F38&lt;&gt;"")*($G38&lt;&gt;"")*(AM38&lt;&gt;"")*(AN38&lt;&gt;""),($F38&gt;$G38)*(AM38&gt;AN38)+($F38=$G38)*(AM38=AN38)+($F38&lt;$G38)*(AM38&lt;AN38),"")</f>
        <v/>
      </c>
      <c r="AQ38" s="229" t="str">
        <f aca="false">IF((AP38&lt;&gt;""),IF(OR($F38&lt;&gt;$G38,PrSettings!$M$4="●"),(($F38-$G38)=(AM38-AN38))*1,0),"")</f>
        <v/>
      </c>
      <c r="AR38" s="229" t="str">
        <f aca="false">IF((AP38&lt;&gt;""),($F38=AM38)*($G38=AN38),"")</f>
        <v/>
      </c>
      <c r="AS38" s="229" t="str">
        <f aca="false">IF(AP38&lt;&gt;"",IF(ABS($F38-$G38)&gt;=PrSettings!$M$7,(ABS($F38-$G38-AM38+AN38)&lt;=1)*1,IF(AND(AP38,$F38=$G38,$F38&gt;=PrSettings!$M$6),(ABS(AM38-$F38)&lt;=1)*1,IF(AND(ABS($F38-$G38-AM38+AN38)&lt;=1,$F38+$G38&gt;=PrSettings!$M$8),(ABS(AM38-$F38)&lt;=1)*(ABS(AN38-$G38)&lt;=1)*1,""))),"")</f>
        <v/>
      </c>
      <c r="AT38" s="236"/>
      <c r="AV38" s="227" t="n">
        <f aca="false">$B38</f>
        <v>16</v>
      </c>
      <c r="AW38" s="228" t="str">
        <f aca="false">GrpE!$B$8</f>
        <v>Slovakia</v>
      </c>
      <c r="AX38" s="229" t="n">
        <f aca="false">$D38</f>
        <v>8</v>
      </c>
      <c r="AY38" s="228" t="str">
        <f aca="false">GrpE!$D$8</f>
        <v>Romania</v>
      </c>
      <c r="AZ38" s="232"/>
      <c r="BA38" s="232"/>
      <c r="BB38" s="235"/>
      <c r="BC38" s="229" t="str">
        <f aca="false">IF(($F38&lt;&gt;"")*($G38&lt;&gt;"")*(AZ38&lt;&gt;"")*(BA38&lt;&gt;""),($F38&gt;$G38)*(AZ38&gt;BA38)+($F38=$G38)*(AZ38=BA38)+($F38&lt;$G38)*(AZ38&lt;BA38),"")</f>
        <v/>
      </c>
      <c r="BD38" s="229" t="str">
        <f aca="false">IF((BC38&lt;&gt;""),IF(OR($F38&lt;&gt;$G38,PrSettings!$M$4="●"),(($F38-$G38)=(AZ38-BA38))*1,0),"")</f>
        <v/>
      </c>
      <c r="BE38" s="229" t="str">
        <f aca="false">IF((BC38&lt;&gt;""),($F38=AZ38)*($G38=BA38),"")</f>
        <v/>
      </c>
      <c r="BF38" s="229" t="str">
        <f aca="false">IF(BC38&lt;&gt;"",IF(ABS($F38-$G38)&gt;=PrSettings!$M$7,(ABS($F38-$G38-AZ38+BA38)&lt;=1)*1,IF(AND(BC38,$F38=$G38,$F38&gt;=PrSettings!$M$6),(ABS(AZ38-$F38)&lt;=1)*1,IF(AND(ABS($F38-$G38-AZ38+BA38)&lt;=1,$F38+$G38&gt;=PrSettings!$M$8),(ABS(AZ38-$F38)&lt;=1)*(ABS(BA38-$G38)&lt;=1)*1,""))),"")</f>
        <v/>
      </c>
      <c r="BG38" s="236"/>
      <c r="BI38" s="227" t="n">
        <f aca="false">$B38</f>
        <v>16</v>
      </c>
      <c r="BJ38" s="228" t="str">
        <f aca="false">GrpE!$B$8</f>
        <v>Slovakia</v>
      </c>
      <c r="BK38" s="229" t="n">
        <f aca="false">$D38</f>
        <v>8</v>
      </c>
      <c r="BL38" s="228" t="str">
        <f aca="false">GrpE!$D$8</f>
        <v>Romania</v>
      </c>
      <c r="BM38" s="232"/>
      <c r="BN38" s="232"/>
      <c r="BO38" s="235"/>
      <c r="BP38" s="229" t="str">
        <f aca="false">IF(($F38&lt;&gt;"")*($G38&lt;&gt;"")*(BM38&lt;&gt;"")*(BN38&lt;&gt;""),($F38&gt;$G38)*(BM38&gt;BN38)+($F38=$G38)*(BM38=BN38)+($F38&lt;$G38)*(BM38&lt;BN38),"")</f>
        <v/>
      </c>
      <c r="BQ38" s="229" t="str">
        <f aca="false">IF((BP38&lt;&gt;""),IF(OR($F38&lt;&gt;$G38,PrSettings!$M$4="●"),(($F38-$G38)=(BM38-BN38))*1,0),"")</f>
        <v/>
      </c>
      <c r="BR38" s="229" t="str">
        <f aca="false">IF((BP38&lt;&gt;""),($F38=BM38)*($G38=BN38),"")</f>
        <v/>
      </c>
      <c r="BS38" s="229" t="str">
        <f aca="false">IF(BP38&lt;&gt;"",IF(ABS($F38-$G38)&gt;=PrSettings!$M$7,(ABS($F38-$G38-BM38+BN38)&lt;=1)*1,IF(AND(BP38,$F38=$G38,$F38&gt;=PrSettings!$M$6),(ABS(BM38-$F38)&lt;=1)*1,IF(AND(ABS($F38-$G38-BM38+BN38)&lt;=1,$F38+$G38&gt;=PrSettings!$M$8),(ABS(BM38-$F38)&lt;=1)*(ABS(BN38-$G38)&lt;=1)*1,""))),"")</f>
        <v/>
      </c>
      <c r="BT38" s="236"/>
      <c r="BV38" s="227" t="n">
        <f aca="false">$B38</f>
        <v>16</v>
      </c>
      <c r="BW38" s="228" t="str">
        <f aca="false">GrpE!$B$8</f>
        <v>Slovakia</v>
      </c>
      <c r="BX38" s="229" t="n">
        <f aca="false">$D38</f>
        <v>8</v>
      </c>
      <c r="BY38" s="228" t="str">
        <f aca="false">GrpE!$D$8</f>
        <v>Romania</v>
      </c>
      <c r="BZ38" s="232"/>
      <c r="CA38" s="232"/>
      <c r="CB38" s="235"/>
      <c r="CC38" s="229" t="str">
        <f aca="false">IF(($F38&lt;&gt;"")*($G38&lt;&gt;"")*(BZ38&lt;&gt;"")*(CA38&lt;&gt;""),($F38&gt;$G38)*(BZ38&gt;CA38)+($F38=$G38)*(BZ38=CA38)+($F38&lt;$G38)*(BZ38&lt;CA38),"")</f>
        <v/>
      </c>
      <c r="CD38" s="229" t="str">
        <f aca="false">IF((CC38&lt;&gt;""),IF(OR($F38&lt;&gt;$G38,PrSettings!$M$4="●"),(($F38-$G38)=(BZ38-CA38))*1,0),"")</f>
        <v/>
      </c>
      <c r="CE38" s="229" t="str">
        <f aca="false">IF((CC38&lt;&gt;""),($F38=BZ38)*($G38=CA38),"")</f>
        <v/>
      </c>
      <c r="CF38" s="229" t="str">
        <f aca="false">IF(CC38&lt;&gt;"",IF(ABS($F38-$G38)&gt;=PrSettings!$M$7,(ABS($F38-$G38-BZ38+CA38)&lt;=1)*1,IF(AND(CC38,$F38=$G38,$F38&gt;=PrSettings!$M$6),(ABS(BZ38-$F38)&lt;=1)*1,IF(AND(ABS($F38-$G38-BZ38+CA38)&lt;=1,$F38+$G38&gt;=PrSettings!$M$8),(ABS(BZ38-$F38)&lt;=1)*(ABS(CA38-$G38)&lt;=1)*1,""))),"")</f>
        <v/>
      </c>
      <c r="CG38" s="236"/>
      <c r="CI38" s="227" t="n">
        <f aca="false">$B38</f>
        <v>16</v>
      </c>
      <c r="CJ38" s="228" t="str">
        <f aca="false">GrpE!$B$8</f>
        <v>Slovakia</v>
      </c>
      <c r="CK38" s="229" t="n">
        <f aca="false">$D38</f>
        <v>8</v>
      </c>
      <c r="CL38" s="228" t="str">
        <f aca="false">GrpE!$D$8</f>
        <v>Romania</v>
      </c>
      <c r="CM38" s="232"/>
      <c r="CN38" s="232"/>
      <c r="CO38" s="235"/>
      <c r="CP38" s="229" t="str">
        <f aca="false">IF(($F38&lt;&gt;"")*($G38&lt;&gt;"")*(CM38&lt;&gt;"")*(CN38&lt;&gt;""),($F38&gt;$G38)*(CM38&gt;CN38)+($F38=$G38)*(CM38=CN38)+($F38&lt;$G38)*(CM38&lt;CN38),"")</f>
        <v/>
      </c>
      <c r="CQ38" s="229" t="str">
        <f aca="false">IF((CP38&lt;&gt;""),IF(OR($F38&lt;&gt;$G38,PrSettings!$M$4="●"),(($F38-$G38)=(CM38-CN38))*1,0),"")</f>
        <v/>
      </c>
      <c r="CR38" s="229" t="str">
        <f aca="false">IF((CP38&lt;&gt;""),($F38=CM38)*($G38=CN38),"")</f>
        <v/>
      </c>
      <c r="CS38" s="229" t="str">
        <f aca="false">IF(CP38&lt;&gt;"",IF(ABS($F38-$G38)&gt;=PrSettings!$M$7,(ABS($F38-$G38-CM38+CN38)&lt;=1)*1,IF(AND(CP38,$F38=$G38,$F38&gt;=PrSettings!$M$6),(ABS(CM38-$F38)&lt;=1)*1,IF(AND(ABS($F38-$G38-CM38+CN38)&lt;=1,$F38+$G38&gt;=PrSettings!$M$8),(ABS(CM38-$F38)&lt;=1)*(ABS(CN38-$G38)&lt;=1)*1,""))),"")</f>
        <v/>
      </c>
      <c r="CT38" s="236"/>
      <c r="CV38" s="227" t="n">
        <f aca="false">$B38</f>
        <v>16</v>
      </c>
      <c r="CW38" s="228" t="str">
        <f aca="false">GrpE!$B$8</f>
        <v>Slovakia</v>
      </c>
      <c r="CX38" s="229" t="n">
        <f aca="false">$D38</f>
        <v>8</v>
      </c>
      <c r="CY38" s="228" t="str">
        <f aca="false">GrpE!$D$8</f>
        <v>Romania</v>
      </c>
      <c r="CZ38" s="232"/>
      <c r="DA38" s="232"/>
      <c r="DB38" s="235"/>
      <c r="DC38" s="229" t="str">
        <f aca="false">IF(($F38&lt;&gt;"")*($G38&lt;&gt;"")*(CZ38&lt;&gt;"")*(DA38&lt;&gt;""),($F38&gt;$G38)*(CZ38&gt;DA38)+($F38=$G38)*(CZ38=DA38)+($F38&lt;$G38)*(CZ38&lt;DA38),"")</f>
        <v/>
      </c>
      <c r="DD38" s="229" t="str">
        <f aca="false">IF((DC38&lt;&gt;""),IF(OR($F38&lt;&gt;$G38,PrSettings!$M$4="●"),(($F38-$G38)=(CZ38-DA38))*1,0),"")</f>
        <v/>
      </c>
      <c r="DE38" s="229" t="str">
        <f aca="false">IF((DC38&lt;&gt;""),($F38=CZ38)*($G38=DA38),"")</f>
        <v/>
      </c>
      <c r="DF38" s="229" t="str">
        <f aca="false">IF(DC38&lt;&gt;"",IF(ABS($F38-$G38)&gt;=PrSettings!$M$7,(ABS($F38-$G38-CZ38+DA38)&lt;=1)*1,IF(AND(DC38,$F38=$G38,$F38&gt;=PrSettings!$M$6),(ABS(CZ38-$F38)&lt;=1)*1,IF(AND(ABS($F38-$G38-CZ38+DA38)&lt;=1,$F38+$G38&gt;=PrSettings!$M$8),(ABS(CZ38-$F38)&lt;=1)*(ABS(DA38-$G38)&lt;=1)*1,""))),"")</f>
        <v/>
      </c>
      <c r="DG38" s="236"/>
      <c r="DI38" s="227" t="n">
        <f aca="false">$B38</f>
        <v>16</v>
      </c>
      <c r="DJ38" s="228" t="str">
        <f aca="false">GrpE!$B$8</f>
        <v>Slovakia</v>
      </c>
      <c r="DK38" s="229" t="n">
        <f aca="false">$D38</f>
        <v>8</v>
      </c>
      <c r="DL38" s="228" t="str">
        <f aca="false">GrpE!$D$8</f>
        <v>Romania</v>
      </c>
      <c r="DM38" s="232"/>
      <c r="DN38" s="232"/>
      <c r="DO38" s="235"/>
      <c r="DP38" s="229" t="str">
        <f aca="false">IF(($F38&lt;&gt;"")*($G38&lt;&gt;"")*(DM38&lt;&gt;"")*(DN38&lt;&gt;""),($F38&gt;$G38)*(DM38&gt;DN38)+($F38=$G38)*(DM38=DN38)+($F38&lt;$G38)*(DM38&lt;DN38),"")</f>
        <v/>
      </c>
      <c r="DQ38" s="229" t="str">
        <f aca="false">IF((DP38&lt;&gt;""),IF(OR($F38&lt;&gt;$G38,PrSettings!$M$4="●"),(($F38-$G38)=(DM38-DN38))*1,0),"")</f>
        <v/>
      </c>
      <c r="DR38" s="229" t="str">
        <f aca="false">IF((DP38&lt;&gt;""),($F38=DM38)*($G38=DN38),"")</f>
        <v/>
      </c>
      <c r="DS38" s="229" t="str">
        <f aca="false">IF(DP38&lt;&gt;"",IF(ABS($F38-$G38)&gt;=PrSettings!$M$7,(ABS($F38-$G38-DM38+DN38)&lt;=1)*1,IF(AND(DP38,$F38=$G38,$F38&gt;=PrSettings!$M$6),(ABS(DM38-$F38)&lt;=1)*1,IF(AND(ABS($F38-$G38-DM38+DN38)&lt;=1,$F38+$G38&gt;=PrSettings!$M$8),(ABS(DM38-$F38)&lt;=1)*(ABS(DN38-$G38)&lt;=1)*1,""))),"")</f>
        <v/>
      </c>
      <c r="DT38" s="236"/>
      <c r="DV38" s="227" t="n">
        <f aca="false">$B38</f>
        <v>16</v>
      </c>
      <c r="DW38" s="228" t="str">
        <f aca="false">GrpE!$B$8</f>
        <v>Slovakia</v>
      </c>
      <c r="DX38" s="229" t="n">
        <f aca="false">$D38</f>
        <v>8</v>
      </c>
      <c r="DY38" s="228" t="str">
        <f aca="false">GrpE!$D$8</f>
        <v>Romania</v>
      </c>
      <c r="DZ38" s="232"/>
      <c r="EA38" s="232"/>
      <c r="EB38" s="235"/>
      <c r="EC38" s="229" t="str">
        <f aca="false">IF(($F38&lt;&gt;"")*($G38&lt;&gt;"")*(DZ38&lt;&gt;"")*(EA38&lt;&gt;""),($F38&gt;$G38)*(DZ38&gt;EA38)+($F38=$G38)*(DZ38=EA38)+($F38&lt;$G38)*(DZ38&lt;EA38),"")</f>
        <v/>
      </c>
      <c r="ED38" s="229" t="str">
        <f aca="false">IF((EC38&lt;&gt;""),IF(OR($F38&lt;&gt;$G38,PrSettings!$M$4="●"),(($F38-$G38)=(DZ38-EA38))*1,0),"")</f>
        <v/>
      </c>
      <c r="EE38" s="229" t="str">
        <f aca="false">IF((EC38&lt;&gt;""),($F38=DZ38)*($G38=EA38),"")</f>
        <v/>
      </c>
      <c r="EF38" s="229" t="str">
        <f aca="false">IF(EC38&lt;&gt;"",IF(ABS($F38-$G38)&gt;=PrSettings!$M$7,(ABS($F38-$G38-DZ38+EA38)&lt;=1)*1,IF(AND(EC38,$F38=$G38,$F38&gt;=PrSettings!$M$6),(ABS(DZ38-$F38)&lt;=1)*1,IF(AND(ABS($F38-$G38-DZ38+EA38)&lt;=1,$F38+$G38&gt;=PrSettings!$M$8),(ABS(DZ38-$F38)&lt;=1)*(ABS(EA38-$G38)&lt;=1)*1,""))),"")</f>
        <v/>
      </c>
      <c r="EG38" s="236"/>
      <c r="EI38" s="227" t="n">
        <f aca="false">$B38</f>
        <v>16</v>
      </c>
      <c r="EJ38" s="228" t="str">
        <f aca="false">GrpE!$B$8</f>
        <v>Slovakia</v>
      </c>
      <c r="EK38" s="229" t="n">
        <f aca="false">$D38</f>
        <v>8</v>
      </c>
      <c r="EL38" s="228" t="str">
        <f aca="false">GrpE!$D$8</f>
        <v>Romania</v>
      </c>
      <c r="EM38" s="232"/>
      <c r="EN38" s="232"/>
      <c r="EO38" s="235"/>
      <c r="EP38" s="229" t="str">
        <f aca="false">IF(($F38&lt;&gt;"")*($G38&lt;&gt;"")*(EM38&lt;&gt;"")*(EN38&lt;&gt;""),($F38&gt;$G38)*(EM38&gt;EN38)+($F38=$G38)*(EM38=EN38)+($F38&lt;$G38)*(EM38&lt;EN38),"")</f>
        <v/>
      </c>
      <c r="EQ38" s="229" t="str">
        <f aca="false">IF((EP38&lt;&gt;""),IF(OR($F38&lt;&gt;$G38,PrSettings!$M$4="●"),(($F38-$G38)=(EM38-EN38))*1,0),"")</f>
        <v/>
      </c>
      <c r="ER38" s="229" t="str">
        <f aca="false">IF((EP38&lt;&gt;""),($F38=EM38)*($G38=EN38),"")</f>
        <v/>
      </c>
      <c r="ES38" s="229" t="str">
        <f aca="false">IF(EP38&lt;&gt;"",IF(ABS($F38-$G38)&gt;=PrSettings!$M$7,(ABS($F38-$G38-EM38+EN38)&lt;=1)*1,IF(AND(EP38,$F38=$G38,$F38&gt;=PrSettings!$M$6),(ABS(EM38-$F38)&lt;=1)*1,IF(AND(ABS($F38-$G38-EM38+EN38)&lt;=1,$F38+$G38&gt;=PrSettings!$M$8),(ABS(EM38-$F38)&lt;=1)*(ABS(EN38-$G38)&lt;=1)*1,""))),"")</f>
        <v/>
      </c>
      <c r="ET38" s="236"/>
      <c r="EV38" s="227" t="n">
        <f aca="false">$B38</f>
        <v>16</v>
      </c>
      <c r="EW38" s="228" t="str">
        <f aca="false">GrpE!$B$8</f>
        <v>Slovakia</v>
      </c>
      <c r="EX38" s="229" t="n">
        <f aca="false">$D38</f>
        <v>8</v>
      </c>
      <c r="EY38" s="228" t="str">
        <f aca="false">GrpE!$D$8</f>
        <v>Romania</v>
      </c>
      <c r="EZ38" s="232"/>
      <c r="FA38" s="232"/>
      <c r="FB38" s="235"/>
      <c r="FC38" s="229" t="str">
        <f aca="false">IF(($F38&lt;&gt;"")*($G38&lt;&gt;"")*(EZ38&lt;&gt;"")*(FA38&lt;&gt;""),($F38&gt;$G38)*(EZ38&gt;FA38)+($F38=$G38)*(EZ38=FA38)+($F38&lt;$G38)*(EZ38&lt;FA38),"")</f>
        <v/>
      </c>
      <c r="FD38" s="229" t="str">
        <f aca="false">IF((FC38&lt;&gt;""),IF(OR($F38&lt;&gt;$G38,PrSettings!$M$4="●"),(($F38-$G38)=(EZ38-FA38))*1,0),"")</f>
        <v/>
      </c>
      <c r="FE38" s="229" t="str">
        <f aca="false">IF((FC38&lt;&gt;""),($F38=EZ38)*($G38=FA38),"")</f>
        <v/>
      </c>
      <c r="FF38" s="229" t="str">
        <f aca="false">IF(FC38&lt;&gt;"",IF(ABS($F38-$G38)&gt;=PrSettings!$M$7,(ABS($F38-$G38-EZ38+FA38)&lt;=1)*1,IF(AND(FC38,$F38=$G38,$F38&gt;=PrSettings!$M$6),(ABS(EZ38-$F38)&lt;=1)*1,IF(AND(ABS($F38-$G38-EZ38+FA38)&lt;=1,$F38+$G38&gt;=PrSettings!$M$8),(ABS(EZ38-$F38)&lt;=1)*(ABS(FA38-$G38)&lt;=1)*1,""))),"")</f>
        <v/>
      </c>
      <c r="FG38" s="236"/>
      <c r="FI38" s="227" t="n">
        <f aca="false">$B38</f>
        <v>16</v>
      </c>
      <c r="FJ38" s="228" t="str">
        <f aca="false">GrpE!$B$8</f>
        <v>Slovakia</v>
      </c>
      <c r="FK38" s="229" t="n">
        <f aca="false">$D38</f>
        <v>8</v>
      </c>
      <c r="FL38" s="228" t="str">
        <f aca="false">GrpE!$D$8</f>
        <v>Romania</v>
      </c>
      <c r="FM38" s="232"/>
      <c r="FN38" s="232"/>
      <c r="FO38" s="235"/>
      <c r="FP38" s="229" t="str">
        <f aca="false">IF(($F38&lt;&gt;"")*($G38&lt;&gt;"")*(FM38&lt;&gt;"")*(FN38&lt;&gt;""),($F38&gt;$G38)*(FM38&gt;FN38)+($F38=$G38)*(FM38=FN38)+($F38&lt;$G38)*(FM38&lt;FN38),"")</f>
        <v/>
      </c>
      <c r="FQ38" s="229" t="str">
        <f aca="false">IF((FP38&lt;&gt;""),IF(OR($F38&lt;&gt;$G38,PrSettings!$M$4="●"),(($F38-$G38)=(FM38-FN38))*1,0),"")</f>
        <v/>
      </c>
      <c r="FR38" s="229" t="str">
        <f aca="false">IF((FP38&lt;&gt;""),($F38=FM38)*($G38=FN38),"")</f>
        <v/>
      </c>
      <c r="FS38" s="229" t="str">
        <f aca="false">IF(FP38&lt;&gt;"",IF(ABS($F38-$G38)&gt;=PrSettings!$M$7,(ABS($F38-$G38-FM38+FN38)&lt;=1)*1,IF(AND(FP38,$F38=$G38,$F38&gt;=PrSettings!$M$6),(ABS(FM38-$F38)&lt;=1)*1,IF(AND(ABS($F38-$G38-FM38+FN38)&lt;=1,$F38+$G38&gt;=PrSettings!$M$8),(ABS(FM38-$F38)&lt;=1)*(ABS(FN38-$G38)&lt;=1)*1,""))),"")</f>
        <v/>
      </c>
      <c r="FT38" s="236"/>
      <c r="FV38" s="227" t="n">
        <f aca="false">$B38</f>
        <v>16</v>
      </c>
      <c r="FW38" s="228" t="str">
        <f aca="false">GrpE!$B$8</f>
        <v>Slovakia</v>
      </c>
      <c r="FX38" s="229" t="n">
        <f aca="false">$D38</f>
        <v>8</v>
      </c>
      <c r="FY38" s="228" t="str">
        <f aca="false">GrpE!$D$8</f>
        <v>Romania</v>
      </c>
      <c r="FZ38" s="232"/>
      <c r="GA38" s="232"/>
      <c r="GB38" s="235"/>
      <c r="GC38" s="229" t="str">
        <f aca="false">IF(($F38&lt;&gt;"")*($G38&lt;&gt;"")*(FZ38&lt;&gt;"")*(GA38&lt;&gt;""),($F38&gt;$G38)*(FZ38&gt;GA38)+($F38=$G38)*(FZ38=GA38)+($F38&lt;$G38)*(FZ38&lt;GA38),"")</f>
        <v/>
      </c>
      <c r="GD38" s="229" t="str">
        <f aca="false">IF((GC38&lt;&gt;""),IF(OR($F38&lt;&gt;$G38,PrSettings!$M$4="●"),(($F38-$G38)=(FZ38-GA38))*1,0),"")</f>
        <v/>
      </c>
      <c r="GE38" s="229" t="str">
        <f aca="false">IF((GC38&lt;&gt;""),($F38=FZ38)*($G38=GA38),"")</f>
        <v/>
      </c>
      <c r="GF38" s="229" t="str">
        <f aca="false">IF(GC38&lt;&gt;"",IF(ABS($F38-$G38)&gt;=PrSettings!$M$7,(ABS($F38-$G38-FZ38+GA38)&lt;=1)*1,IF(AND(GC38,$F38=$G38,$F38&gt;=PrSettings!$M$6),(ABS(FZ38-$F38)&lt;=1)*1,IF(AND(ABS($F38-$G38-FZ38+GA38)&lt;=1,$F38+$G38&gt;=PrSettings!$M$8),(ABS(FZ38-$F38)&lt;=1)*(ABS(GA38-$G38)&lt;=1)*1,""))),"")</f>
        <v/>
      </c>
      <c r="GG38" s="236"/>
      <c r="GI38" s="227" t="n">
        <f aca="false">$B38</f>
        <v>16</v>
      </c>
      <c r="GJ38" s="228" t="str">
        <f aca="false">GrpE!$B$8</f>
        <v>Slovakia</v>
      </c>
      <c r="GK38" s="229" t="n">
        <f aca="false">$D38</f>
        <v>8</v>
      </c>
      <c r="GL38" s="228" t="str">
        <f aca="false">GrpE!$D$8</f>
        <v>Romania</v>
      </c>
      <c r="GM38" s="232"/>
      <c r="GN38" s="232"/>
      <c r="GO38" s="235"/>
      <c r="GP38" s="229" t="str">
        <f aca="false">IF(($F38&lt;&gt;"")*($G38&lt;&gt;"")*(GM38&lt;&gt;"")*(GN38&lt;&gt;""),($F38&gt;$G38)*(GM38&gt;GN38)+($F38=$G38)*(GM38=GN38)+($F38&lt;$G38)*(GM38&lt;GN38),"")</f>
        <v/>
      </c>
      <c r="GQ38" s="229" t="str">
        <f aca="false">IF((GP38&lt;&gt;""),IF(OR($F38&lt;&gt;$G38,PrSettings!$M$4="●"),(($F38-$G38)=(GM38-GN38))*1,0),"")</f>
        <v/>
      </c>
      <c r="GR38" s="229" t="str">
        <f aca="false">IF((GP38&lt;&gt;""),($F38=GM38)*($G38=GN38),"")</f>
        <v/>
      </c>
      <c r="GS38" s="229" t="str">
        <f aca="false">IF(GP38&lt;&gt;"",IF(ABS($F38-$G38)&gt;=PrSettings!$M$7,(ABS($F38-$G38-GM38+GN38)&lt;=1)*1,IF(AND(GP38,$F38=$G38,$F38&gt;=PrSettings!$M$6),(ABS(GM38-$F38)&lt;=1)*1,IF(AND(ABS($F38-$G38-GM38+GN38)&lt;=1,$F38+$G38&gt;=PrSettings!$M$8),(ABS(GM38-$F38)&lt;=1)*(ABS(GN38-$G38)&lt;=1)*1,""))),"")</f>
        <v/>
      </c>
      <c r="GT38" s="236"/>
      <c r="GV38" s="227" t="n">
        <f aca="false">$B38</f>
        <v>16</v>
      </c>
      <c r="GW38" s="228" t="str">
        <f aca="false">GrpE!$B$8</f>
        <v>Slovakia</v>
      </c>
      <c r="GX38" s="229" t="n">
        <f aca="false">$D38</f>
        <v>8</v>
      </c>
      <c r="GY38" s="228" t="str">
        <f aca="false">GrpE!$D$8</f>
        <v>Romania</v>
      </c>
      <c r="GZ38" s="232"/>
      <c r="HA38" s="232"/>
      <c r="HB38" s="235"/>
      <c r="HC38" s="229" t="str">
        <f aca="false">IF(($F38&lt;&gt;"")*($G38&lt;&gt;"")*(GZ38&lt;&gt;"")*(HA38&lt;&gt;""),($F38&gt;$G38)*(GZ38&gt;HA38)+($F38=$G38)*(GZ38=HA38)+($F38&lt;$G38)*(GZ38&lt;HA38),"")</f>
        <v/>
      </c>
      <c r="HD38" s="229" t="str">
        <f aca="false">IF((HC38&lt;&gt;""),IF(OR($F38&lt;&gt;$G38,PrSettings!$M$4="●"),(($F38-$G38)=(GZ38-HA38))*1,0),"")</f>
        <v/>
      </c>
      <c r="HE38" s="229" t="str">
        <f aca="false">IF((HC38&lt;&gt;""),($F38=GZ38)*($G38=HA38),"")</f>
        <v/>
      </c>
      <c r="HF38" s="229" t="str">
        <f aca="false">IF(HC38&lt;&gt;"",IF(ABS($F38-$G38)&gt;=PrSettings!$M$7,(ABS($F38-$G38-GZ38+HA38)&lt;=1)*1,IF(AND(HC38,$F38=$G38,$F38&gt;=PrSettings!$M$6),(ABS(GZ38-$F38)&lt;=1)*1,IF(AND(ABS($F38-$G38-GZ38+HA38)&lt;=1,$F38+$G38&gt;=PrSettings!$M$8),(ABS(GZ38-$F38)&lt;=1)*(ABS(HA38-$G38)&lt;=1)*1,""))),"")</f>
        <v/>
      </c>
      <c r="HG38" s="236"/>
      <c r="HI38" s="227" t="n">
        <f aca="false">$B38</f>
        <v>16</v>
      </c>
      <c r="HJ38" s="228" t="str">
        <f aca="false">GrpE!$B$8</f>
        <v>Slovakia</v>
      </c>
      <c r="HK38" s="229" t="n">
        <f aca="false">$D38</f>
        <v>8</v>
      </c>
      <c r="HL38" s="228" t="str">
        <f aca="false">GrpE!$D$8</f>
        <v>Romania</v>
      </c>
      <c r="HM38" s="232"/>
      <c r="HN38" s="232"/>
      <c r="HO38" s="235"/>
      <c r="HP38" s="229" t="str">
        <f aca="false">IF(($F38&lt;&gt;"")*($G38&lt;&gt;"")*(HM38&lt;&gt;"")*(HN38&lt;&gt;""),($F38&gt;$G38)*(HM38&gt;HN38)+($F38=$G38)*(HM38=HN38)+($F38&lt;$G38)*(HM38&lt;HN38),"")</f>
        <v/>
      </c>
      <c r="HQ38" s="229" t="str">
        <f aca="false">IF((HP38&lt;&gt;""),IF(OR($F38&lt;&gt;$G38,PrSettings!$M$4="●"),(($F38-$G38)=(HM38-HN38))*1,0),"")</f>
        <v/>
      </c>
      <c r="HR38" s="229" t="str">
        <f aca="false">IF((HP38&lt;&gt;""),($F38=HM38)*($G38=HN38),"")</f>
        <v/>
      </c>
      <c r="HS38" s="229" t="str">
        <f aca="false">IF(HP38&lt;&gt;"",IF(ABS($F38-$G38)&gt;=PrSettings!$M$7,(ABS($F38-$G38-HM38+HN38)&lt;=1)*1,IF(AND(HP38,$F38=$G38,$F38&gt;=PrSettings!$M$6),(ABS(HM38-$F38)&lt;=1)*1,IF(AND(ABS($F38-$G38-HM38+HN38)&lt;=1,$F38+$G38&gt;=PrSettings!$M$8),(ABS(HM38-$F38)&lt;=1)*(ABS(HN38-$G38)&lt;=1)*1,""))),"")</f>
        <v/>
      </c>
      <c r="HT38" s="236"/>
      <c r="HV38" s="227" t="n">
        <f aca="false">$B38</f>
        <v>16</v>
      </c>
      <c r="HW38" s="228" t="str">
        <f aca="false">GrpE!$B$8</f>
        <v>Slovakia</v>
      </c>
      <c r="HX38" s="229" t="n">
        <f aca="false">$D38</f>
        <v>8</v>
      </c>
      <c r="HY38" s="228" t="str">
        <f aca="false">GrpE!$D$8</f>
        <v>Romania</v>
      </c>
      <c r="HZ38" s="232"/>
      <c r="IA38" s="232"/>
      <c r="IB38" s="235"/>
      <c r="IC38" s="229" t="str">
        <f aca="false">IF(($F38&lt;&gt;"")*($G38&lt;&gt;"")*(HZ38&lt;&gt;"")*(IA38&lt;&gt;""),($F38&gt;$G38)*(HZ38&gt;IA38)+($F38=$G38)*(HZ38=IA38)+($F38&lt;$G38)*(HZ38&lt;IA38),"")</f>
        <v/>
      </c>
      <c r="ID38" s="229" t="str">
        <f aca="false">IF((IC38&lt;&gt;""),IF(OR($F38&lt;&gt;$G38,PrSettings!$M$4="●"),(($F38-$G38)=(HZ38-IA38))*1,0),"")</f>
        <v/>
      </c>
      <c r="IE38" s="229" t="str">
        <f aca="false">IF((IC38&lt;&gt;""),($F38=HZ38)*($G38=IA38),"")</f>
        <v/>
      </c>
      <c r="IF38" s="229" t="str">
        <f aca="false">IF(IC38&lt;&gt;"",IF(ABS($F38-$G38)&gt;=PrSettings!$M$7,(ABS($F38-$G38-HZ38+IA38)&lt;=1)*1,IF(AND(IC38,$F38=$G38,$F38&gt;=PrSettings!$M$6),(ABS(HZ38-$F38)&lt;=1)*1,IF(AND(ABS($F38-$G38-HZ38+IA38)&lt;=1,$F38+$G38&gt;=PrSettings!$M$8),(ABS(HZ38-$F38)&lt;=1)*(ABS(IA38-$G38)&lt;=1)*1,""))),"")</f>
        <v/>
      </c>
      <c r="IG38" s="236"/>
      <c r="II38" s="227" t="n">
        <f aca="false">$B38</f>
        <v>16</v>
      </c>
      <c r="IJ38" s="228" t="str">
        <f aca="false">GrpE!$B$8</f>
        <v>Slovakia</v>
      </c>
      <c r="IK38" s="229" t="n">
        <f aca="false">$D38</f>
        <v>8</v>
      </c>
      <c r="IL38" s="228" t="str">
        <f aca="false">GrpE!$D$8</f>
        <v>Romania</v>
      </c>
      <c r="IM38" s="232"/>
      <c r="IN38" s="232"/>
      <c r="IO38" s="235"/>
      <c r="IP38" s="229" t="str">
        <f aca="false">IF(($F38&lt;&gt;"")*($G38&lt;&gt;"")*(IM38&lt;&gt;"")*(IN38&lt;&gt;""),($F38&gt;$G38)*(IM38&gt;IN38)+($F38=$G38)*(IM38=IN38)+($F38&lt;$G38)*(IM38&lt;IN38),"")</f>
        <v/>
      </c>
      <c r="IQ38" s="229" t="str">
        <f aca="false">IF((IP38&lt;&gt;""),IF(OR($F38&lt;&gt;$G38,PrSettings!$M$4="●"),(($F38-$G38)=(IM38-IN38))*1,0),"")</f>
        <v/>
      </c>
      <c r="IR38" s="229" t="str">
        <f aca="false">IF((IP38&lt;&gt;""),($F38=IM38)*($G38=IN38),"")</f>
        <v/>
      </c>
      <c r="IS38" s="229" t="str">
        <f aca="false">IF(IP38&lt;&gt;"",IF(ABS($F38-$G38)&gt;=PrSettings!$M$7,(ABS($F38-$G38-IM38+IN38)&lt;=1)*1,IF(AND(IP38,$F38=$G38,$F38&gt;=PrSettings!$M$6),(ABS(IM38-$F38)&lt;=1)*1,IF(AND(ABS($F38-$G38-IM38+IN38)&lt;=1,$F38+$G38&gt;=PrSettings!$M$8),(ABS(IM38-$F38)&lt;=1)*(ABS(IN38-$G38)&lt;=1)*1,""))),"")</f>
        <v/>
      </c>
      <c r="IT38" s="236"/>
      <c r="IV38" s="227" t="n">
        <f aca="false">$B38</f>
        <v>16</v>
      </c>
      <c r="IW38" s="228" t="str">
        <f aca="false">GrpE!$B$8</f>
        <v>Slovakia</v>
      </c>
      <c r="IX38" s="229" t="n">
        <f aca="false">$D38</f>
        <v>8</v>
      </c>
      <c r="IY38" s="228" t="str">
        <f aca="false">GrpE!$D$8</f>
        <v>Romania</v>
      </c>
      <c r="IZ38" s="232"/>
      <c r="JA38" s="232"/>
      <c r="JB38" s="235"/>
      <c r="JC38" s="229" t="str">
        <f aca="false">IF(($F38&lt;&gt;"")*($G38&lt;&gt;"")*(IZ38&lt;&gt;"")*(JA38&lt;&gt;""),($F38&gt;$G38)*(IZ38&gt;JA38)+($F38=$G38)*(IZ38=JA38)+($F38&lt;$G38)*(IZ38&lt;JA38),"")</f>
        <v/>
      </c>
      <c r="JD38" s="229" t="str">
        <f aca="false">IF((JC38&lt;&gt;""),IF(OR($F38&lt;&gt;$G38,PrSettings!$M$4="●"),(($F38-$G38)=(IZ38-JA38))*1,0),"")</f>
        <v/>
      </c>
      <c r="JE38" s="229" t="str">
        <f aca="false">IF((JC38&lt;&gt;""),($F38=IZ38)*($G38=JA38),"")</f>
        <v/>
      </c>
      <c r="JF38" s="229" t="str">
        <f aca="false">IF(JC38&lt;&gt;"",IF(ABS($F38-$G38)&gt;=PrSettings!$M$7,(ABS($F38-$G38-IZ38+JA38)&lt;=1)*1,IF(AND(JC38,$F38=$G38,$F38&gt;=PrSettings!$M$6),(ABS(IZ38-$F38)&lt;=1)*1,IF(AND(ABS($F38-$G38-IZ38+JA38)&lt;=1,$F38+$G38&gt;=PrSettings!$M$8),(ABS(IZ38-$F38)&lt;=1)*(ABS(JA38-$G38)&lt;=1)*1,""))),"")</f>
        <v/>
      </c>
      <c r="JG38" s="236"/>
      <c r="JI38" s="227" t="n">
        <f aca="false">$B38</f>
        <v>16</v>
      </c>
      <c r="JJ38" s="228" t="str">
        <f aca="false">GrpE!$B$8</f>
        <v>Slovakia</v>
      </c>
      <c r="JK38" s="229" t="n">
        <f aca="false">$D38</f>
        <v>8</v>
      </c>
      <c r="JL38" s="228" t="str">
        <f aca="false">GrpE!$D$8</f>
        <v>Romania</v>
      </c>
      <c r="JM38" s="232"/>
      <c r="JN38" s="232"/>
      <c r="JO38" s="235"/>
      <c r="JP38" s="229" t="str">
        <f aca="false">IF(($F38&lt;&gt;"")*($G38&lt;&gt;"")*(JM38&lt;&gt;"")*(JN38&lt;&gt;""),($F38&gt;$G38)*(JM38&gt;JN38)+($F38=$G38)*(JM38=JN38)+($F38&lt;$G38)*(JM38&lt;JN38),"")</f>
        <v/>
      </c>
      <c r="JQ38" s="229" t="str">
        <f aca="false">IF((JP38&lt;&gt;""),IF(OR($F38&lt;&gt;$G38,PrSettings!$M$4="●"),(($F38-$G38)=(JM38-JN38))*1,0),"")</f>
        <v/>
      </c>
      <c r="JR38" s="229" t="str">
        <f aca="false">IF((JP38&lt;&gt;""),($F38=JM38)*($G38=JN38),"")</f>
        <v/>
      </c>
      <c r="JS38" s="229" t="str">
        <f aca="false">IF(JP38&lt;&gt;"",IF(ABS($F38-$G38)&gt;=PrSettings!$M$7,(ABS($F38-$G38-JM38+JN38)&lt;=1)*1,IF(AND(JP38,$F38=$G38,$F38&gt;=PrSettings!$M$6),(ABS(JM38-$F38)&lt;=1)*1,IF(AND(ABS($F38-$G38-JM38+JN38)&lt;=1,$F38+$G38&gt;=PrSettings!$M$8),(ABS(JM38-$F38)&lt;=1)*(ABS(JN38-$G38)&lt;=1)*1,""))),"")</f>
        <v/>
      </c>
      <c r="JT38" s="236"/>
      <c r="JV38" s="227" t="n">
        <f aca="false">$B38</f>
        <v>16</v>
      </c>
      <c r="JW38" s="228" t="str">
        <f aca="false">GrpE!$B$8</f>
        <v>Slovakia</v>
      </c>
      <c r="JX38" s="229" t="n">
        <f aca="false">$D38</f>
        <v>8</v>
      </c>
      <c r="JY38" s="228" t="str">
        <f aca="false">GrpE!$D$8</f>
        <v>Romania</v>
      </c>
      <c r="JZ38" s="232"/>
      <c r="KA38" s="232"/>
      <c r="KB38" s="235"/>
      <c r="KC38" s="229" t="str">
        <f aca="false">IF(($F38&lt;&gt;"")*($G38&lt;&gt;"")*(JZ38&lt;&gt;"")*(KA38&lt;&gt;""),($F38&gt;$G38)*(JZ38&gt;KA38)+($F38=$G38)*(JZ38=KA38)+($F38&lt;$G38)*(JZ38&lt;KA38),"")</f>
        <v/>
      </c>
      <c r="KD38" s="229" t="str">
        <f aca="false">IF((KC38&lt;&gt;""),IF(OR($F38&lt;&gt;$G38,PrSettings!$M$4="●"),(($F38-$G38)=(JZ38-KA38))*1,0),"")</f>
        <v/>
      </c>
      <c r="KE38" s="229" t="str">
        <f aca="false">IF((KC38&lt;&gt;""),($F38=JZ38)*($G38=KA38),"")</f>
        <v/>
      </c>
      <c r="KF38" s="229" t="str">
        <f aca="false">IF(KC38&lt;&gt;"",IF(ABS($F38-$G38)&gt;=PrSettings!$M$7,(ABS($F38-$G38-JZ38+KA38)&lt;=1)*1,IF(AND(KC38,$F38=$G38,$F38&gt;=PrSettings!$M$6),(ABS(JZ38-$F38)&lt;=1)*1,IF(AND(ABS($F38-$G38-JZ38+KA38)&lt;=1,$F38+$G38&gt;=PrSettings!$M$8),(ABS(JZ38-$F38)&lt;=1)*(ABS(KA38-$G38)&lt;=1)*1,""))),"")</f>
        <v/>
      </c>
      <c r="KG38" s="236"/>
      <c r="KI38" s="227" t="n">
        <f aca="false">$B38</f>
        <v>16</v>
      </c>
      <c r="KJ38" s="228" t="str">
        <f aca="false">GrpE!$B$8</f>
        <v>Slovakia</v>
      </c>
      <c r="KK38" s="229" t="n">
        <f aca="false">$D38</f>
        <v>8</v>
      </c>
      <c r="KL38" s="228" t="str">
        <f aca="false">GrpE!$D$8</f>
        <v>Romania</v>
      </c>
      <c r="KM38" s="232"/>
      <c r="KN38" s="232"/>
      <c r="KO38" s="235"/>
      <c r="KP38" s="229" t="str">
        <f aca="false">IF(($F38&lt;&gt;"")*($G38&lt;&gt;"")*(KM38&lt;&gt;"")*(KN38&lt;&gt;""),($F38&gt;$G38)*(KM38&gt;KN38)+($F38=$G38)*(KM38=KN38)+($F38&lt;$G38)*(KM38&lt;KN38),"")</f>
        <v/>
      </c>
      <c r="KQ38" s="229" t="str">
        <f aca="false">IF((KP38&lt;&gt;""),IF(OR($F38&lt;&gt;$G38,PrSettings!$M$4="●"),(($F38-$G38)=(KM38-KN38))*1,0),"")</f>
        <v/>
      </c>
      <c r="KR38" s="229" t="str">
        <f aca="false">IF((KP38&lt;&gt;""),($F38=KM38)*($G38=KN38),"")</f>
        <v/>
      </c>
      <c r="KS38" s="229" t="str">
        <f aca="false">IF(KP38&lt;&gt;"",IF(ABS($F38-$G38)&gt;=PrSettings!$M$7,(ABS($F38-$G38-KM38+KN38)&lt;=1)*1,IF(AND(KP38,$F38=$G38,$F38&gt;=PrSettings!$M$6),(ABS(KM38-$F38)&lt;=1)*1,IF(AND(ABS($F38-$G38-KM38+KN38)&lt;=1,$F38+$G38&gt;=PrSettings!$M$8),(ABS(KM38-$F38)&lt;=1)*(ABS(KN38-$G38)&lt;=1)*1,""))),"")</f>
        <v/>
      </c>
      <c r="KT38" s="236"/>
      <c r="KV38" s="227" t="n">
        <f aca="false">$B38</f>
        <v>16</v>
      </c>
      <c r="KW38" s="228" t="str">
        <f aca="false">GrpE!$B$8</f>
        <v>Slovakia</v>
      </c>
      <c r="KX38" s="229" t="n">
        <f aca="false">$D38</f>
        <v>8</v>
      </c>
      <c r="KY38" s="228" t="str">
        <f aca="false">GrpE!$D$8</f>
        <v>Romania</v>
      </c>
      <c r="KZ38" s="232"/>
      <c r="LA38" s="232"/>
      <c r="LB38" s="235"/>
      <c r="LC38" s="229" t="str">
        <f aca="false">IF(($F38&lt;&gt;"")*($G38&lt;&gt;"")*(KZ38&lt;&gt;"")*(LA38&lt;&gt;""),($F38&gt;$G38)*(KZ38&gt;LA38)+($F38=$G38)*(KZ38=LA38)+($F38&lt;$G38)*(KZ38&lt;LA38),"")</f>
        <v/>
      </c>
      <c r="LD38" s="229" t="str">
        <f aca="false">IF((LC38&lt;&gt;""),IF(OR($F38&lt;&gt;$G38,PrSettings!$M$4="●"),(($F38-$G38)=(KZ38-LA38))*1,0),"")</f>
        <v/>
      </c>
      <c r="LE38" s="229" t="str">
        <f aca="false">IF((LC38&lt;&gt;""),($F38=KZ38)*($G38=LA38),"")</f>
        <v/>
      </c>
      <c r="LF38" s="229" t="str">
        <f aca="false">IF(LC38&lt;&gt;"",IF(ABS($F38-$G38)&gt;=PrSettings!$M$7,(ABS($F38-$G38-KZ38+LA38)&lt;=1)*1,IF(AND(LC38,$F38=$G38,$F38&gt;=PrSettings!$M$6),(ABS(KZ38-$F38)&lt;=1)*1,IF(AND(ABS($F38-$G38-KZ38+LA38)&lt;=1,$F38+$G38&gt;=PrSettings!$M$8),(ABS(KZ38-$F38)&lt;=1)*(ABS(LA38-$G38)&lt;=1)*1,""))),"")</f>
        <v/>
      </c>
      <c r="LG38" s="236"/>
      <c r="LI38" s="227" t="n">
        <f aca="false">$B38</f>
        <v>16</v>
      </c>
      <c r="LJ38" s="228" t="str">
        <f aca="false">GrpE!$B$8</f>
        <v>Slovakia</v>
      </c>
      <c r="LK38" s="229" t="n">
        <f aca="false">$D38</f>
        <v>8</v>
      </c>
      <c r="LL38" s="228" t="str">
        <f aca="false">GrpE!$D$8</f>
        <v>Romania</v>
      </c>
      <c r="LM38" s="232"/>
      <c r="LN38" s="232"/>
      <c r="LO38" s="235"/>
      <c r="LP38" s="229" t="str">
        <f aca="false">IF(($F38&lt;&gt;"")*($G38&lt;&gt;"")*(LM38&lt;&gt;"")*(LN38&lt;&gt;""),($F38&gt;$G38)*(LM38&gt;LN38)+($F38=$G38)*(LM38=LN38)+($F38&lt;$G38)*(LM38&lt;LN38),"")</f>
        <v/>
      </c>
      <c r="LQ38" s="229" t="str">
        <f aca="false">IF((LP38&lt;&gt;""),IF(OR($F38&lt;&gt;$G38,PrSettings!$M$4="●"),(($F38-$G38)=(LM38-LN38))*1,0),"")</f>
        <v/>
      </c>
      <c r="LR38" s="229" t="str">
        <f aca="false">IF((LP38&lt;&gt;""),($F38=LM38)*($G38=LN38),"")</f>
        <v/>
      </c>
      <c r="LS38" s="229" t="str">
        <f aca="false">IF(LP38&lt;&gt;"",IF(ABS($F38-$G38)&gt;=PrSettings!$M$7,(ABS($F38-$G38-LM38+LN38)&lt;=1)*1,IF(AND(LP38,$F38=$G38,$F38&gt;=PrSettings!$M$6),(ABS(LM38-$F38)&lt;=1)*1,IF(AND(ABS($F38-$G38-LM38+LN38)&lt;=1,$F38+$G38&gt;=PrSettings!$M$8),(ABS(LM38-$F38)&lt;=1)*(ABS(LN38-$G38)&lt;=1)*1,""))),"")</f>
        <v/>
      </c>
      <c r="LT38" s="236"/>
      <c r="LV38" s="227" t="n">
        <f aca="false">$B38</f>
        <v>16</v>
      </c>
      <c r="LW38" s="228" t="str">
        <f aca="false">GrpE!$B$8</f>
        <v>Slovakia</v>
      </c>
      <c r="LX38" s="229" t="n">
        <f aca="false">$D38</f>
        <v>8</v>
      </c>
      <c r="LY38" s="228" t="str">
        <f aca="false">GrpE!$D$8</f>
        <v>Romania</v>
      </c>
      <c r="LZ38" s="232"/>
      <c r="MA38" s="232"/>
      <c r="MB38" s="235"/>
      <c r="MC38" s="229" t="str">
        <f aca="false">IF(($F38&lt;&gt;"")*($G38&lt;&gt;"")*(LZ38&lt;&gt;"")*(MA38&lt;&gt;""),($F38&gt;$G38)*(LZ38&gt;MA38)+($F38=$G38)*(LZ38=MA38)+($F38&lt;$G38)*(LZ38&lt;MA38),"")</f>
        <v/>
      </c>
      <c r="MD38" s="229" t="str">
        <f aca="false">IF((MC38&lt;&gt;""),IF(OR($F38&lt;&gt;$G38,PrSettings!$M$4="●"),(($F38-$G38)=(LZ38-MA38))*1,0),"")</f>
        <v/>
      </c>
      <c r="ME38" s="229" t="str">
        <f aca="false">IF((MC38&lt;&gt;""),($F38=LZ38)*($G38=MA38),"")</f>
        <v/>
      </c>
      <c r="MF38" s="229" t="str">
        <f aca="false">IF(MC38&lt;&gt;"",IF(ABS($F38-$G38)&gt;=PrSettings!$M$7,(ABS($F38-$G38-LZ38+MA38)&lt;=1)*1,IF(AND(MC38,$F38=$G38,$F38&gt;=PrSettings!$M$6),(ABS(LZ38-$F38)&lt;=1)*1,IF(AND(ABS($F38-$G38-LZ38+MA38)&lt;=1,$F38+$G38&gt;=PrSettings!$M$8),(ABS(LZ38-$F38)&lt;=1)*(ABS(MA38-$G38)&lt;=1)*1,""))),"")</f>
        <v/>
      </c>
      <c r="MG38" s="236"/>
    </row>
    <row r="39" customFormat="false" ht="15.75" hidden="false" customHeight="true" outlineLevel="0" collapsed="false">
      <c r="A39" s="153"/>
      <c r="B39" s="227" t="n">
        <f aca="false" t="array" ref="B39:B39">INDEX(Groups!$C$7:$C$35,MATCH(C39,Groups!$D$7:$D$35,0))</f>
        <v>21</v>
      </c>
      <c r="C39" s="228" t="str">
        <f aca="false">GrpE!$B$9</f>
        <v>Ukraine</v>
      </c>
      <c r="D39" s="229" t="n">
        <f aca="false" t="array" ref="D39:D39">INDEX(Groups!$C$7:$C$35,MATCH(E39,Groups!$D$7:$D$35,0))</f>
        <v>4</v>
      </c>
      <c r="E39" s="228" t="str">
        <f aca="false">GrpE!$D$9</f>
        <v>Belgium</v>
      </c>
      <c r="F39" s="230" t="n">
        <f aca="false">GrpE!$E$9</f>
        <v>0</v>
      </c>
      <c r="G39" s="231" t="n">
        <f aca="false">GrpE!$G$9</f>
        <v>2</v>
      </c>
      <c r="H39" s="107"/>
      <c r="I39" s="227" t="n">
        <f aca="false">$B39</f>
        <v>21</v>
      </c>
      <c r="J39" s="228" t="str">
        <f aca="false">GrpE!$B$9</f>
        <v>Ukraine</v>
      </c>
      <c r="K39" s="229" t="n">
        <f aca="false">$D39</f>
        <v>4</v>
      </c>
      <c r="L39" s="228" t="str">
        <f aca="false">GrpE!$D$9</f>
        <v>Belgium</v>
      </c>
      <c r="M39" s="232"/>
      <c r="N39" s="232"/>
      <c r="O39" s="237"/>
      <c r="P39" s="229" t="str">
        <f aca="false">IF(($F39&lt;&gt;"")*($G39&lt;&gt;"")*(M39&lt;&gt;"")*(N39&lt;&gt;""),($F39&gt;$G39)*(M39&gt;N39)+($F39=$G39)*(M39=N39)+($F39&lt;$G39)*(M39&lt;N39),"")</f>
        <v/>
      </c>
      <c r="Q39" s="229" t="str">
        <f aca="false">IF((P39&lt;&gt;""),IF(OR($F39&lt;&gt;$G39,PrSettings!$M$4="●"),(($F39-$G39)=(M39-N39))*1,0),"")</f>
        <v/>
      </c>
      <c r="R39" s="229" t="str">
        <f aca="false">IF((P39&lt;&gt;""),($F39=M39)*($G39=N39),"")</f>
        <v/>
      </c>
      <c r="S39" s="229" t="str">
        <f aca="false">IF(P39&lt;&gt;"",IF(ABS($F39-$G39)&gt;=PrSettings!$M$7,(ABS($F39-$G39-M39+N39)&lt;=1)*1,IF(AND(P39,$F39=$G39,$F39&gt;=PrSettings!$M$6),(ABS(M39-$F39)&lt;=1)*1,IF(AND(ABS($F39-$G39-M39+N39)&lt;=1,$F39+$G39&gt;=PrSettings!$M$8),(ABS(M39-$F39)&lt;=1)*(ABS(N39-$G39)&lt;=1)*1,""))),"")</f>
        <v/>
      </c>
      <c r="T39" s="238"/>
      <c r="V39" s="227" t="n">
        <f aca="false">$B39</f>
        <v>21</v>
      </c>
      <c r="W39" s="228" t="str">
        <f aca="false">GrpE!$B$9</f>
        <v>Ukraine</v>
      </c>
      <c r="X39" s="229" t="n">
        <f aca="false">$D39</f>
        <v>4</v>
      </c>
      <c r="Y39" s="228" t="str">
        <f aca="false">GrpE!$D$9</f>
        <v>Belgium</v>
      </c>
      <c r="Z39" s="232"/>
      <c r="AA39" s="232"/>
      <c r="AB39" s="237"/>
      <c r="AC39" s="229" t="str">
        <f aca="false">IF(($F39&lt;&gt;"")*($G39&lt;&gt;"")*(Z39&lt;&gt;"")*(AA39&lt;&gt;""),($F39&gt;$G39)*(Z39&gt;AA39)+($F39=$G39)*(Z39=AA39)+($F39&lt;$G39)*(Z39&lt;AA39),"")</f>
        <v/>
      </c>
      <c r="AD39" s="229" t="str">
        <f aca="false">IF((AC39&lt;&gt;""),IF(OR($F39&lt;&gt;$G39,PrSettings!$M$4="●"),(($F39-$G39)=(Z39-AA39))*1,0),"")</f>
        <v/>
      </c>
      <c r="AE39" s="229" t="str">
        <f aca="false">IF((AC39&lt;&gt;""),($F39=Z39)*($G39=AA39),"")</f>
        <v/>
      </c>
      <c r="AF39" s="229" t="str">
        <f aca="false">IF(AC39&lt;&gt;"",IF(ABS($F39-$G39)&gt;=PrSettings!$M$7,(ABS($F39-$G39-Z39+AA39)&lt;=1)*1,IF(AND(AC39,$F39=$G39,$F39&gt;=PrSettings!$M$6),(ABS(Z39-$F39)&lt;=1)*1,IF(AND(ABS($F39-$G39-Z39+AA39)&lt;=1,$F39+$G39&gt;=PrSettings!$M$8),(ABS(Z39-$F39)&lt;=1)*(ABS(AA39-$G39)&lt;=1)*1,""))),"")</f>
        <v/>
      </c>
      <c r="AG39" s="238"/>
      <c r="AI39" s="227" t="n">
        <f aca="false">$B39</f>
        <v>21</v>
      </c>
      <c r="AJ39" s="228" t="str">
        <f aca="false">GrpE!$B$9</f>
        <v>Ukraine</v>
      </c>
      <c r="AK39" s="229" t="n">
        <f aca="false">$D39</f>
        <v>4</v>
      </c>
      <c r="AL39" s="228" t="str">
        <f aca="false">GrpE!$D$9</f>
        <v>Belgium</v>
      </c>
      <c r="AM39" s="232"/>
      <c r="AN39" s="232"/>
      <c r="AO39" s="237"/>
      <c r="AP39" s="229" t="str">
        <f aca="false">IF(($F39&lt;&gt;"")*($G39&lt;&gt;"")*(AM39&lt;&gt;"")*(AN39&lt;&gt;""),($F39&gt;$G39)*(AM39&gt;AN39)+($F39=$G39)*(AM39=AN39)+($F39&lt;$G39)*(AM39&lt;AN39),"")</f>
        <v/>
      </c>
      <c r="AQ39" s="229" t="str">
        <f aca="false">IF((AP39&lt;&gt;""),IF(OR($F39&lt;&gt;$G39,PrSettings!$M$4="●"),(($F39-$G39)=(AM39-AN39))*1,0),"")</f>
        <v/>
      </c>
      <c r="AR39" s="229" t="str">
        <f aca="false">IF((AP39&lt;&gt;""),($F39=AM39)*($G39=AN39),"")</f>
        <v/>
      </c>
      <c r="AS39" s="229" t="str">
        <f aca="false">IF(AP39&lt;&gt;"",IF(ABS($F39-$G39)&gt;=PrSettings!$M$7,(ABS($F39-$G39-AM39+AN39)&lt;=1)*1,IF(AND(AP39,$F39=$G39,$F39&gt;=PrSettings!$M$6),(ABS(AM39-$F39)&lt;=1)*1,IF(AND(ABS($F39-$G39-AM39+AN39)&lt;=1,$F39+$G39&gt;=PrSettings!$M$8),(ABS(AM39-$F39)&lt;=1)*(ABS(AN39-$G39)&lt;=1)*1,""))),"")</f>
        <v/>
      </c>
      <c r="AT39" s="238"/>
      <c r="AV39" s="227" t="n">
        <f aca="false">$B39</f>
        <v>21</v>
      </c>
      <c r="AW39" s="228" t="str">
        <f aca="false">GrpE!$B$9</f>
        <v>Ukraine</v>
      </c>
      <c r="AX39" s="229" t="n">
        <f aca="false">$D39</f>
        <v>4</v>
      </c>
      <c r="AY39" s="228" t="str">
        <f aca="false">GrpE!$D$9</f>
        <v>Belgium</v>
      </c>
      <c r="AZ39" s="232"/>
      <c r="BA39" s="232"/>
      <c r="BB39" s="237"/>
      <c r="BC39" s="229" t="str">
        <f aca="false">IF(($F39&lt;&gt;"")*($G39&lt;&gt;"")*(AZ39&lt;&gt;"")*(BA39&lt;&gt;""),($F39&gt;$G39)*(AZ39&gt;BA39)+($F39=$G39)*(AZ39=BA39)+($F39&lt;$G39)*(AZ39&lt;BA39),"")</f>
        <v/>
      </c>
      <c r="BD39" s="229" t="str">
        <f aca="false">IF((BC39&lt;&gt;""),IF(OR($F39&lt;&gt;$G39,PrSettings!$M$4="●"),(($F39-$G39)=(AZ39-BA39))*1,0),"")</f>
        <v/>
      </c>
      <c r="BE39" s="229" t="str">
        <f aca="false">IF((BC39&lt;&gt;""),($F39=AZ39)*($G39=BA39),"")</f>
        <v/>
      </c>
      <c r="BF39" s="229" t="str">
        <f aca="false">IF(BC39&lt;&gt;"",IF(ABS($F39-$G39)&gt;=PrSettings!$M$7,(ABS($F39-$G39-AZ39+BA39)&lt;=1)*1,IF(AND(BC39,$F39=$G39,$F39&gt;=PrSettings!$M$6),(ABS(AZ39-$F39)&lt;=1)*1,IF(AND(ABS($F39-$G39-AZ39+BA39)&lt;=1,$F39+$G39&gt;=PrSettings!$M$8),(ABS(AZ39-$F39)&lt;=1)*(ABS(BA39-$G39)&lt;=1)*1,""))),"")</f>
        <v/>
      </c>
      <c r="BG39" s="238"/>
      <c r="BI39" s="227" t="n">
        <f aca="false">$B39</f>
        <v>21</v>
      </c>
      <c r="BJ39" s="228" t="str">
        <f aca="false">GrpE!$B$9</f>
        <v>Ukraine</v>
      </c>
      <c r="BK39" s="229" t="n">
        <f aca="false">$D39</f>
        <v>4</v>
      </c>
      <c r="BL39" s="228" t="str">
        <f aca="false">GrpE!$D$9</f>
        <v>Belgium</v>
      </c>
      <c r="BM39" s="232"/>
      <c r="BN39" s="232"/>
      <c r="BO39" s="237"/>
      <c r="BP39" s="229" t="str">
        <f aca="false">IF(($F39&lt;&gt;"")*($G39&lt;&gt;"")*(BM39&lt;&gt;"")*(BN39&lt;&gt;""),($F39&gt;$G39)*(BM39&gt;BN39)+($F39=$G39)*(BM39=BN39)+($F39&lt;$G39)*(BM39&lt;BN39),"")</f>
        <v/>
      </c>
      <c r="BQ39" s="229" t="str">
        <f aca="false">IF((BP39&lt;&gt;""),IF(OR($F39&lt;&gt;$G39,PrSettings!$M$4="●"),(($F39-$G39)=(BM39-BN39))*1,0),"")</f>
        <v/>
      </c>
      <c r="BR39" s="229" t="str">
        <f aca="false">IF((BP39&lt;&gt;""),($F39=BM39)*($G39=BN39),"")</f>
        <v/>
      </c>
      <c r="BS39" s="229" t="str">
        <f aca="false">IF(BP39&lt;&gt;"",IF(ABS($F39-$G39)&gt;=PrSettings!$M$7,(ABS($F39-$G39-BM39+BN39)&lt;=1)*1,IF(AND(BP39,$F39=$G39,$F39&gt;=PrSettings!$M$6),(ABS(BM39-$F39)&lt;=1)*1,IF(AND(ABS($F39-$G39-BM39+BN39)&lt;=1,$F39+$G39&gt;=PrSettings!$M$8),(ABS(BM39-$F39)&lt;=1)*(ABS(BN39-$G39)&lt;=1)*1,""))),"")</f>
        <v/>
      </c>
      <c r="BT39" s="238"/>
      <c r="BV39" s="227" t="n">
        <f aca="false">$B39</f>
        <v>21</v>
      </c>
      <c r="BW39" s="228" t="str">
        <f aca="false">GrpE!$B$9</f>
        <v>Ukraine</v>
      </c>
      <c r="BX39" s="229" t="n">
        <f aca="false">$D39</f>
        <v>4</v>
      </c>
      <c r="BY39" s="228" t="str">
        <f aca="false">GrpE!$D$9</f>
        <v>Belgium</v>
      </c>
      <c r="BZ39" s="232"/>
      <c r="CA39" s="232"/>
      <c r="CB39" s="237"/>
      <c r="CC39" s="229" t="str">
        <f aca="false">IF(($F39&lt;&gt;"")*($G39&lt;&gt;"")*(BZ39&lt;&gt;"")*(CA39&lt;&gt;""),($F39&gt;$G39)*(BZ39&gt;CA39)+($F39=$G39)*(BZ39=CA39)+($F39&lt;$G39)*(BZ39&lt;CA39),"")</f>
        <v/>
      </c>
      <c r="CD39" s="229" t="str">
        <f aca="false">IF((CC39&lt;&gt;""),IF(OR($F39&lt;&gt;$G39,PrSettings!$M$4="●"),(($F39-$G39)=(BZ39-CA39))*1,0),"")</f>
        <v/>
      </c>
      <c r="CE39" s="229" t="str">
        <f aca="false">IF((CC39&lt;&gt;""),($F39=BZ39)*($G39=CA39),"")</f>
        <v/>
      </c>
      <c r="CF39" s="229" t="str">
        <f aca="false">IF(CC39&lt;&gt;"",IF(ABS($F39-$G39)&gt;=PrSettings!$M$7,(ABS($F39-$G39-BZ39+CA39)&lt;=1)*1,IF(AND(CC39,$F39=$G39,$F39&gt;=PrSettings!$M$6),(ABS(BZ39-$F39)&lt;=1)*1,IF(AND(ABS($F39-$G39-BZ39+CA39)&lt;=1,$F39+$G39&gt;=PrSettings!$M$8),(ABS(BZ39-$F39)&lt;=1)*(ABS(CA39-$G39)&lt;=1)*1,""))),"")</f>
        <v/>
      </c>
      <c r="CG39" s="238"/>
      <c r="CI39" s="227" t="n">
        <f aca="false">$B39</f>
        <v>21</v>
      </c>
      <c r="CJ39" s="228" t="str">
        <f aca="false">GrpE!$B$9</f>
        <v>Ukraine</v>
      </c>
      <c r="CK39" s="229" t="n">
        <f aca="false">$D39</f>
        <v>4</v>
      </c>
      <c r="CL39" s="228" t="str">
        <f aca="false">GrpE!$D$9</f>
        <v>Belgium</v>
      </c>
      <c r="CM39" s="232"/>
      <c r="CN39" s="232"/>
      <c r="CO39" s="237"/>
      <c r="CP39" s="229" t="str">
        <f aca="false">IF(($F39&lt;&gt;"")*($G39&lt;&gt;"")*(CM39&lt;&gt;"")*(CN39&lt;&gt;""),($F39&gt;$G39)*(CM39&gt;CN39)+($F39=$G39)*(CM39=CN39)+($F39&lt;$G39)*(CM39&lt;CN39),"")</f>
        <v/>
      </c>
      <c r="CQ39" s="229" t="str">
        <f aca="false">IF((CP39&lt;&gt;""),IF(OR($F39&lt;&gt;$G39,PrSettings!$M$4="●"),(($F39-$G39)=(CM39-CN39))*1,0),"")</f>
        <v/>
      </c>
      <c r="CR39" s="229" t="str">
        <f aca="false">IF((CP39&lt;&gt;""),($F39=CM39)*($G39=CN39),"")</f>
        <v/>
      </c>
      <c r="CS39" s="229" t="str">
        <f aca="false">IF(CP39&lt;&gt;"",IF(ABS($F39-$G39)&gt;=PrSettings!$M$7,(ABS($F39-$G39-CM39+CN39)&lt;=1)*1,IF(AND(CP39,$F39=$G39,$F39&gt;=PrSettings!$M$6),(ABS(CM39-$F39)&lt;=1)*1,IF(AND(ABS($F39-$G39-CM39+CN39)&lt;=1,$F39+$G39&gt;=PrSettings!$M$8),(ABS(CM39-$F39)&lt;=1)*(ABS(CN39-$G39)&lt;=1)*1,""))),"")</f>
        <v/>
      </c>
      <c r="CT39" s="238"/>
      <c r="CV39" s="227" t="n">
        <f aca="false">$B39</f>
        <v>21</v>
      </c>
      <c r="CW39" s="228" t="str">
        <f aca="false">GrpE!$B$9</f>
        <v>Ukraine</v>
      </c>
      <c r="CX39" s="229" t="n">
        <f aca="false">$D39</f>
        <v>4</v>
      </c>
      <c r="CY39" s="228" t="str">
        <f aca="false">GrpE!$D$9</f>
        <v>Belgium</v>
      </c>
      <c r="CZ39" s="232"/>
      <c r="DA39" s="232"/>
      <c r="DB39" s="237"/>
      <c r="DC39" s="229" t="str">
        <f aca="false">IF(($F39&lt;&gt;"")*($G39&lt;&gt;"")*(CZ39&lt;&gt;"")*(DA39&lt;&gt;""),($F39&gt;$G39)*(CZ39&gt;DA39)+($F39=$G39)*(CZ39=DA39)+($F39&lt;$G39)*(CZ39&lt;DA39),"")</f>
        <v/>
      </c>
      <c r="DD39" s="229" t="str">
        <f aca="false">IF((DC39&lt;&gt;""),IF(OR($F39&lt;&gt;$G39,PrSettings!$M$4="●"),(($F39-$G39)=(CZ39-DA39))*1,0),"")</f>
        <v/>
      </c>
      <c r="DE39" s="229" t="str">
        <f aca="false">IF((DC39&lt;&gt;""),($F39=CZ39)*($G39=DA39),"")</f>
        <v/>
      </c>
      <c r="DF39" s="229" t="str">
        <f aca="false">IF(DC39&lt;&gt;"",IF(ABS($F39-$G39)&gt;=PrSettings!$M$7,(ABS($F39-$G39-CZ39+DA39)&lt;=1)*1,IF(AND(DC39,$F39=$G39,$F39&gt;=PrSettings!$M$6),(ABS(CZ39-$F39)&lt;=1)*1,IF(AND(ABS($F39-$G39-CZ39+DA39)&lt;=1,$F39+$G39&gt;=PrSettings!$M$8),(ABS(CZ39-$F39)&lt;=1)*(ABS(DA39-$G39)&lt;=1)*1,""))),"")</f>
        <v/>
      </c>
      <c r="DG39" s="238"/>
      <c r="DI39" s="227" t="n">
        <f aca="false">$B39</f>
        <v>21</v>
      </c>
      <c r="DJ39" s="228" t="str">
        <f aca="false">GrpE!$B$9</f>
        <v>Ukraine</v>
      </c>
      <c r="DK39" s="229" t="n">
        <f aca="false">$D39</f>
        <v>4</v>
      </c>
      <c r="DL39" s="228" t="str">
        <f aca="false">GrpE!$D$9</f>
        <v>Belgium</v>
      </c>
      <c r="DM39" s="232"/>
      <c r="DN39" s="232"/>
      <c r="DO39" s="237"/>
      <c r="DP39" s="229" t="str">
        <f aca="false">IF(($F39&lt;&gt;"")*($G39&lt;&gt;"")*(DM39&lt;&gt;"")*(DN39&lt;&gt;""),($F39&gt;$G39)*(DM39&gt;DN39)+($F39=$G39)*(DM39=DN39)+($F39&lt;$G39)*(DM39&lt;DN39),"")</f>
        <v/>
      </c>
      <c r="DQ39" s="229" t="str">
        <f aca="false">IF((DP39&lt;&gt;""),IF(OR($F39&lt;&gt;$G39,PrSettings!$M$4="●"),(($F39-$G39)=(DM39-DN39))*1,0),"")</f>
        <v/>
      </c>
      <c r="DR39" s="229" t="str">
        <f aca="false">IF((DP39&lt;&gt;""),($F39=DM39)*($G39=DN39),"")</f>
        <v/>
      </c>
      <c r="DS39" s="229" t="str">
        <f aca="false">IF(DP39&lt;&gt;"",IF(ABS($F39-$G39)&gt;=PrSettings!$M$7,(ABS($F39-$G39-DM39+DN39)&lt;=1)*1,IF(AND(DP39,$F39=$G39,$F39&gt;=PrSettings!$M$6),(ABS(DM39-$F39)&lt;=1)*1,IF(AND(ABS($F39-$G39-DM39+DN39)&lt;=1,$F39+$G39&gt;=PrSettings!$M$8),(ABS(DM39-$F39)&lt;=1)*(ABS(DN39-$G39)&lt;=1)*1,""))),"")</f>
        <v/>
      </c>
      <c r="DT39" s="238"/>
      <c r="DV39" s="227" t="n">
        <f aca="false">$B39</f>
        <v>21</v>
      </c>
      <c r="DW39" s="228" t="str">
        <f aca="false">GrpE!$B$9</f>
        <v>Ukraine</v>
      </c>
      <c r="DX39" s="229" t="n">
        <f aca="false">$D39</f>
        <v>4</v>
      </c>
      <c r="DY39" s="228" t="str">
        <f aca="false">GrpE!$D$9</f>
        <v>Belgium</v>
      </c>
      <c r="DZ39" s="232"/>
      <c r="EA39" s="232"/>
      <c r="EB39" s="237"/>
      <c r="EC39" s="229" t="str">
        <f aca="false">IF(($F39&lt;&gt;"")*($G39&lt;&gt;"")*(DZ39&lt;&gt;"")*(EA39&lt;&gt;""),($F39&gt;$G39)*(DZ39&gt;EA39)+($F39=$G39)*(DZ39=EA39)+($F39&lt;$G39)*(DZ39&lt;EA39),"")</f>
        <v/>
      </c>
      <c r="ED39" s="229" t="str">
        <f aca="false">IF((EC39&lt;&gt;""),IF(OR($F39&lt;&gt;$G39,PrSettings!$M$4="●"),(($F39-$G39)=(DZ39-EA39))*1,0),"")</f>
        <v/>
      </c>
      <c r="EE39" s="229" t="str">
        <f aca="false">IF((EC39&lt;&gt;""),($F39=DZ39)*($G39=EA39),"")</f>
        <v/>
      </c>
      <c r="EF39" s="229" t="str">
        <f aca="false">IF(EC39&lt;&gt;"",IF(ABS($F39-$G39)&gt;=PrSettings!$M$7,(ABS($F39-$G39-DZ39+EA39)&lt;=1)*1,IF(AND(EC39,$F39=$G39,$F39&gt;=PrSettings!$M$6),(ABS(DZ39-$F39)&lt;=1)*1,IF(AND(ABS($F39-$G39-DZ39+EA39)&lt;=1,$F39+$G39&gt;=PrSettings!$M$8),(ABS(DZ39-$F39)&lt;=1)*(ABS(EA39-$G39)&lt;=1)*1,""))),"")</f>
        <v/>
      </c>
      <c r="EG39" s="238"/>
      <c r="EI39" s="227" t="n">
        <f aca="false">$B39</f>
        <v>21</v>
      </c>
      <c r="EJ39" s="228" t="str">
        <f aca="false">GrpE!$B$9</f>
        <v>Ukraine</v>
      </c>
      <c r="EK39" s="229" t="n">
        <f aca="false">$D39</f>
        <v>4</v>
      </c>
      <c r="EL39" s="228" t="str">
        <f aca="false">GrpE!$D$9</f>
        <v>Belgium</v>
      </c>
      <c r="EM39" s="232"/>
      <c r="EN39" s="232"/>
      <c r="EO39" s="237"/>
      <c r="EP39" s="229" t="str">
        <f aca="false">IF(($F39&lt;&gt;"")*($G39&lt;&gt;"")*(EM39&lt;&gt;"")*(EN39&lt;&gt;""),($F39&gt;$G39)*(EM39&gt;EN39)+($F39=$G39)*(EM39=EN39)+($F39&lt;$G39)*(EM39&lt;EN39),"")</f>
        <v/>
      </c>
      <c r="EQ39" s="229" t="str">
        <f aca="false">IF((EP39&lt;&gt;""),IF(OR($F39&lt;&gt;$G39,PrSettings!$M$4="●"),(($F39-$G39)=(EM39-EN39))*1,0),"")</f>
        <v/>
      </c>
      <c r="ER39" s="229" t="str">
        <f aca="false">IF((EP39&lt;&gt;""),($F39=EM39)*($G39=EN39),"")</f>
        <v/>
      </c>
      <c r="ES39" s="229" t="str">
        <f aca="false">IF(EP39&lt;&gt;"",IF(ABS($F39-$G39)&gt;=PrSettings!$M$7,(ABS($F39-$G39-EM39+EN39)&lt;=1)*1,IF(AND(EP39,$F39=$G39,$F39&gt;=PrSettings!$M$6),(ABS(EM39-$F39)&lt;=1)*1,IF(AND(ABS($F39-$G39-EM39+EN39)&lt;=1,$F39+$G39&gt;=PrSettings!$M$8),(ABS(EM39-$F39)&lt;=1)*(ABS(EN39-$G39)&lt;=1)*1,""))),"")</f>
        <v/>
      </c>
      <c r="ET39" s="238"/>
      <c r="EV39" s="227" t="n">
        <f aca="false">$B39</f>
        <v>21</v>
      </c>
      <c r="EW39" s="228" t="str">
        <f aca="false">GrpE!$B$9</f>
        <v>Ukraine</v>
      </c>
      <c r="EX39" s="229" t="n">
        <f aca="false">$D39</f>
        <v>4</v>
      </c>
      <c r="EY39" s="228" t="str">
        <f aca="false">GrpE!$D$9</f>
        <v>Belgium</v>
      </c>
      <c r="EZ39" s="232"/>
      <c r="FA39" s="232"/>
      <c r="FB39" s="237"/>
      <c r="FC39" s="229" t="str">
        <f aca="false">IF(($F39&lt;&gt;"")*($G39&lt;&gt;"")*(EZ39&lt;&gt;"")*(FA39&lt;&gt;""),($F39&gt;$G39)*(EZ39&gt;FA39)+($F39=$G39)*(EZ39=FA39)+($F39&lt;$G39)*(EZ39&lt;FA39),"")</f>
        <v/>
      </c>
      <c r="FD39" s="229" t="str">
        <f aca="false">IF((FC39&lt;&gt;""),IF(OR($F39&lt;&gt;$G39,PrSettings!$M$4="●"),(($F39-$G39)=(EZ39-FA39))*1,0),"")</f>
        <v/>
      </c>
      <c r="FE39" s="229" t="str">
        <f aca="false">IF((FC39&lt;&gt;""),($F39=EZ39)*($G39=FA39),"")</f>
        <v/>
      </c>
      <c r="FF39" s="229" t="str">
        <f aca="false">IF(FC39&lt;&gt;"",IF(ABS($F39-$G39)&gt;=PrSettings!$M$7,(ABS($F39-$G39-EZ39+FA39)&lt;=1)*1,IF(AND(FC39,$F39=$G39,$F39&gt;=PrSettings!$M$6),(ABS(EZ39-$F39)&lt;=1)*1,IF(AND(ABS($F39-$G39-EZ39+FA39)&lt;=1,$F39+$G39&gt;=PrSettings!$M$8),(ABS(EZ39-$F39)&lt;=1)*(ABS(FA39-$G39)&lt;=1)*1,""))),"")</f>
        <v/>
      </c>
      <c r="FG39" s="238"/>
      <c r="FI39" s="227" t="n">
        <f aca="false">$B39</f>
        <v>21</v>
      </c>
      <c r="FJ39" s="228" t="str">
        <f aca="false">GrpE!$B$9</f>
        <v>Ukraine</v>
      </c>
      <c r="FK39" s="229" t="n">
        <f aca="false">$D39</f>
        <v>4</v>
      </c>
      <c r="FL39" s="228" t="str">
        <f aca="false">GrpE!$D$9</f>
        <v>Belgium</v>
      </c>
      <c r="FM39" s="232"/>
      <c r="FN39" s="232"/>
      <c r="FO39" s="237"/>
      <c r="FP39" s="229" t="str">
        <f aca="false">IF(($F39&lt;&gt;"")*($G39&lt;&gt;"")*(FM39&lt;&gt;"")*(FN39&lt;&gt;""),($F39&gt;$G39)*(FM39&gt;FN39)+($F39=$G39)*(FM39=FN39)+($F39&lt;$G39)*(FM39&lt;FN39),"")</f>
        <v/>
      </c>
      <c r="FQ39" s="229" t="str">
        <f aca="false">IF((FP39&lt;&gt;""),IF(OR($F39&lt;&gt;$G39,PrSettings!$M$4="●"),(($F39-$G39)=(FM39-FN39))*1,0),"")</f>
        <v/>
      </c>
      <c r="FR39" s="229" t="str">
        <f aca="false">IF((FP39&lt;&gt;""),($F39=FM39)*($G39=FN39),"")</f>
        <v/>
      </c>
      <c r="FS39" s="229" t="str">
        <f aca="false">IF(FP39&lt;&gt;"",IF(ABS($F39-$G39)&gt;=PrSettings!$M$7,(ABS($F39-$G39-FM39+FN39)&lt;=1)*1,IF(AND(FP39,$F39=$G39,$F39&gt;=PrSettings!$M$6),(ABS(FM39-$F39)&lt;=1)*1,IF(AND(ABS($F39-$G39-FM39+FN39)&lt;=1,$F39+$G39&gt;=PrSettings!$M$8),(ABS(FM39-$F39)&lt;=1)*(ABS(FN39-$G39)&lt;=1)*1,""))),"")</f>
        <v/>
      </c>
      <c r="FT39" s="238"/>
      <c r="FV39" s="227" t="n">
        <f aca="false">$B39</f>
        <v>21</v>
      </c>
      <c r="FW39" s="228" t="str">
        <f aca="false">GrpE!$B$9</f>
        <v>Ukraine</v>
      </c>
      <c r="FX39" s="229" t="n">
        <f aca="false">$D39</f>
        <v>4</v>
      </c>
      <c r="FY39" s="228" t="str">
        <f aca="false">GrpE!$D$9</f>
        <v>Belgium</v>
      </c>
      <c r="FZ39" s="232"/>
      <c r="GA39" s="232"/>
      <c r="GB39" s="237"/>
      <c r="GC39" s="229" t="str">
        <f aca="false">IF(($F39&lt;&gt;"")*($G39&lt;&gt;"")*(FZ39&lt;&gt;"")*(GA39&lt;&gt;""),($F39&gt;$G39)*(FZ39&gt;GA39)+($F39=$G39)*(FZ39=GA39)+($F39&lt;$G39)*(FZ39&lt;GA39),"")</f>
        <v/>
      </c>
      <c r="GD39" s="229" t="str">
        <f aca="false">IF((GC39&lt;&gt;""),IF(OR($F39&lt;&gt;$G39,PrSettings!$M$4="●"),(($F39-$G39)=(FZ39-GA39))*1,0),"")</f>
        <v/>
      </c>
      <c r="GE39" s="229" t="str">
        <f aca="false">IF((GC39&lt;&gt;""),($F39=FZ39)*($G39=GA39),"")</f>
        <v/>
      </c>
      <c r="GF39" s="229" t="str">
        <f aca="false">IF(GC39&lt;&gt;"",IF(ABS($F39-$G39)&gt;=PrSettings!$M$7,(ABS($F39-$G39-FZ39+GA39)&lt;=1)*1,IF(AND(GC39,$F39=$G39,$F39&gt;=PrSettings!$M$6),(ABS(FZ39-$F39)&lt;=1)*1,IF(AND(ABS($F39-$G39-FZ39+GA39)&lt;=1,$F39+$G39&gt;=PrSettings!$M$8),(ABS(FZ39-$F39)&lt;=1)*(ABS(GA39-$G39)&lt;=1)*1,""))),"")</f>
        <v/>
      </c>
      <c r="GG39" s="238"/>
      <c r="GI39" s="227" t="n">
        <f aca="false">$B39</f>
        <v>21</v>
      </c>
      <c r="GJ39" s="228" t="str">
        <f aca="false">GrpE!$B$9</f>
        <v>Ukraine</v>
      </c>
      <c r="GK39" s="229" t="n">
        <f aca="false">$D39</f>
        <v>4</v>
      </c>
      <c r="GL39" s="228" t="str">
        <f aca="false">GrpE!$D$9</f>
        <v>Belgium</v>
      </c>
      <c r="GM39" s="232"/>
      <c r="GN39" s="232"/>
      <c r="GO39" s="237"/>
      <c r="GP39" s="229" t="str">
        <f aca="false">IF(($F39&lt;&gt;"")*($G39&lt;&gt;"")*(GM39&lt;&gt;"")*(GN39&lt;&gt;""),($F39&gt;$G39)*(GM39&gt;GN39)+($F39=$G39)*(GM39=GN39)+($F39&lt;$G39)*(GM39&lt;GN39),"")</f>
        <v/>
      </c>
      <c r="GQ39" s="229" t="str">
        <f aca="false">IF((GP39&lt;&gt;""),IF(OR($F39&lt;&gt;$G39,PrSettings!$M$4="●"),(($F39-$G39)=(GM39-GN39))*1,0),"")</f>
        <v/>
      </c>
      <c r="GR39" s="229" t="str">
        <f aca="false">IF((GP39&lt;&gt;""),($F39=GM39)*($G39=GN39),"")</f>
        <v/>
      </c>
      <c r="GS39" s="229" t="str">
        <f aca="false">IF(GP39&lt;&gt;"",IF(ABS($F39-$G39)&gt;=PrSettings!$M$7,(ABS($F39-$G39-GM39+GN39)&lt;=1)*1,IF(AND(GP39,$F39=$G39,$F39&gt;=PrSettings!$M$6),(ABS(GM39-$F39)&lt;=1)*1,IF(AND(ABS($F39-$G39-GM39+GN39)&lt;=1,$F39+$G39&gt;=PrSettings!$M$8),(ABS(GM39-$F39)&lt;=1)*(ABS(GN39-$G39)&lt;=1)*1,""))),"")</f>
        <v/>
      </c>
      <c r="GT39" s="238"/>
      <c r="GV39" s="227" t="n">
        <f aca="false">$B39</f>
        <v>21</v>
      </c>
      <c r="GW39" s="228" t="str">
        <f aca="false">GrpE!$B$9</f>
        <v>Ukraine</v>
      </c>
      <c r="GX39" s="229" t="n">
        <f aca="false">$D39</f>
        <v>4</v>
      </c>
      <c r="GY39" s="228" t="str">
        <f aca="false">GrpE!$D$9</f>
        <v>Belgium</v>
      </c>
      <c r="GZ39" s="232"/>
      <c r="HA39" s="232"/>
      <c r="HB39" s="237"/>
      <c r="HC39" s="229" t="str">
        <f aca="false">IF(($F39&lt;&gt;"")*($G39&lt;&gt;"")*(GZ39&lt;&gt;"")*(HA39&lt;&gt;""),($F39&gt;$G39)*(GZ39&gt;HA39)+($F39=$G39)*(GZ39=HA39)+($F39&lt;$G39)*(GZ39&lt;HA39),"")</f>
        <v/>
      </c>
      <c r="HD39" s="229" t="str">
        <f aca="false">IF((HC39&lt;&gt;""),IF(OR($F39&lt;&gt;$G39,PrSettings!$M$4="●"),(($F39-$G39)=(GZ39-HA39))*1,0),"")</f>
        <v/>
      </c>
      <c r="HE39" s="229" t="str">
        <f aca="false">IF((HC39&lt;&gt;""),($F39=GZ39)*($G39=HA39),"")</f>
        <v/>
      </c>
      <c r="HF39" s="229" t="str">
        <f aca="false">IF(HC39&lt;&gt;"",IF(ABS($F39-$G39)&gt;=PrSettings!$M$7,(ABS($F39-$G39-GZ39+HA39)&lt;=1)*1,IF(AND(HC39,$F39=$G39,$F39&gt;=PrSettings!$M$6),(ABS(GZ39-$F39)&lt;=1)*1,IF(AND(ABS($F39-$G39-GZ39+HA39)&lt;=1,$F39+$G39&gt;=PrSettings!$M$8),(ABS(GZ39-$F39)&lt;=1)*(ABS(HA39-$G39)&lt;=1)*1,""))),"")</f>
        <v/>
      </c>
      <c r="HG39" s="238"/>
      <c r="HI39" s="227" t="n">
        <f aca="false">$B39</f>
        <v>21</v>
      </c>
      <c r="HJ39" s="228" t="str">
        <f aca="false">GrpE!$B$9</f>
        <v>Ukraine</v>
      </c>
      <c r="HK39" s="229" t="n">
        <f aca="false">$D39</f>
        <v>4</v>
      </c>
      <c r="HL39" s="228" t="str">
        <f aca="false">GrpE!$D$9</f>
        <v>Belgium</v>
      </c>
      <c r="HM39" s="232"/>
      <c r="HN39" s="232"/>
      <c r="HO39" s="237"/>
      <c r="HP39" s="229" t="str">
        <f aca="false">IF(($F39&lt;&gt;"")*($G39&lt;&gt;"")*(HM39&lt;&gt;"")*(HN39&lt;&gt;""),($F39&gt;$G39)*(HM39&gt;HN39)+($F39=$G39)*(HM39=HN39)+($F39&lt;$G39)*(HM39&lt;HN39),"")</f>
        <v/>
      </c>
      <c r="HQ39" s="229" t="str">
        <f aca="false">IF((HP39&lt;&gt;""),IF(OR($F39&lt;&gt;$G39,PrSettings!$M$4="●"),(($F39-$G39)=(HM39-HN39))*1,0),"")</f>
        <v/>
      </c>
      <c r="HR39" s="229" t="str">
        <f aca="false">IF((HP39&lt;&gt;""),($F39=HM39)*($G39=HN39),"")</f>
        <v/>
      </c>
      <c r="HS39" s="229" t="str">
        <f aca="false">IF(HP39&lt;&gt;"",IF(ABS($F39-$G39)&gt;=PrSettings!$M$7,(ABS($F39-$G39-HM39+HN39)&lt;=1)*1,IF(AND(HP39,$F39=$G39,$F39&gt;=PrSettings!$M$6),(ABS(HM39-$F39)&lt;=1)*1,IF(AND(ABS($F39-$G39-HM39+HN39)&lt;=1,$F39+$G39&gt;=PrSettings!$M$8),(ABS(HM39-$F39)&lt;=1)*(ABS(HN39-$G39)&lt;=1)*1,""))),"")</f>
        <v/>
      </c>
      <c r="HT39" s="238"/>
      <c r="HV39" s="227" t="n">
        <f aca="false">$B39</f>
        <v>21</v>
      </c>
      <c r="HW39" s="228" t="str">
        <f aca="false">GrpE!$B$9</f>
        <v>Ukraine</v>
      </c>
      <c r="HX39" s="229" t="n">
        <f aca="false">$D39</f>
        <v>4</v>
      </c>
      <c r="HY39" s="228" t="str">
        <f aca="false">GrpE!$D$9</f>
        <v>Belgium</v>
      </c>
      <c r="HZ39" s="232"/>
      <c r="IA39" s="232"/>
      <c r="IB39" s="237"/>
      <c r="IC39" s="229" t="str">
        <f aca="false">IF(($F39&lt;&gt;"")*($G39&lt;&gt;"")*(HZ39&lt;&gt;"")*(IA39&lt;&gt;""),($F39&gt;$G39)*(HZ39&gt;IA39)+($F39=$G39)*(HZ39=IA39)+($F39&lt;$G39)*(HZ39&lt;IA39),"")</f>
        <v/>
      </c>
      <c r="ID39" s="229" t="str">
        <f aca="false">IF((IC39&lt;&gt;""),IF(OR($F39&lt;&gt;$G39,PrSettings!$M$4="●"),(($F39-$G39)=(HZ39-IA39))*1,0),"")</f>
        <v/>
      </c>
      <c r="IE39" s="229" t="str">
        <f aca="false">IF((IC39&lt;&gt;""),($F39=HZ39)*($G39=IA39),"")</f>
        <v/>
      </c>
      <c r="IF39" s="229" t="str">
        <f aca="false">IF(IC39&lt;&gt;"",IF(ABS($F39-$G39)&gt;=PrSettings!$M$7,(ABS($F39-$G39-HZ39+IA39)&lt;=1)*1,IF(AND(IC39,$F39=$G39,$F39&gt;=PrSettings!$M$6),(ABS(HZ39-$F39)&lt;=1)*1,IF(AND(ABS($F39-$G39-HZ39+IA39)&lt;=1,$F39+$G39&gt;=PrSettings!$M$8),(ABS(HZ39-$F39)&lt;=1)*(ABS(IA39-$G39)&lt;=1)*1,""))),"")</f>
        <v/>
      </c>
      <c r="IG39" s="238"/>
      <c r="II39" s="227" t="n">
        <f aca="false">$B39</f>
        <v>21</v>
      </c>
      <c r="IJ39" s="228" t="str">
        <f aca="false">GrpE!$B$9</f>
        <v>Ukraine</v>
      </c>
      <c r="IK39" s="229" t="n">
        <f aca="false">$D39</f>
        <v>4</v>
      </c>
      <c r="IL39" s="228" t="str">
        <f aca="false">GrpE!$D$9</f>
        <v>Belgium</v>
      </c>
      <c r="IM39" s="232"/>
      <c r="IN39" s="232"/>
      <c r="IO39" s="237"/>
      <c r="IP39" s="229" t="str">
        <f aca="false">IF(($F39&lt;&gt;"")*($G39&lt;&gt;"")*(IM39&lt;&gt;"")*(IN39&lt;&gt;""),($F39&gt;$G39)*(IM39&gt;IN39)+($F39=$G39)*(IM39=IN39)+($F39&lt;$G39)*(IM39&lt;IN39),"")</f>
        <v/>
      </c>
      <c r="IQ39" s="229" t="str">
        <f aca="false">IF((IP39&lt;&gt;""),IF(OR($F39&lt;&gt;$G39,PrSettings!$M$4="●"),(($F39-$G39)=(IM39-IN39))*1,0),"")</f>
        <v/>
      </c>
      <c r="IR39" s="229" t="str">
        <f aca="false">IF((IP39&lt;&gt;""),($F39=IM39)*($G39=IN39),"")</f>
        <v/>
      </c>
      <c r="IS39" s="229" t="str">
        <f aca="false">IF(IP39&lt;&gt;"",IF(ABS($F39-$G39)&gt;=PrSettings!$M$7,(ABS($F39-$G39-IM39+IN39)&lt;=1)*1,IF(AND(IP39,$F39=$G39,$F39&gt;=PrSettings!$M$6),(ABS(IM39-$F39)&lt;=1)*1,IF(AND(ABS($F39-$G39-IM39+IN39)&lt;=1,$F39+$G39&gt;=PrSettings!$M$8),(ABS(IM39-$F39)&lt;=1)*(ABS(IN39-$G39)&lt;=1)*1,""))),"")</f>
        <v/>
      </c>
      <c r="IT39" s="238"/>
      <c r="IV39" s="227" t="n">
        <f aca="false">$B39</f>
        <v>21</v>
      </c>
      <c r="IW39" s="228" t="str">
        <f aca="false">GrpE!$B$9</f>
        <v>Ukraine</v>
      </c>
      <c r="IX39" s="229" t="n">
        <f aca="false">$D39</f>
        <v>4</v>
      </c>
      <c r="IY39" s="228" t="str">
        <f aca="false">GrpE!$D$9</f>
        <v>Belgium</v>
      </c>
      <c r="IZ39" s="232"/>
      <c r="JA39" s="232"/>
      <c r="JB39" s="237"/>
      <c r="JC39" s="229" t="str">
        <f aca="false">IF(($F39&lt;&gt;"")*($G39&lt;&gt;"")*(IZ39&lt;&gt;"")*(JA39&lt;&gt;""),($F39&gt;$G39)*(IZ39&gt;JA39)+($F39=$G39)*(IZ39=JA39)+($F39&lt;$G39)*(IZ39&lt;JA39),"")</f>
        <v/>
      </c>
      <c r="JD39" s="229" t="str">
        <f aca="false">IF((JC39&lt;&gt;""),IF(OR($F39&lt;&gt;$G39,PrSettings!$M$4="●"),(($F39-$G39)=(IZ39-JA39))*1,0),"")</f>
        <v/>
      </c>
      <c r="JE39" s="229" t="str">
        <f aca="false">IF((JC39&lt;&gt;""),($F39=IZ39)*($G39=JA39),"")</f>
        <v/>
      </c>
      <c r="JF39" s="229" t="str">
        <f aca="false">IF(JC39&lt;&gt;"",IF(ABS($F39-$G39)&gt;=PrSettings!$M$7,(ABS($F39-$G39-IZ39+JA39)&lt;=1)*1,IF(AND(JC39,$F39=$G39,$F39&gt;=PrSettings!$M$6),(ABS(IZ39-$F39)&lt;=1)*1,IF(AND(ABS($F39-$G39-IZ39+JA39)&lt;=1,$F39+$G39&gt;=PrSettings!$M$8),(ABS(IZ39-$F39)&lt;=1)*(ABS(JA39-$G39)&lt;=1)*1,""))),"")</f>
        <v/>
      </c>
      <c r="JG39" s="238"/>
      <c r="JI39" s="227" t="n">
        <f aca="false">$B39</f>
        <v>21</v>
      </c>
      <c r="JJ39" s="228" t="str">
        <f aca="false">GrpE!$B$9</f>
        <v>Ukraine</v>
      </c>
      <c r="JK39" s="229" t="n">
        <f aca="false">$D39</f>
        <v>4</v>
      </c>
      <c r="JL39" s="228" t="str">
        <f aca="false">GrpE!$D$9</f>
        <v>Belgium</v>
      </c>
      <c r="JM39" s="232"/>
      <c r="JN39" s="232"/>
      <c r="JO39" s="237"/>
      <c r="JP39" s="229" t="str">
        <f aca="false">IF(($F39&lt;&gt;"")*($G39&lt;&gt;"")*(JM39&lt;&gt;"")*(JN39&lt;&gt;""),($F39&gt;$G39)*(JM39&gt;JN39)+($F39=$G39)*(JM39=JN39)+($F39&lt;$G39)*(JM39&lt;JN39),"")</f>
        <v/>
      </c>
      <c r="JQ39" s="229" t="str">
        <f aca="false">IF((JP39&lt;&gt;""),IF(OR($F39&lt;&gt;$G39,PrSettings!$M$4="●"),(($F39-$G39)=(JM39-JN39))*1,0),"")</f>
        <v/>
      </c>
      <c r="JR39" s="229" t="str">
        <f aca="false">IF((JP39&lt;&gt;""),($F39=JM39)*($G39=JN39),"")</f>
        <v/>
      </c>
      <c r="JS39" s="229" t="str">
        <f aca="false">IF(JP39&lt;&gt;"",IF(ABS($F39-$G39)&gt;=PrSettings!$M$7,(ABS($F39-$G39-JM39+JN39)&lt;=1)*1,IF(AND(JP39,$F39=$G39,$F39&gt;=PrSettings!$M$6),(ABS(JM39-$F39)&lt;=1)*1,IF(AND(ABS($F39-$G39-JM39+JN39)&lt;=1,$F39+$G39&gt;=PrSettings!$M$8),(ABS(JM39-$F39)&lt;=1)*(ABS(JN39-$G39)&lt;=1)*1,""))),"")</f>
        <v/>
      </c>
      <c r="JT39" s="238"/>
      <c r="JV39" s="227" t="n">
        <f aca="false">$B39</f>
        <v>21</v>
      </c>
      <c r="JW39" s="228" t="str">
        <f aca="false">GrpE!$B$9</f>
        <v>Ukraine</v>
      </c>
      <c r="JX39" s="229" t="n">
        <f aca="false">$D39</f>
        <v>4</v>
      </c>
      <c r="JY39" s="228" t="str">
        <f aca="false">GrpE!$D$9</f>
        <v>Belgium</v>
      </c>
      <c r="JZ39" s="232"/>
      <c r="KA39" s="232"/>
      <c r="KB39" s="237"/>
      <c r="KC39" s="229" t="str">
        <f aca="false">IF(($F39&lt;&gt;"")*($G39&lt;&gt;"")*(JZ39&lt;&gt;"")*(KA39&lt;&gt;""),($F39&gt;$G39)*(JZ39&gt;KA39)+($F39=$G39)*(JZ39=KA39)+($F39&lt;$G39)*(JZ39&lt;KA39),"")</f>
        <v/>
      </c>
      <c r="KD39" s="229" t="str">
        <f aca="false">IF((KC39&lt;&gt;""),IF(OR($F39&lt;&gt;$G39,PrSettings!$M$4="●"),(($F39-$G39)=(JZ39-KA39))*1,0),"")</f>
        <v/>
      </c>
      <c r="KE39" s="229" t="str">
        <f aca="false">IF((KC39&lt;&gt;""),($F39=JZ39)*($G39=KA39),"")</f>
        <v/>
      </c>
      <c r="KF39" s="229" t="str">
        <f aca="false">IF(KC39&lt;&gt;"",IF(ABS($F39-$G39)&gt;=PrSettings!$M$7,(ABS($F39-$G39-JZ39+KA39)&lt;=1)*1,IF(AND(KC39,$F39=$G39,$F39&gt;=PrSettings!$M$6),(ABS(JZ39-$F39)&lt;=1)*1,IF(AND(ABS($F39-$G39-JZ39+KA39)&lt;=1,$F39+$G39&gt;=PrSettings!$M$8),(ABS(JZ39-$F39)&lt;=1)*(ABS(KA39-$G39)&lt;=1)*1,""))),"")</f>
        <v/>
      </c>
      <c r="KG39" s="238"/>
      <c r="KI39" s="227" t="n">
        <f aca="false">$B39</f>
        <v>21</v>
      </c>
      <c r="KJ39" s="228" t="str">
        <f aca="false">GrpE!$B$9</f>
        <v>Ukraine</v>
      </c>
      <c r="KK39" s="229" t="n">
        <f aca="false">$D39</f>
        <v>4</v>
      </c>
      <c r="KL39" s="228" t="str">
        <f aca="false">GrpE!$D$9</f>
        <v>Belgium</v>
      </c>
      <c r="KM39" s="232"/>
      <c r="KN39" s="232"/>
      <c r="KO39" s="237"/>
      <c r="KP39" s="229" t="str">
        <f aca="false">IF(($F39&lt;&gt;"")*($G39&lt;&gt;"")*(KM39&lt;&gt;"")*(KN39&lt;&gt;""),($F39&gt;$G39)*(KM39&gt;KN39)+($F39=$G39)*(KM39=KN39)+($F39&lt;$G39)*(KM39&lt;KN39),"")</f>
        <v/>
      </c>
      <c r="KQ39" s="229" t="str">
        <f aca="false">IF((KP39&lt;&gt;""),IF(OR($F39&lt;&gt;$G39,PrSettings!$M$4="●"),(($F39-$G39)=(KM39-KN39))*1,0),"")</f>
        <v/>
      </c>
      <c r="KR39" s="229" t="str">
        <f aca="false">IF((KP39&lt;&gt;""),($F39=KM39)*($G39=KN39),"")</f>
        <v/>
      </c>
      <c r="KS39" s="229" t="str">
        <f aca="false">IF(KP39&lt;&gt;"",IF(ABS($F39-$G39)&gt;=PrSettings!$M$7,(ABS($F39-$G39-KM39+KN39)&lt;=1)*1,IF(AND(KP39,$F39=$G39,$F39&gt;=PrSettings!$M$6),(ABS(KM39-$F39)&lt;=1)*1,IF(AND(ABS($F39-$G39-KM39+KN39)&lt;=1,$F39+$G39&gt;=PrSettings!$M$8),(ABS(KM39-$F39)&lt;=1)*(ABS(KN39-$G39)&lt;=1)*1,""))),"")</f>
        <v/>
      </c>
      <c r="KT39" s="238"/>
      <c r="KV39" s="227" t="n">
        <f aca="false">$B39</f>
        <v>21</v>
      </c>
      <c r="KW39" s="228" t="str">
        <f aca="false">GrpE!$B$9</f>
        <v>Ukraine</v>
      </c>
      <c r="KX39" s="229" t="n">
        <f aca="false">$D39</f>
        <v>4</v>
      </c>
      <c r="KY39" s="228" t="str">
        <f aca="false">GrpE!$D$9</f>
        <v>Belgium</v>
      </c>
      <c r="KZ39" s="232"/>
      <c r="LA39" s="232"/>
      <c r="LB39" s="237"/>
      <c r="LC39" s="229" t="str">
        <f aca="false">IF(($F39&lt;&gt;"")*($G39&lt;&gt;"")*(KZ39&lt;&gt;"")*(LA39&lt;&gt;""),($F39&gt;$G39)*(KZ39&gt;LA39)+($F39=$G39)*(KZ39=LA39)+($F39&lt;$G39)*(KZ39&lt;LA39),"")</f>
        <v/>
      </c>
      <c r="LD39" s="229" t="str">
        <f aca="false">IF((LC39&lt;&gt;""),IF(OR($F39&lt;&gt;$G39,PrSettings!$M$4="●"),(($F39-$G39)=(KZ39-LA39))*1,0),"")</f>
        <v/>
      </c>
      <c r="LE39" s="229" t="str">
        <f aca="false">IF((LC39&lt;&gt;""),($F39=KZ39)*($G39=LA39),"")</f>
        <v/>
      </c>
      <c r="LF39" s="229" t="str">
        <f aca="false">IF(LC39&lt;&gt;"",IF(ABS($F39-$G39)&gt;=PrSettings!$M$7,(ABS($F39-$G39-KZ39+LA39)&lt;=1)*1,IF(AND(LC39,$F39=$G39,$F39&gt;=PrSettings!$M$6),(ABS(KZ39-$F39)&lt;=1)*1,IF(AND(ABS($F39-$G39-KZ39+LA39)&lt;=1,$F39+$G39&gt;=PrSettings!$M$8),(ABS(KZ39-$F39)&lt;=1)*(ABS(LA39-$G39)&lt;=1)*1,""))),"")</f>
        <v/>
      </c>
      <c r="LG39" s="238"/>
      <c r="LI39" s="227" t="n">
        <f aca="false">$B39</f>
        <v>21</v>
      </c>
      <c r="LJ39" s="228" t="str">
        <f aca="false">GrpE!$B$9</f>
        <v>Ukraine</v>
      </c>
      <c r="LK39" s="229" t="n">
        <f aca="false">$D39</f>
        <v>4</v>
      </c>
      <c r="LL39" s="228" t="str">
        <f aca="false">GrpE!$D$9</f>
        <v>Belgium</v>
      </c>
      <c r="LM39" s="232"/>
      <c r="LN39" s="232"/>
      <c r="LO39" s="237"/>
      <c r="LP39" s="229" t="str">
        <f aca="false">IF(($F39&lt;&gt;"")*($G39&lt;&gt;"")*(LM39&lt;&gt;"")*(LN39&lt;&gt;""),($F39&gt;$G39)*(LM39&gt;LN39)+($F39=$G39)*(LM39=LN39)+($F39&lt;$G39)*(LM39&lt;LN39),"")</f>
        <v/>
      </c>
      <c r="LQ39" s="229" t="str">
        <f aca="false">IF((LP39&lt;&gt;""),IF(OR($F39&lt;&gt;$G39,PrSettings!$M$4="●"),(($F39-$G39)=(LM39-LN39))*1,0),"")</f>
        <v/>
      </c>
      <c r="LR39" s="229" t="str">
        <f aca="false">IF((LP39&lt;&gt;""),($F39=LM39)*($G39=LN39),"")</f>
        <v/>
      </c>
      <c r="LS39" s="229" t="str">
        <f aca="false">IF(LP39&lt;&gt;"",IF(ABS($F39-$G39)&gt;=PrSettings!$M$7,(ABS($F39-$G39-LM39+LN39)&lt;=1)*1,IF(AND(LP39,$F39=$G39,$F39&gt;=PrSettings!$M$6),(ABS(LM39-$F39)&lt;=1)*1,IF(AND(ABS($F39-$G39-LM39+LN39)&lt;=1,$F39+$G39&gt;=PrSettings!$M$8),(ABS(LM39-$F39)&lt;=1)*(ABS(LN39-$G39)&lt;=1)*1,""))),"")</f>
        <v/>
      </c>
      <c r="LT39" s="238"/>
      <c r="LV39" s="227" t="n">
        <f aca="false">$B39</f>
        <v>21</v>
      </c>
      <c r="LW39" s="228" t="str">
        <f aca="false">GrpE!$B$9</f>
        <v>Ukraine</v>
      </c>
      <c r="LX39" s="229" t="n">
        <f aca="false">$D39</f>
        <v>4</v>
      </c>
      <c r="LY39" s="228" t="str">
        <f aca="false">GrpE!$D$9</f>
        <v>Belgium</v>
      </c>
      <c r="LZ39" s="232"/>
      <c r="MA39" s="232"/>
      <c r="MB39" s="237"/>
      <c r="MC39" s="229" t="str">
        <f aca="false">IF(($F39&lt;&gt;"")*($G39&lt;&gt;"")*(LZ39&lt;&gt;"")*(MA39&lt;&gt;""),($F39&gt;$G39)*(LZ39&gt;MA39)+($F39=$G39)*(LZ39=MA39)+($F39&lt;$G39)*(LZ39&lt;MA39),"")</f>
        <v/>
      </c>
      <c r="MD39" s="229" t="str">
        <f aca="false">IF((MC39&lt;&gt;""),IF(OR($F39&lt;&gt;$G39,PrSettings!$M$4="●"),(($F39-$G39)=(LZ39-MA39))*1,0),"")</f>
        <v/>
      </c>
      <c r="ME39" s="229" t="str">
        <f aca="false">IF((MC39&lt;&gt;""),($F39=LZ39)*($G39=MA39),"")</f>
        <v/>
      </c>
      <c r="MF39" s="229" t="str">
        <f aca="false">IF(MC39&lt;&gt;"",IF(ABS($F39-$G39)&gt;=PrSettings!$M$7,(ABS($F39-$G39-LZ39+MA39)&lt;=1)*1,IF(AND(MC39,$F39=$G39,$F39&gt;=PrSettings!$M$6),(ABS(LZ39-$F39)&lt;=1)*1,IF(AND(ABS($F39-$G39-LZ39+MA39)&lt;=1,$F39+$G39&gt;=PrSettings!$M$8),(ABS(LZ39-$F39)&lt;=1)*(ABS(MA39-$G39)&lt;=1)*1,""))),"")</f>
        <v/>
      </c>
      <c r="MG39" s="238"/>
    </row>
    <row r="40" customFormat="false" ht="24" hidden="false" customHeight="true" outlineLevel="0" collapsed="false">
      <c r="A40" s="153"/>
      <c r="B40" s="217" t="str">
        <f aca="false">Language!$E$95&amp;" F"</f>
        <v>Group F</v>
      </c>
      <c r="C40" s="218"/>
      <c r="D40" s="239"/>
      <c r="E40" s="220"/>
      <c r="F40" s="240"/>
      <c r="G40" s="241"/>
      <c r="H40" s="107"/>
      <c r="I40" s="217" t="str">
        <f aca="false">$B40</f>
        <v>Group F</v>
      </c>
      <c r="J40" s="239"/>
      <c r="K40" s="239"/>
      <c r="L40" s="220"/>
      <c r="M40" s="223"/>
      <c r="N40" s="224"/>
      <c r="O40" s="221"/>
      <c r="P40" s="225"/>
      <c r="Q40" s="225"/>
      <c r="R40" s="220"/>
      <c r="S40" s="220"/>
      <c r="T40" s="226"/>
      <c r="V40" s="217" t="str">
        <f aca="false">$B40</f>
        <v>Group F</v>
      </c>
      <c r="W40" s="239"/>
      <c r="X40" s="239"/>
      <c r="Y40" s="220"/>
      <c r="Z40" s="223"/>
      <c r="AA40" s="224"/>
      <c r="AB40" s="221"/>
      <c r="AC40" s="225"/>
      <c r="AD40" s="225"/>
      <c r="AE40" s="220"/>
      <c r="AF40" s="220"/>
      <c r="AG40" s="226"/>
      <c r="AI40" s="217" t="str">
        <f aca="false">$B40</f>
        <v>Group F</v>
      </c>
      <c r="AJ40" s="239"/>
      <c r="AK40" s="239"/>
      <c r="AL40" s="220"/>
      <c r="AM40" s="223"/>
      <c r="AN40" s="224"/>
      <c r="AO40" s="221"/>
      <c r="AP40" s="225"/>
      <c r="AQ40" s="225"/>
      <c r="AR40" s="220"/>
      <c r="AS40" s="220"/>
      <c r="AT40" s="226"/>
      <c r="AV40" s="217" t="str">
        <f aca="false">$B40</f>
        <v>Group F</v>
      </c>
      <c r="AW40" s="239"/>
      <c r="AX40" s="239"/>
      <c r="AY40" s="220"/>
      <c r="AZ40" s="223"/>
      <c r="BA40" s="224"/>
      <c r="BB40" s="221"/>
      <c r="BC40" s="225"/>
      <c r="BD40" s="225"/>
      <c r="BE40" s="220"/>
      <c r="BF40" s="220"/>
      <c r="BG40" s="226"/>
      <c r="BI40" s="217" t="str">
        <f aca="false">$B40</f>
        <v>Group F</v>
      </c>
      <c r="BJ40" s="239"/>
      <c r="BK40" s="239"/>
      <c r="BL40" s="220"/>
      <c r="BM40" s="223"/>
      <c r="BN40" s="224"/>
      <c r="BO40" s="221"/>
      <c r="BP40" s="225"/>
      <c r="BQ40" s="225"/>
      <c r="BR40" s="220"/>
      <c r="BS40" s="220"/>
      <c r="BT40" s="226"/>
      <c r="BV40" s="217" t="str">
        <f aca="false">$B40</f>
        <v>Group F</v>
      </c>
      <c r="BW40" s="239"/>
      <c r="BX40" s="239"/>
      <c r="BY40" s="220"/>
      <c r="BZ40" s="223"/>
      <c r="CA40" s="224"/>
      <c r="CB40" s="221"/>
      <c r="CC40" s="225"/>
      <c r="CD40" s="225"/>
      <c r="CE40" s="220"/>
      <c r="CF40" s="220"/>
      <c r="CG40" s="226"/>
      <c r="CI40" s="217" t="str">
        <f aca="false">$B40</f>
        <v>Group F</v>
      </c>
      <c r="CJ40" s="239"/>
      <c r="CK40" s="239"/>
      <c r="CL40" s="220"/>
      <c r="CM40" s="223"/>
      <c r="CN40" s="224"/>
      <c r="CO40" s="221"/>
      <c r="CP40" s="225"/>
      <c r="CQ40" s="225"/>
      <c r="CR40" s="220"/>
      <c r="CS40" s="220"/>
      <c r="CT40" s="226"/>
      <c r="CV40" s="217" t="str">
        <f aca="false">$B40</f>
        <v>Group F</v>
      </c>
      <c r="CW40" s="239"/>
      <c r="CX40" s="239"/>
      <c r="CY40" s="220"/>
      <c r="CZ40" s="223"/>
      <c r="DA40" s="224"/>
      <c r="DB40" s="221"/>
      <c r="DC40" s="225"/>
      <c r="DD40" s="225"/>
      <c r="DE40" s="220"/>
      <c r="DF40" s="220"/>
      <c r="DG40" s="226"/>
      <c r="DI40" s="217" t="str">
        <f aca="false">$B40</f>
        <v>Group F</v>
      </c>
      <c r="DJ40" s="239"/>
      <c r="DK40" s="239"/>
      <c r="DL40" s="220"/>
      <c r="DM40" s="223"/>
      <c r="DN40" s="224"/>
      <c r="DO40" s="221"/>
      <c r="DP40" s="225"/>
      <c r="DQ40" s="225"/>
      <c r="DR40" s="220"/>
      <c r="DS40" s="220"/>
      <c r="DT40" s="226"/>
      <c r="DV40" s="217" t="str">
        <f aca="false">$B40</f>
        <v>Group F</v>
      </c>
      <c r="DW40" s="239"/>
      <c r="DX40" s="239"/>
      <c r="DY40" s="220"/>
      <c r="DZ40" s="223"/>
      <c r="EA40" s="224"/>
      <c r="EB40" s="221"/>
      <c r="EC40" s="225"/>
      <c r="ED40" s="225"/>
      <c r="EE40" s="220"/>
      <c r="EF40" s="220"/>
      <c r="EG40" s="226"/>
      <c r="EI40" s="217" t="str">
        <f aca="false">$B40</f>
        <v>Group F</v>
      </c>
      <c r="EJ40" s="239"/>
      <c r="EK40" s="239"/>
      <c r="EL40" s="220"/>
      <c r="EM40" s="223"/>
      <c r="EN40" s="224"/>
      <c r="EO40" s="221"/>
      <c r="EP40" s="225"/>
      <c r="EQ40" s="225"/>
      <c r="ER40" s="220"/>
      <c r="ES40" s="220"/>
      <c r="ET40" s="226"/>
      <c r="EV40" s="217" t="str">
        <f aca="false">$B40</f>
        <v>Group F</v>
      </c>
      <c r="EW40" s="239"/>
      <c r="EX40" s="239"/>
      <c r="EY40" s="220"/>
      <c r="EZ40" s="223"/>
      <c r="FA40" s="224"/>
      <c r="FB40" s="221"/>
      <c r="FC40" s="225"/>
      <c r="FD40" s="225"/>
      <c r="FE40" s="220"/>
      <c r="FF40" s="220"/>
      <c r="FG40" s="226"/>
      <c r="FI40" s="217" t="str">
        <f aca="false">$B40</f>
        <v>Group F</v>
      </c>
      <c r="FJ40" s="239"/>
      <c r="FK40" s="239"/>
      <c r="FL40" s="220"/>
      <c r="FM40" s="223"/>
      <c r="FN40" s="224"/>
      <c r="FO40" s="221"/>
      <c r="FP40" s="225"/>
      <c r="FQ40" s="225"/>
      <c r="FR40" s="220"/>
      <c r="FS40" s="220"/>
      <c r="FT40" s="226"/>
      <c r="FV40" s="217" t="str">
        <f aca="false">$B40</f>
        <v>Group F</v>
      </c>
      <c r="FW40" s="239"/>
      <c r="FX40" s="239"/>
      <c r="FY40" s="220"/>
      <c r="FZ40" s="223"/>
      <c r="GA40" s="224"/>
      <c r="GB40" s="221"/>
      <c r="GC40" s="225"/>
      <c r="GD40" s="225"/>
      <c r="GE40" s="220"/>
      <c r="GF40" s="220"/>
      <c r="GG40" s="226"/>
      <c r="GI40" s="217" t="str">
        <f aca="false">$B40</f>
        <v>Group F</v>
      </c>
      <c r="GJ40" s="239"/>
      <c r="GK40" s="239"/>
      <c r="GL40" s="220"/>
      <c r="GM40" s="223"/>
      <c r="GN40" s="224"/>
      <c r="GO40" s="221"/>
      <c r="GP40" s="225"/>
      <c r="GQ40" s="225"/>
      <c r="GR40" s="220"/>
      <c r="GS40" s="220"/>
      <c r="GT40" s="226"/>
      <c r="GV40" s="217" t="str">
        <f aca="false">$B40</f>
        <v>Group F</v>
      </c>
      <c r="GW40" s="239"/>
      <c r="GX40" s="239"/>
      <c r="GY40" s="220"/>
      <c r="GZ40" s="223"/>
      <c r="HA40" s="224"/>
      <c r="HB40" s="221"/>
      <c r="HC40" s="225"/>
      <c r="HD40" s="225"/>
      <c r="HE40" s="220"/>
      <c r="HF40" s="220"/>
      <c r="HG40" s="226"/>
      <c r="HI40" s="217" t="str">
        <f aca="false">$B40</f>
        <v>Group F</v>
      </c>
      <c r="HJ40" s="239"/>
      <c r="HK40" s="239"/>
      <c r="HL40" s="220"/>
      <c r="HM40" s="223"/>
      <c r="HN40" s="224"/>
      <c r="HO40" s="221"/>
      <c r="HP40" s="225"/>
      <c r="HQ40" s="225"/>
      <c r="HR40" s="220"/>
      <c r="HS40" s="220"/>
      <c r="HT40" s="226"/>
      <c r="HV40" s="217" t="str">
        <f aca="false">$B40</f>
        <v>Group F</v>
      </c>
      <c r="HW40" s="239"/>
      <c r="HX40" s="239"/>
      <c r="HY40" s="220"/>
      <c r="HZ40" s="223"/>
      <c r="IA40" s="224"/>
      <c r="IB40" s="221"/>
      <c r="IC40" s="225"/>
      <c r="ID40" s="225"/>
      <c r="IE40" s="220"/>
      <c r="IF40" s="220"/>
      <c r="IG40" s="226"/>
      <c r="II40" s="217" t="str">
        <f aca="false">$B40</f>
        <v>Group F</v>
      </c>
      <c r="IJ40" s="239"/>
      <c r="IK40" s="239"/>
      <c r="IL40" s="220"/>
      <c r="IM40" s="223"/>
      <c r="IN40" s="224"/>
      <c r="IO40" s="221"/>
      <c r="IP40" s="225"/>
      <c r="IQ40" s="225"/>
      <c r="IR40" s="220"/>
      <c r="IS40" s="220"/>
      <c r="IT40" s="226"/>
      <c r="IV40" s="217" t="str">
        <f aca="false">$B40</f>
        <v>Group F</v>
      </c>
      <c r="IW40" s="239"/>
      <c r="IX40" s="239"/>
      <c r="IY40" s="220"/>
      <c r="IZ40" s="223"/>
      <c r="JA40" s="224"/>
      <c r="JB40" s="221"/>
      <c r="JC40" s="225"/>
      <c r="JD40" s="225"/>
      <c r="JE40" s="220"/>
      <c r="JF40" s="220"/>
      <c r="JG40" s="226"/>
      <c r="JI40" s="217" t="str">
        <f aca="false">$B40</f>
        <v>Group F</v>
      </c>
      <c r="JJ40" s="239"/>
      <c r="JK40" s="239"/>
      <c r="JL40" s="220"/>
      <c r="JM40" s="223"/>
      <c r="JN40" s="224"/>
      <c r="JO40" s="221"/>
      <c r="JP40" s="225"/>
      <c r="JQ40" s="225"/>
      <c r="JR40" s="220"/>
      <c r="JS40" s="220"/>
      <c r="JT40" s="226"/>
      <c r="JV40" s="217" t="str">
        <f aca="false">$B40</f>
        <v>Group F</v>
      </c>
      <c r="JW40" s="239"/>
      <c r="JX40" s="239"/>
      <c r="JY40" s="220"/>
      <c r="JZ40" s="223"/>
      <c r="KA40" s="224"/>
      <c r="KB40" s="221"/>
      <c r="KC40" s="225"/>
      <c r="KD40" s="225"/>
      <c r="KE40" s="220"/>
      <c r="KF40" s="220"/>
      <c r="KG40" s="226"/>
      <c r="KI40" s="217" t="str">
        <f aca="false">$B40</f>
        <v>Group F</v>
      </c>
      <c r="KJ40" s="239"/>
      <c r="KK40" s="239"/>
      <c r="KL40" s="220"/>
      <c r="KM40" s="223"/>
      <c r="KN40" s="224"/>
      <c r="KO40" s="221"/>
      <c r="KP40" s="225"/>
      <c r="KQ40" s="225"/>
      <c r="KR40" s="220"/>
      <c r="KS40" s="220"/>
      <c r="KT40" s="226"/>
      <c r="KV40" s="217" t="str">
        <f aca="false">$B40</f>
        <v>Group F</v>
      </c>
      <c r="KW40" s="239"/>
      <c r="KX40" s="239"/>
      <c r="KY40" s="220"/>
      <c r="KZ40" s="223"/>
      <c r="LA40" s="224"/>
      <c r="LB40" s="221"/>
      <c r="LC40" s="225"/>
      <c r="LD40" s="225"/>
      <c r="LE40" s="220"/>
      <c r="LF40" s="220"/>
      <c r="LG40" s="226"/>
      <c r="LI40" s="217" t="str">
        <f aca="false">$B40</f>
        <v>Group F</v>
      </c>
      <c r="LJ40" s="239"/>
      <c r="LK40" s="239"/>
      <c r="LL40" s="220"/>
      <c r="LM40" s="223"/>
      <c r="LN40" s="224"/>
      <c r="LO40" s="221"/>
      <c r="LP40" s="225"/>
      <c r="LQ40" s="225"/>
      <c r="LR40" s="220"/>
      <c r="LS40" s="220"/>
      <c r="LT40" s="226"/>
      <c r="LV40" s="217" t="str">
        <f aca="false">$B40</f>
        <v>Group F</v>
      </c>
      <c r="LW40" s="239"/>
      <c r="LX40" s="239"/>
      <c r="LY40" s="220"/>
      <c r="LZ40" s="223"/>
      <c r="MA40" s="224"/>
      <c r="MB40" s="221"/>
      <c r="MC40" s="225"/>
      <c r="MD40" s="225"/>
      <c r="ME40" s="220"/>
      <c r="MF40" s="220"/>
      <c r="MG40" s="226"/>
    </row>
    <row r="41" customFormat="false" ht="15.75" hidden="false" customHeight="true" outlineLevel="0" collapsed="false">
      <c r="A41" s="153"/>
      <c r="B41" s="227" t="n">
        <f aca="false" t="array" ref="B41:B41">INDEX(Groups!$C$7:$C$35,MATCH(C41,Groups!$D$7:$D$35,0))</f>
        <v>7</v>
      </c>
      <c r="C41" s="228" t="str">
        <f aca="false">GrpF!$B$4</f>
        <v>Türkiye</v>
      </c>
      <c r="D41" s="229" t="n">
        <f aca="false" t="array" ref="D41:D41">INDEX(Groups!$C$7:$C$35,MATCH(E41,Groups!$D$7:$D$35,0))</f>
        <v>34</v>
      </c>
      <c r="E41" s="228" t="str">
        <f aca="false">GrpF!$D$4</f>
        <v>Georgia</v>
      </c>
      <c r="F41" s="230" t="n">
        <f aca="false">GrpF!$E$4</f>
        <v>1</v>
      </c>
      <c r="G41" s="231" t="n">
        <f aca="false">GrpF!$G$4</f>
        <v>0</v>
      </c>
      <c r="H41" s="107"/>
      <c r="I41" s="227" t="n">
        <f aca="false">$B41</f>
        <v>7</v>
      </c>
      <c r="J41" s="228" t="str">
        <f aca="false">GrpF!$B$4</f>
        <v>Türkiye</v>
      </c>
      <c r="K41" s="229" t="n">
        <f aca="false">$D41</f>
        <v>34</v>
      </c>
      <c r="L41" s="228" t="str">
        <f aca="false">GrpF!$D$4</f>
        <v>Georgia</v>
      </c>
      <c r="M41" s="232"/>
      <c r="N41" s="232"/>
      <c r="O41" s="233"/>
      <c r="P41" s="229" t="str">
        <f aca="false">IF(($F41&lt;&gt;"")*($G41&lt;&gt;"")*(M41&lt;&gt;"")*(N41&lt;&gt;""),($F41&gt;$G41)*(M41&gt;N41)+($F41=$G41)*(M41=N41)+($F41&lt;$G41)*(M41&lt;N41),"")</f>
        <v/>
      </c>
      <c r="Q41" s="229" t="str">
        <f aca="false">IF((P41&lt;&gt;""),IF(OR($F41&lt;&gt;$G41,PrSettings!$M$4="●"),(($F41-$G41)=(M41-N41))*1,0),"")</f>
        <v/>
      </c>
      <c r="R41" s="229" t="str">
        <f aca="false">IF((P41&lt;&gt;""),($F41=M41)*($G41=N41),"")</f>
        <v/>
      </c>
      <c r="S41" s="229" t="str">
        <f aca="false">IF(P41&lt;&gt;"",IF(ABS($F41-$G41)&gt;=PrSettings!$M$7,(ABS($F41-$G41-M41+N41)&lt;=1)*1,IF(AND(P41,$F41=$G41,$F41&gt;=PrSettings!$M$6),(ABS(M41-$F41)&lt;=1)*1,IF(AND(ABS($F41-$G41-M41+N41)&lt;=1,$F41+$G41&gt;=PrSettings!$M$8),(ABS(M41-$F41)&lt;=1)*(ABS(N41-$G41)&lt;=1)*1,""))),"")</f>
        <v/>
      </c>
      <c r="T41" s="234"/>
      <c r="V41" s="227" t="n">
        <f aca="false">$B41</f>
        <v>7</v>
      </c>
      <c r="W41" s="228" t="str">
        <f aca="false">GrpF!$B$4</f>
        <v>Türkiye</v>
      </c>
      <c r="X41" s="229" t="n">
        <f aca="false">$D41</f>
        <v>34</v>
      </c>
      <c r="Y41" s="228" t="str">
        <f aca="false">GrpF!$D$4</f>
        <v>Georgia</v>
      </c>
      <c r="Z41" s="232"/>
      <c r="AA41" s="232"/>
      <c r="AB41" s="233"/>
      <c r="AC41" s="229" t="str">
        <f aca="false">IF(($F41&lt;&gt;"")*($G41&lt;&gt;"")*(Z41&lt;&gt;"")*(AA41&lt;&gt;""),($F41&gt;$G41)*(Z41&gt;AA41)+($F41=$G41)*(Z41=AA41)+($F41&lt;$G41)*(Z41&lt;AA41),"")</f>
        <v/>
      </c>
      <c r="AD41" s="229" t="str">
        <f aca="false">IF((AC41&lt;&gt;""),IF(OR($F41&lt;&gt;$G41,PrSettings!$M$4="●"),(($F41-$G41)=(Z41-AA41))*1,0),"")</f>
        <v/>
      </c>
      <c r="AE41" s="229" t="str">
        <f aca="false">IF((AC41&lt;&gt;""),($F41=Z41)*($G41=AA41),"")</f>
        <v/>
      </c>
      <c r="AF41" s="229" t="str">
        <f aca="false">IF(AC41&lt;&gt;"",IF(ABS($F41-$G41)&gt;=PrSettings!$M$7,(ABS($F41-$G41-Z41+AA41)&lt;=1)*1,IF(AND(AC41,$F41=$G41,$F41&gt;=PrSettings!$M$6),(ABS(Z41-$F41)&lt;=1)*1,IF(AND(ABS($F41-$G41-Z41+AA41)&lt;=1,$F41+$G41&gt;=PrSettings!$M$8),(ABS(Z41-$F41)&lt;=1)*(ABS(AA41-$G41)&lt;=1)*1,""))),"")</f>
        <v/>
      </c>
      <c r="AG41" s="234"/>
      <c r="AI41" s="227" t="n">
        <f aca="false">$B41</f>
        <v>7</v>
      </c>
      <c r="AJ41" s="228" t="str">
        <f aca="false">GrpF!$B$4</f>
        <v>Türkiye</v>
      </c>
      <c r="AK41" s="229" t="n">
        <f aca="false">$D41</f>
        <v>34</v>
      </c>
      <c r="AL41" s="228" t="str">
        <f aca="false">GrpF!$D$4</f>
        <v>Georgia</v>
      </c>
      <c r="AM41" s="232"/>
      <c r="AN41" s="232"/>
      <c r="AO41" s="233"/>
      <c r="AP41" s="229" t="str">
        <f aca="false">IF(($F41&lt;&gt;"")*($G41&lt;&gt;"")*(AM41&lt;&gt;"")*(AN41&lt;&gt;""),($F41&gt;$G41)*(AM41&gt;AN41)+($F41=$G41)*(AM41=AN41)+($F41&lt;$G41)*(AM41&lt;AN41),"")</f>
        <v/>
      </c>
      <c r="AQ41" s="229" t="str">
        <f aca="false">IF((AP41&lt;&gt;""),IF(OR($F41&lt;&gt;$G41,PrSettings!$M$4="●"),(($F41-$G41)=(AM41-AN41))*1,0),"")</f>
        <v/>
      </c>
      <c r="AR41" s="229" t="str">
        <f aca="false">IF((AP41&lt;&gt;""),($F41=AM41)*($G41=AN41),"")</f>
        <v/>
      </c>
      <c r="AS41" s="229" t="str">
        <f aca="false">IF(AP41&lt;&gt;"",IF(ABS($F41-$G41)&gt;=PrSettings!$M$7,(ABS($F41-$G41-AM41+AN41)&lt;=1)*1,IF(AND(AP41,$F41=$G41,$F41&gt;=PrSettings!$M$6),(ABS(AM41-$F41)&lt;=1)*1,IF(AND(ABS($F41-$G41-AM41+AN41)&lt;=1,$F41+$G41&gt;=PrSettings!$M$8),(ABS(AM41-$F41)&lt;=1)*(ABS(AN41-$G41)&lt;=1)*1,""))),"")</f>
        <v/>
      </c>
      <c r="AT41" s="234"/>
      <c r="AV41" s="227" t="n">
        <f aca="false">$B41</f>
        <v>7</v>
      </c>
      <c r="AW41" s="228" t="str">
        <f aca="false">GrpF!$B$4</f>
        <v>Türkiye</v>
      </c>
      <c r="AX41" s="229" t="n">
        <f aca="false">$D41</f>
        <v>34</v>
      </c>
      <c r="AY41" s="228" t="str">
        <f aca="false">GrpF!$D$4</f>
        <v>Georgia</v>
      </c>
      <c r="AZ41" s="232"/>
      <c r="BA41" s="232"/>
      <c r="BB41" s="233"/>
      <c r="BC41" s="229" t="str">
        <f aca="false">IF(($F41&lt;&gt;"")*($G41&lt;&gt;"")*(AZ41&lt;&gt;"")*(BA41&lt;&gt;""),($F41&gt;$G41)*(AZ41&gt;BA41)+($F41=$G41)*(AZ41=BA41)+($F41&lt;$G41)*(AZ41&lt;BA41),"")</f>
        <v/>
      </c>
      <c r="BD41" s="229" t="str">
        <f aca="false">IF((BC41&lt;&gt;""),IF(OR($F41&lt;&gt;$G41,PrSettings!$M$4="●"),(($F41-$G41)=(AZ41-BA41))*1,0),"")</f>
        <v/>
      </c>
      <c r="BE41" s="229" t="str">
        <f aca="false">IF((BC41&lt;&gt;""),($F41=AZ41)*($G41=BA41),"")</f>
        <v/>
      </c>
      <c r="BF41" s="229" t="str">
        <f aca="false">IF(BC41&lt;&gt;"",IF(ABS($F41-$G41)&gt;=PrSettings!$M$7,(ABS($F41-$G41-AZ41+BA41)&lt;=1)*1,IF(AND(BC41,$F41=$G41,$F41&gt;=PrSettings!$M$6),(ABS(AZ41-$F41)&lt;=1)*1,IF(AND(ABS($F41-$G41-AZ41+BA41)&lt;=1,$F41+$G41&gt;=PrSettings!$M$8),(ABS(AZ41-$F41)&lt;=1)*(ABS(BA41-$G41)&lt;=1)*1,""))),"")</f>
        <v/>
      </c>
      <c r="BG41" s="234"/>
      <c r="BI41" s="227" t="n">
        <f aca="false">$B41</f>
        <v>7</v>
      </c>
      <c r="BJ41" s="228" t="str">
        <f aca="false">GrpF!$B$4</f>
        <v>Türkiye</v>
      </c>
      <c r="BK41" s="229" t="n">
        <f aca="false">$D41</f>
        <v>34</v>
      </c>
      <c r="BL41" s="228" t="str">
        <f aca="false">GrpF!$D$4</f>
        <v>Georgia</v>
      </c>
      <c r="BM41" s="232"/>
      <c r="BN41" s="232"/>
      <c r="BO41" s="233"/>
      <c r="BP41" s="229" t="str">
        <f aca="false">IF(($F41&lt;&gt;"")*($G41&lt;&gt;"")*(BM41&lt;&gt;"")*(BN41&lt;&gt;""),($F41&gt;$G41)*(BM41&gt;BN41)+($F41=$G41)*(BM41=BN41)+($F41&lt;$G41)*(BM41&lt;BN41),"")</f>
        <v/>
      </c>
      <c r="BQ41" s="229" t="str">
        <f aca="false">IF((BP41&lt;&gt;""),IF(OR($F41&lt;&gt;$G41,PrSettings!$M$4="●"),(($F41-$G41)=(BM41-BN41))*1,0),"")</f>
        <v/>
      </c>
      <c r="BR41" s="229" t="str">
        <f aca="false">IF((BP41&lt;&gt;""),($F41=BM41)*($G41=BN41),"")</f>
        <v/>
      </c>
      <c r="BS41" s="229" t="str">
        <f aca="false">IF(BP41&lt;&gt;"",IF(ABS($F41-$G41)&gt;=PrSettings!$M$7,(ABS($F41-$G41-BM41+BN41)&lt;=1)*1,IF(AND(BP41,$F41=$G41,$F41&gt;=PrSettings!$M$6),(ABS(BM41-$F41)&lt;=1)*1,IF(AND(ABS($F41-$G41-BM41+BN41)&lt;=1,$F41+$G41&gt;=PrSettings!$M$8),(ABS(BM41-$F41)&lt;=1)*(ABS(BN41-$G41)&lt;=1)*1,""))),"")</f>
        <v/>
      </c>
      <c r="BT41" s="234"/>
      <c r="BV41" s="227" t="n">
        <f aca="false">$B41</f>
        <v>7</v>
      </c>
      <c r="BW41" s="228" t="str">
        <f aca="false">GrpF!$B$4</f>
        <v>Türkiye</v>
      </c>
      <c r="BX41" s="229" t="n">
        <f aca="false">$D41</f>
        <v>34</v>
      </c>
      <c r="BY41" s="228" t="str">
        <f aca="false">GrpF!$D$4</f>
        <v>Georgia</v>
      </c>
      <c r="BZ41" s="232"/>
      <c r="CA41" s="232"/>
      <c r="CB41" s="233"/>
      <c r="CC41" s="229" t="str">
        <f aca="false">IF(($F41&lt;&gt;"")*($G41&lt;&gt;"")*(BZ41&lt;&gt;"")*(CA41&lt;&gt;""),($F41&gt;$G41)*(BZ41&gt;CA41)+($F41=$G41)*(BZ41=CA41)+($F41&lt;$G41)*(BZ41&lt;CA41),"")</f>
        <v/>
      </c>
      <c r="CD41" s="229" t="str">
        <f aca="false">IF((CC41&lt;&gt;""),IF(OR($F41&lt;&gt;$G41,PrSettings!$M$4="●"),(($F41-$G41)=(BZ41-CA41))*1,0),"")</f>
        <v/>
      </c>
      <c r="CE41" s="229" t="str">
        <f aca="false">IF((CC41&lt;&gt;""),($F41=BZ41)*($G41=CA41),"")</f>
        <v/>
      </c>
      <c r="CF41" s="229" t="str">
        <f aca="false">IF(CC41&lt;&gt;"",IF(ABS($F41-$G41)&gt;=PrSettings!$M$7,(ABS($F41-$G41-BZ41+CA41)&lt;=1)*1,IF(AND(CC41,$F41=$G41,$F41&gt;=PrSettings!$M$6),(ABS(BZ41-$F41)&lt;=1)*1,IF(AND(ABS($F41-$G41-BZ41+CA41)&lt;=1,$F41+$G41&gt;=PrSettings!$M$8),(ABS(BZ41-$F41)&lt;=1)*(ABS(CA41-$G41)&lt;=1)*1,""))),"")</f>
        <v/>
      </c>
      <c r="CG41" s="234"/>
      <c r="CI41" s="227" t="n">
        <f aca="false">$B41</f>
        <v>7</v>
      </c>
      <c r="CJ41" s="228" t="str">
        <f aca="false">GrpF!$B$4</f>
        <v>Türkiye</v>
      </c>
      <c r="CK41" s="229" t="n">
        <f aca="false">$D41</f>
        <v>34</v>
      </c>
      <c r="CL41" s="228" t="str">
        <f aca="false">GrpF!$D$4</f>
        <v>Georgia</v>
      </c>
      <c r="CM41" s="232"/>
      <c r="CN41" s="232"/>
      <c r="CO41" s="233"/>
      <c r="CP41" s="229" t="str">
        <f aca="false">IF(($F41&lt;&gt;"")*($G41&lt;&gt;"")*(CM41&lt;&gt;"")*(CN41&lt;&gt;""),($F41&gt;$G41)*(CM41&gt;CN41)+($F41=$G41)*(CM41=CN41)+($F41&lt;$G41)*(CM41&lt;CN41),"")</f>
        <v/>
      </c>
      <c r="CQ41" s="229" t="str">
        <f aca="false">IF((CP41&lt;&gt;""),IF(OR($F41&lt;&gt;$G41,PrSettings!$M$4="●"),(($F41-$G41)=(CM41-CN41))*1,0),"")</f>
        <v/>
      </c>
      <c r="CR41" s="229" t="str">
        <f aca="false">IF((CP41&lt;&gt;""),($F41=CM41)*($G41=CN41),"")</f>
        <v/>
      </c>
      <c r="CS41" s="229" t="str">
        <f aca="false">IF(CP41&lt;&gt;"",IF(ABS($F41-$G41)&gt;=PrSettings!$M$7,(ABS($F41-$G41-CM41+CN41)&lt;=1)*1,IF(AND(CP41,$F41=$G41,$F41&gt;=PrSettings!$M$6),(ABS(CM41-$F41)&lt;=1)*1,IF(AND(ABS($F41-$G41-CM41+CN41)&lt;=1,$F41+$G41&gt;=PrSettings!$M$8),(ABS(CM41-$F41)&lt;=1)*(ABS(CN41-$G41)&lt;=1)*1,""))),"")</f>
        <v/>
      </c>
      <c r="CT41" s="234"/>
      <c r="CV41" s="227" t="n">
        <f aca="false">$B41</f>
        <v>7</v>
      </c>
      <c r="CW41" s="228" t="str">
        <f aca="false">GrpF!$B$4</f>
        <v>Türkiye</v>
      </c>
      <c r="CX41" s="229" t="n">
        <f aca="false">$D41</f>
        <v>34</v>
      </c>
      <c r="CY41" s="228" t="str">
        <f aca="false">GrpF!$D$4</f>
        <v>Georgia</v>
      </c>
      <c r="CZ41" s="232"/>
      <c r="DA41" s="232"/>
      <c r="DB41" s="233"/>
      <c r="DC41" s="229" t="str">
        <f aca="false">IF(($F41&lt;&gt;"")*($G41&lt;&gt;"")*(CZ41&lt;&gt;"")*(DA41&lt;&gt;""),($F41&gt;$G41)*(CZ41&gt;DA41)+($F41=$G41)*(CZ41=DA41)+($F41&lt;$G41)*(CZ41&lt;DA41),"")</f>
        <v/>
      </c>
      <c r="DD41" s="229" t="str">
        <f aca="false">IF((DC41&lt;&gt;""),IF(OR($F41&lt;&gt;$G41,PrSettings!$M$4="●"),(($F41-$G41)=(CZ41-DA41))*1,0),"")</f>
        <v/>
      </c>
      <c r="DE41" s="229" t="str">
        <f aca="false">IF((DC41&lt;&gt;""),($F41=CZ41)*($G41=DA41),"")</f>
        <v/>
      </c>
      <c r="DF41" s="229" t="str">
        <f aca="false">IF(DC41&lt;&gt;"",IF(ABS($F41-$G41)&gt;=PrSettings!$M$7,(ABS($F41-$G41-CZ41+DA41)&lt;=1)*1,IF(AND(DC41,$F41=$G41,$F41&gt;=PrSettings!$M$6),(ABS(CZ41-$F41)&lt;=1)*1,IF(AND(ABS($F41-$G41-CZ41+DA41)&lt;=1,$F41+$G41&gt;=PrSettings!$M$8),(ABS(CZ41-$F41)&lt;=1)*(ABS(DA41-$G41)&lt;=1)*1,""))),"")</f>
        <v/>
      </c>
      <c r="DG41" s="234"/>
      <c r="DI41" s="227" t="n">
        <f aca="false">$B41</f>
        <v>7</v>
      </c>
      <c r="DJ41" s="228" t="str">
        <f aca="false">GrpF!$B$4</f>
        <v>Türkiye</v>
      </c>
      <c r="DK41" s="229" t="n">
        <f aca="false">$D41</f>
        <v>34</v>
      </c>
      <c r="DL41" s="228" t="str">
        <f aca="false">GrpF!$D$4</f>
        <v>Georgia</v>
      </c>
      <c r="DM41" s="232"/>
      <c r="DN41" s="232"/>
      <c r="DO41" s="233"/>
      <c r="DP41" s="229" t="str">
        <f aca="false">IF(($F41&lt;&gt;"")*($G41&lt;&gt;"")*(DM41&lt;&gt;"")*(DN41&lt;&gt;""),($F41&gt;$G41)*(DM41&gt;DN41)+($F41=$G41)*(DM41=DN41)+($F41&lt;$G41)*(DM41&lt;DN41),"")</f>
        <v/>
      </c>
      <c r="DQ41" s="229" t="str">
        <f aca="false">IF((DP41&lt;&gt;""),IF(OR($F41&lt;&gt;$G41,PrSettings!$M$4="●"),(($F41-$G41)=(DM41-DN41))*1,0),"")</f>
        <v/>
      </c>
      <c r="DR41" s="229" t="str">
        <f aca="false">IF((DP41&lt;&gt;""),($F41=DM41)*($G41=DN41),"")</f>
        <v/>
      </c>
      <c r="DS41" s="229" t="str">
        <f aca="false">IF(DP41&lt;&gt;"",IF(ABS($F41-$G41)&gt;=PrSettings!$M$7,(ABS($F41-$G41-DM41+DN41)&lt;=1)*1,IF(AND(DP41,$F41=$G41,$F41&gt;=PrSettings!$M$6),(ABS(DM41-$F41)&lt;=1)*1,IF(AND(ABS($F41-$G41-DM41+DN41)&lt;=1,$F41+$G41&gt;=PrSettings!$M$8),(ABS(DM41-$F41)&lt;=1)*(ABS(DN41-$G41)&lt;=1)*1,""))),"")</f>
        <v/>
      </c>
      <c r="DT41" s="234"/>
      <c r="DV41" s="227" t="n">
        <f aca="false">$B41</f>
        <v>7</v>
      </c>
      <c r="DW41" s="228" t="str">
        <f aca="false">GrpF!$B$4</f>
        <v>Türkiye</v>
      </c>
      <c r="DX41" s="229" t="n">
        <f aca="false">$D41</f>
        <v>34</v>
      </c>
      <c r="DY41" s="228" t="str">
        <f aca="false">GrpF!$D$4</f>
        <v>Georgia</v>
      </c>
      <c r="DZ41" s="232"/>
      <c r="EA41" s="232"/>
      <c r="EB41" s="233"/>
      <c r="EC41" s="229" t="str">
        <f aca="false">IF(($F41&lt;&gt;"")*($G41&lt;&gt;"")*(DZ41&lt;&gt;"")*(EA41&lt;&gt;""),($F41&gt;$G41)*(DZ41&gt;EA41)+($F41=$G41)*(DZ41=EA41)+($F41&lt;$G41)*(DZ41&lt;EA41),"")</f>
        <v/>
      </c>
      <c r="ED41" s="229" t="str">
        <f aca="false">IF((EC41&lt;&gt;""),IF(OR($F41&lt;&gt;$G41,PrSettings!$M$4="●"),(($F41-$G41)=(DZ41-EA41))*1,0),"")</f>
        <v/>
      </c>
      <c r="EE41" s="229" t="str">
        <f aca="false">IF((EC41&lt;&gt;""),($F41=DZ41)*($G41=EA41),"")</f>
        <v/>
      </c>
      <c r="EF41" s="229" t="str">
        <f aca="false">IF(EC41&lt;&gt;"",IF(ABS($F41-$G41)&gt;=PrSettings!$M$7,(ABS($F41-$G41-DZ41+EA41)&lt;=1)*1,IF(AND(EC41,$F41=$G41,$F41&gt;=PrSettings!$M$6),(ABS(DZ41-$F41)&lt;=1)*1,IF(AND(ABS($F41-$G41-DZ41+EA41)&lt;=1,$F41+$G41&gt;=PrSettings!$M$8),(ABS(DZ41-$F41)&lt;=1)*(ABS(EA41-$G41)&lt;=1)*1,""))),"")</f>
        <v/>
      </c>
      <c r="EG41" s="234"/>
      <c r="EI41" s="227" t="n">
        <f aca="false">$B41</f>
        <v>7</v>
      </c>
      <c r="EJ41" s="228" t="str">
        <f aca="false">GrpF!$B$4</f>
        <v>Türkiye</v>
      </c>
      <c r="EK41" s="229" t="n">
        <f aca="false">$D41</f>
        <v>34</v>
      </c>
      <c r="EL41" s="228" t="str">
        <f aca="false">GrpF!$D$4</f>
        <v>Georgia</v>
      </c>
      <c r="EM41" s="232"/>
      <c r="EN41" s="232"/>
      <c r="EO41" s="233"/>
      <c r="EP41" s="229" t="str">
        <f aca="false">IF(($F41&lt;&gt;"")*($G41&lt;&gt;"")*(EM41&lt;&gt;"")*(EN41&lt;&gt;""),($F41&gt;$G41)*(EM41&gt;EN41)+($F41=$G41)*(EM41=EN41)+($F41&lt;$G41)*(EM41&lt;EN41),"")</f>
        <v/>
      </c>
      <c r="EQ41" s="229" t="str">
        <f aca="false">IF((EP41&lt;&gt;""),IF(OR($F41&lt;&gt;$G41,PrSettings!$M$4="●"),(($F41-$G41)=(EM41-EN41))*1,0),"")</f>
        <v/>
      </c>
      <c r="ER41" s="229" t="str">
        <f aca="false">IF((EP41&lt;&gt;""),($F41=EM41)*($G41=EN41),"")</f>
        <v/>
      </c>
      <c r="ES41" s="229" t="str">
        <f aca="false">IF(EP41&lt;&gt;"",IF(ABS($F41-$G41)&gt;=PrSettings!$M$7,(ABS($F41-$G41-EM41+EN41)&lt;=1)*1,IF(AND(EP41,$F41=$G41,$F41&gt;=PrSettings!$M$6),(ABS(EM41-$F41)&lt;=1)*1,IF(AND(ABS($F41-$G41-EM41+EN41)&lt;=1,$F41+$G41&gt;=PrSettings!$M$8),(ABS(EM41-$F41)&lt;=1)*(ABS(EN41-$G41)&lt;=1)*1,""))),"")</f>
        <v/>
      </c>
      <c r="ET41" s="234"/>
      <c r="EV41" s="227" t="n">
        <f aca="false">$B41</f>
        <v>7</v>
      </c>
      <c r="EW41" s="228" t="str">
        <f aca="false">GrpF!$B$4</f>
        <v>Türkiye</v>
      </c>
      <c r="EX41" s="229" t="n">
        <f aca="false">$D41</f>
        <v>34</v>
      </c>
      <c r="EY41" s="228" t="str">
        <f aca="false">GrpF!$D$4</f>
        <v>Georgia</v>
      </c>
      <c r="EZ41" s="232"/>
      <c r="FA41" s="232"/>
      <c r="FB41" s="233"/>
      <c r="FC41" s="229" t="str">
        <f aca="false">IF(($F41&lt;&gt;"")*($G41&lt;&gt;"")*(EZ41&lt;&gt;"")*(FA41&lt;&gt;""),($F41&gt;$G41)*(EZ41&gt;FA41)+($F41=$G41)*(EZ41=FA41)+($F41&lt;$G41)*(EZ41&lt;FA41),"")</f>
        <v/>
      </c>
      <c r="FD41" s="229" t="str">
        <f aca="false">IF((FC41&lt;&gt;""),IF(OR($F41&lt;&gt;$G41,PrSettings!$M$4="●"),(($F41-$G41)=(EZ41-FA41))*1,0),"")</f>
        <v/>
      </c>
      <c r="FE41" s="229" t="str">
        <f aca="false">IF((FC41&lt;&gt;""),($F41=EZ41)*($G41=FA41),"")</f>
        <v/>
      </c>
      <c r="FF41" s="229" t="str">
        <f aca="false">IF(FC41&lt;&gt;"",IF(ABS($F41-$G41)&gt;=PrSettings!$M$7,(ABS($F41-$G41-EZ41+FA41)&lt;=1)*1,IF(AND(FC41,$F41=$G41,$F41&gt;=PrSettings!$M$6),(ABS(EZ41-$F41)&lt;=1)*1,IF(AND(ABS($F41-$G41-EZ41+FA41)&lt;=1,$F41+$G41&gt;=PrSettings!$M$8),(ABS(EZ41-$F41)&lt;=1)*(ABS(FA41-$G41)&lt;=1)*1,""))),"")</f>
        <v/>
      </c>
      <c r="FG41" s="234"/>
      <c r="FI41" s="227" t="n">
        <f aca="false">$B41</f>
        <v>7</v>
      </c>
      <c r="FJ41" s="228" t="str">
        <f aca="false">GrpF!$B$4</f>
        <v>Türkiye</v>
      </c>
      <c r="FK41" s="229" t="n">
        <f aca="false">$D41</f>
        <v>34</v>
      </c>
      <c r="FL41" s="228" t="str">
        <f aca="false">GrpF!$D$4</f>
        <v>Georgia</v>
      </c>
      <c r="FM41" s="232"/>
      <c r="FN41" s="232"/>
      <c r="FO41" s="233"/>
      <c r="FP41" s="229" t="str">
        <f aca="false">IF(($F41&lt;&gt;"")*($G41&lt;&gt;"")*(FM41&lt;&gt;"")*(FN41&lt;&gt;""),($F41&gt;$G41)*(FM41&gt;FN41)+($F41=$G41)*(FM41=FN41)+($F41&lt;$G41)*(FM41&lt;FN41),"")</f>
        <v/>
      </c>
      <c r="FQ41" s="229" t="str">
        <f aca="false">IF((FP41&lt;&gt;""),IF(OR($F41&lt;&gt;$G41,PrSettings!$M$4="●"),(($F41-$G41)=(FM41-FN41))*1,0),"")</f>
        <v/>
      </c>
      <c r="FR41" s="229" t="str">
        <f aca="false">IF((FP41&lt;&gt;""),($F41=FM41)*($G41=FN41),"")</f>
        <v/>
      </c>
      <c r="FS41" s="229" t="str">
        <f aca="false">IF(FP41&lt;&gt;"",IF(ABS($F41-$G41)&gt;=PrSettings!$M$7,(ABS($F41-$G41-FM41+FN41)&lt;=1)*1,IF(AND(FP41,$F41=$G41,$F41&gt;=PrSettings!$M$6),(ABS(FM41-$F41)&lt;=1)*1,IF(AND(ABS($F41-$G41-FM41+FN41)&lt;=1,$F41+$G41&gt;=PrSettings!$M$8),(ABS(FM41-$F41)&lt;=1)*(ABS(FN41-$G41)&lt;=1)*1,""))),"")</f>
        <v/>
      </c>
      <c r="FT41" s="234"/>
      <c r="FV41" s="227" t="n">
        <f aca="false">$B41</f>
        <v>7</v>
      </c>
      <c r="FW41" s="228" t="str">
        <f aca="false">GrpF!$B$4</f>
        <v>Türkiye</v>
      </c>
      <c r="FX41" s="229" t="n">
        <f aca="false">$D41</f>
        <v>34</v>
      </c>
      <c r="FY41" s="228" t="str">
        <f aca="false">GrpF!$D$4</f>
        <v>Georgia</v>
      </c>
      <c r="FZ41" s="232"/>
      <c r="GA41" s="232"/>
      <c r="GB41" s="233"/>
      <c r="GC41" s="229" t="str">
        <f aca="false">IF(($F41&lt;&gt;"")*($G41&lt;&gt;"")*(FZ41&lt;&gt;"")*(GA41&lt;&gt;""),($F41&gt;$G41)*(FZ41&gt;GA41)+($F41=$G41)*(FZ41=GA41)+($F41&lt;$G41)*(FZ41&lt;GA41),"")</f>
        <v/>
      </c>
      <c r="GD41" s="229" t="str">
        <f aca="false">IF((GC41&lt;&gt;""),IF(OR($F41&lt;&gt;$G41,PrSettings!$M$4="●"),(($F41-$G41)=(FZ41-GA41))*1,0),"")</f>
        <v/>
      </c>
      <c r="GE41" s="229" t="str">
        <f aca="false">IF((GC41&lt;&gt;""),($F41=FZ41)*($G41=GA41),"")</f>
        <v/>
      </c>
      <c r="GF41" s="229" t="str">
        <f aca="false">IF(GC41&lt;&gt;"",IF(ABS($F41-$G41)&gt;=PrSettings!$M$7,(ABS($F41-$G41-FZ41+GA41)&lt;=1)*1,IF(AND(GC41,$F41=$G41,$F41&gt;=PrSettings!$M$6),(ABS(FZ41-$F41)&lt;=1)*1,IF(AND(ABS($F41-$G41-FZ41+GA41)&lt;=1,$F41+$G41&gt;=PrSettings!$M$8),(ABS(FZ41-$F41)&lt;=1)*(ABS(GA41-$G41)&lt;=1)*1,""))),"")</f>
        <v/>
      </c>
      <c r="GG41" s="234"/>
      <c r="GI41" s="227" t="n">
        <f aca="false">$B41</f>
        <v>7</v>
      </c>
      <c r="GJ41" s="228" t="str">
        <f aca="false">GrpF!$B$4</f>
        <v>Türkiye</v>
      </c>
      <c r="GK41" s="229" t="n">
        <f aca="false">$D41</f>
        <v>34</v>
      </c>
      <c r="GL41" s="228" t="str">
        <f aca="false">GrpF!$D$4</f>
        <v>Georgia</v>
      </c>
      <c r="GM41" s="232"/>
      <c r="GN41" s="232"/>
      <c r="GO41" s="233"/>
      <c r="GP41" s="229" t="str">
        <f aca="false">IF(($F41&lt;&gt;"")*($G41&lt;&gt;"")*(GM41&lt;&gt;"")*(GN41&lt;&gt;""),($F41&gt;$G41)*(GM41&gt;GN41)+($F41=$G41)*(GM41=GN41)+($F41&lt;$G41)*(GM41&lt;GN41),"")</f>
        <v/>
      </c>
      <c r="GQ41" s="229" t="str">
        <f aca="false">IF((GP41&lt;&gt;""),IF(OR($F41&lt;&gt;$G41,PrSettings!$M$4="●"),(($F41-$G41)=(GM41-GN41))*1,0),"")</f>
        <v/>
      </c>
      <c r="GR41" s="229" t="str">
        <f aca="false">IF((GP41&lt;&gt;""),($F41=GM41)*($G41=GN41),"")</f>
        <v/>
      </c>
      <c r="GS41" s="229" t="str">
        <f aca="false">IF(GP41&lt;&gt;"",IF(ABS($F41-$G41)&gt;=PrSettings!$M$7,(ABS($F41-$G41-GM41+GN41)&lt;=1)*1,IF(AND(GP41,$F41=$G41,$F41&gt;=PrSettings!$M$6),(ABS(GM41-$F41)&lt;=1)*1,IF(AND(ABS($F41-$G41-GM41+GN41)&lt;=1,$F41+$G41&gt;=PrSettings!$M$8),(ABS(GM41-$F41)&lt;=1)*(ABS(GN41-$G41)&lt;=1)*1,""))),"")</f>
        <v/>
      </c>
      <c r="GT41" s="234"/>
      <c r="GV41" s="227" t="n">
        <f aca="false">$B41</f>
        <v>7</v>
      </c>
      <c r="GW41" s="228" t="str">
        <f aca="false">GrpF!$B$4</f>
        <v>Türkiye</v>
      </c>
      <c r="GX41" s="229" t="n">
        <f aca="false">$D41</f>
        <v>34</v>
      </c>
      <c r="GY41" s="228" t="str">
        <f aca="false">GrpF!$D$4</f>
        <v>Georgia</v>
      </c>
      <c r="GZ41" s="232"/>
      <c r="HA41" s="232"/>
      <c r="HB41" s="233"/>
      <c r="HC41" s="229" t="str">
        <f aca="false">IF(($F41&lt;&gt;"")*($G41&lt;&gt;"")*(GZ41&lt;&gt;"")*(HA41&lt;&gt;""),($F41&gt;$G41)*(GZ41&gt;HA41)+($F41=$G41)*(GZ41=HA41)+($F41&lt;$G41)*(GZ41&lt;HA41),"")</f>
        <v/>
      </c>
      <c r="HD41" s="229" t="str">
        <f aca="false">IF((HC41&lt;&gt;""),IF(OR($F41&lt;&gt;$G41,PrSettings!$M$4="●"),(($F41-$G41)=(GZ41-HA41))*1,0),"")</f>
        <v/>
      </c>
      <c r="HE41" s="229" t="str">
        <f aca="false">IF((HC41&lt;&gt;""),($F41=GZ41)*($G41=HA41),"")</f>
        <v/>
      </c>
      <c r="HF41" s="229" t="str">
        <f aca="false">IF(HC41&lt;&gt;"",IF(ABS($F41-$G41)&gt;=PrSettings!$M$7,(ABS($F41-$G41-GZ41+HA41)&lt;=1)*1,IF(AND(HC41,$F41=$G41,$F41&gt;=PrSettings!$M$6),(ABS(GZ41-$F41)&lt;=1)*1,IF(AND(ABS($F41-$G41-GZ41+HA41)&lt;=1,$F41+$G41&gt;=PrSettings!$M$8),(ABS(GZ41-$F41)&lt;=1)*(ABS(HA41-$G41)&lt;=1)*1,""))),"")</f>
        <v/>
      </c>
      <c r="HG41" s="234"/>
      <c r="HI41" s="227" t="n">
        <f aca="false">$B41</f>
        <v>7</v>
      </c>
      <c r="HJ41" s="228" t="str">
        <f aca="false">GrpF!$B$4</f>
        <v>Türkiye</v>
      </c>
      <c r="HK41" s="229" t="n">
        <f aca="false">$D41</f>
        <v>34</v>
      </c>
      <c r="HL41" s="228" t="str">
        <f aca="false">GrpF!$D$4</f>
        <v>Georgia</v>
      </c>
      <c r="HM41" s="232"/>
      <c r="HN41" s="232"/>
      <c r="HO41" s="233"/>
      <c r="HP41" s="229" t="str">
        <f aca="false">IF(($F41&lt;&gt;"")*($G41&lt;&gt;"")*(HM41&lt;&gt;"")*(HN41&lt;&gt;""),($F41&gt;$G41)*(HM41&gt;HN41)+($F41=$G41)*(HM41=HN41)+($F41&lt;$G41)*(HM41&lt;HN41),"")</f>
        <v/>
      </c>
      <c r="HQ41" s="229" t="str">
        <f aca="false">IF((HP41&lt;&gt;""),IF(OR($F41&lt;&gt;$G41,PrSettings!$M$4="●"),(($F41-$G41)=(HM41-HN41))*1,0),"")</f>
        <v/>
      </c>
      <c r="HR41" s="229" t="str">
        <f aca="false">IF((HP41&lt;&gt;""),($F41=HM41)*($G41=HN41),"")</f>
        <v/>
      </c>
      <c r="HS41" s="229" t="str">
        <f aca="false">IF(HP41&lt;&gt;"",IF(ABS($F41-$G41)&gt;=PrSettings!$M$7,(ABS($F41-$G41-HM41+HN41)&lt;=1)*1,IF(AND(HP41,$F41=$G41,$F41&gt;=PrSettings!$M$6),(ABS(HM41-$F41)&lt;=1)*1,IF(AND(ABS($F41-$G41-HM41+HN41)&lt;=1,$F41+$G41&gt;=PrSettings!$M$8),(ABS(HM41-$F41)&lt;=1)*(ABS(HN41-$G41)&lt;=1)*1,""))),"")</f>
        <v/>
      </c>
      <c r="HT41" s="234"/>
      <c r="HV41" s="227" t="n">
        <f aca="false">$B41</f>
        <v>7</v>
      </c>
      <c r="HW41" s="228" t="str">
        <f aca="false">GrpF!$B$4</f>
        <v>Türkiye</v>
      </c>
      <c r="HX41" s="229" t="n">
        <f aca="false">$D41</f>
        <v>34</v>
      </c>
      <c r="HY41" s="228" t="str">
        <f aca="false">GrpF!$D$4</f>
        <v>Georgia</v>
      </c>
      <c r="HZ41" s="232"/>
      <c r="IA41" s="232"/>
      <c r="IB41" s="233"/>
      <c r="IC41" s="229" t="str">
        <f aca="false">IF(($F41&lt;&gt;"")*($G41&lt;&gt;"")*(HZ41&lt;&gt;"")*(IA41&lt;&gt;""),($F41&gt;$G41)*(HZ41&gt;IA41)+($F41=$G41)*(HZ41=IA41)+($F41&lt;$G41)*(HZ41&lt;IA41),"")</f>
        <v/>
      </c>
      <c r="ID41" s="229" t="str">
        <f aca="false">IF((IC41&lt;&gt;""),IF(OR($F41&lt;&gt;$G41,PrSettings!$M$4="●"),(($F41-$G41)=(HZ41-IA41))*1,0),"")</f>
        <v/>
      </c>
      <c r="IE41" s="229" t="str">
        <f aca="false">IF((IC41&lt;&gt;""),($F41=HZ41)*($G41=IA41),"")</f>
        <v/>
      </c>
      <c r="IF41" s="229" t="str">
        <f aca="false">IF(IC41&lt;&gt;"",IF(ABS($F41-$G41)&gt;=PrSettings!$M$7,(ABS($F41-$G41-HZ41+IA41)&lt;=1)*1,IF(AND(IC41,$F41=$G41,$F41&gt;=PrSettings!$M$6),(ABS(HZ41-$F41)&lt;=1)*1,IF(AND(ABS($F41-$G41-HZ41+IA41)&lt;=1,$F41+$G41&gt;=PrSettings!$M$8),(ABS(HZ41-$F41)&lt;=1)*(ABS(IA41-$G41)&lt;=1)*1,""))),"")</f>
        <v/>
      </c>
      <c r="IG41" s="234"/>
      <c r="II41" s="227" t="n">
        <f aca="false">$B41</f>
        <v>7</v>
      </c>
      <c r="IJ41" s="228" t="str">
        <f aca="false">GrpF!$B$4</f>
        <v>Türkiye</v>
      </c>
      <c r="IK41" s="229" t="n">
        <f aca="false">$D41</f>
        <v>34</v>
      </c>
      <c r="IL41" s="228" t="str">
        <f aca="false">GrpF!$D$4</f>
        <v>Georgia</v>
      </c>
      <c r="IM41" s="232"/>
      <c r="IN41" s="232"/>
      <c r="IO41" s="233"/>
      <c r="IP41" s="229" t="str">
        <f aca="false">IF(($F41&lt;&gt;"")*($G41&lt;&gt;"")*(IM41&lt;&gt;"")*(IN41&lt;&gt;""),($F41&gt;$G41)*(IM41&gt;IN41)+($F41=$G41)*(IM41=IN41)+($F41&lt;$G41)*(IM41&lt;IN41),"")</f>
        <v/>
      </c>
      <c r="IQ41" s="229" t="str">
        <f aca="false">IF((IP41&lt;&gt;""),IF(OR($F41&lt;&gt;$G41,PrSettings!$M$4="●"),(($F41-$G41)=(IM41-IN41))*1,0),"")</f>
        <v/>
      </c>
      <c r="IR41" s="229" t="str">
        <f aca="false">IF((IP41&lt;&gt;""),($F41=IM41)*($G41=IN41),"")</f>
        <v/>
      </c>
      <c r="IS41" s="229" t="str">
        <f aca="false">IF(IP41&lt;&gt;"",IF(ABS($F41-$G41)&gt;=PrSettings!$M$7,(ABS($F41-$G41-IM41+IN41)&lt;=1)*1,IF(AND(IP41,$F41=$G41,$F41&gt;=PrSettings!$M$6),(ABS(IM41-$F41)&lt;=1)*1,IF(AND(ABS($F41-$G41-IM41+IN41)&lt;=1,$F41+$G41&gt;=PrSettings!$M$8),(ABS(IM41-$F41)&lt;=1)*(ABS(IN41-$G41)&lt;=1)*1,""))),"")</f>
        <v/>
      </c>
      <c r="IT41" s="234"/>
      <c r="IV41" s="227" t="n">
        <f aca="false">$B41</f>
        <v>7</v>
      </c>
      <c r="IW41" s="228" t="str">
        <f aca="false">GrpF!$B$4</f>
        <v>Türkiye</v>
      </c>
      <c r="IX41" s="229" t="n">
        <f aca="false">$D41</f>
        <v>34</v>
      </c>
      <c r="IY41" s="228" t="str">
        <f aca="false">GrpF!$D$4</f>
        <v>Georgia</v>
      </c>
      <c r="IZ41" s="232"/>
      <c r="JA41" s="232"/>
      <c r="JB41" s="233"/>
      <c r="JC41" s="229" t="str">
        <f aca="false">IF(($F41&lt;&gt;"")*($G41&lt;&gt;"")*(IZ41&lt;&gt;"")*(JA41&lt;&gt;""),($F41&gt;$G41)*(IZ41&gt;JA41)+($F41=$G41)*(IZ41=JA41)+($F41&lt;$G41)*(IZ41&lt;JA41),"")</f>
        <v/>
      </c>
      <c r="JD41" s="229" t="str">
        <f aca="false">IF((JC41&lt;&gt;""),IF(OR($F41&lt;&gt;$G41,PrSettings!$M$4="●"),(($F41-$G41)=(IZ41-JA41))*1,0),"")</f>
        <v/>
      </c>
      <c r="JE41" s="229" t="str">
        <f aca="false">IF((JC41&lt;&gt;""),($F41=IZ41)*($G41=JA41),"")</f>
        <v/>
      </c>
      <c r="JF41" s="229" t="str">
        <f aca="false">IF(JC41&lt;&gt;"",IF(ABS($F41-$G41)&gt;=PrSettings!$M$7,(ABS($F41-$G41-IZ41+JA41)&lt;=1)*1,IF(AND(JC41,$F41=$G41,$F41&gt;=PrSettings!$M$6),(ABS(IZ41-$F41)&lt;=1)*1,IF(AND(ABS($F41-$G41-IZ41+JA41)&lt;=1,$F41+$G41&gt;=PrSettings!$M$8),(ABS(IZ41-$F41)&lt;=1)*(ABS(JA41-$G41)&lt;=1)*1,""))),"")</f>
        <v/>
      </c>
      <c r="JG41" s="234"/>
      <c r="JI41" s="227" t="n">
        <f aca="false">$B41</f>
        <v>7</v>
      </c>
      <c r="JJ41" s="228" t="str">
        <f aca="false">GrpF!$B$4</f>
        <v>Türkiye</v>
      </c>
      <c r="JK41" s="229" t="n">
        <f aca="false">$D41</f>
        <v>34</v>
      </c>
      <c r="JL41" s="228" t="str">
        <f aca="false">GrpF!$D$4</f>
        <v>Georgia</v>
      </c>
      <c r="JM41" s="232"/>
      <c r="JN41" s="232"/>
      <c r="JO41" s="233"/>
      <c r="JP41" s="229" t="str">
        <f aca="false">IF(($F41&lt;&gt;"")*($G41&lt;&gt;"")*(JM41&lt;&gt;"")*(JN41&lt;&gt;""),($F41&gt;$G41)*(JM41&gt;JN41)+($F41=$G41)*(JM41=JN41)+($F41&lt;$G41)*(JM41&lt;JN41),"")</f>
        <v/>
      </c>
      <c r="JQ41" s="229" t="str">
        <f aca="false">IF((JP41&lt;&gt;""),IF(OR($F41&lt;&gt;$G41,PrSettings!$M$4="●"),(($F41-$G41)=(JM41-JN41))*1,0),"")</f>
        <v/>
      </c>
      <c r="JR41" s="229" t="str">
        <f aca="false">IF((JP41&lt;&gt;""),($F41=JM41)*($G41=JN41),"")</f>
        <v/>
      </c>
      <c r="JS41" s="229" t="str">
        <f aca="false">IF(JP41&lt;&gt;"",IF(ABS($F41-$G41)&gt;=PrSettings!$M$7,(ABS($F41-$G41-JM41+JN41)&lt;=1)*1,IF(AND(JP41,$F41=$G41,$F41&gt;=PrSettings!$M$6),(ABS(JM41-$F41)&lt;=1)*1,IF(AND(ABS($F41-$G41-JM41+JN41)&lt;=1,$F41+$G41&gt;=PrSettings!$M$8),(ABS(JM41-$F41)&lt;=1)*(ABS(JN41-$G41)&lt;=1)*1,""))),"")</f>
        <v/>
      </c>
      <c r="JT41" s="234"/>
      <c r="JV41" s="227" t="n">
        <f aca="false">$B41</f>
        <v>7</v>
      </c>
      <c r="JW41" s="228" t="str">
        <f aca="false">GrpF!$B$4</f>
        <v>Türkiye</v>
      </c>
      <c r="JX41" s="229" t="n">
        <f aca="false">$D41</f>
        <v>34</v>
      </c>
      <c r="JY41" s="228" t="str">
        <f aca="false">GrpF!$D$4</f>
        <v>Georgia</v>
      </c>
      <c r="JZ41" s="232"/>
      <c r="KA41" s="232"/>
      <c r="KB41" s="233"/>
      <c r="KC41" s="229" t="str">
        <f aca="false">IF(($F41&lt;&gt;"")*($G41&lt;&gt;"")*(JZ41&lt;&gt;"")*(KA41&lt;&gt;""),($F41&gt;$G41)*(JZ41&gt;KA41)+($F41=$G41)*(JZ41=KA41)+($F41&lt;$G41)*(JZ41&lt;KA41),"")</f>
        <v/>
      </c>
      <c r="KD41" s="229" t="str">
        <f aca="false">IF((KC41&lt;&gt;""),IF(OR($F41&lt;&gt;$G41,PrSettings!$M$4="●"),(($F41-$G41)=(JZ41-KA41))*1,0),"")</f>
        <v/>
      </c>
      <c r="KE41" s="229" t="str">
        <f aca="false">IF((KC41&lt;&gt;""),($F41=JZ41)*($G41=KA41),"")</f>
        <v/>
      </c>
      <c r="KF41" s="229" t="str">
        <f aca="false">IF(KC41&lt;&gt;"",IF(ABS($F41-$G41)&gt;=PrSettings!$M$7,(ABS($F41-$G41-JZ41+KA41)&lt;=1)*1,IF(AND(KC41,$F41=$G41,$F41&gt;=PrSettings!$M$6),(ABS(JZ41-$F41)&lt;=1)*1,IF(AND(ABS($F41-$G41-JZ41+KA41)&lt;=1,$F41+$G41&gt;=PrSettings!$M$8),(ABS(JZ41-$F41)&lt;=1)*(ABS(KA41-$G41)&lt;=1)*1,""))),"")</f>
        <v/>
      </c>
      <c r="KG41" s="234"/>
      <c r="KI41" s="227" t="n">
        <f aca="false">$B41</f>
        <v>7</v>
      </c>
      <c r="KJ41" s="228" t="str">
        <f aca="false">GrpF!$B$4</f>
        <v>Türkiye</v>
      </c>
      <c r="KK41" s="229" t="n">
        <f aca="false">$D41</f>
        <v>34</v>
      </c>
      <c r="KL41" s="228" t="str">
        <f aca="false">GrpF!$D$4</f>
        <v>Georgia</v>
      </c>
      <c r="KM41" s="232"/>
      <c r="KN41" s="232"/>
      <c r="KO41" s="233"/>
      <c r="KP41" s="229" t="str">
        <f aca="false">IF(($F41&lt;&gt;"")*($G41&lt;&gt;"")*(KM41&lt;&gt;"")*(KN41&lt;&gt;""),($F41&gt;$G41)*(KM41&gt;KN41)+($F41=$G41)*(KM41=KN41)+($F41&lt;$G41)*(KM41&lt;KN41),"")</f>
        <v/>
      </c>
      <c r="KQ41" s="229" t="str">
        <f aca="false">IF((KP41&lt;&gt;""),IF(OR($F41&lt;&gt;$G41,PrSettings!$M$4="●"),(($F41-$G41)=(KM41-KN41))*1,0),"")</f>
        <v/>
      </c>
      <c r="KR41" s="229" t="str">
        <f aca="false">IF((KP41&lt;&gt;""),($F41=KM41)*($G41=KN41),"")</f>
        <v/>
      </c>
      <c r="KS41" s="229" t="str">
        <f aca="false">IF(KP41&lt;&gt;"",IF(ABS($F41-$G41)&gt;=PrSettings!$M$7,(ABS($F41-$G41-KM41+KN41)&lt;=1)*1,IF(AND(KP41,$F41=$G41,$F41&gt;=PrSettings!$M$6),(ABS(KM41-$F41)&lt;=1)*1,IF(AND(ABS($F41-$G41-KM41+KN41)&lt;=1,$F41+$G41&gt;=PrSettings!$M$8),(ABS(KM41-$F41)&lt;=1)*(ABS(KN41-$G41)&lt;=1)*1,""))),"")</f>
        <v/>
      </c>
      <c r="KT41" s="234"/>
      <c r="KV41" s="227" t="n">
        <f aca="false">$B41</f>
        <v>7</v>
      </c>
      <c r="KW41" s="228" t="str">
        <f aca="false">GrpF!$B$4</f>
        <v>Türkiye</v>
      </c>
      <c r="KX41" s="229" t="n">
        <f aca="false">$D41</f>
        <v>34</v>
      </c>
      <c r="KY41" s="228" t="str">
        <f aca="false">GrpF!$D$4</f>
        <v>Georgia</v>
      </c>
      <c r="KZ41" s="232"/>
      <c r="LA41" s="232"/>
      <c r="LB41" s="233"/>
      <c r="LC41" s="229" t="str">
        <f aca="false">IF(($F41&lt;&gt;"")*($G41&lt;&gt;"")*(KZ41&lt;&gt;"")*(LA41&lt;&gt;""),($F41&gt;$G41)*(KZ41&gt;LA41)+($F41=$G41)*(KZ41=LA41)+($F41&lt;$G41)*(KZ41&lt;LA41),"")</f>
        <v/>
      </c>
      <c r="LD41" s="229" t="str">
        <f aca="false">IF((LC41&lt;&gt;""),IF(OR($F41&lt;&gt;$G41,PrSettings!$M$4="●"),(($F41-$G41)=(KZ41-LA41))*1,0),"")</f>
        <v/>
      </c>
      <c r="LE41" s="229" t="str">
        <f aca="false">IF((LC41&lt;&gt;""),($F41=KZ41)*($G41=LA41),"")</f>
        <v/>
      </c>
      <c r="LF41" s="229" t="str">
        <f aca="false">IF(LC41&lt;&gt;"",IF(ABS($F41-$G41)&gt;=PrSettings!$M$7,(ABS($F41-$G41-KZ41+LA41)&lt;=1)*1,IF(AND(LC41,$F41=$G41,$F41&gt;=PrSettings!$M$6),(ABS(KZ41-$F41)&lt;=1)*1,IF(AND(ABS($F41-$G41-KZ41+LA41)&lt;=1,$F41+$G41&gt;=PrSettings!$M$8),(ABS(KZ41-$F41)&lt;=1)*(ABS(LA41-$G41)&lt;=1)*1,""))),"")</f>
        <v/>
      </c>
      <c r="LG41" s="234"/>
      <c r="LI41" s="227" t="n">
        <f aca="false">$B41</f>
        <v>7</v>
      </c>
      <c r="LJ41" s="228" t="str">
        <f aca="false">GrpF!$B$4</f>
        <v>Türkiye</v>
      </c>
      <c r="LK41" s="229" t="n">
        <f aca="false">$D41</f>
        <v>34</v>
      </c>
      <c r="LL41" s="228" t="str">
        <f aca="false">GrpF!$D$4</f>
        <v>Georgia</v>
      </c>
      <c r="LM41" s="232"/>
      <c r="LN41" s="232"/>
      <c r="LO41" s="233"/>
      <c r="LP41" s="229" t="str">
        <f aca="false">IF(($F41&lt;&gt;"")*($G41&lt;&gt;"")*(LM41&lt;&gt;"")*(LN41&lt;&gt;""),($F41&gt;$G41)*(LM41&gt;LN41)+($F41=$G41)*(LM41=LN41)+($F41&lt;$G41)*(LM41&lt;LN41),"")</f>
        <v/>
      </c>
      <c r="LQ41" s="229" t="str">
        <f aca="false">IF((LP41&lt;&gt;""),IF(OR($F41&lt;&gt;$G41,PrSettings!$M$4="●"),(($F41-$G41)=(LM41-LN41))*1,0),"")</f>
        <v/>
      </c>
      <c r="LR41" s="229" t="str">
        <f aca="false">IF((LP41&lt;&gt;""),($F41=LM41)*($G41=LN41),"")</f>
        <v/>
      </c>
      <c r="LS41" s="229" t="str">
        <f aca="false">IF(LP41&lt;&gt;"",IF(ABS($F41-$G41)&gt;=PrSettings!$M$7,(ABS($F41-$G41-LM41+LN41)&lt;=1)*1,IF(AND(LP41,$F41=$G41,$F41&gt;=PrSettings!$M$6),(ABS(LM41-$F41)&lt;=1)*1,IF(AND(ABS($F41-$G41-LM41+LN41)&lt;=1,$F41+$G41&gt;=PrSettings!$M$8),(ABS(LM41-$F41)&lt;=1)*(ABS(LN41-$G41)&lt;=1)*1,""))),"")</f>
        <v/>
      </c>
      <c r="LT41" s="234"/>
      <c r="LV41" s="227" t="n">
        <f aca="false">$B41</f>
        <v>7</v>
      </c>
      <c r="LW41" s="228" t="str">
        <f aca="false">GrpF!$B$4</f>
        <v>Türkiye</v>
      </c>
      <c r="LX41" s="229" t="n">
        <f aca="false">$D41</f>
        <v>34</v>
      </c>
      <c r="LY41" s="228" t="str">
        <f aca="false">GrpF!$D$4</f>
        <v>Georgia</v>
      </c>
      <c r="LZ41" s="232"/>
      <c r="MA41" s="232"/>
      <c r="MB41" s="233"/>
      <c r="MC41" s="229" t="str">
        <f aca="false">IF(($F41&lt;&gt;"")*($G41&lt;&gt;"")*(LZ41&lt;&gt;"")*(MA41&lt;&gt;""),($F41&gt;$G41)*(LZ41&gt;MA41)+($F41=$G41)*(LZ41=MA41)+($F41&lt;$G41)*(LZ41&lt;MA41),"")</f>
        <v/>
      </c>
      <c r="MD41" s="229" t="str">
        <f aca="false">IF((MC41&lt;&gt;""),IF(OR($F41&lt;&gt;$G41,PrSettings!$M$4="●"),(($F41-$G41)=(LZ41-MA41))*1,0),"")</f>
        <v/>
      </c>
      <c r="ME41" s="229" t="str">
        <f aca="false">IF((MC41&lt;&gt;""),($F41=LZ41)*($G41=MA41),"")</f>
        <v/>
      </c>
      <c r="MF41" s="229" t="str">
        <f aca="false">IF(MC41&lt;&gt;"",IF(ABS($F41-$G41)&gt;=PrSettings!$M$7,(ABS($F41-$G41-LZ41+MA41)&lt;=1)*1,IF(AND(MC41,$F41=$G41,$F41&gt;=PrSettings!$M$6),(ABS(LZ41-$F41)&lt;=1)*1,IF(AND(ABS($F41-$G41-LZ41+MA41)&lt;=1,$F41+$G41&gt;=PrSettings!$M$8),(ABS(LZ41-$F41)&lt;=1)*(ABS(MA41-$G41)&lt;=1)*1,""))),"")</f>
        <v/>
      </c>
      <c r="MG41" s="234"/>
    </row>
    <row r="42" customFormat="false" ht="15.75" hidden="false" customHeight="true" outlineLevel="0" collapsed="false">
      <c r="A42" s="153"/>
      <c r="B42" s="227" t="n">
        <f aca="false" t="array" ref="B42:B42">INDEX(Groups!$C$7:$C$35,MATCH(C42,Groups!$D$7:$D$35,0))</f>
        <v>1</v>
      </c>
      <c r="C42" s="228" t="str">
        <f aca="false">GrpF!$B$5</f>
        <v>Portugal</v>
      </c>
      <c r="D42" s="229" t="n">
        <f aca="false" t="array" ref="D42:D42">INDEX(Groups!$C$7:$C$35,MATCH(E42,Groups!$D$7:$D$35,0))</f>
        <v>17</v>
      </c>
      <c r="E42" s="228" t="str">
        <f aca="false">GrpF!$D$5</f>
        <v>Czechia</v>
      </c>
      <c r="F42" s="230" t="n">
        <f aca="false">GrpF!$E$5</f>
        <v>3</v>
      </c>
      <c r="G42" s="231" t="n">
        <f aca="false">GrpF!$G$5</f>
        <v>1</v>
      </c>
      <c r="H42" s="107"/>
      <c r="I42" s="227" t="n">
        <f aca="false">$B42</f>
        <v>1</v>
      </c>
      <c r="J42" s="228" t="str">
        <f aca="false">GrpF!$B$5</f>
        <v>Portugal</v>
      </c>
      <c r="K42" s="229" t="n">
        <f aca="false">$D42</f>
        <v>17</v>
      </c>
      <c r="L42" s="228" t="str">
        <f aca="false">GrpF!$D$5</f>
        <v>Czechia</v>
      </c>
      <c r="M42" s="232"/>
      <c r="N42" s="232"/>
      <c r="O42" s="235"/>
      <c r="P42" s="229" t="str">
        <f aca="false">IF(($F42&lt;&gt;"")*($G42&lt;&gt;"")*(M42&lt;&gt;"")*(N42&lt;&gt;""),($F42&gt;$G42)*(M42&gt;N42)+($F42=$G42)*(M42=N42)+($F42&lt;$G42)*(M42&lt;N42),"")</f>
        <v/>
      </c>
      <c r="Q42" s="229" t="str">
        <f aca="false">IF((P42&lt;&gt;""),IF(OR($F42&lt;&gt;$G42,PrSettings!$M$4="●"),(($F42-$G42)=(M42-N42))*1,0),"")</f>
        <v/>
      </c>
      <c r="R42" s="229" t="str">
        <f aca="false">IF((P42&lt;&gt;""),($F42=M42)*($G42=N42),"")</f>
        <v/>
      </c>
      <c r="S42" s="229" t="str">
        <f aca="false">IF(P42&lt;&gt;"",IF(ABS($F42-$G42)&gt;=PrSettings!$M$7,(ABS($F42-$G42-M42+N42)&lt;=1)*1,IF(AND(P42,$F42=$G42,$F42&gt;=PrSettings!$M$6),(ABS(M42-$F42)&lt;=1)*1,IF(AND(ABS($F42-$G42-M42+N42)&lt;=1,$F42+$G42&gt;=PrSettings!$M$8),(ABS(M42-$F42)&lt;=1)*(ABS(N42-$G42)&lt;=1)*1,""))),"")</f>
        <v/>
      </c>
      <c r="T42" s="236"/>
      <c r="V42" s="227" t="n">
        <f aca="false">$B42</f>
        <v>1</v>
      </c>
      <c r="W42" s="228" t="str">
        <f aca="false">GrpF!$B$5</f>
        <v>Portugal</v>
      </c>
      <c r="X42" s="229" t="n">
        <f aca="false">$D42</f>
        <v>17</v>
      </c>
      <c r="Y42" s="228" t="str">
        <f aca="false">GrpF!$D$5</f>
        <v>Czechia</v>
      </c>
      <c r="Z42" s="232"/>
      <c r="AA42" s="232"/>
      <c r="AB42" s="235"/>
      <c r="AC42" s="229" t="str">
        <f aca="false">IF(($F42&lt;&gt;"")*($G42&lt;&gt;"")*(Z42&lt;&gt;"")*(AA42&lt;&gt;""),($F42&gt;$G42)*(Z42&gt;AA42)+($F42=$G42)*(Z42=AA42)+($F42&lt;$G42)*(Z42&lt;AA42),"")</f>
        <v/>
      </c>
      <c r="AD42" s="229" t="str">
        <f aca="false">IF((AC42&lt;&gt;""),IF(OR($F42&lt;&gt;$G42,PrSettings!$M$4="●"),(($F42-$G42)=(Z42-AA42))*1,0),"")</f>
        <v/>
      </c>
      <c r="AE42" s="229" t="str">
        <f aca="false">IF((AC42&lt;&gt;""),($F42=Z42)*($G42=AA42),"")</f>
        <v/>
      </c>
      <c r="AF42" s="229" t="str">
        <f aca="false">IF(AC42&lt;&gt;"",IF(ABS($F42-$G42)&gt;=PrSettings!$M$7,(ABS($F42-$G42-Z42+AA42)&lt;=1)*1,IF(AND(AC42,$F42=$G42,$F42&gt;=PrSettings!$M$6),(ABS(Z42-$F42)&lt;=1)*1,IF(AND(ABS($F42-$G42-Z42+AA42)&lt;=1,$F42+$G42&gt;=PrSettings!$M$8),(ABS(Z42-$F42)&lt;=1)*(ABS(AA42-$G42)&lt;=1)*1,""))),"")</f>
        <v/>
      </c>
      <c r="AG42" s="236"/>
      <c r="AI42" s="227" t="n">
        <f aca="false">$B42</f>
        <v>1</v>
      </c>
      <c r="AJ42" s="228" t="str">
        <f aca="false">GrpF!$B$5</f>
        <v>Portugal</v>
      </c>
      <c r="AK42" s="229" t="n">
        <f aca="false">$D42</f>
        <v>17</v>
      </c>
      <c r="AL42" s="228" t="str">
        <f aca="false">GrpF!$D$5</f>
        <v>Czechia</v>
      </c>
      <c r="AM42" s="232"/>
      <c r="AN42" s="232"/>
      <c r="AO42" s="235"/>
      <c r="AP42" s="229" t="str">
        <f aca="false">IF(($F42&lt;&gt;"")*($G42&lt;&gt;"")*(AM42&lt;&gt;"")*(AN42&lt;&gt;""),($F42&gt;$G42)*(AM42&gt;AN42)+($F42=$G42)*(AM42=AN42)+($F42&lt;$G42)*(AM42&lt;AN42),"")</f>
        <v/>
      </c>
      <c r="AQ42" s="229" t="str">
        <f aca="false">IF((AP42&lt;&gt;""),IF(OR($F42&lt;&gt;$G42,PrSettings!$M$4="●"),(($F42-$G42)=(AM42-AN42))*1,0),"")</f>
        <v/>
      </c>
      <c r="AR42" s="229" t="str">
        <f aca="false">IF((AP42&lt;&gt;""),($F42=AM42)*($G42=AN42),"")</f>
        <v/>
      </c>
      <c r="AS42" s="229" t="str">
        <f aca="false">IF(AP42&lt;&gt;"",IF(ABS($F42-$G42)&gt;=PrSettings!$M$7,(ABS($F42-$G42-AM42+AN42)&lt;=1)*1,IF(AND(AP42,$F42=$G42,$F42&gt;=PrSettings!$M$6),(ABS(AM42-$F42)&lt;=1)*1,IF(AND(ABS($F42-$G42-AM42+AN42)&lt;=1,$F42+$G42&gt;=PrSettings!$M$8),(ABS(AM42-$F42)&lt;=1)*(ABS(AN42-$G42)&lt;=1)*1,""))),"")</f>
        <v/>
      </c>
      <c r="AT42" s="236"/>
      <c r="AV42" s="227" t="n">
        <f aca="false">$B42</f>
        <v>1</v>
      </c>
      <c r="AW42" s="228" t="str">
        <f aca="false">GrpF!$B$5</f>
        <v>Portugal</v>
      </c>
      <c r="AX42" s="229" t="n">
        <f aca="false">$D42</f>
        <v>17</v>
      </c>
      <c r="AY42" s="228" t="str">
        <f aca="false">GrpF!$D$5</f>
        <v>Czechia</v>
      </c>
      <c r="AZ42" s="232"/>
      <c r="BA42" s="232"/>
      <c r="BB42" s="235"/>
      <c r="BC42" s="229" t="str">
        <f aca="false">IF(($F42&lt;&gt;"")*($G42&lt;&gt;"")*(AZ42&lt;&gt;"")*(BA42&lt;&gt;""),($F42&gt;$G42)*(AZ42&gt;BA42)+($F42=$G42)*(AZ42=BA42)+($F42&lt;$G42)*(AZ42&lt;BA42),"")</f>
        <v/>
      </c>
      <c r="BD42" s="229" t="str">
        <f aca="false">IF((BC42&lt;&gt;""),IF(OR($F42&lt;&gt;$G42,PrSettings!$M$4="●"),(($F42-$G42)=(AZ42-BA42))*1,0),"")</f>
        <v/>
      </c>
      <c r="BE42" s="229" t="str">
        <f aca="false">IF((BC42&lt;&gt;""),($F42=AZ42)*($G42=BA42),"")</f>
        <v/>
      </c>
      <c r="BF42" s="229" t="str">
        <f aca="false">IF(BC42&lt;&gt;"",IF(ABS($F42-$G42)&gt;=PrSettings!$M$7,(ABS($F42-$G42-AZ42+BA42)&lt;=1)*1,IF(AND(BC42,$F42=$G42,$F42&gt;=PrSettings!$M$6),(ABS(AZ42-$F42)&lt;=1)*1,IF(AND(ABS($F42-$G42-AZ42+BA42)&lt;=1,$F42+$G42&gt;=PrSettings!$M$8),(ABS(AZ42-$F42)&lt;=1)*(ABS(BA42-$G42)&lt;=1)*1,""))),"")</f>
        <v/>
      </c>
      <c r="BG42" s="236"/>
      <c r="BI42" s="227" t="n">
        <f aca="false">$B42</f>
        <v>1</v>
      </c>
      <c r="BJ42" s="228" t="str">
        <f aca="false">GrpF!$B$5</f>
        <v>Portugal</v>
      </c>
      <c r="BK42" s="229" t="n">
        <f aca="false">$D42</f>
        <v>17</v>
      </c>
      <c r="BL42" s="228" t="str">
        <f aca="false">GrpF!$D$5</f>
        <v>Czechia</v>
      </c>
      <c r="BM42" s="232"/>
      <c r="BN42" s="232"/>
      <c r="BO42" s="235"/>
      <c r="BP42" s="229" t="str">
        <f aca="false">IF(($F42&lt;&gt;"")*($G42&lt;&gt;"")*(BM42&lt;&gt;"")*(BN42&lt;&gt;""),($F42&gt;$G42)*(BM42&gt;BN42)+($F42=$G42)*(BM42=BN42)+($F42&lt;$G42)*(BM42&lt;BN42),"")</f>
        <v/>
      </c>
      <c r="BQ42" s="229" t="str">
        <f aca="false">IF((BP42&lt;&gt;""),IF(OR($F42&lt;&gt;$G42,PrSettings!$M$4="●"),(($F42-$G42)=(BM42-BN42))*1,0),"")</f>
        <v/>
      </c>
      <c r="BR42" s="229" t="str">
        <f aca="false">IF((BP42&lt;&gt;""),($F42=BM42)*($G42=BN42),"")</f>
        <v/>
      </c>
      <c r="BS42" s="229" t="str">
        <f aca="false">IF(BP42&lt;&gt;"",IF(ABS($F42-$G42)&gt;=PrSettings!$M$7,(ABS($F42-$G42-BM42+BN42)&lt;=1)*1,IF(AND(BP42,$F42=$G42,$F42&gt;=PrSettings!$M$6),(ABS(BM42-$F42)&lt;=1)*1,IF(AND(ABS($F42-$G42-BM42+BN42)&lt;=1,$F42+$G42&gt;=PrSettings!$M$8),(ABS(BM42-$F42)&lt;=1)*(ABS(BN42-$G42)&lt;=1)*1,""))),"")</f>
        <v/>
      </c>
      <c r="BT42" s="236"/>
      <c r="BV42" s="227" t="n">
        <f aca="false">$B42</f>
        <v>1</v>
      </c>
      <c r="BW42" s="228" t="str">
        <f aca="false">GrpF!$B$5</f>
        <v>Portugal</v>
      </c>
      <c r="BX42" s="229" t="n">
        <f aca="false">$D42</f>
        <v>17</v>
      </c>
      <c r="BY42" s="228" t="str">
        <f aca="false">GrpF!$D$5</f>
        <v>Czechia</v>
      </c>
      <c r="BZ42" s="232"/>
      <c r="CA42" s="232"/>
      <c r="CB42" s="235"/>
      <c r="CC42" s="229" t="str">
        <f aca="false">IF(($F42&lt;&gt;"")*($G42&lt;&gt;"")*(BZ42&lt;&gt;"")*(CA42&lt;&gt;""),($F42&gt;$G42)*(BZ42&gt;CA42)+($F42=$G42)*(BZ42=CA42)+($F42&lt;$G42)*(BZ42&lt;CA42),"")</f>
        <v/>
      </c>
      <c r="CD42" s="229" t="str">
        <f aca="false">IF((CC42&lt;&gt;""),IF(OR($F42&lt;&gt;$G42,PrSettings!$M$4="●"),(($F42-$G42)=(BZ42-CA42))*1,0),"")</f>
        <v/>
      </c>
      <c r="CE42" s="229" t="str">
        <f aca="false">IF((CC42&lt;&gt;""),($F42=BZ42)*($G42=CA42),"")</f>
        <v/>
      </c>
      <c r="CF42" s="229" t="str">
        <f aca="false">IF(CC42&lt;&gt;"",IF(ABS($F42-$G42)&gt;=PrSettings!$M$7,(ABS($F42-$G42-BZ42+CA42)&lt;=1)*1,IF(AND(CC42,$F42=$G42,$F42&gt;=PrSettings!$M$6),(ABS(BZ42-$F42)&lt;=1)*1,IF(AND(ABS($F42-$G42-BZ42+CA42)&lt;=1,$F42+$G42&gt;=PrSettings!$M$8),(ABS(BZ42-$F42)&lt;=1)*(ABS(CA42-$G42)&lt;=1)*1,""))),"")</f>
        <v/>
      </c>
      <c r="CG42" s="236"/>
      <c r="CI42" s="227" t="n">
        <f aca="false">$B42</f>
        <v>1</v>
      </c>
      <c r="CJ42" s="228" t="str">
        <f aca="false">GrpF!$B$5</f>
        <v>Portugal</v>
      </c>
      <c r="CK42" s="229" t="n">
        <f aca="false">$D42</f>
        <v>17</v>
      </c>
      <c r="CL42" s="228" t="str">
        <f aca="false">GrpF!$D$5</f>
        <v>Czechia</v>
      </c>
      <c r="CM42" s="232"/>
      <c r="CN42" s="232"/>
      <c r="CO42" s="235"/>
      <c r="CP42" s="229" t="str">
        <f aca="false">IF(($F42&lt;&gt;"")*($G42&lt;&gt;"")*(CM42&lt;&gt;"")*(CN42&lt;&gt;""),($F42&gt;$G42)*(CM42&gt;CN42)+($F42=$G42)*(CM42=CN42)+($F42&lt;$G42)*(CM42&lt;CN42),"")</f>
        <v/>
      </c>
      <c r="CQ42" s="229" t="str">
        <f aca="false">IF((CP42&lt;&gt;""),IF(OR($F42&lt;&gt;$G42,PrSettings!$M$4="●"),(($F42-$G42)=(CM42-CN42))*1,0),"")</f>
        <v/>
      </c>
      <c r="CR42" s="229" t="str">
        <f aca="false">IF((CP42&lt;&gt;""),($F42=CM42)*($G42=CN42),"")</f>
        <v/>
      </c>
      <c r="CS42" s="229" t="str">
        <f aca="false">IF(CP42&lt;&gt;"",IF(ABS($F42-$G42)&gt;=PrSettings!$M$7,(ABS($F42-$G42-CM42+CN42)&lt;=1)*1,IF(AND(CP42,$F42=$G42,$F42&gt;=PrSettings!$M$6),(ABS(CM42-$F42)&lt;=1)*1,IF(AND(ABS($F42-$G42-CM42+CN42)&lt;=1,$F42+$G42&gt;=PrSettings!$M$8),(ABS(CM42-$F42)&lt;=1)*(ABS(CN42-$G42)&lt;=1)*1,""))),"")</f>
        <v/>
      </c>
      <c r="CT42" s="236"/>
      <c r="CV42" s="227" t="n">
        <f aca="false">$B42</f>
        <v>1</v>
      </c>
      <c r="CW42" s="228" t="str">
        <f aca="false">GrpF!$B$5</f>
        <v>Portugal</v>
      </c>
      <c r="CX42" s="229" t="n">
        <f aca="false">$D42</f>
        <v>17</v>
      </c>
      <c r="CY42" s="228" t="str">
        <f aca="false">GrpF!$D$5</f>
        <v>Czechia</v>
      </c>
      <c r="CZ42" s="232"/>
      <c r="DA42" s="232"/>
      <c r="DB42" s="235"/>
      <c r="DC42" s="229" t="str">
        <f aca="false">IF(($F42&lt;&gt;"")*($G42&lt;&gt;"")*(CZ42&lt;&gt;"")*(DA42&lt;&gt;""),($F42&gt;$G42)*(CZ42&gt;DA42)+($F42=$G42)*(CZ42=DA42)+($F42&lt;$G42)*(CZ42&lt;DA42),"")</f>
        <v/>
      </c>
      <c r="DD42" s="229" t="str">
        <f aca="false">IF((DC42&lt;&gt;""),IF(OR($F42&lt;&gt;$G42,PrSettings!$M$4="●"),(($F42-$G42)=(CZ42-DA42))*1,0),"")</f>
        <v/>
      </c>
      <c r="DE42" s="229" t="str">
        <f aca="false">IF((DC42&lt;&gt;""),($F42=CZ42)*($G42=DA42),"")</f>
        <v/>
      </c>
      <c r="DF42" s="229" t="str">
        <f aca="false">IF(DC42&lt;&gt;"",IF(ABS($F42-$G42)&gt;=PrSettings!$M$7,(ABS($F42-$G42-CZ42+DA42)&lt;=1)*1,IF(AND(DC42,$F42=$G42,$F42&gt;=PrSettings!$M$6),(ABS(CZ42-$F42)&lt;=1)*1,IF(AND(ABS($F42-$G42-CZ42+DA42)&lt;=1,$F42+$G42&gt;=PrSettings!$M$8),(ABS(CZ42-$F42)&lt;=1)*(ABS(DA42-$G42)&lt;=1)*1,""))),"")</f>
        <v/>
      </c>
      <c r="DG42" s="236"/>
      <c r="DI42" s="227" t="n">
        <f aca="false">$B42</f>
        <v>1</v>
      </c>
      <c r="DJ42" s="228" t="str">
        <f aca="false">GrpF!$B$5</f>
        <v>Portugal</v>
      </c>
      <c r="DK42" s="229" t="n">
        <f aca="false">$D42</f>
        <v>17</v>
      </c>
      <c r="DL42" s="228" t="str">
        <f aca="false">GrpF!$D$5</f>
        <v>Czechia</v>
      </c>
      <c r="DM42" s="232"/>
      <c r="DN42" s="232"/>
      <c r="DO42" s="235"/>
      <c r="DP42" s="229" t="str">
        <f aca="false">IF(($F42&lt;&gt;"")*($G42&lt;&gt;"")*(DM42&lt;&gt;"")*(DN42&lt;&gt;""),($F42&gt;$G42)*(DM42&gt;DN42)+($F42=$G42)*(DM42=DN42)+($F42&lt;$G42)*(DM42&lt;DN42),"")</f>
        <v/>
      </c>
      <c r="DQ42" s="229" t="str">
        <f aca="false">IF((DP42&lt;&gt;""),IF(OR($F42&lt;&gt;$G42,PrSettings!$M$4="●"),(($F42-$G42)=(DM42-DN42))*1,0),"")</f>
        <v/>
      </c>
      <c r="DR42" s="229" t="str">
        <f aca="false">IF((DP42&lt;&gt;""),($F42=DM42)*($G42=DN42),"")</f>
        <v/>
      </c>
      <c r="DS42" s="229" t="str">
        <f aca="false">IF(DP42&lt;&gt;"",IF(ABS($F42-$G42)&gt;=PrSettings!$M$7,(ABS($F42-$G42-DM42+DN42)&lt;=1)*1,IF(AND(DP42,$F42=$G42,$F42&gt;=PrSettings!$M$6),(ABS(DM42-$F42)&lt;=1)*1,IF(AND(ABS($F42-$G42-DM42+DN42)&lt;=1,$F42+$G42&gt;=PrSettings!$M$8),(ABS(DM42-$F42)&lt;=1)*(ABS(DN42-$G42)&lt;=1)*1,""))),"")</f>
        <v/>
      </c>
      <c r="DT42" s="236"/>
      <c r="DV42" s="227" t="n">
        <f aca="false">$B42</f>
        <v>1</v>
      </c>
      <c r="DW42" s="228" t="str">
        <f aca="false">GrpF!$B$5</f>
        <v>Portugal</v>
      </c>
      <c r="DX42" s="229" t="n">
        <f aca="false">$D42</f>
        <v>17</v>
      </c>
      <c r="DY42" s="228" t="str">
        <f aca="false">GrpF!$D$5</f>
        <v>Czechia</v>
      </c>
      <c r="DZ42" s="232"/>
      <c r="EA42" s="232"/>
      <c r="EB42" s="235"/>
      <c r="EC42" s="229" t="str">
        <f aca="false">IF(($F42&lt;&gt;"")*($G42&lt;&gt;"")*(DZ42&lt;&gt;"")*(EA42&lt;&gt;""),($F42&gt;$G42)*(DZ42&gt;EA42)+($F42=$G42)*(DZ42=EA42)+($F42&lt;$G42)*(DZ42&lt;EA42),"")</f>
        <v/>
      </c>
      <c r="ED42" s="229" t="str">
        <f aca="false">IF((EC42&lt;&gt;""),IF(OR($F42&lt;&gt;$G42,PrSettings!$M$4="●"),(($F42-$G42)=(DZ42-EA42))*1,0),"")</f>
        <v/>
      </c>
      <c r="EE42" s="229" t="str">
        <f aca="false">IF((EC42&lt;&gt;""),($F42=DZ42)*($G42=EA42),"")</f>
        <v/>
      </c>
      <c r="EF42" s="229" t="str">
        <f aca="false">IF(EC42&lt;&gt;"",IF(ABS($F42-$G42)&gt;=PrSettings!$M$7,(ABS($F42-$G42-DZ42+EA42)&lt;=1)*1,IF(AND(EC42,$F42=$G42,$F42&gt;=PrSettings!$M$6),(ABS(DZ42-$F42)&lt;=1)*1,IF(AND(ABS($F42-$G42-DZ42+EA42)&lt;=1,$F42+$G42&gt;=PrSettings!$M$8),(ABS(DZ42-$F42)&lt;=1)*(ABS(EA42-$G42)&lt;=1)*1,""))),"")</f>
        <v/>
      </c>
      <c r="EG42" s="236"/>
      <c r="EI42" s="227" t="n">
        <f aca="false">$B42</f>
        <v>1</v>
      </c>
      <c r="EJ42" s="228" t="str">
        <f aca="false">GrpF!$B$5</f>
        <v>Portugal</v>
      </c>
      <c r="EK42" s="229" t="n">
        <f aca="false">$D42</f>
        <v>17</v>
      </c>
      <c r="EL42" s="228" t="str">
        <f aca="false">GrpF!$D$5</f>
        <v>Czechia</v>
      </c>
      <c r="EM42" s="232"/>
      <c r="EN42" s="232"/>
      <c r="EO42" s="235"/>
      <c r="EP42" s="229" t="str">
        <f aca="false">IF(($F42&lt;&gt;"")*($G42&lt;&gt;"")*(EM42&lt;&gt;"")*(EN42&lt;&gt;""),($F42&gt;$G42)*(EM42&gt;EN42)+($F42=$G42)*(EM42=EN42)+($F42&lt;$G42)*(EM42&lt;EN42),"")</f>
        <v/>
      </c>
      <c r="EQ42" s="229" t="str">
        <f aca="false">IF((EP42&lt;&gt;""),IF(OR($F42&lt;&gt;$G42,PrSettings!$M$4="●"),(($F42-$G42)=(EM42-EN42))*1,0),"")</f>
        <v/>
      </c>
      <c r="ER42" s="229" t="str">
        <f aca="false">IF((EP42&lt;&gt;""),($F42=EM42)*($G42=EN42),"")</f>
        <v/>
      </c>
      <c r="ES42" s="229" t="str">
        <f aca="false">IF(EP42&lt;&gt;"",IF(ABS($F42-$G42)&gt;=PrSettings!$M$7,(ABS($F42-$G42-EM42+EN42)&lt;=1)*1,IF(AND(EP42,$F42=$G42,$F42&gt;=PrSettings!$M$6),(ABS(EM42-$F42)&lt;=1)*1,IF(AND(ABS($F42-$G42-EM42+EN42)&lt;=1,$F42+$G42&gt;=PrSettings!$M$8),(ABS(EM42-$F42)&lt;=1)*(ABS(EN42-$G42)&lt;=1)*1,""))),"")</f>
        <v/>
      </c>
      <c r="ET42" s="236"/>
      <c r="EV42" s="227" t="n">
        <f aca="false">$B42</f>
        <v>1</v>
      </c>
      <c r="EW42" s="228" t="str">
        <f aca="false">GrpF!$B$5</f>
        <v>Portugal</v>
      </c>
      <c r="EX42" s="229" t="n">
        <f aca="false">$D42</f>
        <v>17</v>
      </c>
      <c r="EY42" s="228" t="str">
        <f aca="false">GrpF!$D$5</f>
        <v>Czechia</v>
      </c>
      <c r="EZ42" s="232"/>
      <c r="FA42" s="232"/>
      <c r="FB42" s="235"/>
      <c r="FC42" s="229" t="str">
        <f aca="false">IF(($F42&lt;&gt;"")*($G42&lt;&gt;"")*(EZ42&lt;&gt;"")*(FA42&lt;&gt;""),($F42&gt;$G42)*(EZ42&gt;FA42)+($F42=$G42)*(EZ42=FA42)+($F42&lt;$G42)*(EZ42&lt;FA42),"")</f>
        <v/>
      </c>
      <c r="FD42" s="229" t="str">
        <f aca="false">IF((FC42&lt;&gt;""),IF(OR($F42&lt;&gt;$G42,PrSettings!$M$4="●"),(($F42-$G42)=(EZ42-FA42))*1,0),"")</f>
        <v/>
      </c>
      <c r="FE42" s="229" t="str">
        <f aca="false">IF((FC42&lt;&gt;""),($F42=EZ42)*($G42=FA42),"")</f>
        <v/>
      </c>
      <c r="FF42" s="229" t="str">
        <f aca="false">IF(FC42&lt;&gt;"",IF(ABS($F42-$G42)&gt;=PrSettings!$M$7,(ABS($F42-$G42-EZ42+FA42)&lt;=1)*1,IF(AND(FC42,$F42=$G42,$F42&gt;=PrSettings!$M$6),(ABS(EZ42-$F42)&lt;=1)*1,IF(AND(ABS($F42-$G42-EZ42+FA42)&lt;=1,$F42+$G42&gt;=PrSettings!$M$8),(ABS(EZ42-$F42)&lt;=1)*(ABS(FA42-$G42)&lt;=1)*1,""))),"")</f>
        <v/>
      </c>
      <c r="FG42" s="236"/>
      <c r="FI42" s="227" t="n">
        <f aca="false">$B42</f>
        <v>1</v>
      </c>
      <c r="FJ42" s="228" t="str">
        <f aca="false">GrpF!$B$5</f>
        <v>Portugal</v>
      </c>
      <c r="FK42" s="229" t="n">
        <f aca="false">$D42</f>
        <v>17</v>
      </c>
      <c r="FL42" s="228" t="str">
        <f aca="false">GrpF!$D$5</f>
        <v>Czechia</v>
      </c>
      <c r="FM42" s="232"/>
      <c r="FN42" s="232"/>
      <c r="FO42" s="235"/>
      <c r="FP42" s="229" t="str">
        <f aca="false">IF(($F42&lt;&gt;"")*($G42&lt;&gt;"")*(FM42&lt;&gt;"")*(FN42&lt;&gt;""),($F42&gt;$G42)*(FM42&gt;FN42)+($F42=$G42)*(FM42=FN42)+($F42&lt;$G42)*(FM42&lt;FN42),"")</f>
        <v/>
      </c>
      <c r="FQ42" s="229" t="str">
        <f aca="false">IF((FP42&lt;&gt;""),IF(OR($F42&lt;&gt;$G42,PrSettings!$M$4="●"),(($F42-$G42)=(FM42-FN42))*1,0),"")</f>
        <v/>
      </c>
      <c r="FR42" s="229" t="str">
        <f aca="false">IF((FP42&lt;&gt;""),($F42=FM42)*($G42=FN42),"")</f>
        <v/>
      </c>
      <c r="FS42" s="229" t="str">
        <f aca="false">IF(FP42&lt;&gt;"",IF(ABS($F42-$G42)&gt;=PrSettings!$M$7,(ABS($F42-$G42-FM42+FN42)&lt;=1)*1,IF(AND(FP42,$F42=$G42,$F42&gt;=PrSettings!$M$6),(ABS(FM42-$F42)&lt;=1)*1,IF(AND(ABS($F42-$G42-FM42+FN42)&lt;=1,$F42+$G42&gt;=PrSettings!$M$8),(ABS(FM42-$F42)&lt;=1)*(ABS(FN42-$G42)&lt;=1)*1,""))),"")</f>
        <v/>
      </c>
      <c r="FT42" s="236"/>
      <c r="FV42" s="227" t="n">
        <f aca="false">$B42</f>
        <v>1</v>
      </c>
      <c r="FW42" s="228" t="str">
        <f aca="false">GrpF!$B$5</f>
        <v>Portugal</v>
      </c>
      <c r="FX42" s="229" t="n">
        <f aca="false">$D42</f>
        <v>17</v>
      </c>
      <c r="FY42" s="228" t="str">
        <f aca="false">GrpF!$D$5</f>
        <v>Czechia</v>
      </c>
      <c r="FZ42" s="232"/>
      <c r="GA42" s="232"/>
      <c r="GB42" s="235"/>
      <c r="GC42" s="229" t="str">
        <f aca="false">IF(($F42&lt;&gt;"")*($G42&lt;&gt;"")*(FZ42&lt;&gt;"")*(GA42&lt;&gt;""),($F42&gt;$G42)*(FZ42&gt;GA42)+($F42=$G42)*(FZ42=GA42)+($F42&lt;$G42)*(FZ42&lt;GA42),"")</f>
        <v/>
      </c>
      <c r="GD42" s="229" t="str">
        <f aca="false">IF((GC42&lt;&gt;""),IF(OR($F42&lt;&gt;$G42,PrSettings!$M$4="●"),(($F42-$G42)=(FZ42-GA42))*1,0),"")</f>
        <v/>
      </c>
      <c r="GE42" s="229" t="str">
        <f aca="false">IF((GC42&lt;&gt;""),($F42=FZ42)*($G42=GA42),"")</f>
        <v/>
      </c>
      <c r="GF42" s="229" t="str">
        <f aca="false">IF(GC42&lt;&gt;"",IF(ABS($F42-$G42)&gt;=PrSettings!$M$7,(ABS($F42-$G42-FZ42+GA42)&lt;=1)*1,IF(AND(GC42,$F42=$G42,$F42&gt;=PrSettings!$M$6),(ABS(FZ42-$F42)&lt;=1)*1,IF(AND(ABS($F42-$G42-FZ42+GA42)&lt;=1,$F42+$G42&gt;=PrSettings!$M$8),(ABS(FZ42-$F42)&lt;=1)*(ABS(GA42-$G42)&lt;=1)*1,""))),"")</f>
        <v/>
      </c>
      <c r="GG42" s="236"/>
      <c r="GI42" s="227" t="n">
        <f aca="false">$B42</f>
        <v>1</v>
      </c>
      <c r="GJ42" s="228" t="str">
        <f aca="false">GrpF!$B$5</f>
        <v>Portugal</v>
      </c>
      <c r="GK42" s="229" t="n">
        <f aca="false">$D42</f>
        <v>17</v>
      </c>
      <c r="GL42" s="228" t="str">
        <f aca="false">GrpF!$D$5</f>
        <v>Czechia</v>
      </c>
      <c r="GM42" s="232"/>
      <c r="GN42" s="232"/>
      <c r="GO42" s="235"/>
      <c r="GP42" s="229" t="str">
        <f aca="false">IF(($F42&lt;&gt;"")*($G42&lt;&gt;"")*(GM42&lt;&gt;"")*(GN42&lt;&gt;""),($F42&gt;$G42)*(GM42&gt;GN42)+($F42=$G42)*(GM42=GN42)+($F42&lt;$G42)*(GM42&lt;GN42),"")</f>
        <v/>
      </c>
      <c r="GQ42" s="229" t="str">
        <f aca="false">IF((GP42&lt;&gt;""),IF(OR($F42&lt;&gt;$G42,PrSettings!$M$4="●"),(($F42-$G42)=(GM42-GN42))*1,0),"")</f>
        <v/>
      </c>
      <c r="GR42" s="229" t="str">
        <f aca="false">IF((GP42&lt;&gt;""),($F42=GM42)*($G42=GN42),"")</f>
        <v/>
      </c>
      <c r="GS42" s="229" t="str">
        <f aca="false">IF(GP42&lt;&gt;"",IF(ABS($F42-$G42)&gt;=PrSettings!$M$7,(ABS($F42-$G42-GM42+GN42)&lt;=1)*1,IF(AND(GP42,$F42=$G42,$F42&gt;=PrSettings!$M$6),(ABS(GM42-$F42)&lt;=1)*1,IF(AND(ABS($F42-$G42-GM42+GN42)&lt;=1,$F42+$G42&gt;=PrSettings!$M$8),(ABS(GM42-$F42)&lt;=1)*(ABS(GN42-$G42)&lt;=1)*1,""))),"")</f>
        <v/>
      </c>
      <c r="GT42" s="236"/>
      <c r="GV42" s="227" t="n">
        <f aca="false">$B42</f>
        <v>1</v>
      </c>
      <c r="GW42" s="228" t="str">
        <f aca="false">GrpF!$B$5</f>
        <v>Portugal</v>
      </c>
      <c r="GX42" s="229" t="n">
        <f aca="false">$D42</f>
        <v>17</v>
      </c>
      <c r="GY42" s="228" t="str">
        <f aca="false">GrpF!$D$5</f>
        <v>Czechia</v>
      </c>
      <c r="GZ42" s="232"/>
      <c r="HA42" s="232"/>
      <c r="HB42" s="235"/>
      <c r="HC42" s="229" t="str">
        <f aca="false">IF(($F42&lt;&gt;"")*($G42&lt;&gt;"")*(GZ42&lt;&gt;"")*(HA42&lt;&gt;""),($F42&gt;$G42)*(GZ42&gt;HA42)+($F42=$G42)*(GZ42=HA42)+($F42&lt;$G42)*(GZ42&lt;HA42),"")</f>
        <v/>
      </c>
      <c r="HD42" s="229" t="str">
        <f aca="false">IF((HC42&lt;&gt;""),IF(OR($F42&lt;&gt;$G42,PrSettings!$M$4="●"),(($F42-$G42)=(GZ42-HA42))*1,0),"")</f>
        <v/>
      </c>
      <c r="HE42" s="229" t="str">
        <f aca="false">IF((HC42&lt;&gt;""),($F42=GZ42)*($G42=HA42),"")</f>
        <v/>
      </c>
      <c r="HF42" s="229" t="str">
        <f aca="false">IF(HC42&lt;&gt;"",IF(ABS($F42-$G42)&gt;=PrSettings!$M$7,(ABS($F42-$G42-GZ42+HA42)&lt;=1)*1,IF(AND(HC42,$F42=$G42,$F42&gt;=PrSettings!$M$6),(ABS(GZ42-$F42)&lt;=1)*1,IF(AND(ABS($F42-$G42-GZ42+HA42)&lt;=1,$F42+$G42&gt;=PrSettings!$M$8),(ABS(GZ42-$F42)&lt;=1)*(ABS(HA42-$G42)&lt;=1)*1,""))),"")</f>
        <v/>
      </c>
      <c r="HG42" s="236"/>
      <c r="HI42" s="227" t="n">
        <f aca="false">$B42</f>
        <v>1</v>
      </c>
      <c r="HJ42" s="228" t="str">
        <f aca="false">GrpF!$B$5</f>
        <v>Portugal</v>
      </c>
      <c r="HK42" s="229" t="n">
        <f aca="false">$D42</f>
        <v>17</v>
      </c>
      <c r="HL42" s="228" t="str">
        <f aca="false">GrpF!$D$5</f>
        <v>Czechia</v>
      </c>
      <c r="HM42" s="232"/>
      <c r="HN42" s="232"/>
      <c r="HO42" s="235"/>
      <c r="HP42" s="229" t="str">
        <f aca="false">IF(($F42&lt;&gt;"")*($G42&lt;&gt;"")*(HM42&lt;&gt;"")*(HN42&lt;&gt;""),($F42&gt;$G42)*(HM42&gt;HN42)+($F42=$G42)*(HM42=HN42)+($F42&lt;$G42)*(HM42&lt;HN42),"")</f>
        <v/>
      </c>
      <c r="HQ42" s="229" t="str">
        <f aca="false">IF((HP42&lt;&gt;""),IF(OR($F42&lt;&gt;$G42,PrSettings!$M$4="●"),(($F42-$G42)=(HM42-HN42))*1,0),"")</f>
        <v/>
      </c>
      <c r="HR42" s="229" t="str">
        <f aca="false">IF((HP42&lt;&gt;""),($F42=HM42)*($G42=HN42),"")</f>
        <v/>
      </c>
      <c r="HS42" s="229" t="str">
        <f aca="false">IF(HP42&lt;&gt;"",IF(ABS($F42-$G42)&gt;=PrSettings!$M$7,(ABS($F42-$G42-HM42+HN42)&lt;=1)*1,IF(AND(HP42,$F42=$G42,$F42&gt;=PrSettings!$M$6),(ABS(HM42-$F42)&lt;=1)*1,IF(AND(ABS($F42-$G42-HM42+HN42)&lt;=1,$F42+$G42&gt;=PrSettings!$M$8),(ABS(HM42-$F42)&lt;=1)*(ABS(HN42-$G42)&lt;=1)*1,""))),"")</f>
        <v/>
      </c>
      <c r="HT42" s="236"/>
      <c r="HV42" s="227" t="n">
        <f aca="false">$B42</f>
        <v>1</v>
      </c>
      <c r="HW42" s="228" t="str">
        <f aca="false">GrpF!$B$5</f>
        <v>Portugal</v>
      </c>
      <c r="HX42" s="229" t="n">
        <f aca="false">$D42</f>
        <v>17</v>
      </c>
      <c r="HY42" s="228" t="str">
        <f aca="false">GrpF!$D$5</f>
        <v>Czechia</v>
      </c>
      <c r="HZ42" s="232"/>
      <c r="IA42" s="232"/>
      <c r="IB42" s="235"/>
      <c r="IC42" s="229" t="str">
        <f aca="false">IF(($F42&lt;&gt;"")*($G42&lt;&gt;"")*(HZ42&lt;&gt;"")*(IA42&lt;&gt;""),($F42&gt;$G42)*(HZ42&gt;IA42)+($F42=$G42)*(HZ42=IA42)+($F42&lt;$G42)*(HZ42&lt;IA42),"")</f>
        <v/>
      </c>
      <c r="ID42" s="229" t="str">
        <f aca="false">IF((IC42&lt;&gt;""),IF(OR($F42&lt;&gt;$G42,PrSettings!$M$4="●"),(($F42-$G42)=(HZ42-IA42))*1,0),"")</f>
        <v/>
      </c>
      <c r="IE42" s="229" t="str">
        <f aca="false">IF((IC42&lt;&gt;""),($F42=HZ42)*($G42=IA42),"")</f>
        <v/>
      </c>
      <c r="IF42" s="229" t="str">
        <f aca="false">IF(IC42&lt;&gt;"",IF(ABS($F42-$G42)&gt;=PrSettings!$M$7,(ABS($F42-$G42-HZ42+IA42)&lt;=1)*1,IF(AND(IC42,$F42=$G42,$F42&gt;=PrSettings!$M$6),(ABS(HZ42-$F42)&lt;=1)*1,IF(AND(ABS($F42-$G42-HZ42+IA42)&lt;=1,$F42+$G42&gt;=PrSettings!$M$8),(ABS(HZ42-$F42)&lt;=1)*(ABS(IA42-$G42)&lt;=1)*1,""))),"")</f>
        <v/>
      </c>
      <c r="IG42" s="236"/>
      <c r="II42" s="227" t="n">
        <f aca="false">$B42</f>
        <v>1</v>
      </c>
      <c r="IJ42" s="228" t="str">
        <f aca="false">GrpF!$B$5</f>
        <v>Portugal</v>
      </c>
      <c r="IK42" s="229" t="n">
        <f aca="false">$D42</f>
        <v>17</v>
      </c>
      <c r="IL42" s="228" t="str">
        <f aca="false">GrpF!$D$5</f>
        <v>Czechia</v>
      </c>
      <c r="IM42" s="232"/>
      <c r="IN42" s="232"/>
      <c r="IO42" s="235"/>
      <c r="IP42" s="229" t="str">
        <f aca="false">IF(($F42&lt;&gt;"")*($G42&lt;&gt;"")*(IM42&lt;&gt;"")*(IN42&lt;&gt;""),($F42&gt;$G42)*(IM42&gt;IN42)+($F42=$G42)*(IM42=IN42)+($F42&lt;$G42)*(IM42&lt;IN42),"")</f>
        <v/>
      </c>
      <c r="IQ42" s="229" t="str">
        <f aca="false">IF((IP42&lt;&gt;""),IF(OR($F42&lt;&gt;$G42,PrSettings!$M$4="●"),(($F42-$G42)=(IM42-IN42))*1,0),"")</f>
        <v/>
      </c>
      <c r="IR42" s="229" t="str">
        <f aca="false">IF((IP42&lt;&gt;""),($F42=IM42)*($G42=IN42),"")</f>
        <v/>
      </c>
      <c r="IS42" s="229" t="str">
        <f aca="false">IF(IP42&lt;&gt;"",IF(ABS($F42-$G42)&gt;=PrSettings!$M$7,(ABS($F42-$G42-IM42+IN42)&lt;=1)*1,IF(AND(IP42,$F42=$G42,$F42&gt;=PrSettings!$M$6),(ABS(IM42-$F42)&lt;=1)*1,IF(AND(ABS($F42-$G42-IM42+IN42)&lt;=1,$F42+$G42&gt;=PrSettings!$M$8),(ABS(IM42-$F42)&lt;=1)*(ABS(IN42-$G42)&lt;=1)*1,""))),"")</f>
        <v/>
      </c>
      <c r="IT42" s="236"/>
      <c r="IV42" s="227" t="n">
        <f aca="false">$B42</f>
        <v>1</v>
      </c>
      <c r="IW42" s="228" t="str">
        <f aca="false">GrpF!$B$5</f>
        <v>Portugal</v>
      </c>
      <c r="IX42" s="229" t="n">
        <f aca="false">$D42</f>
        <v>17</v>
      </c>
      <c r="IY42" s="228" t="str">
        <f aca="false">GrpF!$D$5</f>
        <v>Czechia</v>
      </c>
      <c r="IZ42" s="232"/>
      <c r="JA42" s="232"/>
      <c r="JB42" s="235"/>
      <c r="JC42" s="229" t="str">
        <f aca="false">IF(($F42&lt;&gt;"")*($G42&lt;&gt;"")*(IZ42&lt;&gt;"")*(JA42&lt;&gt;""),($F42&gt;$G42)*(IZ42&gt;JA42)+($F42=$G42)*(IZ42=JA42)+($F42&lt;$G42)*(IZ42&lt;JA42),"")</f>
        <v/>
      </c>
      <c r="JD42" s="229" t="str">
        <f aca="false">IF((JC42&lt;&gt;""),IF(OR($F42&lt;&gt;$G42,PrSettings!$M$4="●"),(($F42-$G42)=(IZ42-JA42))*1,0),"")</f>
        <v/>
      </c>
      <c r="JE42" s="229" t="str">
        <f aca="false">IF((JC42&lt;&gt;""),($F42=IZ42)*($G42=JA42),"")</f>
        <v/>
      </c>
      <c r="JF42" s="229" t="str">
        <f aca="false">IF(JC42&lt;&gt;"",IF(ABS($F42-$G42)&gt;=PrSettings!$M$7,(ABS($F42-$G42-IZ42+JA42)&lt;=1)*1,IF(AND(JC42,$F42=$G42,$F42&gt;=PrSettings!$M$6),(ABS(IZ42-$F42)&lt;=1)*1,IF(AND(ABS($F42-$G42-IZ42+JA42)&lt;=1,$F42+$G42&gt;=PrSettings!$M$8),(ABS(IZ42-$F42)&lt;=1)*(ABS(JA42-$G42)&lt;=1)*1,""))),"")</f>
        <v/>
      </c>
      <c r="JG42" s="236"/>
      <c r="JI42" s="227" t="n">
        <f aca="false">$B42</f>
        <v>1</v>
      </c>
      <c r="JJ42" s="228" t="str">
        <f aca="false">GrpF!$B$5</f>
        <v>Portugal</v>
      </c>
      <c r="JK42" s="229" t="n">
        <f aca="false">$D42</f>
        <v>17</v>
      </c>
      <c r="JL42" s="228" t="str">
        <f aca="false">GrpF!$D$5</f>
        <v>Czechia</v>
      </c>
      <c r="JM42" s="232"/>
      <c r="JN42" s="232"/>
      <c r="JO42" s="235"/>
      <c r="JP42" s="229" t="str">
        <f aca="false">IF(($F42&lt;&gt;"")*($G42&lt;&gt;"")*(JM42&lt;&gt;"")*(JN42&lt;&gt;""),($F42&gt;$G42)*(JM42&gt;JN42)+($F42=$G42)*(JM42=JN42)+($F42&lt;$G42)*(JM42&lt;JN42),"")</f>
        <v/>
      </c>
      <c r="JQ42" s="229" t="str">
        <f aca="false">IF((JP42&lt;&gt;""),IF(OR($F42&lt;&gt;$G42,PrSettings!$M$4="●"),(($F42-$G42)=(JM42-JN42))*1,0),"")</f>
        <v/>
      </c>
      <c r="JR42" s="229" t="str">
        <f aca="false">IF((JP42&lt;&gt;""),($F42=JM42)*($G42=JN42),"")</f>
        <v/>
      </c>
      <c r="JS42" s="229" t="str">
        <f aca="false">IF(JP42&lt;&gt;"",IF(ABS($F42-$G42)&gt;=PrSettings!$M$7,(ABS($F42-$G42-JM42+JN42)&lt;=1)*1,IF(AND(JP42,$F42=$G42,$F42&gt;=PrSettings!$M$6),(ABS(JM42-$F42)&lt;=1)*1,IF(AND(ABS($F42-$G42-JM42+JN42)&lt;=1,$F42+$G42&gt;=PrSettings!$M$8),(ABS(JM42-$F42)&lt;=1)*(ABS(JN42-$G42)&lt;=1)*1,""))),"")</f>
        <v/>
      </c>
      <c r="JT42" s="236"/>
      <c r="JV42" s="227" t="n">
        <f aca="false">$B42</f>
        <v>1</v>
      </c>
      <c r="JW42" s="228" t="str">
        <f aca="false">GrpF!$B$5</f>
        <v>Portugal</v>
      </c>
      <c r="JX42" s="229" t="n">
        <f aca="false">$D42</f>
        <v>17</v>
      </c>
      <c r="JY42" s="228" t="str">
        <f aca="false">GrpF!$D$5</f>
        <v>Czechia</v>
      </c>
      <c r="JZ42" s="232"/>
      <c r="KA42" s="232"/>
      <c r="KB42" s="235"/>
      <c r="KC42" s="229" t="str">
        <f aca="false">IF(($F42&lt;&gt;"")*($G42&lt;&gt;"")*(JZ42&lt;&gt;"")*(KA42&lt;&gt;""),($F42&gt;$G42)*(JZ42&gt;KA42)+($F42=$G42)*(JZ42=KA42)+($F42&lt;$G42)*(JZ42&lt;KA42),"")</f>
        <v/>
      </c>
      <c r="KD42" s="229" t="str">
        <f aca="false">IF((KC42&lt;&gt;""),IF(OR($F42&lt;&gt;$G42,PrSettings!$M$4="●"),(($F42-$G42)=(JZ42-KA42))*1,0),"")</f>
        <v/>
      </c>
      <c r="KE42" s="229" t="str">
        <f aca="false">IF((KC42&lt;&gt;""),($F42=JZ42)*($G42=KA42),"")</f>
        <v/>
      </c>
      <c r="KF42" s="229" t="str">
        <f aca="false">IF(KC42&lt;&gt;"",IF(ABS($F42-$G42)&gt;=PrSettings!$M$7,(ABS($F42-$G42-JZ42+KA42)&lt;=1)*1,IF(AND(KC42,$F42=$G42,$F42&gt;=PrSettings!$M$6),(ABS(JZ42-$F42)&lt;=1)*1,IF(AND(ABS($F42-$G42-JZ42+KA42)&lt;=1,$F42+$G42&gt;=PrSettings!$M$8),(ABS(JZ42-$F42)&lt;=1)*(ABS(KA42-$G42)&lt;=1)*1,""))),"")</f>
        <v/>
      </c>
      <c r="KG42" s="236"/>
      <c r="KI42" s="227" t="n">
        <f aca="false">$B42</f>
        <v>1</v>
      </c>
      <c r="KJ42" s="228" t="str">
        <f aca="false">GrpF!$B$5</f>
        <v>Portugal</v>
      </c>
      <c r="KK42" s="229" t="n">
        <f aca="false">$D42</f>
        <v>17</v>
      </c>
      <c r="KL42" s="228" t="str">
        <f aca="false">GrpF!$D$5</f>
        <v>Czechia</v>
      </c>
      <c r="KM42" s="232"/>
      <c r="KN42" s="232"/>
      <c r="KO42" s="235"/>
      <c r="KP42" s="229" t="str">
        <f aca="false">IF(($F42&lt;&gt;"")*($G42&lt;&gt;"")*(KM42&lt;&gt;"")*(KN42&lt;&gt;""),($F42&gt;$G42)*(KM42&gt;KN42)+($F42=$G42)*(KM42=KN42)+($F42&lt;$G42)*(KM42&lt;KN42),"")</f>
        <v/>
      </c>
      <c r="KQ42" s="229" t="str">
        <f aca="false">IF((KP42&lt;&gt;""),IF(OR($F42&lt;&gt;$G42,PrSettings!$M$4="●"),(($F42-$G42)=(KM42-KN42))*1,0),"")</f>
        <v/>
      </c>
      <c r="KR42" s="229" t="str">
        <f aca="false">IF((KP42&lt;&gt;""),($F42=KM42)*($G42=KN42),"")</f>
        <v/>
      </c>
      <c r="KS42" s="229" t="str">
        <f aca="false">IF(KP42&lt;&gt;"",IF(ABS($F42-$G42)&gt;=PrSettings!$M$7,(ABS($F42-$G42-KM42+KN42)&lt;=1)*1,IF(AND(KP42,$F42=$G42,$F42&gt;=PrSettings!$M$6),(ABS(KM42-$F42)&lt;=1)*1,IF(AND(ABS($F42-$G42-KM42+KN42)&lt;=1,$F42+$G42&gt;=PrSettings!$M$8),(ABS(KM42-$F42)&lt;=1)*(ABS(KN42-$G42)&lt;=1)*1,""))),"")</f>
        <v/>
      </c>
      <c r="KT42" s="236"/>
      <c r="KV42" s="227" t="n">
        <f aca="false">$B42</f>
        <v>1</v>
      </c>
      <c r="KW42" s="228" t="str">
        <f aca="false">GrpF!$B$5</f>
        <v>Portugal</v>
      </c>
      <c r="KX42" s="229" t="n">
        <f aca="false">$D42</f>
        <v>17</v>
      </c>
      <c r="KY42" s="228" t="str">
        <f aca="false">GrpF!$D$5</f>
        <v>Czechia</v>
      </c>
      <c r="KZ42" s="232"/>
      <c r="LA42" s="232"/>
      <c r="LB42" s="235"/>
      <c r="LC42" s="229" t="str">
        <f aca="false">IF(($F42&lt;&gt;"")*($G42&lt;&gt;"")*(KZ42&lt;&gt;"")*(LA42&lt;&gt;""),($F42&gt;$G42)*(KZ42&gt;LA42)+($F42=$G42)*(KZ42=LA42)+($F42&lt;$G42)*(KZ42&lt;LA42),"")</f>
        <v/>
      </c>
      <c r="LD42" s="229" t="str">
        <f aca="false">IF((LC42&lt;&gt;""),IF(OR($F42&lt;&gt;$G42,PrSettings!$M$4="●"),(($F42-$G42)=(KZ42-LA42))*1,0),"")</f>
        <v/>
      </c>
      <c r="LE42" s="229" t="str">
        <f aca="false">IF((LC42&lt;&gt;""),($F42=KZ42)*($G42=LA42),"")</f>
        <v/>
      </c>
      <c r="LF42" s="229" t="str">
        <f aca="false">IF(LC42&lt;&gt;"",IF(ABS($F42-$G42)&gt;=PrSettings!$M$7,(ABS($F42-$G42-KZ42+LA42)&lt;=1)*1,IF(AND(LC42,$F42=$G42,$F42&gt;=PrSettings!$M$6),(ABS(KZ42-$F42)&lt;=1)*1,IF(AND(ABS($F42-$G42-KZ42+LA42)&lt;=1,$F42+$G42&gt;=PrSettings!$M$8),(ABS(KZ42-$F42)&lt;=1)*(ABS(LA42-$G42)&lt;=1)*1,""))),"")</f>
        <v/>
      </c>
      <c r="LG42" s="236"/>
      <c r="LI42" s="227" t="n">
        <f aca="false">$B42</f>
        <v>1</v>
      </c>
      <c r="LJ42" s="228" t="str">
        <f aca="false">GrpF!$B$5</f>
        <v>Portugal</v>
      </c>
      <c r="LK42" s="229" t="n">
        <f aca="false">$D42</f>
        <v>17</v>
      </c>
      <c r="LL42" s="228" t="str">
        <f aca="false">GrpF!$D$5</f>
        <v>Czechia</v>
      </c>
      <c r="LM42" s="232"/>
      <c r="LN42" s="232"/>
      <c r="LO42" s="235"/>
      <c r="LP42" s="229" t="str">
        <f aca="false">IF(($F42&lt;&gt;"")*($G42&lt;&gt;"")*(LM42&lt;&gt;"")*(LN42&lt;&gt;""),($F42&gt;$G42)*(LM42&gt;LN42)+($F42=$G42)*(LM42=LN42)+($F42&lt;$G42)*(LM42&lt;LN42),"")</f>
        <v/>
      </c>
      <c r="LQ42" s="229" t="str">
        <f aca="false">IF((LP42&lt;&gt;""),IF(OR($F42&lt;&gt;$G42,PrSettings!$M$4="●"),(($F42-$G42)=(LM42-LN42))*1,0),"")</f>
        <v/>
      </c>
      <c r="LR42" s="229" t="str">
        <f aca="false">IF((LP42&lt;&gt;""),($F42=LM42)*($G42=LN42),"")</f>
        <v/>
      </c>
      <c r="LS42" s="229" t="str">
        <f aca="false">IF(LP42&lt;&gt;"",IF(ABS($F42-$G42)&gt;=PrSettings!$M$7,(ABS($F42-$G42-LM42+LN42)&lt;=1)*1,IF(AND(LP42,$F42=$G42,$F42&gt;=PrSettings!$M$6),(ABS(LM42-$F42)&lt;=1)*1,IF(AND(ABS($F42-$G42-LM42+LN42)&lt;=1,$F42+$G42&gt;=PrSettings!$M$8),(ABS(LM42-$F42)&lt;=1)*(ABS(LN42-$G42)&lt;=1)*1,""))),"")</f>
        <v/>
      </c>
      <c r="LT42" s="236"/>
      <c r="LV42" s="227" t="n">
        <f aca="false">$B42</f>
        <v>1</v>
      </c>
      <c r="LW42" s="228" t="str">
        <f aca="false">GrpF!$B$5</f>
        <v>Portugal</v>
      </c>
      <c r="LX42" s="229" t="n">
        <f aca="false">$D42</f>
        <v>17</v>
      </c>
      <c r="LY42" s="228" t="str">
        <f aca="false">GrpF!$D$5</f>
        <v>Czechia</v>
      </c>
      <c r="LZ42" s="232"/>
      <c r="MA42" s="232"/>
      <c r="MB42" s="235"/>
      <c r="MC42" s="229" t="str">
        <f aca="false">IF(($F42&lt;&gt;"")*($G42&lt;&gt;"")*(LZ42&lt;&gt;"")*(MA42&lt;&gt;""),($F42&gt;$G42)*(LZ42&gt;MA42)+($F42=$G42)*(LZ42=MA42)+($F42&lt;$G42)*(LZ42&lt;MA42),"")</f>
        <v/>
      </c>
      <c r="MD42" s="229" t="str">
        <f aca="false">IF((MC42&lt;&gt;""),IF(OR($F42&lt;&gt;$G42,PrSettings!$M$4="●"),(($F42-$G42)=(LZ42-MA42))*1,0),"")</f>
        <v/>
      </c>
      <c r="ME42" s="229" t="str">
        <f aca="false">IF((MC42&lt;&gt;""),($F42=LZ42)*($G42=MA42),"")</f>
        <v/>
      </c>
      <c r="MF42" s="229" t="str">
        <f aca="false">IF(MC42&lt;&gt;"",IF(ABS($F42-$G42)&gt;=PrSettings!$M$7,(ABS($F42-$G42-LZ42+MA42)&lt;=1)*1,IF(AND(MC42,$F42=$G42,$F42&gt;=PrSettings!$M$6),(ABS(LZ42-$F42)&lt;=1)*1,IF(AND(ABS($F42-$G42-LZ42+MA42)&lt;=1,$F42+$G42&gt;=PrSettings!$M$8),(ABS(LZ42-$F42)&lt;=1)*(ABS(MA42-$G42)&lt;=1)*1,""))),"")</f>
        <v/>
      </c>
      <c r="MG42" s="236"/>
    </row>
    <row r="43" customFormat="false" ht="15.75" hidden="false" customHeight="true" outlineLevel="0" collapsed="false">
      <c r="A43" s="153"/>
      <c r="B43" s="227" t="n">
        <f aca="false" t="array" ref="B43:B43">INDEX(Groups!$C$7:$C$35,MATCH(C43,Groups!$D$7:$D$35,0))</f>
        <v>34</v>
      </c>
      <c r="C43" s="228" t="str">
        <f aca="false">GrpF!$B$6</f>
        <v>Georgia</v>
      </c>
      <c r="D43" s="229" t="n">
        <f aca="false" t="array" ref="D43:D43">INDEX(Groups!$C$7:$C$35,MATCH(E43,Groups!$D$7:$D$35,0))</f>
        <v>17</v>
      </c>
      <c r="E43" s="228" t="str">
        <f aca="false">GrpF!$D$6</f>
        <v>Czechia</v>
      </c>
      <c r="F43" s="230" t="n">
        <f aca="false">GrpF!$E$6</f>
        <v>0</v>
      </c>
      <c r="G43" s="231" t="n">
        <f aca="false">GrpF!$G$6</f>
        <v>2</v>
      </c>
      <c r="H43" s="107"/>
      <c r="I43" s="227" t="n">
        <f aca="false">$B43</f>
        <v>34</v>
      </c>
      <c r="J43" s="228" t="str">
        <f aca="false">GrpF!$B$6</f>
        <v>Georgia</v>
      </c>
      <c r="K43" s="229" t="n">
        <f aca="false">$D43</f>
        <v>17</v>
      </c>
      <c r="L43" s="228" t="str">
        <f aca="false">GrpF!$D$6</f>
        <v>Czechia</v>
      </c>
      <c r="M43" s="232"/>
      <c r="N43" s="232"/>
      <c r="O43" s="235"/>
      <c r="P43" s="229" t="str">
        <f aca="false">IF(($F43&lt;&gt;"")*($G43&lt;&gt;"")*(M43&lt;&gt;"")*(N43&lt;&gt;""),($F43&gt;$G43)*(M43&gt;N43)+($F43=$G43)*(M43=N43)+($F43&lt;$G43)*(M43&lt;N43),"")</f>
        <v/>
      </c>
      <c r="Q43" s="229" t="str">
        <f aca="false">IF((P43&lt;&gt;""),IF(OR($F43&lt;&gt;$G43,PrSettings!$M$4="●"),(($F43-$G43)=(M43-N43))*1,0),"")</f>
        <v/>
      </c>
      <c r="R43" s="229" t="str">
        <f aca="false">IF((P43&lt;&gt;""),($F43=M43)*($G43=N43),"")</f>
        <v/>
      </c>
      <c r="S43" s="229" t="str">
        <f aca="false">IF(P43&lt;&gt;"",IF(ABS($F43-$G43)&gt;=PrSettings!$M$7,(ABS($F43-$G43-M43+N43)&lt;=1)*1,IF(AND(P43,$F43=$G43,$F43&gt;=PrSettings!$M$6),(ABS(M43-$F43)&lt;=1)*1,IF(AND(ABS($F43-$G43-M43+N43)&lt;=1,$F43+$G43&gt;=PrSettings!$M$8),(ABS(M43-$F43)&lt;=1)*(ABS(N43-$G43)&lt;=1)*1,""))),"")</f>
        <v/>
      </c>
      <c r="T43" s="236"/>
      <c r="V43" s="227" t="n">
        <f aca="false">$B43</f>
        <v>34</v>
      </c>
      <c r="W43" s="228" t="str">
        <f aca="false">GrpF!$B$6</f>
        <v>Georgia</v>
      </c>
      <c r="X43" s="229" t="n">
        <f aca="false">$D43</f>
        <v>17</v>
      </c>
      <c r="Y43" s="228" t="str">
        <f aca="false">GrpF!$D$6</f>
        <v>Czechia</v>
      </c>
      <c r="Z43" s="232"/>
      <c r="AA43" s="232"/>
      <c r="AB43" s="235"/>
      <c r="AC43" s="229" t="str">
        <f aca="false">IF(($F43&lt;&gt;"")*($G43&lt;&gt;"")*(Z43&lt;&gt;"")*(AA43&lt;&gt;""),($F43&gt;$G43)*(Z43&gt;AA43)+($F43=$G43)*(Z43=AA43)+($F43&lt;$G43)*(Z43&lt;AA43),"")</f>
        <v/>
      </c>
      <c r="AD43" s="229" t="str">
        <f aca="false">IF((AC43&lt;&gt;""),IF(OR($F43&lt;&gt;$G43,PrSettings!$M$4="●"),(($F43-$G43)=(Z43-AA43))*1,0),"")</f>
        <v/>
      </c>
      <c r="AE43" s="229" t="str">
        <f aca="false">IF((AC43&lt;&gt;""),($F43=Z43)*($G43=AA43),"")</f>
        <v/>
      </c>
      <c r="AF43" s="229" t="str">
        <f aca="false">IF(AC43&lt;&gt;"",IF(ABS($F43-$G43)&gt;=PrSettings!$M$7,(ABS($F43-$G43-Z43+AA43)&lt;=1)*1,IF(AND(AC43,$F43=$G43,$F43&gt;=PrSettings!$M$6),(ABS(Z43-$F43)&lt;=1)*1,IF(AND(ABS($F43-$G43-Z43+AA43)&lt;=1,$F43+$G43&gt;=PrSettings!$M$8),(ABS(Z43-$F43)&lt;=1)*(ABS(AA43-$G43)&lt;=1)*1,""))),"")</f>
        <v/>
      </c>
      <c r="AG43" s="236"/>
      <c r="AI43" s="227" t="n">
        <f aca="false">$B43</f>
        <v>34</v>
      </c>
      <c r="AJ43" s="228" t="str">
        <f aca="false">GrpF!$B$6</f>
        <v>Georgia</v>
      </c>
      <c r="AK43" s="229" t="n">
        <f aca="false">$D43</f>
        <v>17</v>
      </c>
      <c r="AL43" s="228" t="str">
        <f aca="false">GrpF!$D$6</f>
        <v>Czechia</v>
      </c>
      <c r="AM43" s="232"/>
      <c r="AN43" s="232"/>
      <c r="AO43" s="235"/>
      <c r="AP43" s="229" t="str">
        <f aca="false">IF(($F43&lt;&gt;"")*($G43&lt;&gt;"")*(AM43&lt;&gt;"")*(AN43&lt;&gt;""),($F43&gt;$G43)*(AM43&gt;AN43)+($F43=$G43)*(AM43=AN43)+($F43&lt;$G43)*(AM43&lt;AN43),"")</f>
        <v/>
      </c>
      <c r="AQ43" s="229" t="str">
        <f aca="false">IF((AP43&lt;&gt;""),IF(OR($F43&lt;&gt;$G43,PrSettings!$M$4="●"),(($F43-$G43)=(AM43-AN43))*1,0),"")</f>
        <v/>
      </c>
      <c r="AR43" s="229" t="str">
        <f aca="false">IF((AP43&lt;&gt;""),($F43=AM43)*($G43=AN43),"")</f>
        <v/>
      </c>
      <c r="AS43" s="229" t="str">
        <f aca="false">IF(AP43&lt;&gt;"",IF(ABS($F43-$G43)&gt;=PrSettings!$M$7,(ABS($F43-$G43-AM43+AN43)&lt;=1)*1,IF(AND(AP43,$F43=$G43,$F43&gt;=PrSettings!$M$6),(ABS(AM43-$F43)&lt;=1)*1,IF(AND(ABS($F43-$G43-AM43+AN43)&lt;=1,$F43+$G43&gt;=PrSettings!$M$8),(ABS(AM43-$F43)&lt;=1)*(ABS(AN43-$G43)&lt;=1)*1,""))),"")</f>
        <v/>
      </c>
      <c r="AT43" s="236"/>
      <c r="AV43" s="227" t="n">
        <f aca="false">$B43</f>
        <v>34</v>
      </c>
      <c r="AW43" s="228" t="str">
        <f aca="false">GrpF!$B$6</f>
        <v>Georgia</v>
      </c>
      <c r="AX43" s="229" t="n">
        <f aca="false">$D43</f>
        <v>17</v>
      </c>
      <c r="AY43" s="228" t="str">
        <f aca="false">GrpF!$D$6</f>
        <v>Czechia</v>
      </c>
      <c r="AZ43" s="232"/>
      <c r="BA43" s="232"/>
      <c r="BB43" s="235"/>
      <c r="BC43" s="229" t="str">
        <f aca="false">IF(($F43&lt;&gt;"")*($G43&lt;&gt;"")*(AZ43&lt;&gt;"")*(BA43&lt;&gt;""),($F43&gt;$G43)*(AZ43&gt;BA43)+($F43=$G43)*(AZ43=BA43)+($F43&lt;$G43)*(AZ43&lt;BA43),"")</f>
        <v/>
      </c>
      <c r="BD43" s="229" t="str">
        <f aca="false">IF((BC43&lt;&gt;""),IF(OR($F43&lt;&gt;$G43,PrSettings!$M$4="●"),(($F43-$G43)=(AZ43-BA43))*1,0),"")</f>
        <v/>
      </c>
      <c r="BE43" s="229" t="str">
        <f aca="false">IF((BC43&lt;&gt;""),($F43=AZ43)*($G43=BA43),"")</f>
        <v/>
      </c>
      <c r="BF43" s="229" t="str">
        <f aca="false">IF(BC43&lt;&gt;"",IF(ABS($F43-$G43)&gt;=PrSettings!$M$7,(ABS($F43-$G43-AZ43+BA43)&lt;=1)*1,IF(AND(BC43,$F43=$G43,$F43&gt;=PrSettings!$M$6),(ABS(AZ43-$F43)&lt;=1)*1,IF(AND(ABS($F43-$G43-AZ43+BA43)&lt;=1,$F43+$G43&gt;=PrSettings!$M$8),(ABS(AZ43-$F43)&lt;=1)*(ABS(BA43-$G43)&lt;=1)*1,""))),"")</f>
        <v/>
      </c>
      <c r="BG43" s="236"/>
      <c r="BI43" s="227" t="n">
        <f aca="false">$B43</f>
        <v>34</v>
      </c>
      <c r="BJ43" s="228" t="str">
        <f aca="false">GrpF!$B$6</f>
        <v>Georgia</v>
      </c>
      <c r="BK43" s="229" t="n">
        <f aca="false">$D43</f>
        <v>17</v>
      </c>
      <c r="BL43" s="228" t="str">
        <f aca="false">GrpF!$D$6</f>
        <v>Czechia</v>
      </c>
      <c r="BM43" s="232"/>
      <c r="BN43" s="232"/>
      <c r="BO43" s="235"/>
      <c r="BP43" s="229" t="str">
        <f aca="false">IF(($F43&lt;&gt;"")*($G43&lt;&gt;"")*(BM43&lt;&gt;"")*(BN43&lt;&gt;""),($F43&gt;$G43)*(BM43&gt;BN43)+($F43=$G43)*(BM43=BN43)+($F43&lt;$G43)*(BM43&lt;BN43),"")</f>
        <v/>
      </c>
      <c r="BQ43" s="229" t="str">
        <f aca="false">IF((BP43&lt;&gt;""),IF(OR($F43&lt;&gt;$G43,PrSettings!$M$4="●"),(($F43-$G43)=(BM43-BN43))*1,0),"")</f>
        <v/>
      </c>
      <c r="BR43" s="229" t="str">
        <f aca="false">IF((BP43&lt;&gt;""),($F43=BM43)*($G43=BN43),"")</f>
        <v/>
      </c>
      <c r="BS43" s="229" t="str">
        <f aca="false">IF(BP43&lt;&gt;"",IF(ABS($F43-$G43)&gt;=PrSettings!$M$7,(ABS($F43-$G43-BM43+BN43)&lt;=1)*1,IF(AND(BP43,$F43=$G43,$F43&gt;=PrSettings!$M$6),(ABS(BM43-$F43)&lt;=1)*1,IF(AND(ABS($F43-$G43-BM43+BN43)&lt;=1,$F43+$G43&gt;=PrSettings!$M$8),(ABS(BM43-$F43)&lt;=1)*(ABS(BN43-$G43)&lt;=1)*1,""))),"")</f>
        <v/>
      </c>
      <c r="BT43" s="236"/>
      <c r="BV43" s="227" t="n">
        <f aca="false">$B43</f>
        <v>34</v>
      </c>
      <c r="BW43" s="228" t="str">
        <f aca="false">GrpF!$B$6</f>
        <v>Georgia</v>
      </c>
      <c r="BX43" s="229" t="n">
        <f aca="false">$D43</f>
        <v>17</v>
      </c>
      <c r="BY43" s="228" t="str">
        <f aca="false">GrpF!$D$6</f>
        <v>Czechia</v>
      </c>
      <c r="BZ43" s="232"/>
      <c r="CA43" s="232"/>
      <c r="CB43" s="235"/>
      <c r="CC43" s="229" t="str">
        <f aca="false">IF(($F43&lt;&gt;"")*($G43&lt;&gt;"")*(BZ43&lt;&gt;"")*(CA43&lt;&gt;""),($F43&gt;$G43)*(BZ43&gt;CA43)+($F43=$G43)*(BZ43=CA43)+($F43&lt;$G43)*(BZ43&lt;CA43),"")</f>
        <v/>
      </c>
      <c r="CD43" s="229" t="str">
        <f aca="false">IF((CC43&lt;&gt;""),IF(OR($F43&lt;&gt;$G43,PrSettings!$M$4="●"),(($F43-$G43)=(BZ43-CA43))*1,0),"")</f>
        <v/>
      </c>
      <c r="CE43" s="229" t="str">
        <f aca="false">IF((CC43&lt;&gt;""),($F43=BZ43)*($G43=CA43),"")</f>
        <v/>
      </c>
      <c r="CF43" s="229" t="str">
        <f aca="false">IF(CC43&lt;&gt;"",IF(ABS($F43-$G43)&gt;=PrSettings!$M$7,(ABS($F43-$G43-BZ43+CA43)&lt;=1)*1,IF(AND(CC43,$F43=$G43,$F43&gt;=PrSettings!$M$6),(ABS(BZ43-$F43)&lt;=1)*1,IF(AND(ABS($F43-$G43-BZ43+CA43)&lt;=1,$F43+$G43&gt;=PrSettings!$M$8),(ABS(BZ43-$F43)&lt;=1)*(ABS(CA43-$G43)&lt;=1)*1,""))),"")</f>
        <v/>
      </c>
      <c r="CG43" s="236"/>
      <c r="CI43" s="227" t="n">
        <f aca="false">$B43</f>
        <v>34</v>
      </c>
      <c r="CJ43" s="228" t="str">
        <f aca="false">GrpF!$B$6</f>
        <v>Georgia</v>
      </c>
      <c r="CK43" s="229" t="n">
        <f aca="false">$D43</f>
        <v>17</v>
      </c>
      <c r="CL43" s="228" t="str">
        <f aca="false">GrpF!$D$6</f>
        <v>Czechia</v>
      </c>
      <c r="CM43" s="232"/>
      <c r="CN43" s="232"/>
      <c r="CO43" s="235"/>
      <c r="CP43" s="229" t="str">
        <f aca="false">IF(($F43&lt;&gt;"")*($G43&lt;&gt;"")*(CM43&lt;&gt;"")*(CN43&lt;&gt;""),($F43&gt;$G43)*(CM43&gt;CN43)+($F43=$G43)*(CM43=CN43)+($F43&lt;$G43)*(CM43&lt;CN43),"")</f>
        <v/>
      </c>
      <c r="CQ43" s="229" t="str">
        <f aca="false">IF((CP43&lt;&gt;""),IF(OR($F43&lt;&gt;$G43,PrSettings!$M$4="●"),(($F43-$G43)=(CM43-CN43))*1,0),"")</f>
        <v/>
      </c>
      <c r="CR43" s="229" t="str">
        <f aca="false">IF((CP43&lt;&gt;""),($F43=CM43)*($G43=CN43),"")</f>
        <v/>
      </c>
      <c r="CS43" s="229" t="str">
        <f aca="false">IF(CP43&lt;&gt;"",IF(ABS($F43-$G43)&gt;=PrSettings!$M$7,(ABS($F43-$G43-CM43+CN43)&lt;=1)*1,IF(AND(CP43,$F43=$G43,$F43&gt;=PrSettings!$M$6),(ABS(CM43-$F43)&lt;=1)*1,IF(AND(ABS($F43-$G43-CM43+CN43)&lt;=1,$F43+$G43&gt;=PrSettings!$M$8),(ABS(CM43-$F43)&lt;=1)*(ABS(CN43-$G43)&lt;=1)*1,""))),"")</f>
        <v/>
      </c>
      <c r="CT43" s="236"/>
      <c r="CV43" s="227" t="n">
        <f aca="false">$B43</f>
        <v>34</v>
      </c>
      <c r="CW43" s="228" t="str">
        <f aca="false">GrpF!$B$6</f>
        <v>Georgia</v>
      </c>
      <c r="CX43" s="229" t="n">
        <f aca="false">$D43</f>
        <v>17</v>
      </c>
      <c r="CY43" s="228" t="str">
        <f aca="false">GrpF!$D$6</f>
        <v>Czechia</v>
      </c>
      <c r="CZ43" s="232"/>
      <c r="DA43" s="232"/>
      <c r="DB43" s="235"/>
      <c r="DC43" s="229" t="str">
        <f aca="false">IF(($F43&lt;&gt;"")*($G43&lt;&gt;"")*(CZ43&lt;&gt;"")*(DA43&lt;&gt;""),($F43&gt;$G43)*(CZ43&gt;DA43)+($F43=$G43)*(CZ43=DA43)+($F43&lt;$G43)*(CZ43&lt;DA43),"")</f>
        <v/>
      </c>
      <c r="DD43" s="229" t="str">
        <f aca="false">IF((DC43&lt;&gt;""),IF(OR($F43&lt;&gt;$G43,PrSettings!$M$4="●"),(($F43-$G43)=(CZ43-DA43))*1,0),"")</f>
        <v/>
      </c>
      <c r="DE43" s="229" t="str">
        <f aca="false">IF((DC43&lt;&gt;""),($F43=CZ43)*($G43=DA43),"")</f>
        <v/>
      </c>
      <c r="DF43" s="229" t="str">
        <f aca="false">IF(DC43&lt;&gt;"",IF(ABS($F43-$G43)&gt;=PrSettings!$M$7,(ABS($F43-$G43-CZ43+DA43)&lt;=1)*1,IF(AND(DC43,$F43=$G43,$F43&gt;=PrSettings!$M$6),(ABS(CZ43-$F43)&lt;=1)*1,IF(AND(ABS($F43-$G43-CZ43+DA43)&lt;=1,$F43+$G43&gt;=PrSettings!$M$8),(ABS(CZ43-$F43)&lt;=1)*(ABS(DA43-$G43)&lt;=1)*1,""))),"")</f>
        <v/>
      </c>
      <c r="DG43" s="236"/>
      <c r="DI43" s="227" t="n">
        <f aca="false">$B43</f>
        <v>34</v>
      </c>
      <c r="DJ43" s="228" t="str">
        <f aca="false">GrpF!$B$6</f>
        <v>Georgia</v>
      </c>
      <c r="DK43" s="229" t="n">
        <f aca="false">$D43</f>
        <v>17</v>
      </c>
      <c r="DL43" s="228" t="str">
        <f aca="false">GrpF!$D$6</f>
        <v>Czechia</v>
      </c>
      <c r="DM43" s="232"/>
      <c r="DN43" s="232"/>
      <c r="DO43" s="235"/>
      <c r="DP43" s="229" t="str">
        <f aca="false">IF(($F43&lt;&gt;"")*($G43&lt;&gt;"")*(DM43&lt;&gt;"")*(DN43&lt;&gt;""),($F43&gt;$G43)*(DM43&gt;DN43)+($F43=$G43)*(DM43=DN43)+($F43&lt;$G43)*(DM43&lt;DN43),"")</f>
        <v/>
      </c>
      <c r="DQ43" s="229" t="str">
        <f aca="false">IF((DP43&lt;&gt;""),IF(OR($F43&lt;&gt;$G43,PrSettings!$M$4="●"),(($F43-$G43)=(DM43-DN43))*1,0),"")</f>
        <v/>
      </c>
      <c r="DR43" s="229" t="str">
        <f aca="false">IF((DP43&lt;&gt;""),($F43=DM43)*($G43=DN43),"")</f>
        <v/>
      </c>
      <c r="DS43" s="229" t="str">
        <f aca="false">IF(DP43&lt;&gt;"",IF(ABS($F43-$G43)&gt;=PrSettings!$M$7,(ABS($F43-$G43-DM43+DN43)&lt;=1)*1,IF(AND(DP43,$F43=$G43,$F43&gt;=PrSettings!$M$6),(ABS(DM43-$F43)&lt;=1)*1,IF(AND(ABS($F43-$G43-DM43+DN43)&lt;=1,$F43+$G43&gt;=PrSettings!$M$8),(ABS(DM43-$F43)&lt;=1)*(ABS(DN43-$G43)&lt;=1)*1,""))),"")</f>
        <v/>
      </c>
      <c r="DT43" s="236"/>
      <c r="DV43" s="227" t="n">
        <f aca="false">$B43</f>
        <v>34</v>
      </c>
      <c r="DW43" s="228" t="str">
        <f aca="false">GrpF!$B$6</f>
        <v>Georgia</v>
      </c>
      <c r="DX43" s="229" t="n">
        <f aca="false">$D43</f>
        <v>17</v>
      </c>
      <c r="DY43" s="228" t="str">
        <f aca="false">GrpF!$D$6</f>
        <v>Czechia</v>
      </c>
      <c r="DZ43" s="232"/>
      <c r="EA43" s="232"/>
      <c r="EB43" s="235"/>
      <c r="EC43" s="229" t="str">
        <f aca="false">IF(($F43&lt;&gt;"")*($G43&lt;&gt;"")*(DZ43&lt;&gt;"")*(EA43&lt;&gt;""),($F43&gt;$G43)*(DZ43&gt;EA43)+($F43=$G43)*(DZ43=EA43)+($F43&lt;$G43)*(DZ43&lt;EA43),"")</f>
        <v/>
      </c>
      <c r="ED43" s="229" t="str">
        <f aca="false">IF((EC43&lt;&gt;""),IF(OR($F43&lt;&gt;$G43,PrSettings!$M$4="●"),(($F43-$G43)=(DZ43-EA43))*1,0),"")</f>
        <v/>
      </c>
      <c r="EE43" s="229" t="str">
        <f aca="false">IF((EC43&lt;&gt;""),($F43=DZ43)*($G43=EA43),"")</f>
        <v/>
      </c>
      <c r="EF43" s="229" t="str">
        <f aca="false">IF(EC43&lt;&gt;"",IF(ABS($F43-$G43)&gt;=PrSettings!$M$7,(ABS($F43-$G43-DZ43+EA43)&lt;=1)*1,IF(AND(EC43,$F43=$G43,$F43&gt;=PrSettings!$M$6),(ABS(DZ43-$F43)&lt;=1)*1,IF(AND(ABS($F43-$G43-DZ43+EA43)&lt;=1,$F43+$G43&gt;=PrSettings!$M$8),(ABS(DZ43-$F43)&lt;=1)*(ABS(EA43-$G43)&lt;=1)*1,""))),"")</f>
        <v/>
      </c>
      <c r="EG43" s="236"/>
      <c r="EI43" s="227" t="n">
        <f aca="false">$B43</f>
        <v>34</v>
      </c>
      <c r="EJ43" s="228" t="str">
        <f aca="false">GrpF!$B$6</f>
        <v>Georgia</v>
      </c>
      <c r="EK43" s="229" t="n">
        <f aca="false">$D43</f>
        <v>17</v>
      </c>
      <c r="EL43" s="228" t="str">
        <f aca="false">GrpF!$D$6</f>
        <v>Czechia</v>
      </c>
      <c r="EM43" s="232"/>
      <c r="EN43" s="232"/>
      <c r="EO43" s="235"/>
      <c r="EP43" s="229" t="str">
        <f aca="false">IF(($F43&lt;&gt;"")*($G43&lt;&gt;"")*(EM43&lt;&gt;"")*(EN43&lt;&gt;""),($F43&gt;$G43)*(EM43&gt;EN43)+($F43=$G43)*(EM43=EN43)+($F43&lt;$G43)*(EM43&lt;EN43),"")</f>
        <v/>
      </c>
      <c r="EQ43" s="229" t="str">
        <f aca="false">IF((EP43&lt;&gt;""),IF(OR($F43&lt;&gt;$G43,PrSettings!$M$4="●"),(($F43-$G43)=(EM43-EN43))*1,0),"")</f>
        <v/>
      </c>
      <c r="ER43" s="229" t="str">
        <f aca="false">IF((EP43&lt;&gt;""),($F43=EM43)*($G43=EN43),"")</f>
        <v/>
      </c>
      <c r="ES43" s="229" t="str">
        <f aca="false">IF(EP43&lt;&gt;"",IF(ABS($F43-$G43)&gt;=PrSettings!$M$7,(ABS($F43-$G43-EM43+EN43)&lt;=1)*1,IF(AND(EP43,$F43=$G43,$F43&gt;=PrSettings!$M$6),(ABS(EM43-$F43)&lt;=1)*1,IF(AND(ABS($F43-$G43-EM43+EN43)&lt;=1,$F43+$G43&gt;=PrSettings!$M$8),(ABS(EM43-$F43)&lt;=1)*(ABS(EN43-$G43)&lt;=1)*1,""))),"")</f>
        <v/>
      </c>
      <c r="ET43" s="236"/>
      <c r="EV43" s="227" t="n">
        <f aca="false">$B43</f>
        <v>34</v>
      </c>
      <c r="EW43" s="228" t="str">
        <f aca="false">GrpF!$B$6</f>
        <v>Georgia</v>
      </c>
      <c r="EX43" s="229" t="n">
        <f aca="false">$D43</f>
        <v>17</v>
      </c>
      <c r="EY43" s="228" t="str">
        <f aca="false">GrpF!$D$6</f>
        <v>Czechia</v>
      </c>
      <c r="EZ43" s="232"/>
      <c r="FA43" s="232"/>
      <c r="FB43" s="235"/>
      <c r="FC43" s="229" t="str">
        <f aca="false">IF(($F43&lt;&gt;"")*($G43&lt;&gt;"")*(EZ43&lt;&gt;"")*(FA43&lt;&gt;""),($F43&gt;$G43)*(EZ43&gt;FA43)+($F43=$G43)*(EZ43=FA43)+($F43&lt;$G43)*(EZ43&lt;FA43),"")</f>
        <v/>
      </c>
      <c r="FD43" s="229" t="str">
        <f aca="false">IF((FC43&lt;&gt;""),IF(OR($F43&lt;&gt;$G43,PrSettings!$M$4="●"),(($F43-$G43)=(EZ43-FA43))*1,0),"")</f>
        <v/>
      </c>
      <c r="FE43" s="229" t="str">
        <f aca="false">IF((FC43&lt;&gt;""),($F43=EZ43)*($G43=FA43),"")</f>
        <v/>
      </c>
      <c r="FF43" s="229" t="str">
        <f aca="false">IF(FC43&lt;&gt;"",IF(ABS($F43-$G43)&gt;=PrSettings!$M$7,(ABS($F43-$G43-EZ43+FA43)&lt;=1)*1,IF(AND(FC43,$F43=$G43,$F43&gt;=PrSettings!$M$6),(ABS(EZ43-$F43)&lt;=1)*1,IF(AND(ABS($F43-$G43-EZ43+FA43)&lt;=1,$F43+$G43&gt;=PrSettings!$M$8),(ABS(EZ43-$F43)&lt;=1)*(ABS(FA43-$G43)&lt;=1)*1,""))),"")</f>
        <v/>
      </c>
      <c r="FG43" s="236"/>
      <c r="FI43" s="227" t="n">
        <f aca="false">$B43</f>
        <v>34</v>
      </c>
      <c r="FJ43" s="228" t="str">
        <f aca="false">GrpF!$B$6</f>
        <v>Georgia</v>
      </c>
      <c r="FK43" s="229" t="n">
        <f aca="false">$D43</f>
        <v>17</v>
      </c>
      <c r="FL43" s="228" t="str">
        <f aca="false">GrpF!$D$6</f>
        <v>Czechia</v>
      </c>
      <c r="FM43" s="232"/>
      <c r="FN43" s="232"/>
      <c r="FO43" s="235"/>
      <c r="FP43" s="229" t="str">
        <f aca="false">IF(($F43&lt;&gt;"")*($G43&lt;&gt;"")*(FM43&lt;&gt;"")*(FN43&lt;&gt;""),($F43&gt;$G43)*(FM43&gt;FN43)+($F43=$G43)*(FM43=FN43)+($F43&lt;$G43)*(FM43&lt;FN43),"")</f>
        <v/>
      </c>
      <c r="FQ43" s="229" t="str">
        <f aca="false">IF((FP43&lt;&gt;""),IF(OR($F43&lt;&gt;$G43,PrSettings!$M$4="●"),(($F43-$G43)=(FM43-FN43))*1,0),"")</f>
        <v/>
      </c>
      <c r="FR43" s="229" t="str">
        <f aca="false">IF((FP43&lt;&gt;""),($F43=FM43)*($G43=FN43),"")</f>
        <v/>
      </c>
      <c r="FS43" s="229" t="str">
        <f aca="false">IF(FP43&lt;&gt;"",IF(ABS($F43-$G43)&gt;=PrSettings!$M$7,(ABS($F43-$G43-FM43+FN43)&lt;=1)*1,IF(AND(FP43,$F43=$G43,$F43&gt;=PrSettings!$M$6),(ABS(FM43-$F43)&lt;=1)*1,IF(AND(ABS($F43-$G43-FM43+FN43)&lt;=1,$F43+$G43&gt;=PrSettings!$M$8),(ABS(FM43-$F43)&lt;=1)*(ABS(FN43-$G43)&lt;=1)*1,""))),"")</f>
        <v/>
      </c>
      <c r="FT43" s="236"/>
      <c r="FV43" s="227" t="n">
        <f aca="false">$B43</f>
        <v>34</v>
      </c>
      <c r="FW43" s="228" t="str">
        <f aca="false">GrpF!$B$6</f>
        <v>Georgia</v>
      </c>
      <c r="FX43" s="229" t="n">
        <f aca="false">$D43</f>
        <v>17</v>
      </c>
      <c r="FY43" s="228" t="str">
        <f aca="false">GrpF!$D$6</f>
        <v>Czechia</v>
      </c>
      <c r="FZ43" s="232"/>
      <c r="GA43" s="232"/>
      <c r="GB43" s="235"/>
      <c r="GC43" s="229" t="str">
        <f aca="false">IF(($F43&lt;&gt;"")*($G43&lt;&gt;"")*(FZ43&lt;&gt;"")*(GA43&lt;&gt;""),($F43&gt;$G43)*(FZ43&gt;GA43)+($F43=$G43)*(FZ43=GA43)+($F43&lt;$G43)*(FZ43&lt;GA43),"")</f>
        <v/>
      </c>
      <c r="GD43" s="229" t="str">
        <f aca="false">IF((GC43&lt;&gt;""),IF(OR($F43&lt;&gt;$G43,PrSettings!$M$4="●"),(($F43-$G43)=(FZ43-GA43))*1,0),"")</f>
        <v/>
      </c>
      <c r="GE43" s="229" t="str">
        <f aca="false">IF((GC43&lt;&gt;""),($F43=FZ43)*($G43=GA43),"")</f>
        <v/>
      </c>
      <c r="GF43" s="229" t="str">
        <f aca="false">IF(GC43&lt;&gt;"",IF(ABS($F43-$G43)&gt;=PrSettings!$M$7,(ABS($F43-$G43-FZ43+GA43)&lt;=1)*1,IF(AND(GC43,$F43=$G43,$F43&gt;=PrSettings!$M$6),(ABS(FZ43-$F43)&lt;=1)*1,IF(AND(ABS($F43-$G43-FZ43+GA43)&lt;=1,$F43+$G43&gt;=PrSettings!$M$8),(ABS(FZ43-$F43)&lt;=1)*(ABS(GA43-$G43)&lt;=1)*1,""))),"")</f>
        <v/>
      </c>
      <c r="GG43" s="236"/>
      <c r="GI43" s="227" t="n">
        <f aca="false">$B43</f>
        <v>34</v>
      </c>
      <c r="GJ43" s="228" t="str">
        <f aca="false">GrpF!$B$6</f>
        <v>Georgia</v>
      </c>
      <c r="GK43" s="229" t="n">
        <f aca="false">$D43</f>
        <v>17</v>
      </c>
      <c r="GL43" s="228" t="str">
        <f aca="false">GrpF!$D$6</f>
        <v>Czechia</v>
      </c>
      <c r="GM43" s="232"/>
      <c r="GN43" s="232"/>
      <c r="GO43" s="235"/>
      <c r="GP43" s="229" t="str">
        <f aca="false">IF(($F43&lt;&gt;"")*($G43&lt;&gt;"")*(GM43&lt;&gt;"")*(GN43&lt;&gt;""),($F43&gt;$G43)*(GM43&gt;GN43)+($F43=$G43)*(GM43=GN43)+($F43&lt;$G43)*(GM43&lt;GN43),"")</f>
        <v/>
      </c>
      <c r="GQ43" s="229" t="str">
        <f aca="false">IF((GP43&lt;&gt;""),IF(OR($F43&lt;&gt;$G43,PrSettings!$M$4="●"),(($F43-$G43)=(GM43-GN43))*1,0),"")</f>
        <v/>
      </c>
      <c r="GR43" s="229" t="str">
        <f aca="false">IF((GP43&lt;&gt;""),($F43=GM43)*($G43=GN43),"")</f>
        <v/>
      </c>
      <c r="GS43" s="229" t="str">
        <f aca="false">IF(GP43&lt;&gt;"",IF(ABS($F43-$G43)&gt;=PrSettings!$M$7,(ABS($F43-$G43-GM43+GN43)&lt;=1)*1,IF(AND(GP43,$F43=$G43,$F43&gt;=PrSettings!$M$6),(ABS(GM43-$F43)&lt;=1)*1,IF(AND(ABS($F43-$G43-GM43+GN43)&lt;=1,$F43+$G43&gt;=PrSettings!$M$8),(ABS(GM43-$F43)&lt;=1)*(ABS(GN43-$G43)&lt;=1)*1,""))),"")</f>
        <v/>
      </c>
      <c r="GT43" s="236"/>
      <c r="GV43" s="227" t="n">
        <f aca="false">$B43</f>
        <v>34</v>
      </c>
      <c r="GW43" s="228" t="str">
        <f aca="false">GrpF!$B$6</f>
        <v>Georgia</v>
      </c>
      <c r="GX43" s="229" t="n">
        <f aca="false">$D43</f>
        <v>17</v>
      </c>
      <c r="GY43" s="228" t="str">
        <f aca="false">GrpF!$D$6</f>
        <v>Czechia</v>
      </c>
      <c r="GZ43" s="232"/>
      <c r="HA43" s="232"/>
      <c r="HB43" s="235"/>
      <c r="HC43" s="229" t="str">
        <f aca="false">IF(($F43&lt;&gt;"")*($G43&lt;&gt;"")*(GZ43&lt;&gt;"")*(HA43&lt;&gt;""),($F43&gt;$G43)*(GZ43&gt;HA43)+($F43=$G43)*(GZ43=HA43)+($F43&lt;$G43)*(GZ43&lt;HA43),"")</f>
        <v/>
      </c>
      <c r="HD43" s="229" t="str">
        <f aca="false">IF((HC43&lt;&gt;""),IF(OR($F43&lt;&gt;$G43,PrSettings!$M$4="●"),(($F43-$G43)=(GZ43-HA43))*1,0),"")</f>
        <v/>
      </c>
      <c r="HE43" s="229" t="str">
        <f aca="false">IF((HC43&lt;&gt;""),($F43=GZ43)*($G43=HA43),"")</f>
        <v/>
      </c>
      <c r="HF43" s="229" t="str">
        <f aca="false">IF(HC43&lt;&gt;"",IF(ABS($F43-$G43)&gt;=PrSettings!$M$7,(ABS($F43-$G43-GZ43+HA43)&lt;=1)*1,IF(AND(HC43,$F43=$G43,$F43&gt;=PrSettings!$M$6),(ABS(GZ43-$F43)&lt;=1)*1,IF(AND(ABS($F43-$G43-GZ43+HA43)&lt;=1,$F43+$G43&gt;=PrSettings!$M$8),(ABS(GZ43-$F43)&lt;=1)*(ABS(HA43-$G43)&lt;=1)*1,""))),"")</f>
        <v/>
      </c>
      <c r="HG43" s="236"/>
      <c r="HI43" s="227" t="n">
        <f aca="false">$B43</f>
        <v>34</v>
      </c>
      <c r="HJ43" s="228" t="str">
        <f aca="false">GrpF!$B$6</f>
        <v>Georgia</v>
      </c>
      <c r="HK43" s="229" t="n">
        <f aca="false">$D43</f>
        <v>17</v>
      </c>
      <c r="HL43" s="228" t="str">
        <f aca="false">GrpF!$D$6</f>
        <v>Czechia</v>
      </c>
      <c r="HM43" s="232"/>
      <c r="HN43" s="232"/>
      <c r="HO43" s="235"/>
      <c r="HP43" s="229" t="str">
        <f aca="false">IF(($F43&lt;&gt;"")*($G43&lt;&gt;"")*(HM43&lt;&gt;"")*(HN43&lt;&gt;""),($F43&gt;$G43)*(HM43&gt;HN43)+($F43=$G43)*(HM43=HN43)+($F43&lt;$G43)*(HM43&lt;HN43),"")</f>
        <v/>
      </c>
      <c r="HQ43" s="229" t="str">
        <f aca="false">IF((HP43&lt;&gt;""),IF(OR($F43&lt;&gt;$G43,PrSettings!$M$4="●"),(($F43-$G43)=(HM43-HN43))*1,0),"")</f>
        <v/>
      </c>
      <c r="HR43" s="229" t="str">
        <f aca="false">IF((HP43&lt;&gt;""),($F43=HM43)*($G43=HN43),"")</f>
        <v/>
      </c>
      <c r="HS43" s="229" t="str">
        <f aca="false">IF(HP43&lt;&gt;"",IF(ABS($F43-$G43)&gt;=PrSettings!$M$7,(ABS($F43-$G43-HM43+HN43)&lt;=1)*1,IF(AND(HP43,$F43=$G43,$F43&gt;=PrSettings!$M$6),(ABS(HM43-$F43)&lt;=1)*1,IF(AND(ABS($F43-$G43-HM43+HN43)&lt;=1,$F43+$G43&gt;=PrSettings!$M$8),(ABS(HM43-$F43)&lt;=1)*(ABS(HN43-$G43)&lt;=1)*1,""))),"")</f>
        <v/>
      </c>
      <c r="HT43" s="236"/>
      <c r="HV43" s="227" t="n">
        <f aca="false">$B43</f>
        <v>34</v>
      </c>
      <c r="HW43" s="228" t="str">
        <f aca="false">GrpF!$B$6</f>
        <v>Georgia</v>
      </c>
      <c r="HX43" s="229" t="n">
        <f aca="false">$D43</f>
        <v>17</v>
      </c>
      <c r="HY43" s="228" t="str">
        <f aca="false">GrpF!$D$6</f>
        <v>Czechia</v>
      </c>
      <c r="HZ43" s="232"/>
      <c r="IA43" s="232"/>
      <c r="IB43" s="235"/>
      <c r="IC43" s="229" t="str">
        <f aca="false">IF(($F43&lt;&gt;"")*($G43&lt;&gt;"")*(HZ43&lt;&gt;"")*(IA43&lt;&gt;""),($F43&gt;$G43)*(HZ43&gt;IA43)+($F43=$G43)*(HZ43=IA43)+($F43&lt;$G43)*(HZ43&lt;IA43),"")</f>
        <v/>
      </c>
      <c r="ID43" s="229" t="str">
        <f aca="false">IF((IC43&lt;&gt;""),IF(OR($F43&lt;&gt;$G43,PrSettings!$M$4="●"),(($F43-$G43)=(HZ43-IA43))*1,0),"")</f>
        <v/>
      </c>
      <c r="IE43" s="229" t="str">
        <f aca="false">IF((IC43&lt;&gt;""),($F43=HZ43)*($G43=IA43),"")</f>
        <v/>
      </c>
      <c r="IF43" s="229" t="str">
        <f aca="false">IF(IC43&lt;&gt;"",IF(ABS($F43-$G43)&gt;=PrSettings!$M$7,(ABS($F43-$G43-HZ43+IA43)&lt;=1)*1,IF(AND(IC43,$F43=$G43,$F43&gt;=PrSettings!$M$6),(ABS(HZ43-$F43)&lt;=1)*1,IF(AND(ABS($F43-$G43-HZ43+IA43)&lt;=1,$F43+$G43&gt;=PrSettings!$M$8),(ABS(HZ43-$F43)&lt;=1)*(ABS(IA43-$G43)&lt;=1)*1,""))),"")</f>
        <v/>
      </c>
      <c r="IG43" s="236"/>
      <c r="II43" s="227" t="n">
        <f aca="false">$B43</f>
        <v>34</v>
      </c>
      <c r="IJ43" s="228" t="str">
        <f aca="false">GrpF!$B$6</f>
        <v>Georgia</v>
      </c>
      <c r="IK43" s="229" t="n">
        <f aca="false">$D43</f>
        <v>17</v>
      </c>
      <c r="IL43" s="228" t="str">
        <f aca="false">GrpF!$D$6</f>
        <v>Czechia</v>
      </c>
      <c r="IM43" s="232"/>
      <c r="IN43" s="232"/>
      <c r="IO43" s="235"/>
      <c r="IP43" s="229" t="str">
        <f aca="false">IF(($F43&lt;&gt;"")*($G43&lt;&gt;"")*(IM43&lt;&gt;"")*(IN43&lt;&gt;""),($F43&gt;$G43)*(IM43&gt;IN43)+($F43=$G43)*(IM43=IN43)+($F43&lt;$G43)*(IM43&lt;IN43),"")</f>
        <v/>
      </c>
      <c r="IQ43" s="229" t="str">
        <f aca="false">IF((IP43&lt;&gt;""),IF(OR($F43&lt;&gt;$G43,PrSettings!$M$4="●"),(($F43-$G43)=(IM43-IN43))*1,0),"")</f>
        <v/>
      </c>
      <c r="IR43" s="229" t="str">
        <f aca="false">IF((IP43&lt;&gt;""),($F43=IM43)*($G43=IN43),"")</f>
        <v/>
      </c>
      <c r="IS43" s="229" t="str">
        <f aca="false">IF(IP43&lt;&gt;"",IF(ABS($F43-$G43)&gt;=PrSettings!$M$7,(ABS($F43-$G43-IM43+IN43)&lt;=1)*1,IF(AND(IP43,$F43=$G43,$F43&gt;=PrSettings!$M$6),(ABS(IM43-$F43)&lt;=1)*1,IF(AND(ABS($F43-$G43-IM43+IN43)&lt;=1,$F43+$G43&gt;=PrSettings!$M$8),(ABS(IM43-$F43)&lt;=1)*(ABS(IN43-$G43)&lt;=1)*1,""))),"")</f>
        <v/>
      </c>
      <c r="IT43" s="236"/>
      <c r="IV43" s="227" t="n">
        <f aca="false">$B43</f>
        <v>34</v>
      </c>
      <c r="IW43" s="228" t="str">
        <f aca="false">GrpF!$B$6</f>
        <v>Georgia</v>
      </c>
      <c r="IX43" s="229" t="n">
        <f aca="false">$D43</f>
        <v>17</v>
      </c>
      <c r="IY43" s="228" t="str">
        <f aca="false">GrpF!$D$6</f>
        <v>Czechia</v>
      </c>
      <c r="IZ43" s="232"/>
      <c r="JA43" s="232"/>
      <c r="JB43" s="235"/>
      <c r="JC43" s="229" t="str">
        <f aca="false">IF(($F43&lt;&gt;"")*($G43&lt;&gt;"")*(IZ43&lt;&gt;"")*(JA43&lt;&gt;""),($F43&gt;$G43)*(IZ43&gt;JA43)+($F43=$G43)*(IZ43=JA43)+($F43&lt;$G43)*(IZ43&lt;JA43),"")</f>
        <v/>
      </c>
      <c r="JD43" s="229" t="str">
        <f aca="false">IF((JC43&lt;&gt;""),IF(OR($F43&lt;&gt;$G43,PrSettings!$M$4="●"),(($F43-$G43)=(IZ43-JA43))*1,0),"")</f>
        <v/>
      </c>
      <c r="JE43" s="229" t="str">
        <f aca="false">IF((JC43&lt;&gt;""),($F43=IZ43)*($G43=JA43),"")</f>
        <v/>
      </c>
      <c r="JF43" s="229" t="str">
        <f aca="false">IF(JC43&lt;&gt;"",IF(ABS($F43-$G43)&gt;=PrSettings!$M$7,(ABS($F43-$G43-IZ43+JA43)&lt;=1)*1,IF(AND(JC43,$F43=$G43,$F43&gt;=PrSettings!$M$6),(ABS(IZ43-$F43)&lt;=1)*1,IF(AND(ABS($F43-$G43-IZ43+JA43)&lt;=1,$F43+$G43&gt;=PrSettings!$M$8),(ABS(IZ43-$F43)&lt;=1)*(ABS(JA43-$G43)&lt;=1)*1,""))),"")</f>
        <v/>
      </c>
      <c r="JG43" s="236"/>
      <c r="JI43" s="227" t="n">
        <f aca="false">$B43</f>
        <v>34</v>
      </c>
      <c r="JJ43" s="228" t="str">
        <f aca="false">GrpF!$B$6</f>
        <v>Georgia</v>
      </c>
      <c r="JK43" s="229" t="n">
        <f aca="false">$D43</f>
        <v>17</v>
      </c>
      <c r="JL43" s="228" t="str">
        <f aca="false">GrpF!$D$6</f>
        <v>Czechia</v>
      </c>
      <c r="JM43" s="232"/>
      <c r="JN43" s="232"/>
      <c r="JO43" s="235"/>
      <c r="JP43" s="229" t="str">
        <f aca="false">IF(($F43&lt;&gt;"")*($G43&lt;&gt;"")*(JM43&lt;&gt;"")*(JN43&lt;&gt;""),($F43&gt;$G43)*(JM43&gt;JN43)+($F43=$G43)*(JM43=JN43)+($F43&lt;$G43)*(JM43&lt;JN43),"")</f>
        <v/>
      </c>
      <c r="JQ43" s="229" t="str">
        <f aca="false">IF((JP43&lt;&gt;""),IF(OR($F43&lt;&gt;$G43,PrSettings!$M$4="●"),(($F43-$G43)=(JM43-JN43))*1,0),"")</f>
        <v/>
      </c>
      <c r="JR43" s="229" t="str">
        <f aca="false">IF((JP43&lt;&gt;""),($F43=JM43)*($G43=JN43),"")</f>
        <v/>
      </c>
      <c r="JS43" s="229" t="str">
        <f aca="false">IF(JP43&lt;&gt;"",IF(ABS($F43-$G43)&gt;=PrSettings!$M$7,(ABS($F43-$G43-JM43+JN43)&lt;=1)*1,IF(AND(JP43,$F43=$G43,$F43&gt;=PrSettings!$M$6),(ABS(JM43-$F43)&lt;=1)*1,IF(AND(ABS($F43-$G43-JM43+JN43)&lt;=1,$F43+$G43&gt;=PrSettings!$M$8),(ABS(JM43-$F43)&lt;=1)*(ABS(JN43-$G43)&lt;=1)*1,""))),"")</f>
        <v/>
      </c>
      <c r="JT43" s="236"/>
      <c r="JV43" s="227" t="n">
        <f aca="false">$B43</f>
        <v>34</v>
      </c>
      <c r="JW43" s="228" t="str">
        <f aca="false">GrpF!$B$6</f>
        <v>Georgia</v>
      </c>
      <c r="JX43" s="229" t="n">
        <f aca="false">$D43</f>
        <v>17</v>
      </c>
      <c r="JY43" s="228" t="str">
        <f aca="false">GrpF!$D$6</f>
        <v>Czechia</v>
      </c>
      <c r="JZ43" s="232"/>
      <c r="KA43" s="232"/>
      <c r="KB43" s="235"/>
      <c r="KC43" s="229" t="str">
        <f aca="false">IF(($F43&lt;&gt;"")*($G43&lt;&gt;"")*(JZ43&lt;&gt;"")*(KA43&lt;&gt;""),($F43&gt;$G43)*(JZ43&gt;KA43)+($F43=$G43)*(JZ43=KA43)+($F43&lt;$G43)*(JZ43&lt;KA43),"")</f>
        <v/>
      </c>
      <c r="KD43" s="229" t="str">
        <f aca="false">IF((KC43&lt;&gt;""),IF(OR($F43&lt;&gt;$G43,PrSettings!$M$4="●"),(($F43-$G43)=(JZ43-KA43))*1,0),"")</f>
        <v/>
      </c>
      <c r="KE43" s="229" t="str">
        <f aca="false">IF((KC43&lt;&gt;""),($F43=JZ43)*($G43=KA43),"")</f>
        <v/>
      </c>
      <c r="KF43" s="229" t="str">
        <f aca="false">IF(KC43&lt;&gt;"",IF(ABS($F43-$G43)&gt;=PrSettings!$M$7,(ABS($F43-$G43-JZ43+KA43)&lt;=1)*1,IF(AND(KC43,$F43=$G43,$F43&gt;=PrSettings!$M$6),(ABS(JZ43-$F43)&lt;=1)*1,IF(AND(ABS($F43-$G43-JZ43+KA43)&lt;=1,$F43+$G43&gt;=PrSettings!$M$8),(ABS(JZ43-$F43)&lt;=1)*(ABS(KA43-$G43)&lt;=1)*1,""))),"")</f>
        <v/>
      </c>
      <c r="KG43" s="236"/>
      <c r="KI43" s="227" t="n">
        <f aca="false">$B43</f>
        <v>34</v>
      </c>
      <c r="KJ43" s="228" t="str">
        <f aca="false">GrpF!$B$6</f>
        <v>Georgia</v>
      </c>
      <c r="KK43" s="229" t="n">
        <f aca="false">$D43</f>
        <v>17</v>
      </c>
      <c r="KL43" s="228" t="str">
        <f aca="false">GrpF!$D$6</f>
        <v>Czechia</v>
      </c>
      <c r="KM43" s="232"/>
      <c r="KN43" s="232"/>
      <c r="KO43" s="235"/>
      <c r="KP43" s="229" t="str">
        <f aca="false">IF(($F43&lt;&gt;"")*($G43&lt;&gt;"")*(KM43&lt;&gt;"")*(KN43&lt;&gt;""),($F43&gt;$G43)*(KM43&gt;KN43)+($F43=$G43)*(KM43=KN43)+($F43&lt;$G43)*(KM43&lt;KN43),"")</f>
        <v/>
      </c>
      <c r="KQ43" s="229" t="str">
        <f aca="false">IF((KP43&lt;&gt;""),IF(OR($F43&lt;&gt;$G43,PrSettings!$M$4="●"),(($F43-$G43)=(KM43-KN43))*1,0),"")</f>
        <v/>
      </c>
      <c r="KR43" s="229" t="str">
        <f aca="false">IF((KP43&lt;&gt;""),($F43=KM43)*($G43=KN43),"")</f>
        <v/>
      </c>
      <c r="KS43" s="229" t="str">
        <f aca="false">IF(KP43&lt;&gt;"",IF(ABS($F43-$G43)&gt;=PrSettings!$M$7,(ABS($F43-$G43-KM43+KN43)&lt;=1)*1,IF(AND(KP43,$F43=$G43,$F43&gt;=PrSettings!$M$6),(ABS(KM43-$F43)&lt;=1)*1,IF(AND(ABS($F43-$G43-KM43+KN43)&lt;=1,$F43+$G43&gt;=PrSettings!$M$8),(ABS(KM43-$F43)&lt;=1)*(ABS(KN43-$G43)&lt;=1)*1,""))),"")</f>
        <v/>
      </c>
      <c r="KT43" s="236"/>
      <c r="KV43" s="227" t="n">
        <f aca="false">$B43</f>
        <v>34</v>
      </c>
      <c r="KW43" s="228" t="str">
        <f aca="false">GrpF!$B$6</f>
        <v>Georgia</v>
      </c>
      <c r="KX43" s="229" t="n">
        <f aca="false">$D43</f>
        <v>17</v>
      </c>
      <c r="KY43" s="228" t="str">
        <f aca="false">GrpF!$D$6</f>
        <v>Czechia</v>
      </c>
      <c r="KZ43" s="232"/>
      <c r="LA43" s="232"/>
      <c r="LB43" s="235"/>
      <c r="LC43" s="229" t="str">
        <f aca="false">IF(($F43&lt;&gt;"")*($G43&lt;&gt;"")*(KZ43&lt;&gt;"")*(LA43&lt;&gt;""),($F43&gt;$G43)*(KZ43&gt;LA43)+($F43=$G43)*(KZ43=LA43)+($F43&lt;$G43)*(KZ43&lt;LA43),"")</f>
        <v/>
      </c>
      <c r="LD43" s="229" t="str">
        <f aca="false">IF((LC43&lt;&gt;""),IF(OR($F43&lt;&gt;$G43,PrSettings!$M$4="●"),(($F43-$G43)=(KZ43-LA43))*1,0),"")</f>
        <v/>
      </c>
      <c r="LE43" s="229" t="str">
        <f aca="false">IF((LC43&lt;&gt;""),($F43=KZ43)*($G43=LA43),"")</f>
        <v/>
      </c>
      <c r="LF43" s="229" t="str">
        <f aca="false">IF(LC43&lt;&gt;"",IF(ABS($F43-$G43)&gt;=PrSettings!$M$7,(ABS($F43-$G43-KZ43+LA43)&lt;=1)*1,IF(AND(LC43,$F43=$G43,$F43&gt;=PrSettings!$M$6),(ABS(KZ43-$F43)&lt;=1)*1,IF(AND(ABS($F43-$G43-KZ43+LA43)&lt;=1,$F43+$G43&gt;=PrSettings!$M$8),(ABS(KZ43-$F43)&lt;=1)*(ABS(LA43-$G43)&lt;=1)*1,""))),"")</f>
        <v/>
      </c>
      <c r="LG43" s="236"/>
      <c r="LI43" s="227" t="n">
        <f aca="false">$B43</f>
        <v>34</v>
      </c>
      <c r="LJ43" s="228" t="str">
        <f aca="false">GrpF!$B$6</f>
        <v>Georgia</v>
      </c>
      <c r="LK43" s="229" t="n">
        <f aca="false">$D43</f>
        <v>17</v>
      </c>
      <c r="LL43" s="228" t="str">
        <f aca="false">GrpF!$D$6</f>
        <v>Czechia</v>
      </c>
      <c r="LM43" s="232"/>
      <c r="LN43" s="232"/>
      <c r="LO43" s="235"/>
      <c r="LP43" s="229" t="str">
        <f aca="false">IF(($F43&lt;&gt;"")*($G43&lt;&gt;"")*(LM43&lt;&gt;"")*(LN43&lt;&gt;""),($F43&gt;$G43)*(LM43&gt;LN43)+($F43=$G43)*(LM43=LN43)+($F43&lt;$G43)*(LM43&lt;LN43),"")</f>
        <v/>
      </c>
      <c r="LQ43" s="229" t="str">
        <f aca="false">IF((LP43&lt;&gt;""),IF(OR($F43&lt;&gt;$G43,PrSettings!$M$4="●"),(($F43-$G43)=(LM43-LN43))*1,0),"")</f>
        <v/>
      </c>
      <c r="LR43" s="229" t="str">
        <f aca="false">IF((LP43&lt;&gt;""),($F43=LM43)*($G43=LN43),"")</f>
        <v/>
      </c>
      <c r="LS43" s="229" t="str">
        <f aca="false">IF(LP43&lt;&gt;"",IF(ABS($F43-$G43)&gt;=PrSettings!$M$7,(ABS($F43-$G43-LM43+LN43)&lt;=1)*1,IF(AND(LP43,$F43=$G43,$F43&gt;=PrSettings!$M$6),(ABS(LM43-$F43)&lt;=1)*1,IF(AND(ABS($F43-$G43-LM43+LN43)&lt;=1,$F43+$G43&gt;=PrSettings!$M$8),(ABS(LM43-$F43)&lt;=1)*(ABS(LN43-$G43)&lt;=1)*1,""))),"")</f>
        <v/>
      </c>
      <c r="LT43" s="236"/>
      <c r="LV43" s="227" t="n">
        <f aca="false">$B43</f>
        <v>34</v>
      </c>
      <c r="LW43" s="228" t="str">
        <f aca="false">GrpF!$B$6</f>
        <v>Georgia</v>
      </c>
      <c r="LX43" s="229" t="n">
        <f aca="false">$D43</f>
        <v>17</v>
      </c>
      <c r="LY43" s="228" t="str">
        <f aca="false">GrpF!$D$6</f>
        <v>Czechia</v>
      </c>
      <c r="LZ43" s="232"/>
      <c r="MA43" s="232"/>
      <c r="MB43" s="235"/>
      <c r="MC43" s="229" t="str">
        <f aca="false">IF(($F43&lt;&gt;"")*($G43&lt;&gt;"")*(LZ43&lt;&gt;"")*(MA43&lt;&gt;""),($F43&gt;$G43)*(LZ43&gt;MA43)+($F43=$G43)*(LZ43=MA43)+($F43&lt;$G43)*(LZ43&lt;MA43),"")</f>
        <v/>
      </c>
      <c r="MD43" s="229" t="str">
        <f aca="false">IF((MC43&lt;&gt;""),IF(OR($F43&lt;&gt;$G43,PrSettings!$M$4="●"),(($F43-$G43)=(LZ43-MA43))*1,0),"")</f>
        <v/>
      </c>
      <c r="ME43" s="229" t="str">
        <f aca="false">IF((MC43&lt;&gt;""),($F43=LZ43)*($G43=MA43),"")</f>
        <v/>
      </c>
      <c r="MF43" s="229" t="str">
        <f aca="false">IF(MC43&lt;&gt;"",IF(ABS($F43-$G43)&gt;=PrSettings!$M$7,(ABS($F43-$G43-LZ43+MA43)&lt;=1)*1,IF(AND(MC43,$F43=$G43,$F43&gt;=PrSettings!$M$6),(ABS(LZ43-$F43)&lt;=1)*1,IF(AND(ABS($F43-$G43-LZ43+MA43)&lt;=1,$F43+$G43&gt;=PrSettings!$M$8),(ABS(LZ43-$F43)&lt;=1)*(ABS(MA43-$G43)&lt;=1)*1,""))),"")</f>
        <v/>
      </c>
      <c r="MG43" s="236"/>
    </row>
    <row r="44" customFormat="false" ht="15.75" hidden="false" customHeight="true" outlineLevel="0" collapsed="false">
      <c r="A44" s="153"/>
      <c r="B44" s="227" t="n">
        <f aca="false" t="array" ref="B44:B44">INDEX(Groups!$C$7:$C$35,MATCH(C44,Groups!$D$7:$D$35,0))</f>
        <v>7</v>
      </c>
      <c r="C44" s="228" t="str">
        <f aca="false">GrpF!$B$7</f>
        <v>Türkiye</v>
      </c>
      <c r="D44" s="229" t="n">
        <f aca="false" t="array" ref="D44:D44">INDEX(Groups!$C$7:$C$35,MATCH(E44,Groups!$D$7:$D$35,0))</f>
        <v>1</v>
      </c>
      <c r="E44" s="228" t="str">
        <f aca="false">GrpF!$D$7</f>
        <v>Portugal</v>
      </c>
      <c r="F44" s="230" t="n">
        <f aca="false">GrpF!$E$7</f>
        <v>0</v>
      </c>
      <c r="G44" s="231" t="n">
        <f aca="false">GrpF!$G$7</f>
        <v>2</v>
      </c>
      <c r="H44" s="107"/>
      <c r="I44" s="227" t="n">
        <f aca="false">$B44</f>
        <v>7</v>
      </c>
      <c r="J44" s="228" t="str">
        <f aca="false">GrpF!$B$7</f>
        <v>Türkiye</v>
      </c>
      <c r="K44" s="229" t="n">
        <f aca="false">$D44</f>
        <v>1</v>
      </c>
      <c r="L44" s="228" t="str">
        <f aca="false">GrpF!$D$7</f>
        <v>Portugal</v>
      </c>
      <c r="M44" s="232"/>
      <c r="N44" s="232"/>
      <c r="O44" s="235"/>
      <c r="P44" s="229" t="str">
        <f aca="false">IF(($F44&lt;&gt;"")*($G44&lt;&gt;"")*(M44&lt;&gt;"")*(N44&lt;&gt;""),($F44&gt;$G44)*(M44&gt;N44)+($F44=$G44)*(M44=N44)+($F44&lt;$G44)*(M44&lt;N44),"")</f>
        <v/>
      </c>
      <c r="Q44" s="229" t="str">
        <f aca="false">IF((P44&lt;&gt;""),IF(OR($F44&lt;&gt;$G44,PrSettings!$M$4="●"),(($F44-$G44)=(M44-N44))*1,0),"")</f>
        <v/>
      </c>
      <c r="R44" s="229" t="str">
        <f aca="false">IF((P44&lt;&gt;""),($F44=M44)*($G44=N44),"")</f>
        <v/>
      </c>
      <c r="S44" s="229" t="str">
        <f aca="false">IF(P44&lt;&gt;"",IF(ABS($F44-$G44)&gt;=PrSettings!$M$7,(ABS($F44-$G44-M44+N44)&lt;=1)*1,IF(AND(P44,$F44=$G44,$F44&gt;=PrSettings!$M$6),(ABS(M44-$F44)&lt;=1)*1,IF(AND(ABS($F44-$G44-M44+N44)&lt;=1,$F44+$G44&gt;=PrSettings!$M$8),(ABS(M44-$F44)&lt;=1)*(ABS(N44-$G44)&lt;=1)*1,""))),"")</f>
        <v/>
      </c>
      <c r="T44" s="236"/>
      <c r="V44" s="227" t="n">
        <f aca="false">$B44</f>
        <v>7</v>
      </c>
      <c r="W44" s="228" t="str">
        <f aca="false">GrpF!$B$7</f>
        <v>Türkiye</v>
      </c>
      <c r="X44" s="229" t="n">
        <f aca="false">$D44</f>
        <v>1</v>
      </c>
      <c r="Y44" s="228" t="str">
        <f aca="false">GrpF!$D$7</f>
        <v>Portugal</v>
      </c>
      <c r="Z44" s="232"/>
      <c r="AA44" s="232"/>
      <c r="AB44" s="235"/>
      <c r="AC44" s="229" t="str">
        <f aca="false">IF(($F44&lt;&gt;"")*($G44&lt;&gt;"")*(Z44&lt;&gt;"")*(AA44&lt;&gt;""),($F44&gt;$G44)*(Z44&gt;AA44)+($F44=$G44)*(Z44=AA44)+($F44&lt;$G44)*(Z44&lt;AA44),"")</f>
        <v/>
      </c>
      <c r="AD44" s="229" t="str">
        <f aca="false">IF((AC44&lt;&gt;""),IF(OR($F44&lt;&gt;$G44,PrSettings!$M$4="●"),(($F44-$G44)=(Z44-AA44))*1,0),"")</f>
        <v/>
      </c>
      <c r="AE44" s="229" t="str">
        <f aca="false">IF((AC44&lt;&gt;""),($F44=Z44)*($G44=AA44),"")</f>
        <v/>
      </c>
      <c r="AF44" s="229" t="str">
        <f aca="false">IF(AC44&lt;&gt;"",IF(ABS($F44-$G44)&gt;=PrSettings!$M$7,(ABS($F44-$G44-Z44+AA44)&lt;=1)*1,IF(AND(AC44,$F44=$G44,$F44&gt;=PrSettings!$M$6),(ABS(Z44-$F44)&lt;=1)*1,IF(AND(ABS($F44-$G44-Z44+AA44)&lt;=1,$F44+$G44&gt;=PrSettings!$M$8),(ABS(Z44-$F44)&lt;=1)*(ABS(AA44-$G44)&lt;=1)*1,""))),"")</f>
        <v/>
      </c>
      <c r="AG44" s="236"/>
      <c r="AI44" s="227" t="n">
        <f aca="false">$B44</f>
        <v>7</v>
      </c>
      <c r="AJ44" s="228" t="str">
        <f aca="false">GrpF!$B$7</f>
        <v>Türkiye</v>
      </c>
      <c r="AK44" s="229" t="n">
        <f aca="false">$D44</f>
        <v>1</v>
      </c>
      <c r="AL44" s="228" t="str">
        <f aca="false">GrpF!$D$7</f>
        <v>Portugal</v>
      </c>
      <c r="AM44" s="232"/>
      <c r="AN44" s="232"/>
      <c r="AO44" s="235"/>
      <c r="AP44" s="229" t="str">
        <f aca="false">IF(($F44&lt;&gt;"")*($G44&lt;&gt;"")*(AM44&lt;&gt;"")*(AN44&lt;&gt;""),($F44&gt;$G44)*(AM44&gt;AN44)+($F44=$G44)*(AM44=AN44)+($F44&lt;$G44)*(AM44&lt;AN44),"")</f>
        <v/>
      </c>
      <c r="AQ44" s="229" t="str">
        <f aca="false">IF((AP44&lt;&gt;""),IF(OR($F44&lt;&gt;$G44,PrSettings!$M$4="●"),(($F44-$G44)=(AM44-AN44))*1,0),"")</f>
        <v/>
      </c>
      <c r="AR44" s="229" t="str">
        <f aca="false">IF((AP44&lt;&gt;""),($F44=AM44)*($G44=AN44),"")</f>
        <v/>
      </c>
      <c r="AS44" s="229" t="str">
        <f aca="false">IF(AP44&lt;&gt;"",IF(ABS($F44-$G44)&gt;=PrSettings!$M$7,(ABS($F44-$G44-AM44+AN44)&lt;=1)*1,IF(AND(AP44,$F44=$G44,$F44&gt;=PrSettings!$M$6),(ABS(AM44-$F44)&lt;=1)*1,IF(AND(ABS($F44-$G44-AM44+AN44)&lt;=1,$F44+$G44&gt;=PrSettings!$M$8),(ABS(AM44-$F44)&lt;=1)*(ABS(AN44-$G44)&lt;=1)*1,""))),"")</f>
        <v/>
      </c>
      <c r="AT44" s="236"/>
      <c r="AV44" s="227" t="n">
        <f aca="false">$B44</f>
        <v>7</v>
      </c>
      <c r="AW44" s="228" t="str">
        <f aca="false">GrpF!$B$7</f>
        <v>Türkiye</v>
      </c>
      <c r="AX44" s="229" t="n">
        <f aca="false">$D44</f>
        <v>1</v>
      </c>
      <c r="AY44" s="228" t="str">
        <f aca="false">GrpF!$D$7</f>
        <v>Portugal</v>
      </c>
      <c r="AZ44" s="232"/>
      <c r="BA44" s="232"/>
      <c r="BB44" s="235"/>
      <c r="BC44" s="229" t="str">
        <f aca="false">IF(($F44&lt;&gt;"")*($G44&lt;&gt;"")*(AZ44&lt;&gt;"")*(BA44&lt;&gt;""),($F44&gt;$G44)*(AZ44&gt;BA44)+($F44=$G44)*(AZ44=BA44)+($F44&lt;$G44)*(AZ44&lt;BA44),"")</f>
        <v/>
      </c>
      <c r="BD44" s="229" t="str">
        <f aca="false">IF((BC44&lt;&gt;""),IF(OR($F44&lt;&gt;$G44,PrSettings!$M$4="●"),(($F44-$G44)=(AZ44-BA44))*1,0),"")</f>
        <v/>
      </c>
      <c r="BE44" s="229" t="str">
        <f aca="false">IF((BC44&lt;&gt;""),($F44=AZ44)*($G44=BA44),"")</f>
        <v/>
      </c>
      <c r="BF44" s="229" t="str">
        <f aca="false">IF(BC44&lt;&gt;"",IF(ABS($F44-$G44)&gt;=PrSettings!$M$7,(ABS($F44-$G44-AZ44+BA44)&lt;=1)*1,IF(AND(BC44,$F44=$G44,$F44&gt;=PrSettings!$M$6),(ABS(AZ44-$F44)&lt;=1)*1,IF(AND(ABS($F44-$G44-AZ44+BA44)&lt;=1,$F44+$G44&gt;=PrSettings!$M$8),(ABS(AZ44-$F44)&lt;=1)*(ABS(BA44-$G44)&lt;=1)*1,""))),"")</f>
        <v/>
      </c>
      <c r="BG44" s="236"/>
      <c r="BI44" s="227" t="n">
        <f aca="false">$B44</f>
        <v>7</v>
      </c>
      <c r="BJ44" s="228" t="str">
        <f aca="false">GrpF!$B$7</f>
        <v>Türkiye</v>
      </c>
      <c r="BK44" s="229" t="n">
        <f aca="false">$D44</f>
        <v>1</v>
      </c>
      <c r="BL44" s="228" t="str">
        <f aca="false">GrpF!$D$7</f>
        <v>Portugal</v>
      </c>
      <c r="BM44" s="232"/>
      <c r="BN44" s="232"/>
      <c r="BO44" s="235"/>
      <c r="BP44" s="229" t="str">
        <f aca="false">IF(($F44&lt;&gt;"")*($G44&lt;&gt;"")*(BM44&lt;&gt;"")*(BN44&lt;&gt;""),($F44&gt;$G44)*(BM44&gt;BN44)+($F44=$G44)*(BM44=BN44)+($F44&lt;$G44)*(BM44&lt;BN44),"")</f>
        <v/>
      </c>
      <c r="BQ44" s="229" t="str">
        <f aca="false">IF((BP44&lt;&gt;""),IF(OR($F44&lt;&gt;$G44,PrSettings!$M$4="●"),(($F44-$G44)=(BM44-BN44))*1,0),"")</f>
        <v/>
      </c>
      <c r="BR44" s="229" t="str">
        <f aca="false">IF((BP44&lt;&gt;""),($F44=BM44)*($G44=BN44),"")</f>
        <v/>
      </c>
      <c r="BS44" s="229" t="str">
        <f aca="false">IF(BP44&lt;&gt;"",IF(ABS($F44-$G44)&gt;=PrSettings!$M$7,(ABS($F44-$G44-BM44+BN44)&lt;=1)*1,IF(AND(BP44,$F44=$G44,$F44&gt;=PrSettings!$M$6),(ABS(BM44-$F44)&lt;=1)*1,IF(AND(ABS($F44-$G44-BM44+BN44)&lt;=1,$F44+$G44&gt;=PrSettings!$M$8),(ABS(BM44-$F44)&lt;=1)*(ABS(BN44-$G44)&lt;=1)*1,""))),"")</f>
        <v/>
      </c>
      <c r="BT44" s="236"/>
      <c r="BV44" s="227" t="n">
        <f aca="false">$B44</f>
        <v>7</v>
      </c>
      <c r="BW44" s="228" t="str">
        <f aca="false">GrpF!$B$7</f>
        <v>Türkiye</v>
      </c>
      <c r="BX44" s="229" t="n">
        <f aca="false">$D44</f>
        <v>1</v>
      </c>
      <c r="BY44" s="228" t="str">
        <f aca="false">GrpF!$D$7</f>
        <v>Portugal</v>
      </c>
      <c r="BZ44" s="232"/>
      <c r="CA44" s="232"/>
      <c r="CB44" s="235"/>
      <c r="CC44" s="229" t="str">
        <f aca="false">IF(($F44&lt;&gt;"")*($G44&lt;&gt;"")*(BZ44&lt;&gt;"")*(CA44&lt;&gt;""),($F44&gt;$G44)*(BZ44&gt;CA44)+($F44=$G44)*(BZ44=CA44)+($F44&lt;$G44)*(BZ44&lt;CA44),"")</f>
        <v/>
      </c>
      <c r="CD44" s="229" t="str">
        <f aca="false">IF((CC44&lt;&gt;""),IF(OR($F44&lt;&gt;$G44,PrSettings!$M$4="●"),(($F44-$G44)=(BZ44-CA44))*1,0),"")</f>
        <v/>
      </c>
      <c r="CE44" s="229" t="str">
        <f aca="false">IF((CC44&lt;&gt;""),($F44=BZ44)*($G44=CA44),"")</f>
        <v/>
      </c>
      <c r="CF44" s="229" t="str">
        <f aca="false">IF(CC44&lt;&gt;"",IF(ABS($F44-$G44)&gt;=PrSettings!$M$7,(ABS($F44-$G44-BZ44+CA44)&lt;=1)*1,IF(AND(CC44,$F44=$G44,$F44&gt;=PrSettings!$M$6),(ABS(BZ44-$F44)&lt;=1)*1,IF(AND(ABS($F44-$G44-BZ44+CA44)&lt;=1,$F44+$G44&gt;=PrSettings!$M$8),(ABS(BZ44-$F44)&lt;=1)*(ABS(CA44-$G44)&lt;=1)*1,""))),"")</f>
        <v/>
      </c>
      <c r="CG44" s="236"/>
      <c r="CI44" s="227" t="n">
        <f aca="false">$B44</f>
        <v>7</v>
      </c>
      <c r="CJ44" s="228" t="str">
        <f aca="false">GrpF!$B$7</f>
        <v>Türkiye</v>
      </c>
      <c r="CK44" s="229" t="n">
        <f aca="false">$D44</f>
        <v>1</v>
      </c>
      <c r="CL44" s="228" t="str">
        <f aca="false">GrpF!$D$7</f>
        <v>Portugal</v>
      </c>
      <c r="CM44" s="232"/>
      <c r="CN44" s="232"/>
      <c r="CO44" s="235"/>
      <c r="CP44" s="229" t="str">
        <f aca="false">IF(($F44&lt;&gt;"")*($G44&lt;&gt;"")*(CM44&lt;&gt;"")*(CN44&lt;&gt;""),($F44&gt;$G44)*(CM44&gt;CN44)+($F44=$G44)*(CM44=CN44)+($F44&lt;$G44)*(CM44&lt;CN44),"")</f>
        <v/>
      </c>
      <c r="CQ44" s="229" t="str">
        <f aca="false">IF((CP44&lt;&gt;""),IF(OR($F44&lt;&gt;$G44,PrSettings!$M$4="●"),(($F44-$G44)=(CM44-CN44))*1,0),"")</f>
        <v/>
      </c>
      <c r="CR44" s="229" t="str">
        <f aca="false">IF((CP44&lt;&gt;""),($F44=CM44)*($G44=CN44),"")</f>
        <v/>
      </c>
      <c r="CS44" s="229" t="str">
        <f aca="false">IF(CP44&lt;&gt;"",IF(ABS($F44-$G44)&gt;=PrSettings!$M$7,(ABS($F44-$G44-CM44+CN44)&lt;=1)*1,IF(AND(CP44,$F44=$G44,$F44&gt;=PrSettings!$M$6),(ABS(CM44-$F44)&lt;=1)*1,IF(AND(ABS($F44-$G44-CM44+CN44)&lt;=1,$F44+$G44&gt;=PrSettings!$M$8),(ABS(CM44-$F44)&lt;=1)*(ABS(CN44-$G44)&lt;=1)*1,""))),"")</f>
        <v/>
      </c>
      <c r="CT44" s="236"/>
      <c r="CV44" s="227" t="n">
        <f aca="false">$B44</f>
        <v>7</v>
      </c>
      <c r="CW44" s="228" t="str">
        <f aca="false">GrpF!$B$7</f>
        <v>Türkiye</v>
      </c>
      <c r="CX44" s="229" t="n">
        <f aca="false">$D44</f>
        <v>1</v>
      </c>
      <c r="CY44" s="228" t="str">
        <f aca="false">GrpF!$D$7</f>
        <v>Portugal</v>
      </c>
      <c r="CZ44" s="232"/>
      <c r="DA44" s="232"/>
      <c r="DB44" s="235"/>
      <c r="DC44" s="229" t="str">
        <f aca="false">IF(($F44&lt;&gt;"")*($G44&lt;&gt;"")*(CZ44&lt;&gt;"")*(DA44&lt;&gt;""),($F44&gt;$G44)*(CZ44&gt;DA44)+($F44=$G44)*(CZ44=DA44)+($F44&lt;$G44)*(CZ44&lt;DA44),"")</f>
        <v/>
      </c>
      <c r="DD44" s="229" t="str">
        <f aca="false">IF((DC44&lt;&gt;""),IF(OR($F44&lt;&gt;$G44,PrSettings!$M$4="●"),(($F44-$G44)=(CZ44-DA44))*1,0),"")</f>
        <v/>
      </c>
      <c r="DE44" s="229" t="str">
        <f aca="false">IF((DC44&lt;&gt;""),($F44=CZ44)*($G44=DA44),"")</f>
        <v/>
      </c>
      <c r="DF44" s="229" t="str">
        <f aca="false">IF(DC44&lt;&gt;"",IF(ABS($F44-$G44)&gt;=PrSettings!$M$7,(ABS($F44-$G44-CZ44+DA44)&lt;=1)*1,IF(AND(DC44,$F44=$G44,$F44&gt;=PrSettings!$M$6),(ABS(CZ44-$F44)&lt;=1)*1,IF(AND(ABS($F44-$G44-CZ44+DA44)&lt;=1,$F44+$G44&gt;=PrSettings!$M$8),(ABS(CZ44-$F44)&lt;=1)*(ABS(DA44-$G44)&lt;=1)*1,""))),"")</f>
        <v/>
      </c>
      <c r="DG44" s="236"/>
      <c r="DI44" s="227" t="n">
        <f aca="false">$B44</f>
        <v>7</v>
      </c>
      <c r="DJ44" s="228" t="str">
        <f aca="false">GrpF!$B$7</f>
        <v>Türkiye</v>
      </c>
      <c r="DK44" s="229" t="n">
        <f aca="false">$D44</f>
        <v>1</v>
      </c>
      <c r="DL44" s="228" t="str">
        <f aca="false">GrpF!$D$7</f>
        <v>Portugal</v>
      </c>
      <c r="DM44" s="232"/>
      <c r="DN44" s="232"/>
      <c r="DO44" s="235"/>
      <c r="DP44" s="229" t="str">
        <f aca="false">IF(($F44&lt;&gt;"")*($G44&lt;&gt;"")*(DM44&lt;&gt;"")*(DN44&lt;&gt;""),($F44&gt;$G44)*(DM44&gt;DN44)+($F44=$G44)*(DM44=DN44)+($F44&lt;$G44)*(DM44&lt;DN44),"")</f>
        <v/>
      </c>
      <c r="DQ44" s="229" t="str">
        <f aca="false">IF((DP44&lt;&gt;""),IF(OR($F44&lt;&gt;$G44,PrSettings!$M$4="●"),(($F44-$G44)=(DM44-DN44))*1,0),"")</f>
        <v/>
      </c>
      <c r="DR44" s="229" t="str">
        <f aca="false">IF((DP44&lt;&gt;""),($F44=DM44)*($G44=DN44),"")</f>
        <v/>
      </c>
      <c r="DS44" s="229" t="str">
        <f aca="false">IF(DP44&lt;&gt;"",IF(ABS($F44-$G44)&gt;=PrSettings!$M$7,(ABS($F44-$G44-DM44+DN44)&lt;=1)*1,IF(AND(DP44,$F44=$G44,$F44&gt;=PrSettings!$M$6),(ABS(DM44-$F44)&lt;=1)*1,IF(AND(ABS($F44-$G44-DM44+DN44)&lt;=1,$F44+$G44&gt;=PrSettings!$M$8),(ABS(DM44-$F44)&lt;=1)*(ABS(DN44-$G44)&lt;=1)*1,""))),"")</f>
        <v/>
      </c>
      <c r="DT44" s="236"/>
      <c r="DV44" s="227" t="n">
        <f aca="false">$B44</f>
        <v>7</v>
      </c>
      <c r="DW44" s="228" t="str">
        <f aca="false">GrpF!$B$7</f>
        <v>Türkiye</v>
      </c>
      <c r="DX44" s="229" t="n">
        <f aca="false">$D44</f>
        <v>1</v>
      </c>
      <c r="DY44" s="228" t="str">
        <f aca="false">GrpF!$D$7</f>
        <v>Portugal</v>
      </c>
      <c r="DZ44" s="232"/>
      <c r="EA44" s="232"/>
      <c r="EB44" s="235"/>
      <c r="EC44" s="229" t="str">
        <f aca="false">IF(($F44&lt;&gt;"")*($G44&lt;&gt;"")*(DZ44&lt;&gt;"")*(EA44&lt;&gt;""),($F44&gt;$G44)*(DZ44&gt;EA44)+($F44=$G44)*(DZ44=EA44)+($F44&lt;$G44)*(DZ44&lt;EA44),"")</f>
        <v/>
      </c>
      <c r="ED44" s="229" t="str">
        <f aca="false">IF((EC44&lt;&gt;""),IF(OR($F44&lt;&gt;$G44,PrSettings!$M$4="●"),(($F44-$G44)=(DZ44-EA44))*1,0),"")</f>
        <v/>
      </c>
      <c r="EE44" s="229" t="str">
        <f aca="false">IF((EC44&lt;&gt;""),($F44=DZ44)*($G44=EA44),"")</f>
        <v/>
      </c>
      <c r="EF44" s="229" t="str">
        <f aca="false">IF(EC44&lt;&gt;"",IF(ABS($F44-$G44)&gt;=PrSettings!$M$7,(ABS($F44-$G44-DZ44+EA44)&lt;=1)*1,IF(AND(EC44,$F44=$G44,$F44&gt;=PrSettings!$M$6),(ABS(DZ44-$F44)&lt;=1)*1,IF(AND(ABS($F44-$G44-DZ44+EA44)&lt;=1,$F44+$G44&gt;=PrSettings!$M$8),(ABS(DZ44-$F44)&lt;=1)*(ABS(EA44-$G44)&lt;=1)*1,""))),"")</f>
        <v/>
      </c>
      <c r="EG44" s="236"/>
      <c r="EI44" s="227" t="n">
        <f aca="false">$B44</f>
        <v>7</v>
      </c>
      <c r="EJ44" s="228" t="str">
        <f aca="false">GrpF!$B$7</f>
        <v>Türkiye</v>
      </c>
      <c r="EK44" s="229" t="n">
        <f aca="false">$D44</f>
        <v>1</v>
      </c>
      <c r="EL44" s="228" t="str">
        <f aca="false">GrpF!$D$7</f>
        <v>Portugal</v>
      </c>
      <c r="EM44" s="232"/>
      <c r="EN44" s="232"/>
      <c r="EO44" s="235"/>
      <c r="EP44" s="229" t="str">
        <f aca="false">IF(($F44&lt;&gt;"")*($G44&lt;&gt;"")*(EM44&lt;&gt;"")*(EN44&lt;&gt;""),($F44&gt;$G44)*(EM44&gt;EN44)+($F44=$G44)*(EM44=EN44)+($F44&lt;$G44)*(EM44&lt;EN44),"")</f>
        <v/>
      </c>
      <c r="EQ44" s="229" t="str">
        <f aca="false">IF((EP44&lt;&gt;""),IF(OR($F44&lt;&gt;$G44,PrSettings!$M$4="●"),(($F44-$G44)=(EM44-EN44))*1,0),"")</f>
        <v/>
      </c>
      <c r="ER44" s="229" t="str">
        <f aca="false">IF((EP44&lt;&gt;""),($F44=EM44)*($G44=EN44),"")</f>
        <v/>
      </c>
      <c r="ES44" s="229" t="str">
        <f aca="false">IF(EP44&lt;&gt;"",IF(ABS($F44-$G44)&gt;=PrSettings!$M$7,(ABS($F44-$G44-EM44+EN44)&lt;=1)*1,IF(AND(EP44,$F44=$G44,$F44&gt;=PrSettings!$M$6),(ABS(EM44-$F44)&lt;=1)*1,IF(AND(ABS($F44-$G44-EM44+EN44)&lt;=1,$F44+$G44&gt;=PrSettings!$M$8),(ABS(EM44-$F44)&lt;=1)*(ABS(EN44-$G44)&lt;=1)*1,""))),"")</f>
        <v/>
      </c>
      <c r="ET44" s="236"/>
      <c r="EV44" s="227" t="n">
        <f aca="false">$B44</f>
        <v>7</v>
      </c>
      <c r="EW44" s="228" t="str">
        <f aca="false">GrpF!$B$7</f>
        <v>Türkiye</v>
      </c>
      <c r="EX44" s="229" t="n">
        <f aca="false">$D44</f>
        <v>1</v>
      </c>
      <c r="EY44" s="228" t="str">
        <f aca="false">GrpF!$D$7</f>
        <v>Portugal</v>
      </c>
      <c r="EZ44" s="232"/>
      <c r="FA44" s="232"/>
      <c r="FB44" s="235"/>
      <c r="FC44" s="229" t="str">
        <f aca="false">IF(($F44&lt;&gt;"")*($G44&lt;&gt;"")*(EZ44&lt;&gt;"")*(FA44&lt;&gt;""),($F44&gt;$G44)*(EZ44&gt;FA44)+($F44=$G44)*(EZ44=FA44)+($F44&lt;$G44)*(EZ44&lt;FA44),"")</f>
        <v/>
      </c>
      <c r="FD44" s="229" t="str">
        <f aca="false">IF((FC44&lt;&gt;""),IF(OR($F44&lt;&gt;$G44,PrSettings!$M$4="●"),(($F44-$G44)=(EZ44-FA44))*1,0),"")</f>
        <v/>
      </c>
      <c r="FE44" s="229" t="str">
        <f aca="false">IF((FC44&lt;&gt;""),($F44=EZ44)*($G44=FA44),"")</f>
        <v/>
      </c>
      <c r="FF44" s="229" t="str">
        <f aca="false">IF(FC44&lt;&gt;"",IF(ABS($F44-$G44)&gt;=PrSettings!$M$7,(ABS($F44-$G44-EZ44+FA44)&lt;=1)*1,IF(AND(FC44,$F44=$G44,$F44&gt;=PrSettings!$M$6),(ABS(EZ44-$F44)&lt;=1)*1,IF(AND(ABS($F44-$G44-EZ44+FA44)&lt;=1,$F44+$G44&gt;=PrSettings!$M$8),(ABS(EZ44-$F44)&lt;=1)*(ABS(FA44-$G44)&lt;=1)*1,""))),"")</f>
        <v/>
      </c>
      <c r="FG44" s="236"/>
      <c r="FI44" s="227" t="n">
        <f aca="false">$B44</f>
        <v>7</v>
      </c>
      <c r="FJ44" s="228" t="str">
        <f aca="false">GrpF!$B$7</f>
        <v>Türkiye</v>
      </c>
      <c r="FK44" s="229" t="n">
        <f aca="false">$D44</f>
        <v>1</v>
      </c>
      <c r="FL44" s="228" t="str">
        <f aca="false">GrpF!$D$7</f>
        <v>Portugal</v>
      </c>
      <c r="FM44" s="232"/>
      <c r="FN44" s="232"/>
      <c r="FO44" s="235"/>
      <c r="FP44" s="229" t="str">
        <f aca="false">IF(($F44&lt;&gt;"")*($G44&lt;&gt;"")*(FM44&lt;&gt;"")*(FN44&lt;&gt;""),($F44&gt;$G44)*(FM44&gt;FN44)+($F44=$G44)*(FM44=FN44)+($F44&lt;$G44)*(FM44&lt;FN44),"")</f>
        <v/>
      </c>
      <c r="FQ44" s="229" t="str">
        <f aca="false">IF((FP44&lt;&gt;""),IF(OR($F44&lt;&gt;$G44,PrSettings!$M$4="●"),(($F44-$G44)=(FM44-FN44))*1,0),"")</f>
        <v/>
      </c>
      <c r="FR44" s="229" t="str">
        <f aca="false">IF((FP44&lt;&gt;""),($F44=FM44)*($G44=FN44),"")</f>
        <v/>
      </c>
      <c r="FS44" s="229" t="str">
        <f aca="false">IF(FP44&lt;&gt;"",IF(ABS($F44-$G44)&gt;=PrSettings!$M$7,(ABS($F44-$G44-FM44+FN44)&lt;=1)*1,IF(AND(FP44,$F44=$G44,$F44&gt;=PrSettings!$M$6),(ABS(FM44-$F44)&lt;=1)*1,IF(AND(ABS($F44-$G44-FM44+FN44)&lt;=1,$F44+$G44&gt;=PrSettings!$M$8),(ABS(FM44-$F44)&lt;=1)*(ABS(FN44-$G44)&lt;=1)*1,""))),"")</f>
        <v/>
      </c>
      <c r="FT44" s="236"/>
      <c r="FV44" s="227" t="n">
        <f aca="false">$B44</f>
        <v>7</v>
      </c>
      <c r="FW44" s="228" t="str">
        <f aca="false">GrpF!$B$7</f>
        <v>Türkiye</v>
      </c>
      <c r="FX44" s="229" t="n">
        <f aca="false">$D44</f>
        <v>1</v>
      </c>
      <c r="FY44" s="228" t="str">
        <f aca="false">GrpF!$D$7</f>
        <v>Portugal</v>
      </c>
      <c r="FZ44" s="232"/>
      <c r="GA44" s="232"/>
      <c r="GB44" s="235"/>
      <c r="GC44" s="229" t="str">
        <f aca="false">IF(($F44&lt;&gt;"")*($G44&lt;&gt;"")*(FZ44&lt;&gt;"")*(GA44&lt;&gt;""),($F44&gt;$G44)*(FZ44&gt;GA44)+($F44=$G44)*(FZ44=GA44)+($F44&lt;$G44)*(FZ44&lt;GA44),"")</f>
        <v/>
      </c>
      <c r="GD44" s="229" t="str">
        <f aca="false">IF((GC44&lt;&gt;""),IF(OR($F44&lt;&gt;$G44,PrSettings!$M$4="●"),(($F44-$G44)=(FZ44-GA44))*1,0),"")</f>
        <v/>
      </c>
      <c r="GE44" s="229" t="str">
        <f aca="false">IF((GC44&lt;&gt;""),($F44=FZ44)*($G44=GA44),"")</f>
        <v/>
      </c>
      <c r="GF44" s="229" t="str">
        <f aca="false">IF(GC44&lt;&gt;"",IF(ABS($F44-$G44)&gt;=PrSettings!$M$7,(ABS($F44-$G44-FZ44+GA44)&lt;=1)*1,IF(AND(GC44,$F44=$G44,$F44&gt;=PrSettings!$M$6),(ABS(FZ44-$F44)&lt;=1)*1,IF(AND(ABS($F44-$G44-FZ44+GA44)&lt;=1,$F44+$G44&gt;=PrSettings!$M$8),(ABS(FZ44-$F44)&lt;=1)*(ABS(GA44-$G44)&lt;=1)*1,""))),"")</f>
        <v/>
      </c>
      <c r="GG44" s="236"/>
      <c r="GI44" s="227" t="n">
        <f aca="false">$B44</f>
        <v>7</v>
      </c>
      <c r="GJ44" s="228" t="str">
        <f aca="false">GrpF!$B$7</f>
        <v>Türkiye</v>
      </c>
      <c r="GK44" s="229" t="n">
        <f aca="false">$D44</f>
        <v>1</v>
      </c>
      <c r="GL44" s="228" t="str">
        <f aca="false">GrpF!$D$7</f>
        <v>Portugal</v>
      </c>
      <c r="GM44" s="232"/>
      <c r="GN44" s="232"/>
      <c r="GO44" s="235"/>
      <c r="GP44" s="229" t="str">
        <f aca="false">IF(($F44&lt;&gt;"")*($G44&lt;&gt;"")*(GM44&lt;&gt;"")*(GN44&lt;&gt;""),($F44&gt;$G44)*(GM44&gt;GN44)+($F44=$G44)*(GM44=GN44)+($F44&lt;$G44)*(GM44&lt;GN44),"")</f>
        <v/>
      </c>
      <c r="GQ44" s="229" t="str">
        <f aca="false">IF((GP44&lt;&gt;""),IF(OR($F44&lt;&gt;$G44,PrSettings!$M$4="●"),(($F44-$G44)=(GM44-GN44))*1,0),"")</f>
        <v/>
      </c>
      <c r="GR44" s="229" t="str">
        <f aca="false">IF((GP44&lt;&gt;""),($F44=GM44)*($G44=GN44),"")</f>
        <v/>
      </c>
      <c r="GS44" s="229" t="str">
        <f aca="false">IF(GP44&lt;&gt;"",IF(ABS($F44-$G44)&gt;=PrSettings!$M$7,(ABS($F44-$G44-GM44+GN44)&lt;=1)*1,IF(AND(GP44,$F44=$G44,$F44&gt;=PrSettings!$M$6),(ABS(GM44-$F44)&lt;=1)*1,IF(AND(ABS($F44-$G44-GM44+GN44)&lt;=1,$F44+$G44&gt;=PrSettings!$M$8),(ABS(GM44-$F44)&lt;=1)*(ABS(GN44-$G44)&lt;=1)*1,""))),"")</f>
        <v/>
      </c>
      <c r="GT44" s="236"/>
      <c r="GV44" s="227" t="n">
        <f aca="false">$B44</f>
        <v>7</v>
      </c>
      <c r="GW44" s="228" t="str">
        <f aca="false">GrpF!$B$7</f>
        <v>Türkiye</v>
      </c>
      <c r="GX44" s="229" t="n">
        <f aca="false">$D44</f>
        <v>1</v>
      </c>
      <c r="GY44" s="228" t="str">
        <f aca="false">GrpF!$D$7</f>
        <v>Portugal</v>
      </c>
      <c r="GZ44" s="232"/>
      <c r="HA44" s="232"/>
      <c r="HB44" s="235"/>
      <c r="HC44" s="229" t="str">
        <f aca="false">IF(($F44&lt;&gt;"")*($G44&lt;&gt;"")*(GZ44&lt;&gt;"")*(HA44&lt;&gt;""),($F44&gt;$G44)*(GZ44&gt;HA44)+($F44=$G44)*(GZ44=HA44)+($F44&lt;$G44)*(GZ44&lt;HA44),"")</f>
        <v/>
      </c>
      <c r="HD44" s="229" t="str">
        <f aca="false">IF((HC44&lt;&gt;""),IF(OR($F44&lt;&gt;$G44,PrSettings!$M$4="●"),(($F44-$G44)=(GZ44-HA44))*1,0),"")</f>
        <v/>
      </c>
      <c r="HE44" s="229" t="str">
        <f aca="false">IF((HC44&lt;&gt;""),($F44=GZ44)*($G44=HA44),"")</f>
        <v/>
      </c>
      <c r="HF44" s="229" t="str">
        <f aca="false">IF(HC44&lt;&gt;"",IF(ABS($F44-$G44)&gt;=PrSettings!$M$7,(ABS($F44-$G44-GZ44+HA44)&lt;=1)*1,IF(AND(HC44,$F44=$G44,$F44&gt;=PrSettings!$M$6),(ABS(GZ44-$F44)&lt;=1)*1,IF(AND(ABS($F44-$G44-GZ44+HA44)&lt;=1,$F44+$G44&gt;=PrSettings!$M$8),(ABS(GZ44-$F44)&lt;=1)*(ABS(HA44-$G44)&lt;=1)*1,""))),"")</f>
        <v/>
      </c>
      <c r="HG44" s="236"/>
      <c r="HI44" s="227" t="n">
        <f aca="false">$B44</f>
        <v>7</v>
      </c>
      <c r="HJ44" s="228" t="str">
        <f aca="false">GrpF!$B$7</f>
        <v>Türkiye</v>
      </c>
      <c r="HK44" s="229" t="n">
        <f aca="false">$D44</f>
        <v>1</v>
      </c>
      <c r="HL44" s="228" t="str">
        <f aca="false">GrpF!$D$7</f>
        <v>Portugal</v>
      </c>
      <c r="HM44" s="232"/>
      <c r="HN44" s="232"/>
      <c r="HO44" s="235"/>
      <c r="HP44" s="229" t="str">
        <f aca="false">IF(($F44&lt;&gt;"")*($G44&lt;&gt;"")*(HM44&lt;&gt;"")*(HN44&lt;&gt;""),($F44&gt;$G44)*(HM44&gt;HN44)+($F44=$G44)*(HM44=HN44)+($F44&lt;$G44)*(HM44&lt;HN44),"")</f>
        <v/>
      </c>
      <c r="HQ44" s="229" t="str">
        <f aca="false">IF((HP44&lt;&gt;""),IF(OR($F44&lt;&gt;$G44,PrSettings!$M$4="●"),(($F44-$G44)=(HM44-HN44))*1,0),"")</f>
        <v/>
      </c>
      <c r="HR44" s="229" t="str">
        <f aca="false">IF((HP44&lt;&gt;""),($F44=HM44)*($G44=HN44),"")</f>
        <v/>
      </c>
      <c r="HS44" s="229" t="str">
        <f aca="false">IF(HP44&lt;&gt;"",IF(ABS($F44-$G44)&gt;=PrSettings!$M$7,(ABS($F44-$G44-HM44+HN44)&lt;=1)*1,IF(AND(HP44,$F44=$G44,$F44&gt;=PrSettings!$M$6),(ABS(HM44-$F44)&lt;=1)*1,IF(AND(ABS($F44-$G44-HM44+HN44)&lt;=1,$F44+$G44&gt;=PrSettings!$M$8),(ABS(HM44-$F44)&lt;=1)*(ABS(HN44-$G44)&lt;=1)*1,""))),"")</f>
        <v/>
      </c>
      <c r="HT44" s="236"/>
      <c r="HV44" s="227" t="n">
        <f aca="false">$B44</f>
        <v>7</v>
      </c>
      <c r="HW44" s="228" t="str">
        <f aca="false">GrpF!$B$7</f>
        <v>Türkiye</v>
      </c>
      <c r="HX44" s="229" t="n">
        <f aca="false">$D44</f>
        <v>1</v>
      </c>
      <c r="HY44" s="228" t="str">
        <f aca="false">GrpF!$D$7</f>
        <v>Portugal</v>
      </c>
      <c r="HZ44" s="232"/>
      <c r="IA44" s="232"/>
      <c r="IB44" s="235"/>
      <c r="IC44" s="229" t="str">
        <f aca="false">IF(($F44&lt;&gt;"")*($G44&lt;&gt;"")*(HZ44&lt;&gt;"")*(IA44&lt;&gt;""),($F44&gt;$G44)*(HZ44&gt;IA44)+($F44=$G44)*(HZ44=IA44)+($F44&lt;$G44)*(HZ44&lt;IA44),"")</f>
        <v/>
      </c>
      <c r="ID44" s="229" t="str">
        <f aca="false">IF((IC44&lt;&gt;""),IF(OR($F44&lt;&gt;$G44,PrSettings!$M$4="●"),(($F44-$G44)=(HZ44-IA44))*1,0),"")</f>
        <v/>
      </c>
      <c r="IE44" s="229" t="str">
        <f aca="false">IF((IC44&lt;&gt;""),($F44=HZ44)*($G44=IA44),"")</f>
        <v/>
      </c>
      <c r="IF44" s="229" t="str">
        <f aca="false">IF(IC44&lt;&gt;"",IF(ABS($F44-$G44)&gt;=PrSettings!$M$7,(ABS($F44-$G44-HZ44+IA44)&lt;=1)*1,IF(AND(IC44,$F44=$G44,$F44&gt;=PrSettings!$M$6),(ABS(HZ44-$F44)&lt;=1)*1,IF(AND(ABS($F44-$G44-HZ44+IA44)&lt;=1,$F44+$G44&gt;=PrSettings!$M$8),(ABS(HZ44-$F44)&lt;=1)*(ABS(IA44-$G44)&lt;=1)*1,""))),"")</f>
        <v/>
      </c>
      <c r="IG44" s="236"/>
      <c r="II44" s="227" t="n">
        <f aca="false">$B44</f>
        <v>7</v>
      </c>
      <c r="IJ44" s="228" t="str">
        <f aca="false">GrpF!$B$7</f>
        <v>Türkiye</v>
      </c>
      <c r="IK44" s="229" t="n">
        <f aca="false">$D44</f>
        <v>1</v>
      </c>
      <c r="IL44" s="228" t="str">
        <f aca="false">GrpF!$D$7</f>
        <v>Portugal</v>
      </c>
      <c r="IM44" s="232"/>
      <c r="IN44" s="232"/>
      <c r="IO44" s="235"/>
      <c r="IP44" s="229" t="str">
        <f aca="false">IF(($F44&lt;&gt;"")*($G44&lt;&gt;"")*(IM44&lt;&gt;"")*(IN44&lt;&gt;""),($F44&gt;$G44)*(IM44&gt;IN44)+($F44=$G44)*(IM44=IN44)+($F44&lt;$G44)*(IM44&lt;IN44),"")</f>
        <v/>
      </c>
      <c r="IQ44" s="229" t="str">
        <f aca="false">IF((IP44&lt;&gt;""),IF(OR($F44&lt;&gt;$G44,PrSettings!$M$4="●"),(($F44-$G44)=(IM44-IN44))*1,0),"")</f>
        <v/>
      </c>
      <c r="IR44" s="229" t="str">
        <f aca="false">IF((IP44&lt;&gt;""),($F44=IM44)*($G44=IN44),"")</f>
        <v/>
      </c>
      <c r="IS44" s="229" t="str">
        <f aca="false">IF(IP44&lt;&gt;"",IF(ABS($F44-$G44)&gt;=PrSettings!$M$7,(ABS($F44-$G44-IM44+IN44)&lt;=1)*1,IF(AND(IP44,$F44=$G44,$F44&gt;=PrSettings!$M$6),(ABS(IM44-$F44)&lt;=1)*1,IF(AND(ABS($F44-$G44-IM44+IN44)&lt;=1,$F44+$G44&gt;=PrSettings!$M$8),(ABS(IM44-$F44)&lt;=1)*(ABS(IN44-$G44)&lt;=1)*1,""))),"")</f>
        <v/>
      </c>
      <c r="IT44" s="236"/>
      <c r="IV44" s="227" t="n">
        <f aca="false">$B44</f>
        <v>7</v>
      </c>
      <c r="IW44" s="228" t="str">
        <f aca="false">GrpF!$B$7</f>
        <v>Türkiye</v>
      </c>
      <c r="IX44" s="229" t="n">
        <f aca="false">$D44</f>
        <v>1</v>
      </c>
      <c r="IY44" s="228" t="str">
        <f aca="false">GrpF!$D$7</f>
        <v>Portugal</v>
      </c>
      <c r="IZ44" s="232"/>
      <c r="JA44" s="232"/>
      <c r="JB44" s="235"/>
      <c r="JC44" s="229" t="str">
        <f aca="false">IF(($F44&lt;&gt;"")*($G44&lt;&gt;"")*(IZ44&lt;&gt;"")*(JA44&lt;&gt;""),($F44&gt;$G44)*(IZ44&gt;JA44)+($F44=$G44)*(IZ44=JA44)+($F44&lt;$G44)*(IZ44&lt;JA44),"")</f>
        <v/>
      </c>
      <c r="JD44" s="229" t="str">
        <f aca="false">IF((JC44&lt;&gt;""),IF(OR($F44&lt;&gt;$G44,PrSettings!$M$4="●"),(($F44-$G44)=(IZ44-JA44))*1,0),"")</f>
        <v/>
      </c>
      <c r="JE44" s="229" t="str">
        <f aca="false">IF((JC44&lt;&gt;""),($F44=IZ44)*($G44=JA44),"")</f>
        <v/>
      </c>
      <c r="JF44" s="229" t="str">
        <f aca="false">IF(JC44&lt;&gt;"",IF(ABS($F44-$G44)&gt;=PrSettings!$M$7,(ABS($F44-$G44-IZ44+JA44)&lt;=1)*1,IF(AND(JC44,$F44=$G44,$F44&gt;=PrSettings!$M$6),(ABS(IZ44-$F44)&lt;=1)*1,IF(AND(ABS($F44-$G44-IZ44+JA44)&lt;=1,$F44+$G44&gt;=PrSettings!$M$8),(ABS(IZ44-$F44)&lt;=1)*(ABS(JA44-$G44)&lt;=1)*1,""))),"")</f>
        <v/>
      </c>
      <c r="JG44" s="236"/>
      <c r="JI44" s="227" t="n">
        <f aca="false">$B44</f>
        <v>7</v>
      </c>
      <c r="JJ44" s="228" t="str">
        <f aca="false">GrpF!$B$7</f>
        <v>Türkiye</v>
      </c>
      <c r="JK44" s="229" t="n">
        <f aca="false">$D44</f>
        <v>1</v>
      </c>
      <c r="JL44" s="228" t="str">
        <f aca="false">GrpF!$D$7</f>
        <v>Portugal</v>
      </c>
      <c r="JM44" s="232"/>
      <c r="JN44" s="232"/>
      <c r="JO44" s="235"/>
      <c r="JP44" s="229" t="str">
        <f aca="false">IF(($F44&lt;&gt;"")*($G44&lt;&gt;"")*(JM44&lt;&gt;"")*(JN44&lt;&gt;""),($F44&gt;$G44)*(JM44&gt;JN44)+($F44=$G44)*(JM44=JN44)+($F44&lt;$G44)*(JM44&lt;JN44),"")</f>
        <v/>
      </c>
      <c r="JQ44" s="229" t="str">
        <f aca="false">IF((JP44&lt;&gt;""),IF(OR($F44&lt;&gt;$G44,PrSettings!$M$4="●"),(($F44-$G44)=(JM44-JN44))*1,0),"")</f>
        <v/>
      </c>
      <c r="JR44" s="229" t="str">
        <f aca="false">IF((JP44&lt;&gt;""),($F44=JM44)*($G44=JN44),"")</f>
        <v/>
      </c>
      <c r="JS44" s="229" t="str">
        <f aca="false">IF(JP44&lt;&gt;"",IF(ABS($F44-$G44)&gt;=PrSettings!$M$7,(ABS($F44-$G44-JM44+JN44)&lt;=1)*1,IF(AND(JP44,$F44=$G44,$F44&gt;=PrSettings!$M$6),(ABS(JM44-$F44)&lt;=1)*1,IF(AND(ABS($F44-$G44-JM44+JN44)&lt;=1,$F44+$G44&gt;=PrSettings!$M$8),(ABS(JM44-$F44)&lt;=1)*(ABS(JN44-$G44)&lt;=1)*1,""))),"")</f>
        <v/>
      </c>
      <c r="JT44" s="236"/>
      <c r="JV44" s="227" t="n">
        <f aca="false">$B44</f>
        <v>7</v>
      </c>
      <c r="JW44" s="228" t="str">
        <f aca="false">GrpF!$B$7</f>
        <v>Türkiye</v>
      </c>
      <c r="JX44" s="229" t="n">
        <f aca="false">$D44</f>
        <v>1</v>
      </c>
      <c r="JY44" s="228" t="str">
        <f aca="false">GrpF!$D$7</f>
        <v>Portugal</v>
      </c>
      <c r="JZ44" s="232"/>
      <c r="KA44" s="232"/>
      <c r="KB44" s="235"/>
      <c r="KC44" s="229" t="str">
        <f aca="false">IF(($F44&lt;&gt;"")*($G44&lt;&gt;"")*(JZ44&lt;&gt;"")*(KA44&lt;&gt;""),($F44&gt;$G44)*(JZ44&gt;KA44)+($F44=$G44)*(JZ44=KA44)+($F44&lt;$G44)*(JZ44&lt;KA44),"")</f>
        <v/>
      </c>
      <c r="KD44" s="229" t="str">
        <f aca="false">IF((KC44&lt;&gt;""),IF(OR($F44&lt;&gt;$G44,PrSettings!$M$4="●"),(($F44-$G44)=(JZ44-KA44))*1,0),"")</f>
        <v/>
      </c>
      <c r="KE44" s="229" t="str">
        <f aca="false">IF((KC44&lt;&gt;""),($F44=JZ44)*($G44=KA44),"")</f>
        <v/>
      </c>
      <c r="KF44" s="229" t="str">
        <f aca="false">IF(KC44&lt;&gt;"",IF(ABS($F44-$G44)&gt;=PrSettings!$M$7,(ABS($F44-$G44-JZ44+KA44)&lt;=1)*1,IF(AND(KC44,$F44=$G44,$F44&gt;=PrSettings!$M$6),(ABS(JZ44-$F44)&lt;=1)*1,IF(AND(ABS($F44-$G44-JZ44+KA44)&lt;=1,$F44+$G44&gt;=PrSettings!$M$8),(ABS(JZ44-$F44)&lt;=1)*(ABS(KA44-$G44)&lt;=1)*1,""))),"")</f>
        <v/>
      </c>
      <c r="KG44" s="236"/>
      <c r="KI44" s="227" t="n">
        <f aca="false">$B44</f>
        <v>7</v>
      </c>
      <c r="KJ44" s="228" t="str">
        <f aca="false">GrpF!$B$7</f>
        <v>Türkiye</v>
      </c>
      <c r="KK44" s="229" t="n">
        <f aca="false">$D44</f>
        <v>1</v>
      </c>
      <c r="KL44" s="228" t="str">
        <f aca="false">GrpF!$D$7</f>
        <v>Portugal</v>
      </c>
      <c r="KM44" s="232"/>
      <c r="KN44" s="232"/>
      <c r="KO44" s="235"/>
      <c r="KP44" s="229" t="str">
        <f aca="false">IF(($F44&lt;&gt;"")*($G44&lt;&gt;"")*(KM44&lt;&gt;"")*(KN44&lt;&gt;""),($F44&gt;$G44)*(KM44&gt;KN44)+($F44=$G44)*(KM44=KN44)+($F44&lt;$G44)*(KM44&lt;KN44),"")</f>
        <v/>
      </c>
      <c r="KQ44" s="229" t="str">
        <f aca="false">IF((KP44&lt;&gt;""),IF(OR($F44&lt;&gt;$G44,PrSettings!$M$4="●"),(($F44-$G44)=(KM44-KN44))*1,0),"")</f>
        <v/>
      </c>
      <c r="KR44" s="229" t="str">
        <f aca="false">IF((KP44&lt;&gt;""),($F44=KM44)*($G44=KN44),"")</f>
        <v/>
      </c>
      <c r="KS44" s="229" t="str">
        <f aca="false">IF(KP44&lt;&gt;"",IF(ABS($F44-$G44)&gt;=PrSettings!$M$7,(ABS($F44-$G44-KM44+KN44)&lt;=1)*1,IF(AND(KP44,$F44=$G44,$F44&gt;=PrSettings!$M$6),(ABS(KM44-$F44)&lt;=1)*1,IF(AND(ABS($F44-$G44-KM44+KN44)&lt;=1,$F44+$G44&gt;=PrSettings!$M$8),(ABS(KM44-$F44)&lt;=1)*(ABS(KN44-$G44)&lt;=1)*1,""))),"")</f>
        <v/>
      </c>
      <c r="KT44" s="236"/>
      <c r="KV44" s="227" t="n">
        <f aca="false">$B44</f>
        <v>7</v>
      </c>
      <c r="KW44" s="228" t="str">
        <f aca="false">GrpF!$B$7</f>
        <v>Türkiye</v>
      </c>
      <c r="KX44" s="229" t="n">
        <f aca="false">$D44</f>
        <v>1</v>
      </c>
      <c r="KY44" s="228" t="str">
        <f aca="false">GrpF!$D$7</f>
        <v>Portugal</v>
      </c>
      <c r="KZ44" s="232"/>
      <c r="LA44" s="232"/>
      <c r="LB44" s="235"/>
      <c r="LC44" s="229" t="str">
        <f aca="false">IF(($F44&lt;&gt;"")*($G44&lt;&gt;"")*(KZ44&lt;&gt;"")*(LA44&lt;&gt;""),($F44&gt;$G44)*(KZ44&gt;LA44)+($F44=$G44)*(KZ44=LA44)+($F44&lt;$G44)*(KZ44&lt;LA44),"")</f>
        <v/>
      </c>
      <c r="LD44" s="229" t="str">
        <f aca="false">IF((LC44&lt;&gt;""),IF(OR($F44&lt;&gt;$G44,PrSettings!$M$4="●"),(($F44-$G44)=(KZ44-LA44))*1,0),"")</f>
        <v/>
      </c>
      <c r="LE44" s="229" t="str">
        <f aca="false">IF((LC44&lt;&gt;""),($F44=KZ44)*($G44=LA44),"")</f>
        <v/>
      </c>
      <c r="LF44" s="229" t="str">
        <f aca="false">IF(LC44&lt;&gt;"",IF(ABS($F44-$G44)&gt;=PrSettings!$M$7,(ABS($F44-$G44-KZ44+LA44)&lt;=1)*1,IF(AND(LC44,$F44=$G44,$F44&gt;=PrSettings!$M$6),(ABS(KZ44-$F44)&lt;=1)*1,IF(AND(ABS($F44-$G44-KZ44+LA44)&lt;=1,$F44+$G44&gt;=PrSettings!$M$8),(ABS(KZ44-$F44)&lt;=1)*(ABS(LA44-$G44)&lt;=1)*1,""))),"")</f>
        <v/>
      </c>
      <c r="LG44" s="236"/>
      <c r="LI44" s="227" t="n">
        <f aca="false">$B44</f>
        <v>7</v>
      </c>
      <c r="LJ44" s="228" t="str">
        <f aca="false">GrpF!$B$7</f>
        <v>Türkiye</v>
      </c>
      <c r="LK44" s="229" t="n">
        <f aca="false">$D44</f>
        <v>1</v>
      </c>
      <c r="LL44" s="228" t="str">
        <f aca="false">GrpF!$D$7</f>
        <v>Portugal</v>
      </c>
      <c r="LM44" s="232"/>
      <c r="LN44" s="232"/>
      <c r="LO44" s="235"/>
      <c r="LP44" s="229" t="str">
        <f aca="false">IF(($F44&lt;&gt;"")*($G44&lt;&gt;"")*(LM44&lt;&gt;"")*(LN44&lt;&gt;""),($F44&gt;$G44)*(LM44&gt;LN44)+($F44=$G44)*(LM44=LN44)+($F44&lt;$G44)*(LM44&lt;LN44),"")</f>
        <v/>
      </c>
      <c r="LQ44" s="229" t="str">
        <f aca="false">IF((LP44&lt;&gt;""),IF(OR($F44&lt;&gt;$G44,PrSettings!$M$4="●"),(($F44-$G44)=(LM44-LN44))*1,0),"")</f>
        <v/>
      </c>
      <c r="LR44" s="229" t="str">
        <f aca="false">IF((LP44&lt;&gt;""),($F44=LM44)*($G44=LN44),"")</f>
        <v/>
      </c>
      <c r="LS44" s="229" t="str">
        <f aca="false">IF(LP44&lt;&gt;"",IF(ABS($F44-$G44)&gt;=PrSettings!$M$7,(ABS($F44-$G44-LM44+LN44)&lt;=1)*1,IF(AND(LP44,$F44=$G44,$F44&gt;=PrSettings!$M$6),(ABS(LM44-$F44)&lt;=1)*1,IF(AND(ABS($F44-$G44-LM44+LN44)&lt;=1,$F44+$G44&gt;=PrSettings!$M$8),(ABS(LM44-$F44)&lt;=1)*(ABS(LN44-$G44)&lt;=1)*1,""))),"")</f>
        <v/>
      </c>
      <c r="LT44" s="236"/>
      <c r="LV44" s="227" t="n">
        <f aca="false">$B44</f>
        <v>7</v>
      </c>
      <c r="LW44" s="228" t="str">
        <f aca="false">GrpF!$B$7</f>
        <v>Türkiye</v>
      </c>
      <c r="LX44" s="229" t="n">
        <f aca="false">$D44</f>
        <v>1</v>
      </c>
      <c r="LY44" s="228" t="str">
        <f aca="false">GrpF!$D$7</f>
        <v>Portugal</v>
      </c>
      <c r="LZ44" s="232"/>
      <c r="MA44" s="232"/>
      <c r="MB44" s="235"/>
      <c r="MC44" s="229" t="str">
        <f aca="false">IF(($F44&lt;&gt;"")*($G44&lt;&gt;"")*(LZ44&lt;&gt;"")*(MA44&lt;&gt;""),($F44&gt;$G44)*(LZ44&gt;MA44)+($F44=$G44)*(LZ44=MA44)+($F44&lt;$G44)*(LZ44&lt;MA44),"")</f>
        <v/>
      </c>
      <c r="MD44" s="229" t="str">
        <f aca="false">IF((MC44&lt;&gt;""),IF(OR($F44&lt;&gt;$G44,PrSettings!$M$4="●"),(($F44-$G44)=(LZ44-MA44))*1,0),"")</f>
        <v/>
      </c>
      <c r="ME44" s="229" t="str">
        <f aca="false">IF((MC44&lt;&gt;""),($F44=LZ44)*($G44=MA44),"")</f>
        <v/>
      </c>
      <c r="MF44" s="229" t="str">
        <f aca="false">IF(MC44&lt;&gt;"",IF(ABS($F44-$G44)&gt;=PrSettings!$M$7,(ABS($F44-$G44-LZ44+MA44)&lt;=1)*1,IF(AND(MC44,$F44=$G44,$F44&gt;=PrSettings!$M$6),(ABS(LZ44-$F44)&lt;=1)*1,IF(AND(ABS($F44-$G44-LZ44+MA44)&lt;=1,$F44+$G44&gt;=PrSettings!$M$8),(ABS(LZ44-$F44)&lt;=1)*(ABS(MA44-$G44)&lt;=1)*1,""))),"")</f>
        <v/>
      </c>
      <c r="MG44" s="236"/>
    </row>
    <row r="45" customFormat="false" ht="15.75" hidden="false" customHeight="true" outlineLevel="0" collapsed="false">
      <c r="A45" s="153"/>
      <c r="B45" s="227" t="n">
        <f aca="false" t="array" ref="B45:B45">INDEX(Groups!$C$7:$C$35,MATCH(C45,Groups!$D$7:$D$35,0))</f>
        <v>34</v>
      </c>
      <c r="C45" s="228" t="str">
        <f aca="false">GrpF!$B$8</f>
        <v>Georgia</v>
      </c>
      <c r="D45" s="229" t="n">
        <f aca="false" t="array" ref="D45:D45">INDEX(Groups!$C$7:$C$35,MATCH(E45,Groups!$D$7:$D$35,0))</f>
        <v>1</v>
      </c>
      <c r="E45" s="228" t="str">
        <f aca="false">GrpF!$D$8</f>
        <v>Portugal</v>
      </c>
      <c r="F45" s="230" t="n">
        <f aca="false">GrpF!$E$8</f>
        <v>0</v>
      </c>
      <c r="G45" s="231" t="n">
        <f aca="false">GrpF!$G$8</f>
        <v>3</v>
      </c>
      <c r="H45" s="107"/>
      <c r="I45" s="227" t="n">
        <f aca="false">$B45</f>
        <v>34</v>
      </c>
      <c r="J45" s="228" t="str">
        <f aca="false">GrpF!$B$8</f>
        <v>Georgia</v>
      </c>
      <c r="K45" s="229" t="n">
        <f aca="false">$D45</f>
        <v>1</v>
      </c>
      <c r="L45" s="228" t="str">
        <f aca="false">GrpF!$D$8</f>
        <v>Portugal</v>
      </c>
      <c r="M45" s="232"/>
      <c r="N45" s="232"/>
      <c r="O45" s="235"/>
      <c r="P45" s="229" t="str">
        <f aca="false">IF(($F45&lt;&gt;"")*($G45&lt;&gt;"")*(M45&lt;&gt;"")*(N45&lt;&gt;""),($F45&gt;$G45)*(M45&gt;N45)+($F45=$G45)*(M45=N45)+($F45&lt;$G45)*(M45&lt;N45),"")</f>
        <v/>
      </c>
      <c r="Q45" s="229" t="str">
        <f aca="false">IF((P45&lt;&gt;""),IF(OR($F45&lt;&gt;$G45,PrSettings!$M$4="●"),(($F45-$G45)=(M45-N45))*1,0),"")</f>
        <v/>
      </c>
      <c r="R45" s="229" t="str">
        <f aca="false">IF((P45&lt;&gt;""),($F45=M45)*($G45=N45),"")</f>
        <v/>
      </c>
      <c r="S45" s="229" t="str">
        <f aca="false">IF(P45&lt;&gt;"",IF(ABS($F45-$G45)&gt;=PrSettings!$M$7,(ABS($F45-$G45-M45+N45)&lt;=1)*1,IF(AND(P45,$F45=$G45,$F45&gt;=PrSettings!$M$6),(ABS(M45-$F45)&lt;=1)*1,IF(AND(ABS($F45-$G45-M45+N45)&lt;=1,$F45+$G45&gt;=PrSettings!$M$8),(ABS(M45-$F45)&lt;=1)*(ABS(N45-$G45)&lt;=1)*1,""))),"")</f>
        <v/>
      </c>
      <c r="T45" s="236"/>
      <c r="V45" s="227" t="n">
        <f aca="false">$B45</f>
        <v>34</v>
      </c>
      <c r="W45" s="228" t="str">
        <f aca="false">GrpF!$B$8</f>
        <v>Georgia</v>
      </c>
      <c r="X45" s="229" t="n">
        <f aca="false">$D45</f>
        <v>1</v>
      </c>
      <c r="Y45" s="228" t="str">
        <f aca="false">GrpF!$D$8</f>
        <v>Portugal</v>
      </c>
      <c r="Z45" s="232"/>
      <c r="AA45" s="232"/>
      <c r="AB45" s="235"/>
      <c r="AC45" s="229" t="str">
        <f aca="false">IF(($F45&lt;&gt;"")*($G45&lt;&gt;"")*(Z45&lt;&gt;"")*(AA45&lt;&gt;""),($F45&gt;$G45)*(Z45&gt;AA45)+($F45=$G45)*(Z45=AA45)+($F45&lt;$G45)*(Z45&lt;AA45),"")</f>
        <v/>
      </c>
      <c r="AD45" s="229" t="str">
        <f aca="false">IF((AC45&lt;&gt;""),IF(OR($F45&lt;&gt;$G45,PrSettings!$M$4="●"),(($F45-$G45)=(Z45-AA45))*1,0),"")</f>
        <v/>
      </c>
      <c r="AE45" s="229" t="str">
        <f aca="false">IF((AC45&lt;&gt;""),($F45=Z45)*($G45=AA45),"")</f>
        <v/>
      </c>
      <c r="AF45" s="229" t="str">
        <f aca="false">IF(AC45&lt;&gt;"",IF(ABS($F45-$G45)&gt;=PrSettings!$M$7,(ABS($F45-$G45-Z45+AA45)&lt;=1)*1,IF(AND(AC45,$F45=$G45,$F45&gt;=PrSettings!$M$6),(ABS(Z45-$F45)&lt;=1)*1,IF(AND(ABS($F45-$G45-Z45+AA45)&lt;=1,$F45+$G45&gt;=PrSettings!$M$8),(ABS(Z45-$F45)&lt;=1)*(ABS(AA45-$G45)&lt;=1)*1,""))),"")</f>
        <v/>
      </c>
      <c r="AG45" s="236"/>
      <c r="AI45" s="227" t="n">
        <f aca="false">$B45</f>
        <v>34</v>
      </c>
      <c r="AJ45" s="228" t="str">
        <f aca="false">GrpF!$B$8</f>
        <v>Georgia</v>
      </c>
      <c r="AK45" s="229" t="n">
        <f aca="false">$D45</f>
        <v>1</v>
      </c>
      <c r="AL45" s="228" t="str">
        <f aca="false">GrpF!$D$8</f>
        <v>Portugal</v>
      </c>
      <c r="AM45" s="232"/>
      <c r="AN45" s="232"/>
      <c r="AO45" s="235"/>
      <c r="AP45" s="229" t="str">
        <f aca="false">IF(($F45&lt;&gt;"")*($G45&lt;&gt;"")*(AM45&lt;&gt;"")*(AN45&lt;&gt;""),($F45&gt;$G45)*(AM45&gt;AN45)+($F45=$G45)*(AM45=AN45)+($F45&lt;$G45)*(AM45&lt;AN45),"")</f>
        <v/>
      </c>
      <c r="AQ45" s="229" t="str">
        <f aca="false">IF((AP45&lt;&gt;""),IF(OR($F45&lt;&gt;$G45,PrSettings!$M$4="●"),(($F45-$G45)=(AM45-AN45))*1,0),"")</f>
        <v/>
      </c>
      <c r="AR45" s="229" t="str">
        <f aca="false">IF((AP45&lt;&gt;""),($F45=AM45)*($G45=AN45),"")</f>
        <v/>
      </c>
      <c r="AS45" s="229" t="str">
        <f aca="false">IF(AP45&lt;&gt;"",IF(ABS($F45-$G45)&gt;=PrSettings!$M$7,(ABS($F45-$G45-AM45+AN45)&lt;=1)*1,IF(AND(AP45,$F45=$G45,$F45&gt;=PrSettings!$M$6),(ABS(AM45-$F45)&lt;=1)*1,IF(AND(ABS($F45-$G45-AM45+AN45)&lt;=1,$F45+$G45&gt;=PrSettings!$M$8),(ABS(AM45-$F45)&lt;=1)*(ABS(AN45-$G45)&lt;=1)*1,""))),"")</f>
        <v/>
      </c>
      <c r="AT45" s="236"/>
      <c r="AV45" s="227" t="n">
        <f aca="false">$B45</f>
        <v>34</v>
      </c>
      <c r="AW45" s="228" t="str">
        <f aca="false">GrpF!$B$8</f>
        <v>Georgia</v>
      </c>
      <c r="AX45" s="229" t="n">
        <f aca="false">$D45</f>
        <v>1</v>
      </c>
      <c r="AY45" s="228" t="str">
        <f aca="false">GrpF!$D$8</f>
        <v>Portugal</v>
      </c>
      <c r="AZ45" s="232"/>
      <c r="BA45" s="232"/>
      <c r="BB45" s="235"/>
      <c r="BC45" s="229" t="str">
        <f aca="false">IF(($F45&lt;&gt;"")*($G45&lt;&gt;"")*(AZ45&lt;&gt;"")*(BA45&lt;&gt;""),($F45&gt;$G45)*(AZ45&gt;BA45)+($F45=$G45)*(AZ45=BA45)+($F45&lt;$G45)*(AZ45&lt;BA45),"")</f>
        <v/>
      </c>
      <c r="BD45" s="229" t="str">
        <f aca="false">IF((BC45&lt;&gt;""),IF(OR($F45&lt;&gt;$G45,PrSettings!$M$4="●"),(($F45-$G45)=(AZ45-BA45))*1,0),"")</f>
        <v/>
      </c>
      <c r="BE45" s="229" t="str">
        <f aca="false">IF((BC45&lt;&gt;""),($F45=AZ45)*($G45=BA45),"")</f>
        <v/>
      </c>
      <c r="BF45" s="229" t="str">
        <f aca="false">IF(BC45&lt;&gt;"",IF(ABS($F45-$G45)&gt;=PrSettings!$M$7,(ABS($F45-$G45-AZ45+BA45)&lt;=1)*1,IF(AND(BC45,$F45=$G45,$F45&gt;=PrSettings!$M$6),(ABS(AZ45-$F45)&lt;=1)*1,IF(AND(ABS($F45-$G45-AZ45+BA45)&lt;=1,$F45+$G45&gt;=PrSettings!$M$8),(ABS(AZ45-$F45)&lt;=1)*(ABS(BA45-$G45)&lt;=1)*1,""))),"")</f>
        <v/>
      </c>
      <c r="BG45" s="236"/>
      <c r="BI45" s="227" t="n">
        <f aca="false">$B45</f>
        <v>34</v>
      </c>
      <c r="BJ45" s="228" t="str">
        <f aca="false">GrpF!$B$8</f>
        <v>Georgia</v>
      </c>
      <c r="BK45" s="229" t="n">
        <f aca="false">$D45</f>
        <v>1</v>
      </c>
      <c r="BL45" s="228" t="str">
        <f aca="false">GrpF!$D$8</f>
        <v>Portugal</v>
      </c>
      <c r="BM45" s="232"/>
      <c r="BN45" s="232"/>
      <c r="BO45" s="235"/>
      <c r="BP45" s="229" t="str">
        <f aca="false">IF(($F45&lt;&gt;"")*($G45&lt;&gt;"")*(BM45&lt;&gt;"")*(BN45&lt;&gt;""),($F45&gt;$G45)*(BM45&gt;BN45)+($F45=$G45)*(BM45=BN45)+($F45&lt;$G45)*(BM45&lt;BN45),"")</f>
        <v/>
      </c>
      <c r="BQ45" s="229" t="str">
        <f aca="false">IF((BP45&lt;&gt;""),IF(OR($F45&lt;&gt;$G45,PrSettings!$M$4="●"),(($F45-$G45)=(BM45-BN45))*1,0),"")</f>
        <v/>
      </c>
      <c r="BR45" s="229" t="str">
        <f aca="false">IF((BP45&lt;&gt;""),($F45=BM45)*($G45=BN45),"")</f>
        <v/>
      </c>
      <c r="BS45" s="229" t="str">
        <f aca="false">IF(BP45&lt;&gt;"",IF(ABS($F45-$G45)&gt;=PrSettings!$M$7,(ABS($F45-$G45-BM45+BN45)&lt;=1)*1,IF(AND(BP45,$F45=$G45,$F45&gt;=PrSettings!$M$6),(ABS(BM45-$F45)&lt;=1)*1,IF(AND(ABS($F45-$G45-BM45+BN45)&lt;=1,$F45+$G45&gt;=PrSettings!$M$8),(ABS(BM45-$F45)&lt;=1)*(ABS(BN45-$G45)&lt;=1)*1,""))),"")</f>
        <v/>
      </c>
      <c r="BT45" s="236"/>
      <c r="BV45" s="227" t="n">
        <f aca="false">$B45</f>
        <v>34</v>
      </c>
      <c r="BW45" s="228" t="str">
        <f aca="false">GrpF!$B$8</f>
        <v>Georgia</v>
      </c>
      <c r="BX45" s="229" t="n">
        <f aca="false">$D45</f>
        <v>1</v>
      </c>
      <c r="BY45" s="228" t="str">
        <f aca="false">GrpF!$D$8</f>
        <v>Portugal</v>
      </c>
      <c r="BZ45" s="232"/>
      <c r="CA45" s="232"/>
      <c r="CB45" s="235"/>
      <c r="CC45" s="229" t="str">
        <f aca="false">IF(($F45&lt;&gt;"")*($G45&lt;&gt;"")*(BZ45&lt;&gt;"")*(CA45&lt;&gt;""),($F45&gt;$G45)*(BZ45&gt;CA45)+($F45=$G45)*(BZ45=CA45)+($F45&lt;$G45)*(BZ45&lt;CA45),"")</f>
        <v/>
      </c>
      <c r="CD45" s="229" t="str">
        <f aca="false">IF((CC45&lt;&gt;""),IF(OR($F45&lt;&gt;$G45,PrSettings!$M$4="●"),(($F45-$G45)=(BZ45-CA45))*1,0),"")</f>
        <v/>
      </c>
      <c r="CE45" s="229" t="str">
        <f aca="false">IF((CC45&lt;&gt;""),($F45=BZ45)*($G45=CA45),"")</f>
        <v/>
      </c>
      <c r="CF45" s="229" t="str">
        <f aca="false">IF(CC45&lt;&gt;"",IF(ABS($F45-$G45)&gt;=PrSettings!$M$7,(ABS($F45-$G45-BZ45+CA45)&lt;=1)*1,IF(AND(CC45,$F45=$G45,$F45&gt;=PrSettings!$M$6),(ABS(BZ45-$F45)&lt;=1)*1,IF(AND(ABS($F45-$G45-BZ45+CA45)&lt;=1,$F45+$G45&gt;=PrSettings!$M$8),(ABS(BZ45-$F45)&lt;=1)*(ABS(CA45-$G45)&lt;=1)*1,""))),"")</f>
        <v/>
      </c>
      <c r="CG45" s="236"/>
      <c r="CI45" s="227" t="n">
        <f aca="false">$B45</f>
        <v>34</v>
      </c>
      <c r="CJ45" s="228" t="str">
        <f aca="false">GrpF!$B$8</f>
        <v>Georgia</v>
      </c>
      <c r="CK45" s="229" t="n">
        <f aca="false">$D45</f>
        <v>1</v>
      </c>
      <c r="CL45" s="228" t="str">
        <f aca="false">GrpF!$D$8</f>
        <v>Portugal</v>
      </c>
      <c r="CM45" s="232"/>
      <c r="CN45" s="232"/>
      <c r="CO45" s="235"/>
      <c r="CP45" s="229" t="str">
        <f aca="false">IF(($F45&lt;&gt;"")*($G45&lt;&gt;"")*(CM45&lt;&gt;"")*(CN45&lt;&gt;""),($F45&gt;$G45)*(CM45&gt;CN45)+($F45=$G45)*(CM45=CN45)+($F45&lt;$G45)*(CM45&lt;CN45),"")</f>
        <v/>
      </c>
      <c r="CQ45" s="229" t="str">
        <f aca="false">IF((CP45&lt;&gt;""),IF(OR($F45&lt;&gt;$G45,PrSettings!$M$4="●"),(($F45-$G45)=(CM45-CN45))*1,0),"")</f>
        <v/>
      </c>
      <c r="CR45" s="229" t="str">
        <f aca="false">IF((CP45&lt;&gt;""),($F45=CM45)*($G45=CN45),"")</f>
        <v/>
      </c>
      <c r="CS45" s="229" t="str">
        <f aca="false">IF(CP45&lt;&gt;"",IF(ABS($F45-$G45)&gt;=PrSettings!$M$7,(ABS($F45-$G45-CM45+CN45)&lt;=1)*1,IF(AND(CP45,$F45=$G45,$F45&gt;=PrSettings!$M$6),(ABS(CM45-$F45)&lt;=1)*1,IF(AND(ABS($F45-$G45-CM45+CN45)&lt;=1,$F45+$G45&gt;=PrSettings!$M$8),(ABS(CM45-$F45)&lt;=1)*(ABS(CN45-$G45)&lt;=1)*1,""))),"")</f>
        <v/>
      </c>
      <c r="CT45" s="236"/>
      <c r="CV45" s="227" t="n">
        <f aca="false">$B45</f>
        <v>34</v>
      </c>
      <c r="CW45" s="228" t="str">
        <f aca="false">GrpF!$B$8</f>
        <v>Georgia</v>
      </c>
      <c r="CX45" s="229" t="n">
        <f aca="false">$D45</f>
        <v>1</v>
      </c>
      <c r="CY45" s="228" t="str">
        <f aca="false">GrpF!$D$8</f>
        <v>Portugal</v>
      </c>
      <c r="CZ45" s="232"/>
      <c r="DA45" s="232"/>
      <c r="DB45" s="235"/>
      <c r="DC45" s="229" t="str">
        <f aca="false">IF(($F45&lt;&gt;"")*($G45&lt;&gt;"")*(CZ45&lt;&gt;"")*(DA45&lt;&gt;""),($F45&gt;$G45)*(CZ45&gt;DA45)+($F45=$G45)*(CZ45=DA45)+($F45&lt;$G45)*(CZ45&lt;DA45),"")</f>
        <v/>
      </c>
      <c r="DD45" s="229" t="str">
        <f aca="false">IF((DC45&lt;&gt;""),IF(OR($F45&lt;&gt;$G45,PrSettings!$M$4="●"),(($F45-$G45)=(CZ45-DA45))*1,0),"")</f>
        <v/>
      </c>
      <c r="DE45" s="229" t="str">
        <f aca="false">IF((DC45&lt;&gt;""),($F45=CZ45)*($G45=DA45),"")</f>
        <v/>
      </c>
      <c r="DF45" s="229" t="str">
        <f aca="false">IF(DC45&lt;&gt;"",IF(ABS($F45-$G45)&gt;=PrSettings!$M$7,(ABS($F45-$G45-CZ45+DA45)&lt;=1)*1,IF(AND(DC45,$F45=$G45,$F45&gt;=PrSettings!$M$6),(ABS(CZ45-$F45)&lt;=1)*1,IF(AND(ABS($F45-$G45-CZ45+DA45)&lt;=1,$F45+$G45&gt;=PrSettings!$M$8),(ABS(CZ45-$F45)&lt;=1)*(ABS(DA45-$G45)&lt;=1)*1,""))),"")</f>
        <v/>
      </c>
      <c r="DG45" s="236"/>
      <c r="DI45" s="227" t="n">
        <f aca="false">$B45</f>
        <v>34</v>
      </c>
      <c r="DJ45" s="228" t="str">
        <f aca="false">GrpF!$B$8</f>
        <v>Georgia</v>
      </c>
      <c r="DK45" s="229" t="n">
        <f aca="false">$D45</f>
        <v>1</v>
      </c>
      <c r="DL45" s="228" t="str">
        <f aca="false">GrpF!$D$8</f>
        <v>Portugal</v>
      </c>
      <c r="DM45" s="232"/>
      <c r="DN45" s="232"/>
      <c r="DO45" s="235"/>
      <c r="DP45" s="229" t="str">
        <f aca="false">IF(($F45&lt;&gt;"")*($G45&lt;&gt;"")*(DM45&lt;&gt;"")*(DN45&lt;&gt;""),($F45&gt;$G45)*(DM45&gt;DN45)+($F45=$G45)*(DM45=DN45)+($F45&lt;$G45)*(DM45&lt;DN45),"")</f>
        <v/>
      </c>
      <c r="DQ45" s="229" t="str">
        <f aca="false">IF((DP45&lt;&gt;""),IF(OR($F45&lt;&gt;$G45,PrSettings!$M$4="●"),(($F45-$G45)=(DM45-DN45))*1,0),"")</f>
        <v/>
      </c>
      <c r="DR45" s="229" t="str">
        <f aca="false">IF((DP45&lt;&gt;""),($F45=DM45)*($G45=DN45),"")</f>
        <v/>
      </c>
      <c r="DS45" s="229" t="str">
        <f aca="false">IF(DP45&lt;&gt;"",IF(ABS($F45-$G45)&gt;=PrSettings!$M$7,(ABS($F45-$G45-DM45+DN45)&lt;=1)*1,IF(AND(DP45,$F45=$G45,$F45&gt;=PrSettings!$M$6),(ABS(DM45-$F45)&lt;=1)*1,IF(AND(ABS($F45-$G45-DM45+DN45)&lt;=1,$F45+$G45&gt;=PrSettings!$M$8),(ABS(DM45-$F45)&lt;=1)*(ABS(DN45-$G45)&lt;=1)*1,""))),"")</f>
        <v/>
      </c>
      <c r="DT45" s="236"/>
      <c r="DV45" s="227" t="n">
        <f aca="false">$B45</f>
        <v>34</v>
      </c>
      <c r="DW45" s="228" t="str">
        <f aca="false">GrpF!$B$8</f>
        <v>Georgia</v>
      </c>
      <c r="DX45" s="229" t="n">
        <f aca="false">$D45</f>
        <v>1</v>
      </c>
      <c r="DY45" s="228" t="str">
        <f aca="false">GrpF!$D$8</f>
        <v>Portugal</v>
      </c>
      <c r="DZ45" s="232"/>
      <c r="EA45" s="232"/>
      <c r="EB45" s="235"/>
      <c r="EC45" s="229" t="str">
        <f aca="false">IF(($F45&lt;&gt;"")*($G45&lt;&gt;"")*(DZ45&lt;&gt;"")*(EA45&lt;&gt;""),($F45&gt;$G45)*(DZ45&gt;EA45)+($F45=$G45)*(DZ45=EA45)+($F45&lt;$G45)*(DZ45&lt;EA45),"")</f>
        <v/>
      </c>
      <c r="ED45" s="229" t="str">
        <f aca="false">IF((EC45&lt;&gt;""),IF(OR($F45&lt;&gt;$G45,PrSettings!$M$4="●"),(($F45-$G45)=(DZ45-EA45))*1,0),"")</f>
        <v/>
      </c>
      <c r="EE45" s="229" t="str">
        <f aca="false">IF((EC45&lt;&gt;""),($F45=DZ45)*($G45=EA45),"")</f>
        <v/>
      </c>
      <c r="EF45" s="229" t="str">
        <f aca="false">IF(EC45&lt;&gt;"",IF(ABS($F45-$G45)&gt;=PrSettings!$M$7,(ABS($F45-$G45-DZ45+EA45)&lt;=1)*1,IF(AND(EC45,$F45=$G45,$F45&gt;=PrSettings!$M$6),(ABS(DZ45-$F45)&lt;=1)*1,IF(AND(ABS($F45-$G45-DZ45+EA45)&lt;=1,$F45+$G45&gt;=PrSettings!$M$8),(ABS(DZ45-$F45)&lt;=1)*(ABS(EA45-$G45)&lt;=1)*1,""))),"")</f>
        <v/>
      </c>
      <c r="EG45" s="236"/>
      <c r="EI45" s="227" t="n">
        <f aca="false">$B45</f>
        <v>34</v>
      </c>
      <c r="EJ45" s="228" t="str">
        <f aca="false">GrpF!$B$8</f>
        <v>Georgia</v>
      </c>
      <c r="EK45" s="229" t="n">
        <f aca="false">$D45</f>
        <v>1</v>
      </c>
      <c r="EL45" s="228" t="str">
        <f aca="false">GrpF!$D$8</f>
        <v>Portugal</v>
      </c>
      <c r="EM45" s="232"/>
      <c r="EN45" s="232"/>
      <c r="EO45" s="235"/>
      <c r="EP45" s="229" t="str">
        <f aca="false">IF(($F45&lt;&gt;"")*($G45&lt;&gt;"")*(EM45&lt;&gt;"")*(EN45&lt;&gt;""),($F45&gt;$G45)*(EM45&gt;EN45)+($F45=$G45)*(EM45=EN45)+($F45&lt;$G45)*(EM45&lt;EN45),"")</f>
        <v/>
      </c>
      <c r="EQ45" s="229" t="str">
        <f aca="false">IF((EP45&lt;&gt;""),IF(OR($F45&lt;&gt;$G45,PrSettings!$M$4="●"),(($F45-$G45)=(EM45-EN45))*1,0),"")</f>
        <v/>
      </c>
      <c r="ER45" s="229" t="str">
        <f aca="false">IF((EP45&lt;&gt;""),($F45=EM45)*($G45=EN45),"")</f>
        <v/>
      </c>
      <c r="ES45" s="229" t="str">
        <f aca="false">IF(EP45&lt;&gt;"",IF(ABS($F45-$G45)&gt;=PrSettings!$M$7,(ABS($F45-$G45-EM45+EN45)&lt;=1)*1,IF(AND(EP45,$F45=$G45,$F45&gt;=PrSettings!$M$6),(ABS(EM45-$F45)&lt;=1)*1,IF(AND(ABS($F45-$G45-EM45+EN45)&lt;=1,$F45+$G45&gt;=PrSettings!$M$8),(ABS(EM45-$F45)&lt;=1)*(ABS(EN45-$G45)&lt;=1)*1,""))),"")</f>
        <v/>
      </c>
      <c r="ET45" s="236"/>
      <c r="EV45" s="227" t="n">
        <f aca="false">$B45</f>
        <v>34</v>
      </c>
      <c r="EW45" s="228" t="str">
        <f aca="false">GrpF!$B$8</f>
        <v>Georgia</v>
      </c>
      <c r="EX45" s="229" t="n">
        <f aca="false">$D45</f>
        <v>1</v>
      </c>
      <c r="EY45" s="228" t="str">
        <f aca="false">GrpF!$D$8</f>
        <v>Portugal</v>
      </c>
      <c r="EZ45" s="232"/>
      <c r="FA45" s="232"/>
      <c r="FB45" s="235"/>
      <c r="FC45" s="229" t="str">
        <f aca="false">IF(($F45&lt;&gt;"")*($G45&lt;&gt;"")*(EZ45&lt;&gt;"")*(FA45&lt;&gt;""),($F45&gt;$G45)*(EZ45&gt;FA45)+($F45=$G45)*(EZ45=FA45)+($F45&lt;$G45)*(EZ45&lt;FA45),"")</f>
        <v/>
      </c>
      <c r="FD45" s="229" t="str">
        <f aca="false">IF((FC45&lt;&gt;""),IF(OR($F45&lt;&gt;$G45,PrSettings!$M$4="●"),(($F45-$G45)=(EZ45-FA45))*1,0),"")</f>
        <v/>
      </c>
      <c r="FE45" s="229" t="str">
        <f aca="false">IF((FC45&lt;&gt;""),($F45=EZ45)*($G45=FA45),"")</f>
        <v/>
      </c>
      <c r="FF45" s="229" t="str">
        <f aca="false">IF(FC45&lt;&gt;"",IF(ABS($F45-$G45)&gt;=PrSettings!$M$7,(ABS($F45-$G45-EZ45+FA45)&lt;=1)*1,IF(AND(FC45,$F45=$G45,$F45&gt;=PrSettings!$M$6),(ABS(EZ45-$F45)&lt;=1)*1,IF(AND(ABS($F45-$G45-EZ45+FA45)&lt;=1,$F45+$G45&gt;=PrSettings!$M$8),(ABS(EZ45-$F45)&lt;=1)*(ABS(FA45-$G45)&lt;=1)*1,""))),"")</f>
        <v/>
      </c>
      <c r="FG45" s="236"/>
      <c r="FI45" s="227" t="n">
        <f aca="false">$B45</f>
        <v>34</v>
      </c>
      <c r="FJ45" s="228" t="str">
        <f aca="false">GrpF!$B$8</f>
        <v>Georgia</v>
      </c>
      <c r="FK45" s="229" t="n">
        <f aca="false">$D45</f>
        <v>1</v>
      </c>
      <c r="FL45" s="228" t="str">
        <f aca="false">GrpF!$D$8</f>
        <v>Portugal</v>
      </c>
      <c r="FM45" s="232"/>
      <c r="FN45" s="232"/>
      <c r="FO45" s="235"/>
      <c r="FP45" s="229" t="str">
        <f aca="false">IF(($F45&lt;&gt;"")*($G45&lt;&gt;"")*(FM45&lt;&gt;"")*(FN45&lt;&gt;""),($F45&gt;$G45)*(FM45&gt;FN45)+($F45=$G45)*(FM45=FN45)+($F45&lt;$G45)*(FM45&lt;FN45),"")</f>
        <v/>
      </c>
      <c r="FQ45" s="229" t="str">
        <f aca="false">IF((FP45&lt;&gt;""),IF(OR($F45&lt;&gt;$G45,PrSettings!$M$4="●"),(($F45-$G45)=(FM45-FN45))*1,0),"")</f>
        <v/>
      </c>
      <c r="FR45" s="229" t="str">
        <f aca="false">IF((FP45&lt;&gt;""),($F45=FM45)*($G45=FN45),"")</f>
        <v/>
      </c>
      <c r="FS45" s="229" t="str">
        <f aca="false">IF(FP45&lt;&gt;"",IF(ABS($F45-$G45)&gt;=PrSettings!$M$7,(ABS($F45-$G45-FM45+FN45)&lt;=1)*1,IF(AND(FP45,$F45=$G45,$F45&gt;=PrSettings!$M$6),(ABS(FM45-$F45)&lt;=1)*1,IF(AND(ABS($F45-$G45-FM45+FN45)&lt;=1,$F45+$G45&gt;=PrSettings!$M$8),(ABS(FM45-$F45)&lt;=1)*(ABS(FN45-$G45)&lt;=1)*1,""))),"")</f>
        <v/>
      </c>
      <c r="FT45" s="236"/>
      <c r="FV45" s="227" t="n">
        <f aca="false">$B45</f>
        <v>34</v>
      </c>
      <c r="FW45" s="228" t="str">
        <f aca="false">GrpF!$B$8</f>
        <v>Georgia</v>
      </c>
      <c r="FX45" s="229" t="n">
        <f aca="false">$D45</f>
        <v>1</v>
      </c>
      <c r="FY45" s="228" t="str">
        <f aca="false">GrpF!$D$8</f>
        <v>Portugal</v>
      </c>
      <c r="FZ45" s="232"/>
      <c r="GA45" s="232"/>
      <c r="GB45" s="235"/>
      <c r="GC45" s="229" t="str">
        <f aca="false">IF(($F45&lt;&gt;"")*($G45&lt;&gt;"")*(FZ45&lt;&gt;"")*(GA45&lt;&gt;""),($F45&gt;$G45)*(FZ45&gt;GA45)+($F45=$G45)*(FZ45=GA45)+($F45&lt;$G45)*(FZ45&lt;GA45),"")</f>
        <v/>
      </c>
      <c r="GD45" s="229" t="str">
        <f aca="false">IF((GC45&lt;&gt;""),IF(OR($F45&lt;&gt;$G45,PrSettings!$M$4="●"),(($F45-$G45)=(FZ45-GA45))*1,0),"")</f>
        <v/>
      </c>
      <c r="GE45" s="229" t="str">
        <f aca="false">IF((GC45&lt;&gt;""),($F45=FZ45)*($G45=GA45),"")</f>
        <v/>
      </c>
      <c r="GF45" s="229" t="str">
        <f aca="false">IF(GC45&lt;&gt;"",IF(ABS($F45-$G45)&gt;=PrSettings!$M$7,(ABS($F45-$G45-FZ45+GA45)&lt;=1)*1,IF(AND(GC45,$F45=$G45,$F45&gt;=PrSettings!$M$6),(ABS(FZ45-$F45)&lt;=1)*1,IF(AND(ABS($F45-$G45-FZ45+GA45)&lt;=1,$F45+$G45&gt;=PrSettings!$M$8),(ABS(FZ45-$F45)&lt;=1)*(ABS(GA45-$G45)&lt;=1)*1,""))),"")</f>
        <v/>
      </c>
      <c r="GG45" s="236"/>
      <c r="GI45" s="227" t="n">
        <f aca="false">$B45</f>
        <v>34</v>
      </c>
      <c r="GJ45" s="228" t="str">
        <f aca="false">GrpF!$B$8</f>
        <v>Georgia</v>
      </c>
      <c r="GK45" s="229" t="n">
        <f aca="false">$D45</f>
        <v>1</v>
      </c>
      <c r="GL45" s="228" t="str">
        <f aca="false">GrpF!$D$8</f>
        <v>Portugal</v>
      </c>
      <c r="GM45" s="232"/>
      <c r="GN45" s="232"/>
      <c r="GO45" s="235"/>
      <c r="GP45" s="229" t="str">
        <f aca="false">IF(($F45&lt;&gt;"")*($G45&lt;&gt;"")*(GM45&lt;&gt;"")*(GN45&lt;&gt;""),($F45&gt;$G45)*(GM45&gt;GN45)+($F45=$G45)*(GM45=GN45)+($F45&lt;$G45)*(GM45&lt;GN45),"")</f>
        <v/>
      </c>
      <c r="GQ45" s="229" t="str">
        <f aca="false">IF((GP45&lt;&gt;""),IF(OR($F45&lt;&gt;$G45,PrSettings!$M$4="●"),(($F45-$G45)=(GM45-GN45))*1,0),"")</f>
        <v/>
      </c>
      <c r="GR45" s="229" t="str">
        <f aca="false">IF((GP45&lt;&gt;""),($F45=GM45)*($G45=GN45),"")</f>
        <v/>
      </c>
      <c r="GS45" s="229" t="str">
        <f aca="false">IF(GP45&lt;&gt;"",IF(ABS($F45-$G45)&gt;=PrSettings!$M$7,(ABS($F45-$G45-GM45+GN45)&lt;=1)*1,IF(AND(GP45,$F45=$G45,$F45&gt;=PrSettings!$M$6),(ABS(GM45-$F45)&lt;=1)*1,IF(AND(ABS($F45-$G45-GM45+GN45)&lt;=1,$F45+$G45&gt;=PrSettings!$M$8),(ABS(GM45-$F45)&lt;=1)*(ABS(GN45-$G45)&lt;=1)*1,""))),"")</f>
        <v/>
      </c>
      <c r="GT45" s="236"/>
      <c r="GV45" s="227" t="n">
        <f aca="false">$B45</f>
        <v>34</v>
      </c>
      <c r="GW45" s="228" t="str">
        <f aca="false">GrpF!$B$8</f>
        <v>Georgia</v>
      </c>
      <c r="GX45" s="229" t="n">
        <f aca="false">$D45</f>
        <v>1</v>
      </c>
      <c r="GY45" s="228" t="str">
        <f aca="false">GrpF!$D$8</f>
        <v>Portugal</v>
      </c>
      <c r="GZ45" s="232"/>
      <c r="HA45" s="232"/>
      <c r="HB45" s="235"/>
      <c r="HC45" s="229" t="str">
        <f aca="false">IF(($F45&lt;&gt;"")*($G45&lt;&gt;"")*(GZ45&lt;&gt;"")*(HA45&lt;&gt;""),($F45&gt;$G45)*(GZ45&gt;HA45)+($F45=$G45)*(GZ45=HA45)+($F45&lt;$G45)*(GZ45&lt;HA45),"")</f>
        <v/>
      </c>
      <c r="HD45" s="229" t="str">
        <f aca="false">IF((HC45&lt;&gt;""),IF(OR($F45&lt;&gt;$G45,PrSettings!$M$4="●"),(($F45-$G45)=(GZ45-HA45))*1,0),"")</f>
        <v/>
      </c>
      <c r="HE45" s="229" t="str">
        <f aca="false">IF((HC45&lt;&gt;""),($F45=GZ45)*($G45=HA45),"")</f>
        <v/>
      </c>
      <c r="HF45" s="229" t="str">
        <f aca="false">IF(HC45&lt;&gt;"",IF(ABS($F45-$G45)&gt;=PrSettings!$M$7,(ABS($F45-$G45-GZ45+HA45)&lt;=1)*1,IF(AND(HC45,$F45=$G45,$F45&gt;=PrSettings!$M$6),(ABS(GZ45-$F45)&lt;=1)*1,IF(AND(ABS($F45-$G45-GZ45+HA45)&lt;=1,$F45+$G45&gt;=PrSettings!$M$8),(ABS(GZ45-$F45)&lt;=1)*(ABS(HA45-$G45)&lt;=1)*1,""))),"")</f>
        <v/>
      </c>
      <c r="HG45" s="236"/>
      <c r="HI45" s="227" t="n">
        <f aca="false">$B45</f>
        <v>34</v>
      </c>
      <c r="HJ45" s="228" t="str">
        <f aca="false">GrpF!$B$8</f>
        <v>Georgia</v>
      </c>
      <c r="HK45" s="229" t="n">
        <f aca="false">$D45</f>
        <v>1</v>
      </c>
      <c r="HL45" s="228" t="str">
        <f aca="false">GrpF!$D$8</f>
        <v>Portugal</v>
      </c>
      <c r="HM45" s="232"/>
      <c r="HN45" s="232"/>
      <c r="HO45" s="235"/>
      <c r="HP45" s="229" t="str">
        <f aca="false">IF(($F45&lt;&gt;"")*($G45&lt;&gt;"")*(HM45&lt;&gt;"")*(HN45&lt;&gt;""),($F45&gt;$G45)*(HM45&gt;HN45)+($F45=$G45)*(HM45=HN45)+($F45&lt;$G45)*(HM45&lt;HN45),"")</f>
        <v/>
      </c>
      <c r="HQ45" s="229" t="str">
        <f aca="false">IF((HP45&lt;&gt;""),IF(OR($F45&lt;&gt;$G45,PrSettings!$M$4="●"),(($F45-$G45)=(HM45-HN45))*1,0),"")</f>
        <v/>
      </c>
      <c r="HR45" s="229" t="str">
        <f aca="false">IF((HP45&lt;&gt;""),($F45=HM45)*($G45=HN45),"")</f>
        <v/>
      </c>
      <c r="HS45" s="229" t="str">
        <f aca="false">IF(HP45&lt;&gt;"",IF(ABS($F45-$G45)&gt;=PrSettings!$M$7,(ABS($F45-$G45-HM45+HN45)&lt;=1)*1,IF(AND(HP45,$F45=$G45,$F45&gt;=PrSettings!$M$6),(ABS(HM45-$F45)&lt;=1)*1,IF(AND(ABS($F45-$G45-HM45+HN45)&lt;=1,$F45+$G45&gt;=PrSettings!$M$8),(ABS(HM45-$F45)&lt;=1)*(ABS(HN45-$G45)&lt;=1)*1,""))),"")</f>
        <v/>
      </c>
      <c r="HT45" s="236"/>
      <c r="HV45" s="227" t="n">
        <f aca="false">$B45</f>
        <v>34</v>
      </c>
      <c r="HW45" s="228" t="str">
        <f aca="false">GrpF!$B$8</f>
        <v>Georgia</v>
      </c>
      <c r="HX45" s="229" t="n">
        <f aca="false">$D45</f>
        <v>1</v>
      </c>
      <c r="HY45" s="228" t="str">
        <f aca="false">GrpF!$D$8</f>
        <v>Portugal</v>
      </c>
      <c r="HZ45" s="232"/>
      <c r="IA45" s="232"/>
      <c r="IB45" s="235"/>
      <c r="IC45" s="229" t="str">
        <f aca="false">IF(($F45&lt;&gt;"")*($G45&lt;&gt;"")*(HZ45&lt;&gt;"")*(IA45&lt;&gt;""),($F45&gt;$G45)*(HZ45&gt;IA45)+($F45=$G45)*(HZ45=IA45)+($F45&lt;$G45)*(HZ45&lt;IA45),"")</f>
        <v/>
      </c>
      <c r="ID45" s="229" t="str">
        <f aca="false">IF((IC45&lt;&gt;""),IF(OR($F45&lt;&gt;$G45,PrSettings!$M$4="●"),(($F45-$G45)=(HZ45-IA45))*1,0),"")</f>
        <v/>
      </c>
      <c r="IE45" s="229" t="str">
        <f aca="false">IF((IC45&lt;&gt;""),($F45=HZ45)*($G45=IA45),"")</f>
        <v/>
      </c>
      <c r="IF45" s="229" t="str">
        <f aca="false">IF(IC45&lt;&gt;"",IF(ABS($F45-$G45)&gt;=PrSettings!$M$7,(ABS($F45-$G45-HZ45+IA45)&lt;=1)*1,IF(AND(IC45,$F45=$G45,$F45&gt;=PrSettings!$M$6),(ABS(HZ45-$F45)&lt;=1)*1,IF(AND(ABS($F45-$G45-HZ45+IA45)&lt;=1,$F45+$G45&gt;=PrSettings!$M$8),(ABS(HZ45-$F45)&lt;=1)*(ABS(IA45-$G45)&lt;=1)*1,""))),"")</f>
        <v/>
      </c>
      <c r="IG45" s="236"/>
      <c r="II45" s="227" t="n">
        <f aca="false">$B45</f>
        <v>34</v>
      </c>
      <c r="IJ45" s="228" t="str">
        <f aca="false">GrpF!$B$8</f>
        <v>Georgia</v>
      </c>
      <c r="IK45" s="229" t="n">
        <f aca="false">$D45</f>
        <v>1</v>
      </c>
      <c r="IL45" s="228" t="str">
        <f aca="false">GrpF!$D$8</f>
        <v>Portugal</v>
      </c>
      <c r="IM45" s="232"/>
      <c r="IN45" s="232"/>
      <c r="IO45" s="235"/>
      <c r="IP45" s="229" t="str">
        <f aca="false">IF(($F45&lt;&gt;"")*($G45&lt;&gt;"")*(IM45&lt;&gt;"")*(IN45&lt;&gt;""),($F45&gt;$G45)*(IM45&gt;IN45)+($F45=$G45)*(IM45=IN45)+($F45&lt;$G45)*(IM45&lt;IN45),"")</f>
        <v/>
      </c>
      <c r="IQ45" s="229" t="str">
        <f aca="false">IF((IP45&lt;&gt;""),IF(OR($F45&lt;&gt;$G45,PrSettings!$M$4="●"),(($F45-$G45)=(IM45-IN45))*1,0),"")</f>
        <v/>
      </c>
      <c r="IR45" s="229" t="str">
        <f aca="false">IF((IP45&lt;&gt;""),($F45=IM45)*($G45=IN45),"")</f>
        <v/>
      </c>
      <c r="IS45" s="229" t="str">
        <f aca="false">IF(IP45&lt;&gt;"",IF(ABS($F45-$G45)&gt;=PrSettings!$M$7,(ABS($F45-$G45-IM45+IN45)&lt;=1)*1,IF(AND(IP45,$F45=$G45,$F45&gt;=PrSettings!$M$6),(ABS(IM45-$F45)&lt;=1)*1,IF(AND(ABS($F45-$G45-IM45+IN45)&lt;=1,$F45+$G45&gt;=PrSettings!$M$8),(ABS(IM45-$F45)&lt;=1)*(ABS(IN45-$G45)&lt;=1)*1,""))),"")</f>
        <v/>
      </c>
      <c r="IT45" s="236"/>
      <c r="IV45" s="227" t="n">
        <f aca="false">$B45</f>
        <v>34</v>
      </c>
      <c r="IW45" s="228" t="str">
        <f aca="false">GrpF!$B$8</f>
        <v>Georgia</v>
      </c>
      <c r="IX45" s="229" t="n">
        <f aca="false">$D45</f>
        <v>1</v>
      </c>
      <c r="IY45" s="228" t="str">
        <f aca="false">GrpF!$D$8</f>
        <v>Portugal</v>
      </c>
      <c r="IZ45" s="232"/>
      <c r="JA45" s="232"/>
      <c r="JB45" s="235"/>
      <c r="JC45" s="229" t="str">
        <f aca="false">IF(($F45&lt;&gt;"")*($G45&lt;&gt;"")*(IZ45&lt;&gt;"")*(JA45&lt;&gt;""),($F45&gt;$G45)*(IZ45&gt;JA45)+($F45=$G45)*(IZ45=JA45)+($F45&lt;$G45)*(IZ45&lt;JA45),"")</f>
        <v/>
      </c>
      <c r="JD45" s="229" t="str">
        <f aca="false">IF((JC45&lt;&gt;""),IF(OR($F45&lt;&gt;$G45,PrSettings!$M$4="●"),(($F45-$G45)=(IZ45-JA45))*1,0),"")</f>
        <v/>
      </c>
      <c r="JE45" s="229" t="str">
        <f aca="false">IF((JC45&lt;&gt;""),($F45=IZ45)*($G45=JA45),"")</f>
        <v/>
      </c>
      <c r="JF45" s="229" t="str">
        <f aca="false">IF(JC45&lt;&gt;"",IF(ABS($F45-$G45)&gt;=PrSettings!$M$7,(ABS($F45-$G45-IZ45+JA45)&lt;=1)*1,IF(AND(JC45,$F45=$G45,$F45&gt;=PrSettings!$M$6),(ABS(IZ45-$F45)&lt;=1)*1,IF(AND(ABS($F45-$G45-IZ45+JA45)&lt;=1,$F45+$G45&gt;=PrSettings!$M$8),(ABS(IZ45-$F45)&lt;=1)*(ABS(JA45-$G45)&lt;=1)*1,""))),"")</f>
        <v/>
      </c>
      <c r="JG45" s="236"/>
      <c r="JI45" s="227" t="n">
        <f aca="false">$B45</f>
        <v>34</v>
      </c>
      <c r="JJ45" s="228" t="str">
        <f aca="false">GrpF!$B$8</f>
        <v>Georgia</v>
      </c>
      <c r="JK45" s="229" t="n">
        <f aca="false">$D45</f>
        <v>1</v>
      </c>
      <c r="JL45" s="228" t="str">
        <f aca="false">GrpF!$D$8</f>
        <v>Portugal</v>
      </c>
      <c r="JM45" s="232"/>
      <c r="JN45" s="232"/>
      <c r="JO45" s="235"/>
      <c r="JP45" s="229" t="str">
        <f aca="false">IF(($F45&lt;&gt;"")*($G45&lt;&gt;"")*(JM45&lt;&gt;"")*(JN45&lt;&gt;""),($F45&gt;$G45)*(JM45&gt;JN45)+($F45=$G45)*(JM45=JN45)+($F45&lt;$G45)*(JM45&lt;JN45),"")</f>
        <v/>
      </c>
      <c r="JQ45" s="229" t="str">
        <f aca="false">IF((JP45&lt;&gt;""),IF(OR($F45&lt;&gt;$G45,PrSettings!$M$4="●"),(($F45-$G45)=(JM45-JN45))*1,0),"")</f>
        <v/>
      </c>
      <c r="JR45" s="229" t="str">
        <f aca="false">IF((JP45&lt;&gt;""),($F45=JM45)*($G45=JN45),"")</f>
        <v/>
      </c>
      <c r="JS45" s="229" t="str">
        <f aca="false">IF(JP45&lt;&gt;"",IF(ABS($F45-$G45)&gt;=PrSettings!$M$7,(ABS($F45-$G45-JM45+JN45)&lt;=1)*1,IF(AND(JP45,$F45=$G45,$F45&gt;=PrSettings!$M$6),(ABS(JM45-$F45)&lt;=1)*1,IF(AND(ABS($F45-$G45-JM45+JN45)&lt;=1,$F45+$G45&gt;=PrSettings!$M$8),(ABS(JM45-$F45)&lt;=1)*(ABS(JN45-$G45)&lt;=1)*1,""))),"")</f>
        <v/>
      </c>
      <c r="JT45" s="236"/>
      <c r="JV45" s="227" t="n">
        <f aca="false">$B45</f>
        <v>34</v>
      </c>
      <c r="JW45" s="228" t="str">
        <f aca="false">GrpF!$B$8</f>
        <v>Georgia</v>
      </c>
      <c r="JX45" s="229" t="n">
        <f aca="false">$D45</f>
        <v>1</v>
      </c>
      <c r="JY45" s="228" t="str">
        <f aca="false">GrpF!$D$8</f>
        <v>Portugal</v>
      </c>
      <c r="JZ45" s="232"/>
      <c r="KA45" s="232"/>
      <c r="KB45" s="235"/>
      <c r="KC45" s="229" t="str">
        <f aca="false">IF(($F45&lt;&gt;"")*($G45&lt;&gt;"")*(JZ45&lt;&gt;"")*(KA45&lt;&gt;""),($F45&gt;$G45)*(JZ45&gt;KA45)+($F45=$G45)*(JZ45=KA45)+($F45&lt;$G45)*(JZ45&lt;KA45),"")</f>
        <v/>
      </c>
      <c r="KD45" s="229" t="str">
        <f aca="false">IF((KC45&lt;&gt;""),IF(OR($F45&lt;&gt;$G45,PrSettings!$M$4="●"),(($F45-$G45)=(JZ45-KA45))*1,0),"")</f>
        <v/>
      </c>
      <c r="KE45" s="229" t="str">
        <f aca="false">IF((KC45&lt;&gt;""),($F45=JZ45)*($G45=KA45),"")</f>
        <v/>
      </c>
      <c r="KF45" s="229" t="str">
        <f aca="false">IF(KC45&lt;&gt;"",IF(ABS($F45-$G45)&gt;=PrSettings!$M$7,(ABS($F45-$G45-JZ45+KA45)&lt;=1)*1,IF(AND(KC45,$F45=$G45,$F45&gt;=PrSettings!$M$6),(ABS(JZ45-$F45)&lt;=1)*1,IF(AND(ABS($F45-$G45-JZ45+KA45)&lt;=1,$F45+$G45&gt;=PrSettings!$M$8),(ABS(JZ45-$F45)&lt;=1)*(ABS(KA45-$G45)&lt;=1)*1,""))),"")</f>
        <v/>
      </c>
      <c r="KG45" s="236"/>
      <c r="KI45" s="227" t="n">
        <f aca="false">$B45</f>
        <v>34</v>
      </c>
      <c r="KJ45" s="228" t="str">
        <f aca="false">GrpF!$B$8</f>
        <v>Georgia</v>
      </c>
      <c r="KK45" s="229" t="n">
        <f aca="false">$D45</f>
        <v>1</v>
      </c>
      <c r="KL45" s="228" t="str">
        <f aca="false">GrpF!$D$8</f>
        <v>Portugal</v>
      </c>
      <c r="KM45" s="232"/>
      <c r="KN45" s="232"/>
      <c r="KO45" s="235"/>
      <c r="KP45" s="229" t="str">
        <f aca="false">IF(($F45&lt;&gt;"")*($G45&lt;&gt;"")*(KM45&lt;&gt;"")*(KN45&lt;&gt;""),($F45&gt;$G45)*(KM45&gt;KN45)+($F45=$G45)*(KM45=KN45)+($F45&lt;$G45)*(KM45&lt;KN45),"")</f>
        <v/>
      </c>
      <c r="KQ45" s="229" t="str">
        <f aca="false">IF((KP45&lt;&gt;""),IF(OR($F45&lt;&gt;$G45,PrSettings!$M$4="●"),(($F45-$G45)=(KM45-KN45))*1,0),"")</f>
        <v/>
      </c>
      <c r="KR45" s="229" t="str">
        <f aca="false">IF((KP45&lt;&gt;""),($F45=KM45)*($G45=KN45),"")</f>
        <v/>
      </c>
      <c r="KS45" s="229" t="str">
        <f aca="false">IF(KP45&lt;&gt;"",IF(ABS($F45-$G45)&gt;=PrSettings!$M$7,(ABS($F45-$G45-KM45+KN45)&lt;=1)*1,IF(AND(KP45,$F45=$G45,$F45&gt;=PrSettings!$M$6),(ABS(KM45-$F45)&lt;=1)*1,IF(AND(ABS($F45-$G45-KM45+KN45)&lt;=1,$F45+$G45&gt;=PrSettings!$M$8),(ABS(KM45-$F45)&lt;=1)*(ABS(KN45-$G45)&lt;=1)*1,""))),"")</f>
        <v/>
      </c>
      <c r="KT45" s="236"/>
      <c r="KV45" s="227" t="n">
        <f aca="false">$B45</f>
        <v>34</v>
      </c>
      <c r="KW45" s="228" t="str">
        <f aca="false">GrpF!$B$8</f>
        <v>Georgia</v>
      </c>
      <c r="KX45" s="229" t="n">
        <f aca="false">$D45</f>
        <v>1</v>
      </c>
      <c r="KY45" s="228" t="str">
        <f aca="false">GrpF!$D$8</f>
        <v>Portugal</v>
      </c>
      <c r="KZ45" s="232"/>
      <c r="LA45" s="232"/>
      <c r="LB45" s="235"/>
      <c r="LC45" s="229" t="str">
        <f aca="false">IF(($F45&lt;&gt;"")*($G45&lt;&gt;"")*(KZ45&lt;&gt;"")*(LA45&lt;&gt;""),($F45&gt;$G45)*(KZ45&gt;LA45)+($F45=$G45)*(KZ45=LA45)+($F45&lt;$G45)*(KZ45&lt;LA45),"")</f>
        <v/>
      </c>
      <c r="LD45" s="229" t="str">
        <f aca="false">IF((LC45&lt;&gt;""),IF(OR($F45&lt;&gt;$G45,PrSettings!$M$4="●"),(($F45-$G45)=(KZ45-LA45))*1,0),"")</f>
        <v/>
      </c>
      <c r="LE45" s="229" t="str">
        <f aca="false">IF((LC45&lt;&gt;""),($F45=KZ45)*($G45=LA45),"")</f>
        <v/>
      </c>
      <c r="LF45" s="229" t="str">
        <f aca="false">IF(LC45&lt;&gt;"",IF(ABS($F45-$G45)&gt;=PrSettings!$M$7,(ABS($F45-$G45-KZ45+LA45)&lt;=1)*1,IF(AND(LC45,$F45=$G45,$F45&gt;=PrSettings!$M$6),(ABS(KZ45-$F45)&lt;=1)*1,IF(AND(ABS($F45-$G45-KZ45+LA45)&lt;=1,$F45+$G45&gt;=PrSettings!$M$8),(ABS(KZ45-$F45)&lt;=1)*(ABS(LA45-$G45)&lt;=1)*1,""))),"")</f>
        <v/>
      </c>
      <c r="LG45" s="236"/>
      <c r="LI45" s="227" t="n">
        <f aca="false">$B45</f>
        <v>34</v>
      </c>
      <c r="LJ45" s="228" t="str">
        <f aca="false">GrpF!$B$8</f>
        <v>Georgia</v>
      </c>
      <c r="LK45" s="229" t="n">
        <f aca="false">$D45</f>
        <v>1</v>
      </c>
      <c r="LL45" s="228" t="str">
        <f aca="false">GrpF!$D$8</f>
        <v>Portugal</v>
      </c>
      <c r="LM45" s="232"/>
      <c r="LN45" s="232"/>
      <c r="LO45" s="235"/>
      <c r="LP45" s="229" t="str">
        <f aca="false">IF(($F45&lt;&gt;"")*($G45&lt;&gt;"")*(LM45&lt;&gt;"")*(LN45&lt;&gt;""),($F45&gt;$G45)*(LM45&gt;LN45)+($F45=$G45)*(LM45=LN45)+($F45&lt;$G45)*(LM45&lt;LN45),"")</f>
        <v/>
      </c>
      <c r="LQ45" s="229" t="str">
        <f aca="false">IF((LP45&lt;&gt;""),IF(OR($F45&lt;&gt;$G45,PrSettings!$M$4="●"),(($F45-$G45)=(LM45-LN45))*1,0),"")</f>
        <v/>
      </c>
      <c r="LR45" s="229" t="str">
        <f aca="false">IF((LP45&lt;&gt;""),($F45=LM45)*($G45=LN45),"")</f>
        <v/>
      </c>
      <c r="LS45" s="229" t="str">
        <f aca="false">IF(LP45&lt;&gt;"",IF(ABS($F45-$G45)&gt;=PrSettings!$M$7,(ABS($F45-$G45-LM45+LN45)&lt;=1)*1,IF(AND(LP45,$F45=$G45,$F45&gt;=PrSettings!$M$6),(ABS(LM45-$F45)&lt;=1)*1,IF(AND(ABS($F45-$G45-LM45+LN45)&lt;=1,$F45+$G45&gt;=PrSettings!$M$8),(ABS(LM45-$F45)&lt;=1)*(ABS(LN45-$G45)&lt;=1)*1,""))),"")</f>
        <v/>
      </c>
      <c r="LT45" s="236"/>
      <c r="LV45" s="227" t="n">
        <f aca="false">$B45</f>
        <v>34</v>
      </c>
      <c r="LW45" s="228" t="str">
        <f aca="false">GrpF!$B$8</f>
        <v>Georgia</v>
      </c>
      <c r="LX45" s="229" t="n">
        <f aca="false">$D45</f>
        <v>1</v>
      </c>
      <c r="LY45" s="228" t="str">
        <f aca="false">GrpF!$D$8</f>
        <v>Portugal</v>
      </c>
      <c r="LZ45" s="232"/>
      <c r="MA45" s="232"/>
      <c r="MB45" s="235"/>
      <c r="MC45" s="229" t="str">
        <f aca="false">IF(($F45&lt;&gt;"")*($G45&lt;&gt;"")*(LZ45&lt;&gt;"")*(MA45&lt;&gt;""),($F45&gt;$G45)*(LZ45&gt;MA45)+($F45=$G45)*(LZ45=MA45)+($F45&lt;$G45)*(LZ45&lt;MA45),"")</f>
        <v/>
      </c>
      <c r="MD45" s="229" t="str">
        <f aca="false">IF((MC45&lt;&gt;""),IF(OR($F45&lt;&gt;$G45,PrSettings!$M$4="●"),(($F45-$G45)=(LZ45-MA45))*1,0),"")</f>
        <v/>
      </c>
      <c r="ME45" s="229" t="str">
        <f aca="false">IF((MC45&lt;&gt;""),($F45=LZ45)*($G45=MA45),"")</f>
        <v/>
      </c>
      <c r="MF45" s="229" t="str">
        <f aca="false">IF(MC45&lt;&gt;"",IF(ABS($F45-$G45)&gt;=PrSettings!$M$7,(ABS($F45-$G45-LZ45+MA45)&lt;=1)*1,IF(AND(MC45,$F45=$G45,$F45&gt;=PrSettings!$M$6),(ABS(LZ45-$F45)&lt;=1)*1,IF(AND(ABS($F45-$G45-LZ45+MA45)&lt;=1,$F45+$G45&gt;=PrSettings!$M$8),(ABS(LZ45-$F45)&lt;=1)*(ABS(MA45-$G45)&lt;=1)*1,""))),"")</f>
        <v/>
      </c>
      <c r="MG45" s="236"/>
    </row>
    <row r="46" customFormat="false" ht="15.75" hidden="false" customHeight="true" outlineLevel="0" collapsed="false">
      <c r="A46" s="153"/>
      <c r="B46" s="227" t="n">
        <f aca="false" t="array" ref="B46:B46">INDEX(Groups!$C$7:$C$35,MATCH(C46,Groups!$D$7:$D$35,0))</f>
        <v>17</v>
      </c>
      <c r="C46" s="228" t="str">
        <f aca="false">GrpF!$B$9</f>
        <v>Czechia</v>
      </c>
      <c r="D46" s="229" t="n">
        <f aca="false" t="array" ref="D46:D46">INDEX(Groups!$C$7:$C$35,MATCH(E46,Groups!$D$7:$D$35,0))</f>
        <v>7</v>
      </c>
      <c r="E46" s="228" t="str">
        <f aca="false">GrpF!$D$9</f>
        <v>Türkiye</v>
      </c>
      <c r="F46" s="230" t="n">
        <f aca="false">GrpF!$E$9</f>
        <v>1</v>
      </c>
      <c r="G46" s="231" t="n">
        <f aca="false">GrpF!$G$9</f>
        <v>0</v>
      </c>
      <c r="H46" s="107"/>
      <c r="I46" s="227" t="n">
        <f aca="false">$B46</f>
        <v>17</v>
      </c>
      <c r="J46" s="228" t="str">
        <f aca="false">GrpF!$B$9</f>
        <v>Czechia</v>
      </c>
      <c r="K46" s="229" t="n">
        <f aca="false">$D46</f>
        <v>7</v>
      </c>
      <c r="L46" s="228" t="str">
        <f aca="false">GrpF!$D$9</f>
        <v>Türkiye</v>
      </c>
      <c r="M46" s="232"/>
      <c r="N46" s="232"/>
      <c r="O46" s="237"/>
      <c r="P46" s="229" t="str">
        <f aca="false">IF(($F46&lt;&gt;"")*($G46&lt;&gt;"")*(M46&lt;&gt;"")*(N46&lt;&gt;""),($F46&gt;$G46)*(M46&gt;N46)+($F46=$G46)*(M46=N46)+($F46&lt;$G46)*(M46&lt;N46),"")</f>
        <v/>
      </c>
      <c r="Q46" s="229" t="str">
        <f aca="false">IF((P46&lt;&gt;""),IF(OR($F46&lt;&gt;$G46,PrSettings!$M$4="●"),(($F46-$G46)=(M46-N46))*1,0),"")</f>
        <v/>
      </c>
      <c r="R46" s="229" t="str">
        <f aca="false">IF((P46&lt;&gt;""),($F46=M46)*($G46=N46),"")</f>
        <v/>
      </c>
      <c r="S46" s="229" t="str">
        <f aca="false">IF(P46&lt;&gt;"",IF(ABS($F46-$G46)&gt;=PrSettings!$M$7,(ABS($F46-$G46-M46+N46)&lt;=1)*1,IF(AND(P46,$F46=$G46,$F46&gt;=PrSettings!$M$6),(ABS(M46-$F46)&lt;=1)*1,IF(AND(ABS($F46-$G46-M46+N46)&lt;=1,$F46+$G46&gt;=PrSettings!$M$8),(ABS(M46-$F46)&lt;=1)*(ABS(N46-$G46)&lt;=1)*1,""))),"")</f>
        <v/>
      </c>
      <c r="T46" s="238"/>
      <c r="V46" s="227" t="n">
        <f aca="false">$B46</f>
        <v>17</v>
      </c>
      <c r="W46" s="228" t="str">
        <f aca="false">GrpF!$B$9</f>
        <v>Czechia</v>
      </c>
      <c r="X46" s="229" t="n">
        <f aca="false">$D46</f>
        <v>7</v>
      </c>
      <c r="Y46" s="228" t="str">
        <f aca="false">GrpF!$D$9</f>
        <v>Türkiye</v>
      </c>
      <c r="Z46" s="232"/>
      <c r="AA46" s="232"/>
      <c r="AB46" s="237"/>
      <c r="AC46" s="229" t="str">
        <f aca="false">IF(($F46&lt;&gt;"")*($G46&lt;&gt;"")*(Z46&lt;&gt;"")*(AA46&lt;&gt;""),($F46&gt;$G46)*(Z46&gt;AA46)+($F46=$G46)*(Z46=AA46)+($F46&lt;$G46)*(Z46&lt;AA46),"")</f>
        <v/>
      </c>
      <c r="AD46" s="229" t="str">
        <f aca="false">IF((AC46&lt;&gt;""),IF(OR($F46&lt;&gt;$G46,PrSettings!$M$4="●"),(($F46-$G46)=(Z46-AA46))*1,0),"")</f>
        <v/>
      </c>
      <c r="AE46" s="229" t="str">
        <f aca="false">IF((AC46&lt;&gt;""),($F46=Z46)*($G46=AA46),"")</f>
        <v/>
      </c>
      <c r="AF46" s="229" t="str">
        <f aca="false">IF(AC46&lt;&gt;"",IF(ABS($F46-$G46)&gt;=PrSettings!$M$7,(ABS($F46-$G46-Z46+AA46)&lt;=1)*1,IF(AND(AC46,$F46=$G46,$F46&gt;=PrSettings!$M$6),(ABS(Z46-$F46)&lt;=1)*1,IF(AND(ABS($F46-$G46-Z46+AA46)&lt;=1,$F46+$G46&gt;=PrSettings!$M$8),(ABS(Z46-$F46)&lt;=1)*(ABS(AA46-$G46)&lt;=1)*1,""))),"")</f>
        <v/>
      </c>
      <c r="AG46" s="238"/>
      <c r="AI46" s="227" t="n">
        <f aca="false">$B46</f>
        <v>17</v>
      </c>
      <c r="AJ46" s="228" t="str">
        <f aca="false">GrpF!$B$9</f>
        <v>Czechia</v>
      </c>
      <c r="AK46" s="229" t="n">
        <f aca="false">$D46</f>
        <v>7</v>
      </c>
      <c r="AL46" s="228" t="str">
        <f aca="false">GrpF!$D$9</f>
        <v>Türkiye</v>
      </c>
      <c r="AM46" s="232"/>
      <c r="AN46" s="232"/>
      <c r="AO46" s="237"/>
      <c r="AP46" s="229" t="str">
        <f aca="false">IF(($F46&lt;&gt;"")*($G46&lt;&gt;"")*(AM46&lt;&gt;"")*(AN46&lt;&gt;""),($F46&gt;$G46)*(AM46&gt;AN46)+($F46=$G46)*(AM46=AN46)+($F46&lt;$G46)*(AM46&lt;AN46),"")</f>
        <v/>
      </c>
      <c r="AQ46" s="229" t="str">
        <f aca="false">IF((AP46&lt;&gt;""),IF(OR($F46&lt;&gt;$G46,PrSettings!$M$4="●"),(($F46-$G46)=(AM46-AN46))*1,0),"")</f>
        <v/>
      </c>
      <c r="AR46" s="229" t="str">
        <f aca="false">IF((AP46&lt;&gt;""),($F46=AM46)*($G46=AN46),"")</f>
        <v/>
      </c>
      <c r="AS46" s="229" t="str">
        <f aca="false">IF(AP46&lt;&gt;"",IF(ABS($F46-$G46)&gt;=PrSettings!$M$7,(ABS($F46-$G46-AM46+AN46)&lt;=1)*1,IF(AND(AP46,$F46=$G46,$F46&gt;=PrSettings!$M$6),(ABS(AM46-$F46)&lt;=1)*1,IF(AND(ABS($F46-$G46-AM46+AN46)&lt;=1,$F46+$G46&gt;=PrSettings!$M$8),(ABS(AM46-$F46)&lt;=1)*(ABS(AN46-$G46)&lt;=1)*1,""))),"")</f>
        <v/>
      </c>
      <c r="AT46" s="238"/>
      <c r="AV46" s="227" t="n">
        <f aca="false">$B46</f>
        <v>17</v>
      </c>
      <c r="AW46" s="228" t="str">
        <f aca="false">GrpF!$B$9</f>
        <v>Czechia</v>
      </c>
      <c r="AX46" s="229" t="n">
        <f aca="false">$D46</f>
        <v>7</v>
      </c>
      <c r="AY46" s="228" t="str">
        <f aca="false">GrpF!$D$9</f>
        <v>Türkiye</v>
      </c>
      <c r="AZ46" s="232"/>
      <c r="BA46" s="232"/>
      <c r="BB46" s="237"/>
      <c r="BC46" s="229" t="str">
        <f aca="false">IF(($F46&lt;&gt;"")*($G46&lt;&gt;"")*(AZ46&lt;&gt;"")*(BA46&lt;&gt;""),($F46&gt;$G46)*(AZ46&gt;BA46)+($F46=$G46)*(AZ46=BA46)+($F46&lt;$G46)*(AZ46&lt;BA46),"")</f>
        <v/>
      </c>
      <c r="BD46" s="229" t="str">
        <f aca="false">IF((BC46&lt;&gt;""),IF(OR($F46&lt;&gt;$G46,PrSettings!$M$4="●"),(($F46-$G46)=(AZ46-BA46))*1,0),"")</f>
        <v/>
      </c>
      <c r="BE46" s="229" t="str">
        <f aca="false">IF((BC46&lt;&gt;""),($F46=AZ46)*($G46=BA46),"")</f>
        <v/>
      </c>
      <c r="BF46" s="229" t="str">
        <f aca="false">IF(BC46&lt;&gt;"",IF(ABS($F46-$G46)&gt;=PrSettings!$M$7,(ABS($F46-$G46-AZ46+BA46)&lt;=1)*1,IF(AND(BC46,$F46=$G46,$F46&gt;=PrSettings!$M$6),(ABS(AZ46-$F46)&lt;=1)*1,IF(AND(ABS($F46-$G46-AZ46+BA46)&lt;=1,$F46+$G46&gt;=PrSettings!$M$8),(ABS(AZ46-$F46)&lt;=1)*(ABS(BA46-$G46)&lt;=1)*1,""))),"")</f>
        <v/>
      </c>
      <c r="BG46" s="238"/>
      <c r="BI46" s="227" t="n">
        <f aca="false">$B46</f>
        <v>17</v>
      </c>
      <c r="BJ46" s="228" t="str">
        <f aca="false">GrpF!$B$9</f>
        <v>Czechia</v>
      </c>
      <c r="BK46" s="229" t="n">
        <f aca="false">$D46</f>
        <v>7</v>
      </c>
      <c r="BL46" s="228" t="str">
        <f aca="false">GrpF!$D$9</f>
        <v>Türkiye</v>
      </c>
      <c r="BM46" s="232"/>
      <c r="BN46" s="232"/>
      <c r="BO46" s="237"/>
      <c r="BP46" s="229" t="str">
        <f aca="false">IF(($F46&lt;&gt;"")*($G46&lt;&gt;"")*(BM46&lt;&gt;"")*(BN46&lt;&gt;""),($F46&gt;$G46)*(BM46&gt;BN46)+($F46=$G46)*(BM46=BN46)+($F46&lt;$G46)*(BM46&lt;BN46),"")</f>
        <v/>
      </c>
      <c r="BQ46" s="229" t="str">
        <f aca="false">IF((BP46&lt;&gt;""),IF(OR($F46&lt;&gt;$G46,PrSettings!$M$4="●"),(($F46-$G46)=(BM46-BN46))*1,0),"")</f>
        <v/>
      </c>
      <c r="BR46" s="229" t="str">
        <f aca="false">IF((BP46&lt;&gt;""),($F46=BM46)*($G46=BN46),"")</f>
        <v/>
      </c>
      <c r="BS46" s="229" t="str">
        <f aca="false">IF(BP46&lt;&gt;"",IF(ABS($F46-$G46)&gt;=PrSettings!$M$7,(ABS($F46-$G46-BM46+BN46)&lt;=1)*1,IF(AND(BP46,$F46=$G46,$F46&gt;=PrSettings!$M$6),(ABS(BM46-$F46)&lt;=1)*1,IF(AND(ABS($F46-$G46-BM46+BN46)&lt;=1,$F46+$G46&gt;=PrSettings!$M$8),(ABS(BM46-$F46)&lt;=1)*(ABS(BN46-$G46)&lt;=1)*1,""))),"")</f>
        <v/>
      </c>
      <c r="BT46" s="238"/>
      <c r="BV46" s="227" t="n">
        <f aca="false">$B46</f>
        <v>17</v>
      </c>
      <c r="BW46" s="228" t="str">
        <f aca="false">GrpF!$B$9</f>
        <v>Czechia</v>
      </c>
      <c r="BX46" s="229" t="n">
        <f aca="false">$D46</f>
        <v>7</v>
      </c>
      <c r="BY46" s="228" t="str">
        <f aca="false">GrpF!$D$9</f>
        <v>Türkiye</v>
      </c>
      <c r="BZ46" s="232"/>
      <c r="CA46" s="232"/>
      <c r="CB46" s="237"/>
      <c r="CC46" s="229" t="str">
        <f aca="false">IF(($F46&lt;&gt;"")*($G46&lt;&gt;"")*(BZ46&lt;&gt;"")*(CA46&lt;&gt;""),($F46&gt;$G46)*(BZ46&gt;CA46)+($F46=$G46)*(BZ46=CA46)+($F46&lt;$G46)*(BZ46&lt;CA46),"")</f>
        <v/>
      </c>
      <c r="CD46" s="229" t="str">
        <f aca="false">IF((CC46&lt;&gt;""),IF(OR($F46&lt;&gt;$G46,PrSettings!$M$4="●"),(($F46-$G46)=(BZ46-CA46))*1,0),"")</f>
        <v/>
      </c>
      <c r="CE46" s="229" t="str">
        <f aca="false">IF((CC46&lt;&gt;""),($F46=BZ46)*($G46=CA46),"")</f>
        <v/>
      </c>
      <c r="CF46" s="229" t="str">
        <f aca="false">IF(CC46&lt;&gt;"",IF(ABS($F46-$G46)&gt;=PrSettings!$M$7,(ABS($F46-$G46-BZ46+CA46)&lt;=1)*1,IF(AND(CC46,$F46=$G46,$F46&gt;=PrSettings!$M$6),(ABS(BZ46-$F46)&lt;=1)*1,IF(AND(ABS($F46-$G46-BZ46+CA46)&lt;=1,$F46+$G46&gt;=PrSettings!$M$8),(ABS(BZ46-$F46)&lt;=1)*(ABS(CA46-$G46)&lt;=1)*1,""))),"")</f>
        <v/>
      </c>
      <c r="CG46" s="238"/>
      <c r="CI46" s="227" t="n">
        <f aca="false">$B46</f>
        <v>17</v>
      </c>
      <c r="CJ46" s="228" t="str">
        <f aca="false">GrpF!$B$9</f>
        <v>Czechia</v>
      </c>
      <c r="CK46" s="229" t="n">
        <f aca="false">$D46</f>
        <v>7</v>
      </c>
      <c r="CL46" s="228" t="str">
        <f aca="false">GrpF!$D$9</f>
        <v>Türkiye</v>
      </c>
      <c r="CM46" s="232"/>
      <c r="CN46" s="232"/>
      <c r="CO46" s="237"/>
      <c r="CP46" s="229" t="str">
        <f aca="false">IF(($F46&lt;&gt;"")*($G46&lt;&gt;"")*(CM46&lt;&gt;"")*(CN46&lt;&gt;""),($F46&gt;$G46)*(CM46&gt;CN46)+($F46=$G46)*(CM46=CN46)+($F46&lt;$G46)*(CM46&lt;CN46),"")</f>
        <v/>
      </c>
      <c r="CQ46" s="229" t="str">
        <f aca="false">IF((CP46&lt;&gt;""),IF(OR($F46&lt;&gt;$G46,PrSettings!$M$4="●"),(($F46-$G46)=(CM46-CN46))*1,0),"")</f>
        <v/>
      </c>
      <c r="CR46" s="229" t="str">
        <f aca="false">IF((CP46&lt;&gt;""),($F46=CM46)*($G46=CN46),"")</f>
        <v/>
      </c>
      <c r="CS46" s="229" t="str">
        <f aca="false">IF(CP46&lt;&gt;"",IF(ABS($F46-$G46)&gt;=PrSettings!$M$7,(ABS($F46-$G46-CM46+CN46)&lt;=1)*1,IF(AND(CP46,$F46=$G46,$F46&gt;=PrSettings!$M$6),(ABS(CM46-$F46)&lt;=1)*1,IF(AND(ABS($F46-$G46-CM46+CN46)&lt;=1,$F46+$G46&gt;=PrSettings!$M$8),(ABS(CM46-$F46)&lt;=1)*(ABS(CN46-$G46)&lt;=1)*1,""))),"")</f>
        <v/>
      </c>
      <c r="CT46" s="238"/>
      <c r="CV46" s="227" t="n">
        <f aca="false">$B46</f>
        <v>17</v>
      </c>
      <c r="CW46" s="228" t="str">
        <f aca="false">GrpF!$B$9</f>
        <v>Czechia</v>
      </c>
      <c r="CX46" s="229" t="n">
        <f aca="false">$D46</f>
        <v>7</v>
      </c>
      <c r="CY46" s="228" t="str">
        <f aca="false">GrpF!$D$9</f>
        <v>Türkiye</v>
      </c>
      <c r="CZ46" s="232"/>
      <c r="DA46" s="232"/>
      <c r="DB46" s="237"/>
      <c r="DC46" s="229" t="str">
        <f aca="false">IF(($F46&lt;&gt;"")*($G46&lt;&gt;"")*(CZ46&lt;&gt;"")*(DA46&lt;&gt;""),($F46&gt;$G46)*(CZ46&gt;DA46)+($F46=$G46)*(CZ46=DA46)+($F46&lt;$G46)*(CZ46&lt;DA46),"")</f>
        <v/>
      </c>
      <c r="DD46" s="229" t="str">
        <f aca="false">IF((DC46&lt;&gt;""),IF(OR($F46&lt;&gt;$G46,PrSettings!$M$4="●"),(($F46-$G46)=(CZ46-DA46))*1,0),"")</f>
        <v/>
      </c>
      <c r="DE46" s="229" t="str">
        <f aca="false">IF((DC46&lt;&gt;""),($F46=CZ46)*($G46=DA46),"")</f>
        <v/>
      </c>
      <c r="DF46" s="229" t="str">
        <f aca="false">IF(DC46&lt;&gt;"",IF(ABS($F46-$G46)&gt;=PrSettings!$M$7,(ABS($F46-$G46-CZ46+DA46)&lt;=1)*1,IF(AND(DC46,$F46=$G46,$F46&gt;=PrSettings!$M$6),(ABS(CZ46-$F46)&lt;=1)*1,IF(AND(ABS($F46-$G46-CZ46+DA46)&lt;=1,$F46+$G46&gt;=PrSettings!$M$8),(ABS(CZ46-$F46)&lt;=1)*(ABS(DA46-$G46)&lt;=1)*1,""))),"")</f>
        <v/>
      </c>
      <c r="DG46" s="238"/>
      <c r="DI46" s="227" t="n">
        <f aca="false">$B46</f>
        <v>17</v>
      </c>
      <c r="DJ46" s="228" t="str">
        <f aca="false">GrpF!$B$9</f>
        <v>Czechia</v>
      </c>
      <c r="DK46" s="229" t="n">
        <f aca="false">$D46</f>
        <v>7</v>
      </c>
      <c r="DL46" s="228" t="str">
        <f aca="false">GrpF!$D$9</f>
        <v>Türkiye</v>
      </c>
      <c r="DM46" s="232"/>
      <c r="DN46" s="232"/>
      <c r="DO46" s="237"/>
      <c r="DP46" s="229" t="str">
        <f aca="false">IF(($F46&lt;&gt;"")*($G46&lt;&gt;"")*(DM46&lt;&gt;"")*(DN46&lt;&gt;""),($F46&gt;$G46)*(DM46&gt;DN46)+($F46=$G46)*(DM46=DN46)+($F46&lt;$G46)*(DM46&lt;DN46),"")</f>
        <v/>
      </c>
      <c r="DQ46" s="229" t="str">
        <f aca="false">IF((DP46&lt;&gt;""),IF(OR($F46&lt;&gt;$G46,PrSettings!$M$4="●"),(($F46-$G46)=(DM46-DN46))*1,0),"")</f>
        <v/>
      </c>
      <c r="DR46" s="229" t="str">
        <f aca="false">IF((DP46&lt;&gt;""),($F46=DM46)*($G46=DN46),"")</f>
        <v/>
      </c>
      <c r="DS46" s="229" t="str">
        <f aca="false">IF(DP46&lt;&gt;"",IF(ABS($F46-$G46)&gt;=PrSettings!$M$7,(ABS($F46-$G46-DM46+DN46)&lt;=1)*1,IF(AND(DP46,$F46=$G46,$F46&gt;=PrSettings!$M$6),(ABS(DM46-$F46)&lt;=1)*1,IF(AND(ABS($F46-$G46-DM46+DN46)&lt;=1,$F46+$G46&gt;=PrSettings!$M$8),(ABS(DM46-$F46)&lt;=1)*(ABS(DN46-$G46)&lt;=1)*1,""))),"")</f>
        <v/>
      </c>
      <c r="DT46" s="238"/>
      <c r="DV46" s="227" t="n">
        <f aca="false">$B46</f>
        <v>17</v>
      </c>
      <c r="DW46" s="228" t="str">
        <f aca="false">GrpF!$B$9</f>
        <v>Czechia</v>
      </c>
      <c r="DX46" s="229" t="n">
        <f aca="false">$D46</f>
        <v>7</v>
      </c>
      <c r="DY46" s="228" t="str">
        <f aca="false">GrpF!$D$9</f>
        <v>Türkiye</v>
      </c>
      <c r="DZ46" s="232"/>
      <c r="EA46" s="232"/>
      <c r="EB46" s="237"/>
      <c r="EC46" s="229" t="str">
        <f aca="false">IF(($F46&lt;&gt;"")*($G46&lt;&gt;"")*(DZ46&lt;&gt;"")*(EA46&lt;&gt;""),($F46&gt;$G46)*(DZ46&gt;EA46)+($F46=$G46)*(DZ46=EA46)+($F46&lt;$G46)*(DZ46&lt;EA46),"")</f>
        <v/>
      </c>
      <c r="ED46" s="229" t="str">
        <f aca="false">IF((EC46&lt;&gt;""),IF(OR($F46&lt;&gt;$G46,PrSettings!$M$4="●"),(($F46-$G46)=(DZ46-EA46))*1,0),"")</f>
        <v/>
      </c>
      <c r="EE46" s="229" t="str">
        <f aca="false">IF((EC46&lt;&gt;""),($F46=DZ46)*($G46=EA46),"")</f>
        <v/>
      </c>
      <c r="EF46" s="229" t="str">
        <f aca="false">IF(EC46&lt;&gt;"",IF(ABS($F46-$G46)&gt;=PrSettings!$M$7,(ABS($F46-$G46-DZ46+EA46)&lt;=1)*1,IF(AND(EC46,$F46=$G46,$F46&gt;=PrSettings!$M$6),(ABS(DZ46-$F46)&lt;=1)*1,IF(AND(ABS($F46-$G46-DZ46+EA46)&lt;=1,$F46+$G46&gt;=PrSettings!$M$8),(ABS(DZ46-$F46)&lt;=1)*(ABS(EA46-$G46)&lt;=1)*1,""))),"")</f>
        <v/>
      </c>
      <c r="EG46" s="238"/>
      <c r="EI46" s="227" t="n">
        <f aca="false">$B46</f>
        <v>17</v>
      </c>
      <c r="EJ46" s="228" t="str">
        <f aca="false">GrpF!$B$9</f>
        <v>Czechia</v>
      </c>
      <c r="EK46" s="229" t="n">
        <f aca="false">$D46</f>
        <v>7</v>
      </c>
      <c r="EL46" s="228" t="str">
        <f aca="false">GrpF!$D$9</f>
        <v>Türkiye</v>
      </c>
      <c r="EM46" s="232"/>
      <c r="EN46" s="232"/>
      <c r="EO46" s="237"/>
      <c r="EP46" s="229" t="str">
        <f aca="false">IF(($F46&lt;&gt;"")*($G46&lt;&gt;"")*(EM46&lt;&gt;"")*(EN46&lt;&gt;""),($F46&gt;$G46)*(EM46&gt;EN46)+($F46=$G46)*(EM46=EN46)+($F46&lt;$G46)*(EM46&lt;EN46),"")</f>
        <v/>
      </c>
      <c r="EQ46" s="229" t="str">
        <f aca="false">IF((EP46&lt;&gt;""),IF(OR($F46&lt;&gt;$G46,PrSettings!$M$4="●"),(($F46-$G46)=(EM46-EN46))*1,0),"")</f>
        <v/>
      </c>
      <c r="ER46" s="229" t="str">
        <f aca="false">IF((EP46&lt;&gt;""),($F46=EM46)*($G46=EN46),"")</f>
        <v/>
      </c>
      <c r="ES46" s="229" t="str">
        <f aca="false">IF(EP46&lt;&gt;"",IF(ABS($F46-$G46)&gt;=PrSettings!$M$7,(ABS($F46-$G46-EM46+EN46)&lt;=1)*1,IF(AND(EP46,$F46=$G46,$F46&gt;=PrSettings!$M$6),(ABS(EM46-$F46)&lt;=1)*1,IF(AND(ABS($F46-$G46-EM46+EN46)&lt;=1,$F46+$G46&gt;=PrSettings!$M$8),(ABS(EM46-$F46)&lt;=1)*(ABS(EN46-$G46)&lt;=1)*1,""))),"")</f>
        <v/>
      </c>
      <c r="ET46" s="238"/>
      <c r="EV46" s="227" t="n">
        <f aca="false">$B46</f>
        <v>17</v>
      </c>
      <c r="EW46" s="228" t="str">
        <f aca="false">GrpF!$B$9</f>
        <v>Czechia</v>
      </c>
      <c r="EX46" s="229" t="n">
        <f aca="false">$D46</f>
        <v>7</v>
      </c>
      <c r="EY46" s="228" t="str">
        <f aca="false">GrpF!$D$9</f>
        <v>Türkiye</v>
      </c>
      <c r="EZ46" s="232"/>
      <c r="FA46" s="232"/>
      <c r="FB46" s="237"/>
      <c r="FC46" s="229" t="str">
        <f aca="false">IF(($F46&lt;&gt;"")*($G46&lt;&gt;"")*(EZ46&lt;&gt;"")*(FA46&lt;&gt;""),($F46&gt;$G46)*(EZ46&gt;FA46)+($F46=$G46)*(EZ46=FA46)+($F46&lt;$G46)*(EZ46&lt;FA46),"")</f>
        <v/>
      </c>
      <c r="FD46" s="229" t="str">
        <f aca="false">IF((FC46&lt;&gt;""),IF(OR($F46&lt;&gt;$G46,PrSettings!$M$4="●"),(($F46-$G46)=(EZ46-FA46))*1,0),"")</f>
        <v/>
      </c>
      <c r="FE46" s="229" t="str">
        <f aca="false">IF((FC46&lt;&gt;""),($F46=EZ46)*($G46=FA46),"")</f>
        <v/>
      </c>
      <c r="FF46" s="229" t="str">
        <f aca="false">IF(FC46&lt;&gt;"",IF(ABS($F46-$G46)&gt;=PrSettings!$M$7,(ABS($F46-$G46-EZ46+FA46)&lt;=1)*1,IF(AND(FC46,$F46=$G46,$F46&gt;=PrSettings!$M$6),(ABS(EZ46-$F46)&lt;=1)*1,IF(AND(ABS($F46-$G46-EZ46+FA46)&lt;=1,$F46+$G46&gt;=PrSettings!$M$8),(ABS(EZ46-$F46)&lt;=1)*(ABS(FA46-$G46)&lt;=1)*1,""))),"")</f>
        <v/>
      </c>
      <c r="FG46" s="238"/>
      <c r="FI46" s="227" t="n">
        <f aca="false">$B46</f>
        <v>17</v>
      </c>
      <c r="FJ46" s="228" t="str">
        <f aca="false">GrpF!$B$9</f>
        <v>Czechia</v>
      </c>
      <c r="FK46" s="229" t="n">
        <f aca="false">$D46</f>
        <v>7</v>
      </c>
      <c r="FL46" s="228" t="str">
        <f aca="false">GrpF!$D$9</f>
        <v>Türkiye</v>
      </c>
      <c r="FM46" s="232"/>
      <c r="FN46" s="232"/>
      <c r="FO46" s="237"/>
      <c r="FP46" s="229" t="str">
        <f aca="false">IF(($F46&lt;&gt;"")*($G46&lt;&gt;"")*(FM46&lt;&gt;"")*(FN46&lt;&gt;""),($F46&gt;$G46)*(FM46&gt;FN46)+($F46=$G46)*(FM46=FN46)+($F46&lt;$G46)*(FM46&lt;FN46),"")</f>
        <v/>
      </c>
      <c r="FQ46" s="229" t="str">
        <f aca="false">IF((FP46&lt;&gt;""),IF(OR($F46&lt;&gt;$G46,PrSettings!$M$4="●"),(($F46-$G46)=(FM46-FN46))*1,0),"")</f>
        <v/>
      </c>
      <c r="FR46" s="229" t="str">
        <f aca="false">IF((FP46&lt;&gt;""),($F46=FM46)*($G46=FN46),"")</f>
        <v/>
      </c>
      <c r="FS46" s="229" t="str">
        <f aca="false">IF(FP46&lt;&gt;"",IF(ABS($F46-$G46)&gt;=PrSettings!$M$7,(ABS($F46-$G46-FM46+FN46)&lt;=1)*1,IF(AND(FP46,$F46=$G46,$F46&gt;=PrSettings!$M$6),(ABS(FM46-$F46)&lt;=1)*1,IF(AND(ABS($F46-$G46-FM46+FN46)&lt;=1,$F46+$G46&gt;=PrSettings!$M$8),(ABS(FM46-$F46)&lt;=1)*(ABS(FN46-$G46)&lt;=1)*1,""))),"")</f>
        <v/>
      </c>
      <c r="FT46" s="238"/>
      <c r="FV46" s="227" t="n">
        <f aca="false">$B46</f>
        <v>17</v>
      </c>
      <c r="FW46" s="228" t="str">
        <f aca="false">GrpF!$B$9</f>
        <v>Czechia</v>
      </c>
      <c r="FX46" s="229" t="n">
        <f aca="false">$D46</f>
        <v>7</v>
      </c>
      <c r="FY46" s="228" t="str">
        <f aca="false">GrpF!$D$9</f>
        <v>Türkiye</v>
      </c>
      <c r="FZ46" s="232"/>
      <c r="GA46" s="232"/>
      <c r="GB46" s="237"/>
      <c r="GC46" s="229" t="str">
        <f aca="false">IF(($F46&lt;&gt;"")*($G46&lt;&gt;"")*(FZ46&lt;&gt;"")*(GA46&lt;&gt;""),($F46&gt;$G46)*(FZ46&gt;GA46)+($F46=$G46)*(FZ46=GA46)+($F46&lt;$G46)*(FZ46&lt;GA46),"")</f>
        <v/>
      </c>
      <c r="GD46" s="229" t="str">
        <f aca="false">IF((GC46&lt;&gt;""),IF(OR($F46&lt;&gt;$G46,PrSettings!$M$4="●"),(($F46-$G46)=(FZ46-GA46))*1,0),"")</f>
        <v/>
      </c>
      <c r="GE46" s="229" t="str">
        <f aca="false">IF((GC46&lt;&gt;""),($F46=FZ46)*($G46=GA46),"")</f>
        <v/>
      </c>
      <c r="GF46" s="229" t="str">
        <f aca="false">IF(GC46&lt;&gt;"",IF(ABS($F46-$G46)&gt;=PrSettings!$M$7,(ABS($F46-$G46-FZ46+GA46)&lt;=1)*1,IF(AND(GC46,$F46=$G46,$F46&gt;=PrSettings!$M$6),(ABS(FZ46-$F46)&lt;=1)*1,IF(AND(ABS($F46-$G46-FZ46+GA46)&lt;=1,$F46+$G46&gt;=PrSettings!$M$8),(ABS(FZ46-$F46)&lt;=1)*(ABS(GA46-$G46)&lt;=1)*1,""))),"")</f>
        <v/>
      </c>
      <c r="GG46" s="238"/>
      <c r="GI46" s="227" t="n">
        <f aca="false">$B46</f>
        <v>17</v>
      </c>
      <c r="GJ46" s="228" t="str">
        <f aca="false">GrpF!$B$9</f>
        <v>Czechia</v>
      </c>
      <c r="GK46" s="229" t="n">
        <f aca="false">$D46</f>
        <v>7</v>
      </c>
      <c r="GL46" s="228" t="str">
        <f aca="false">GrpF!$D$9</f>
        <v>Türkiye</v>
      </c>
      <c r="GM46" s="232"/>
      <c r="GN46" s="232"/>
      <c r="GO46" s="237"/>
      <c r="GP46" s="229" t="str">
        <f aca="false">IF(($F46&lt;&gt;"")*($G46&lt;&gt;"")*(GM46&lt;&gt;"")*(GN46&lt;&gt;""),($F46&gt;$G46)*(GM46&gt;GN46)+($F46=$G46)*(GM46=GN46)+($F46&lt;$G46)*(GM46&lt;GN46),"")</f>
        <v/>
      </c>
      <c r="GQ46" s="229" t="str">
        <f aca="false">IF((GP46&lt;&gt;""),IF(OR($F46&lt;&gt;$G46,PrSettings!$M$4="●"),(($F46-$G46)=(GM46-GN46))*1,0),"")</f>
        <v/>
      </c>
      <c r="GR46" s="229" t="str">
        <f aca="false">IF((GP46&lt;&gt;""),($F46=GM46)*($G46=GN46),"")</f>
        <v/>
      </c>
      <c r="GS46" s="229" t="str">
        <f aca="false">IF(GP46&lt;&gt;"",IF(ABS($F46-$G46)&gt;=PrSettings!$M$7,(ABS($F46-$G46-GM46+GN46)&lt;=1)*1,IF(AND(GP46,$F46=$G46,$F46&gt;=PrSettings!$M$6),(ABS(GM46-$F46)&lt;=1)*1,IF(AND(ABS($F46-$G46-GM46+GN46)&lt;=1,$F46+$G46&gt;=PrSettings!$M$8),(ABS(GM46-$F46)&lt;=1)*(ABS(GN46-$G46)&lt;=1)*1,""))),"")</f>
        <v/>
      </c>
      <c r="GT46" s="238"/>
      <c r="GV46" s="227" t="n">
        <f aca="false">$B46</f>
        <v>17</v>
      </c>
      <c r="GW46" s="228" t="str">
        <f aca="false">GrpF!$B$9</f>
        <v>Czechia</v>
      </c>
      <c r="GX46" s="229" t="n">
        <f aca="false">$D46</f>
        <v>7</v>
      </c>
      <c r="GY46" s="228" t="str">
        <f aca="false">GrpF!$D$9</f>
        <v>Türkiye</v>
      </c>
      <c r="GZ46" s="232"/>
      <c r="HA46" s="232"/>
      <c r="HB46" s="237"/>
      <c r="HC46" s="229" t="str">
        <f aca="false">IF(($F46&lt;&gt;"")*($G46&lt;&gt;"")*(GZ46&lt;&gt;"")*(HA46&lt;&gt;""),($F46&gt;$G46)*(GZ46&gt;HA46)+($F46=$G46)*(GZ46=HA46)+($F46&lt;$G46)*(GZ46&lt;HA46),"")</f>
        <v/>
      </c>
      <c r="HD46" s="229" t="str">
        <f aca="false">IF((HC46&lt;&gt;""),IF(OR($F46&lt;&gt;$G46,PrSettings!$M$4="●"),(($F46-$G46)=(GZ46-HA46))*1,0),"")</f>
        <v/>
      </c>
      <c r="HE46" s="229" t="str">
        <f aca="false">IF((HC46&lt;&gt;""),($F46=GZ46)*($G46=HA46),"")</f>
        <v/>
      </c>
      <c r="HF46" s="229" t="str">
        <f aca="false">IF(HC46&lt;&gt;"",IF(ABS($F46-$G46)&gt;=PrSettings!$M$7,(ABS($F46-$G46-GZ46+HA46)&lt;=1)*1,IF(AND(HC46,$F46=$G46,$F46&gt;=PrSettings!$M$6),(ABS(GZ46-$F46)&lt;=1)*1,IF(AND(ABS($F46-$G46-GZ46+HA46)&lt;=1,$F46+$G46&gt;=PrSettings!$M$8),(ABS(GZ46-$F46)&lt;=1)*(ABS(HA46-$G46)&lt;=1)*1,""))),"")</f>
        <v/>
      </c>
      <c r="HG46" s="238"/>
      <c r="HI46" s="227" t="n">
        <f aca="false">$B46</f>
        <v>17</v>
      </c>
      <c r="HJ46" s="228" t="str">
        <f aca="false">GrpF!$B$9</f>
        <v>Czechia</v>
      </c>
      <c r="HK46" s="229" t="n">
        <f aca="false">$D46</f>
        <v>7</v>
      </c>
      <c r="HL46" s="228" t="str">
        <f aca="false">GrpF!$D$9</f>
        <v>Türkiye</v>
      </c>
      <c r="HM46" s="232"/>
      <c r="HN46" s="232"/>
      <c r="HO46" s="237"/>
      <c r="HP46" s="229" t="str">
        <f aca="false">IF(($F46&lt;&gt;"")*($G46&lt;&gt;"")*(HM46&lt;&gt;"")*(HN46&lt;&gt;""),($F46&gt;$G46)*(HM46&gt;HN46)+($F46=$G46)*(HM46=HN46)+($F46&lt;$G46)*(HM46&lt;HN46),"")</f>
        <v/>
      </c>
      <c r="HQ46" s="229" t="str">
        <f aca="false">IF((HP46&lt;&gt;""),IF(OR($F46&lt;&gt;$G46,PrSettings!$M$4="●"),(($F46-$G46)=(HM46-HN46))*1,0),"")</f>
        <v/>
      </c>
      <c r="HR46" s="229" t="str">
        <f aca="false">IF((HP46&lt;&gt;""),($F46=HM46)*($G46=HN46),"")</f>
        <v/>
      </c>
      <c r="HS46" s="229" t="str">
        <f aca="false">IF(HP46&lt;&gt;"",IF(ABS($F46-$G46)&gt;=PrSettings!$M$7,(ABS($F46-$G46-HM46+HN46)&lt;=1)*1,IF(AND(HP46,$F46=$G46,$F46&gt;=PrSettings!$M$6),(ABS(HM46-$F46)&lt;=1)*1,IF(AND(ABS($F46-$G46-HM46+HN46)&lt;=1,$F46+$G46&gt;=PrSettings!$M$8),(ABS(HM46-$F46)&lt;=1)*(ABS(HN46-$G46)&lt;=1)*1,""))),"")</f>
        <v/>
      </c>
      <c r="HT46" s="238"/>
      <c r="HV46" s="227" t="n">
        <f aca="false">$B46</f>
        <v>17</v>
      </c>
      <c r="HW46" s="228" t="str">
        <f aca="false">GrpF!$B$9</f>
        <v>Czechia</v>
      </c>
      <c r="HX46" s="229" t="n">
        <f aca="false">$D46</f>
        <v>7</v>
      </c>
      <c r="HY46" s="228" t="str">
        <f aca="false">GrpF!$D$9</f>
        <v>Türkiye</v>
      </c>
      <c r="HZ46" s="232"/>
      <c r="IA46" s="232"/>
      <c r="IB46" s="237"/>
      <c r="IC46" s="229" t="str">
        <f aca="false">IF(($F46&lt;&gt;"")*($G46&lt;&gt;"")*(HZ46&lt;&gt;"")*(IA46&lt;&gt;""),($F46&gt;$G46)*(HZ46&gt;IA46)+($F46=$G46)*(HZ46=IA46)+($F46&lt;$G46)*(HZ46&lt;IA46),"")</f>
        <v/>
      </c>
      <c r="ID46" s="229" t="str">
        <f aca="false">IF((IC46&lt;&gt;""),IF(OR($F46&lt;&gt;$G46,PrSettings!$M$4="●"),(($F46-$G46)=(HZ46-IA46))*1,0),"")</f>
        <v/>
      </c>
      <c r="IE46" s="229" t="str">
        <f aca="false">IF((IC46&lt;&gt;""),($F46=HZ46)*($G46=IA46),"")</f>
        <v/>
      </c>
      <c r="IF46" s="229" t="str">
        <f aca="false">IF(IC46&lt;&gt;"",IF(ABS($F46-$G46)&gt;=PrSettings!$M$7,(ABS($F46-$G46-HZ46+IA46)&lt;=1)*1,IF(AND(IC46,$F46=$G46,$F46&gt;=PrSettings!$M$6),(ABS(HZ46-$F46)&lt;=1)*1,IF(AND(ABS($F46-$G46-HZ46+IA46)&lt;=1,$F46+$G46&gt;=PrSettings!$M$8),(ABS(HZ46-$F46)&lt;=1)*(ABS(IA46-$G46)&lt;=1)*1,""))),"")</f>
        <v/>
      </c>
      <c r="IG46" s="238"/>
      <c r="II46" s="227" t="n">
        <f aca="false">$B46</f>
        <v>17</v>
      </c>
      <c r="IJ46" s="228" t="str">
        <f aca="false">GrpF!$B$9</f>
        <v>Czechia</v>
      </c>
      <c r="IK46" s="229" t="n">
        <f aca="false">$D46</f>
        <v>7</v>
      </c>
      <c r="IL46" s="228" t="str">
        <f aca="false">GrpF!$D$9</f>
        <v>Türkiye</v>
      </c>
      <c r="IM46" s="232"/>
      <c r="IN46" s="232"/>
      <c r="IO46" s="237"/>
      <c r="IP46" s="229" t="str">
        <f aca="false">IF(($F46&lt;&gt;"")*($G46&lt;&gt;"")*(IM46&lt;&gt;"")*(IN46&lt;&gt;""),($F46&gt;$G46)*(IM46&gt;IN46)+($F46=$G46)*(IM46=IN46)+($F46&lt;$G46)*(IM46&lt;IN46),"")</f>
        <v/>
      </c>
      <c r="IQ46" s="229" t="str">
        <f aca="false">IF((IP46&lt;&gt;""),IF(OR($F46&lt;&gt;$G46,PrSettings!$M$4="●"),(($F46-$G46)=(IM46-IN46))*1,0),"")</f>
        <v/>
      </c>
      <c r="IR46" s="229" t="str">
        <f aca="false">IF((IP46&lt;&gt;""),($F46=IM46)*($G46=IN46),"")</f>
        <v/>
      </c>
      <c r="IS46" s="229" t="str">
        <f aca="false">IF(IP46&lt;&gt;"",IF(ABS($F46-$G46)&gt;=PrSettings!$M$7,(ABS($F46-$G46-IM46+IN46)&lt;=1)*1,IF(AND(IP46,$F46=$G46,$F46&gt;=PrSettings!$M$6),(ABS(IM46-$F46)&lt;=1)*1,IF(AND(ABS($F46-$G46-IM46+IN46)&lt;=1,$F46+$G46&gt;=PrSettings!$M$8),(ABS(IM46-$F46)&lt;=1)*(ABS(IN46-$G46)&lt;=1)*1,""))),"")</f>
        <v/>
      </c>
      <c r="IT46" s="238"/>
      <c r="IV46" s="227" t="n">
        <f aca="false">$B46</f>
        <v>17</v>
      </c>
      <c r="IW46" s="228" t="str">
        <f aca="false">GrpF!$B$9</f>
        <v>Czechia</v>
      </c>
      <c r="IX46" s="229" t="n">
        <f aca="false">$D46</f>
        <v>7</v>
      </c>
      <c r="IY46" s="228" t="str">
        <f aca="false">GrpF!$D$9</f>
        <v>Türkiye</v>
      </c>
      <c r="IZ46" s="232"/>
      <c r="JA46" s="232"/>
      <c r="JB46" s="237"/>
      <c r="JC46" s="229" t="str">
        <f aca="false">IF(($F46&lt;&gt;"")*($G46&lt;&gt;"")*(IZ46&lt;&gt;"")*(JA46&lt;&gt;""),($F46&gt;$G46)*(IZ46&gt;JA46)+($F46=$G46)*(IZ46=JA46)+($F46&lt;$G46)*(IZ46&lt;JA46),"")</f>
        <v/>
      </c>
      <c r="JD46" s="229" t="str">
        <f aca="false">IF((JC46&lt;&gt;""),IF(OR($F46&lt;&gt;$G46,PrSettings!$M$4="●"),(($F46-$G46)=(IZ46-JA46))*1,0),"")</f>
        <v/>
      </c>
      <c r="JE46" s="229" t="str">
        <f aca="false">IF((JC46&lt;&gt;""),($F46=IZ46)*($G46=JA46),"")</f>
        <v/>
      </c>
      <c r="JF46" s="229" t="str">
        <f aca="false">IF(JC46&lt;&gt;"",IF(ABS($F46-$G46)&gt;=PrSettings!$M$7,(ABS($F46-$G46-IZ46+JA46)&lt;=1)*1,IF(AND(JC46,$F46=$G46,$F46&gt;=PrSettings!$M$6),(ABS(IZ46-$F46)&lt;=1)*1,IF(AND(ABS($F46-$G46-IZ46+JA46)&lt;=1,$F46+$G46&gt;=PrSettings!$M$8),(ABS(IZ46-$F46)&lt;=1)*(ABS(JA46-$G46)&lt;=1)*1,""))),"")</f>
        <v/>
      </c>
      <c r="JG46" s="238"/>
      <c r="JI46" s="227" t="n">
        <f aca="false">$B46</f>
        <v>17</v>
      </c>
      <c r="JJ46" s="228" t="str">
        <f aca="false">GrpF!$B$9</f>
        <v>Czechia</v>
      </c>
      <c r="JK46" s="229" t="n">
        <f aca="false">$D46</f>
        <v>7</v>
      </c>
      <c r="JL46" s="228" t="str">
        <f aca="false">GrpF!$D$9</f>
        <v>Türkiye</v>
      </c>
      <c r="JM46" s="232"/>
      <c r="JN46" s="232"/>
      <c r="JO46" s="237"/>
      <c r="JP46" s="229" t="str">
        <f aca="false">IF(($F46&lt;&gt;"")*($G46&lt;&gt;"")*(JM46&lt;&gt;"")*(JN46&lt;&gt;""),($F46&gt;$G46)*(JM46&gt;JN46)+($F46=$G46)*(JM46=JN46)+($F46&lt;$G46)*(JM46&lt;JN46),"")</f>
        <v/>
      </c>
      <c r="JQ46" s="229" t="str">
        <f aca="false">IF((JP46&lt;&gt;""),IF(OR($F46&lt;&gt;$G46,PrSettings!$M$4="●"),(($F46-$G46)=(JM46-JN46))*1,0),"")</f>
        <v/>
      </c>
      <c r="JR46" s="229" t="str">
        <f aca="false">IF((JP46&lt;&gt;""),($F46=JM46)*($G46=JN46),"")</f>
        <v/>
      </c>
      <c r="JS46" s="229" t="str">
        <f aca="false">IF(JP46&lt;&gt;"",IF(ABS($F46-$G46)&gt;=PrSettings!$M$7,(ABS($F46-$G46-JM46+JN46)&lt;=1)*1,IF(AND(JP46,$F46=$G46,$F46&gt;=PrSettings!$M$6),(ABS(JM46-$F46)&lt;=1)*1,IF(AND(ABS($F46-$G46-JM46+JN46)&lt;=1,$F46+$G46&gt;=PrSettings!$M$8),(ABS(JM46-$F46)&lt;=1)*(ABS(JN46-$G46)&lt;=1)*1,""))),"")</f>
        <v/>
      </c>
      <c r="JT46" s="238"/>
      <c r="JV46" s="227" t="n">
        <f aca="false">$B46</f>
        <v>17</v>
      </c>
      <c r="JW46" s="228" t="str">
        <f aca="false">GrpF!$B$9</f>
        <v>Czechia</v>
      </c>
      <c r="JX46" s="229" t="n">
        <f aca="false">$D46</f>
        <v>7</v>
      </c>
      <c r="JY46" s="228" t="str">
        <f aca="false">GrpF!$D$9</f>
        <v>Türkiye</v>
      </c>
      <c r="JZ46" s="232"/>
      <c r="KA46" s="232"/>
      <c r="KB46" s="237"/>
      <c r="KC46" s="229" t="str">
        <f aca="false">IF(($F46&lt;&gt;"")*($G46&lt;&gt;"")*(JZ46&lt;&gt;"")*(KA46&lt;&gt;""),($F46&gt;$G46)*(JZ46&gt;KA46)+($F46=$G46)*(JZ46=KA46)+($F46&lt;$G46)*(JZ46&lt;KA46),"")</f>
        <v/>
      </c>
      <c r="KD46" s="229" t="str">
        <f aca="false">IF((KC46&lt;&gt;""),IF(OR($F46&lt;&gt;$G46,PrSettings!$M$4="●"),(($F46-$G46)=(JZ46-KA46))*1,0),"")</f>
        <v/>
      </c>
      <c r="KE46" s="229" t="str">
        <f aca="false">IF((KC46&lt;&gt;""),($F46=JZ46)*($G46=KA46),"")</f>
        <v/>
      </c>
      <c r="KF46" s="229" t="str">
        <f aca="false">IF(KC46&lt;&gt;"",IF(ABS($F46-$G46)&gt;=PrSettings!$M$7,(ABS($F46-$G46-JZ46+KA46)&lt;=1)*1,IF(AND(KC46,$F46=$G46,$F46&gt;=PrSettings!$M$6),(ABS(JZ46-$F46)&lt;=1)*1,IF(AND(ABS($F46-$G46-JZ46+KA46)&lt;=1,$F46+$G46&gt;=PrSettings!$M$8),(ABS(JZ46-$F46)&lt;=1)*(ABS(KA46-$G46)&lt;=1)*1,""))),"")</f>
        <v/>
      </c>
      <c r="KG46" s="238"/>
      <c r="KI46" s="227" t="n">
        <f aca="false">$B46</f>
        <v>17</v>
      </c>
      <c r="KJ46" s="228" t="str">
        <f aca="false">GrpF!$B$9</f>
        <v>Czechia</v>
      </c>
      <c r="KK46" s="229" t="n">
        <f aca="false">$D46</f>
        <v>7</v>
      </c>
      <c r="KL46" s="228" t="str">
        <f aca="false">GrpF!$D$9</f>
        <v>Türkiye</v>
      </c>
      <c r="KM46" s="232"/>
      <c r="KN46" s="232"/>
      <c r="KO46" s="237"/>
      <c r="KP46" s="229" t="str">
        <f aca="false">IF(($F46&lt;&gt;"")*($G46&lt;&gt;"")*(KM46&lt;&gt;"")*(KN46&lt;&gt;""),($F46&gt;$G46)*(KM46&gt;KN46)+($F46=$G46)*(KM46=KN46)+($F46&lt;$G46)*(KM46&lt;KN46),"")</f>
        <v/>
      </c>
      <c r="KQ46" s="229" t="str">
        <f aca="false">IF((KP46&lt;&gt;""),IF(OR($F46&lt;&gt;$G46,PrSettings!$M$4="●"),(($F46-$G46)=(KM46-KN46))*1,0),"")</f>
        <v/>
      </c>
      <c r="KR46" s="229" t="str">
        <f aca="false">IF((KP46&lt;&gt;""),($F46=KM46)*($G46=KN46),"")</f>
        <v/>
      </c>
      <c r="KS46" s="229" t="str">
        <f aca="false">IF(KP46&lt;&gt;"",IF(ABS($F46-$G46)&gt;=PrSettings!$M$7,(ABS($F46-$G46-KM46+KN46)&lt;=1)*1,IF(AND(KP46,$F46=$G46,$F46&gt;=PrSettings!$M$6),(ABS(KM46-$F46)&lt;=1)*1,IF(AND(ABS($F46-$G46-KM46+KN46)&lt;=1,$F46+$G46&gt;=PrSettings!$M$8),(ABS(KM46-$F46)&lt;=1)*(ABS(KN46-$G46)&lt;=1)*1,""))),"")</f>
        <v/>
      </c>
      <c r="KT46" s="238"/>
      <c r="KV46" s="227" t="n">
        <f aca="false">$B46</f>
        <v>17</v>
      </c>
      <c r="KW46" s="228" t="str">
        <f aca="false">GrpF!$B$9</f>
        <v>Czechia</v>
      </c>
      <c r="KX46" s="229" t="n">
        <f aca="false">$D46</f>
        <v>7</v>
      </c>
      <c r="KY46" s="228" t="str">
        <f aca="false">GrpF!$D$9</f>
        <v>Türkiye</v>
      </c>
      <c r="KZ46" s="232"/>
      <c r="LA46" s="232"/>
      <c r="LB46" s="237"/>
      <c r="LC46" s="229" t="str">
        <f aca="false">IF(($F46&lt;&gt;"")*($G46&lt;&gt;"")*(KZ46&lt;&gt;"")*(LA46&lt;&gt;""),($F46&gt;$G46)*(KZ46&gt;LA46)+($F46=$G46)*(KZ46=LA46)+($F46&lt;$G46)*(KZ46&lt;LA46),"")</f>
        <v/>
      </c>
      <c r="LD46" s="229" t="str">
        <f aca="false">IF((LC46&lt;&gt;""),IF(OR($F46&lt;&gt;$G46,PrSettings!$M$4="●"),(($F46-$G46)=(KZ46-LA46))*1,0),"")</f>
        <v/>
      </c>
      <c r="LE46" s="229" t="str">
        <f aca="false">IF((LC46&lt;&gt;""),($F46=KZ46)*($G46=LA46),"")</f>
        <v/>
      </c>
      <c r="LF46" s="229" t="str">
        <f aca="false">IF(LC46&lt;&gt;"",IF(ABS($F46-$G46)&gt;=PrSettings!$M$7,(ABS($F46-$G46-KZ46+LA46)&lt;=1)*1,IF(AND(LC46,$F46=$G46,$F46&gt;=PrSettings!$M$6),(ABS(KZ46-$F46)&lt;=1)*1,IF(AND(ABS($F46-$G46-KZ46+LA46)&lt;=1,$F46+$G46&gt;=PrSettings!$M$8),(ABS(KZ46-$F46)&lt;=1)*(ABS(LA46-$G46)&lt;=1)*1,""))),"")</f>
        <v/>
      </c>
      <c r="LG46" s="238"/>
      <c r="LI46" s="227" t="n">
        <f aca="false">$B46</f>
        <v>17</v>
      </c>
      <c r="LJ46" s="228" t="str">
        <f aca="false">GrpF!$B$9</f>
        <v>Czechia</v>
      </c>
      <c r="LK46" s="229" t="n">
        <f aca="false">$D46</f>
        <v>7</v>
      </c>
      <c r="LL46" s="228" t="str">
        <f aca="false">GrpF!$D$9</f>
        <v>Türkiye</v>
      </c>
      <c r="LM46" s="232"/>
      <c r="LN46" s="232"/>
      <c r="LO46" s="237"/>
      <c r="LP46" s="229" t="str">
        <f aca="false">IF(($F46&lt;&gt;"")*($G46&lt;&gt;"")*(LM46&lt;&gt;"")*(LN46&lt;&gt;""),($F46&gt;$G46)*(LM46&gt;LN46)+($F46=$G46)*(LM46=LN46)+($F46&lt;$G46)*(LM46&lt;LN46),"")</f>
        <v/>
      </c>
      <c r="LQ46" s="229" t="str">
        <f aca="false">IF((LP46&lt;&gt;""),IF(OR($F46&lt;&gt;$G46,PrSettings!$M$4="●"),(($F46-$G46)=(LM46-LN46))*1,0),"")</f>
        <v/>
      </c>
      <c r="LR46" s="229" t="str">
        <f aca="false">IF((LP46&lt;&gt;""),($F46=LM46)*($G46=LN46),"")</f>
        <v/>
      </c>
      <c r="LS46" s="229" t="str">
        <f aca="false">IF(LP46&lt;&gt;"",IF(ABS($F46-$G46)&gt;=PrSettings!$M$7,(ABS($F46-$G46-LM46+LN46)&lt;=1)*1,IF(AND(LP46,$F46=$G46,$F46&gt;=PrSettings!$M$6),(ABS(LM46-$F46)&lt;=1)*1,IF(AND(ABS($F46-$G46-LM46+LN46)&lt;=1,$F46+$G46&gt;=PrSettings!$M$8),(ABS(LM46-$F46)&lt;=1)*(ABS(LN46-$G46)&lt;=1)*1,""))),"")</f>
        <v/>
      </c>
      <c r="LT46" s="238"/>
      <c r="LV46" s="227" t="n">
        <f aca="false">$B46</f>
        <v>17</v>
      </c>
      <c r="LW46" s="228" t="str">
        <f aca="false">GrpF!$B$9</f>
        <v>Czechia</v>
      </c>
      <c r="LX46" s="229" t="n">
        <f aca="false">$D46</f>
        <v>7</v>
      </c>
      <c r="LY46" s="228" t="str">
        <f aca="false">GrpF!$D$9</f>
        <v>Türkiye</v>
      </c>
      <c r="LZ46" s="232"/>
      <c r="MA46" s="232"/>
      <c r="MB46" s="237"/>
      <c r="MC46" s="229" t="str">
        <f aca="false">IF(($F46&lt;&gt;"")*($G46&lt;&gt;"")*(LZ46&lt;&gt;"")*(MA46&lt;&gt;""),($F46&gt;$G46)*(LZ46&gt;MA46)+($F46=$G46)*(LZ46=MA46)+($F46&lt;$G46)*(LZ46&lt;MA46),"")</f>
        <v/>
      </c>
      <c r="MD46" s="229" t="str">
        <f aca="false">IF((MC46&lt;&gt;""),IF(OR($F46&lt;&gt;$G46,PrSettings!$M$4="●"),(($F46-$G46)=(LZ46-MA46))*1,0),"")</f>
        <v/>
      </c>
      <c r="ME46" s="229" t="str">
        <f aca="false">IF((MC46&lt;&gt;""),($F46=LZ46)*($G46=MA46),"")</f>
        <v/>
      </c>
      <c r="MF46" s="229" t="str">
        <f aca="false">IF(MC46&lt;&gt;"",IF(ABS($F46-$G46)&gt;=PrSettings!$M$7,(ABS($F46-$G46-LZ46+MA46)&lt;=1)*1,IF(AND(MC46,$F46=$G46,$F46&gt;=PrSettings!$M$6),(ABS(LZ46-$F46)&lt;=1)*1,IF(AND(ABS($F46-$G46-LZ46+MA46)&lt;=1,$F46+$G46&gt;=PrSettings!$M$8),(ABS(LZ46-$F46)&lt;=1)*(ABS(MA46-$G46)&lt;=1)*1,""))),"")</f>
        <v/>
      </c>
      <c r="MG46" s="238"/>
    </row>
    <row r="47" customFormat="false" ht="24" hidden="false" customHeight="true" outlineLevel="0" collapsed="false">
      <c r="A47" s="153"/>
      <c r="B47" s="217" t="str">
        <f aca="false">Language!$E$182</f>
        <v>Round of 16</v>
      </c>
      <c r="C47" s="239"/>
      <c r="D47" s="239"/>
      <c r="E47" s="220"/>
      <c r="F47" s="240"/>
      <c r="G47" s="241"/>
      <c r="H47" s="107"/>
      <c r="I47" s="217" t="str">
        <f aca="false">$B47</f>
        <v>Round of 16</v>
      </c>
      <c r="J47" s="219"/>
      <c r="K47" s="219"/>
      <c r="L47" s="220"/>
      <c r="M47" s="223"/>
      <c r="N47" s="224"/>
      <c r="O47" s="221"/>
      <c r="P47" s="225"/>
      <c r="Q47" s="225"/>
      <c r="R47" s="220"/>
      <c r="S47" s="220"/>
      <c r="T47" s="226"/>
      <c r="U47" s="107"/>
      <c r="V47" s="217" t="str">
        <f aca="false">$B47</f>
        <v>Round of 16</v>
      </c>
      <c r="W47" s="219"/>
      <c r="X47" s="219"/>
      <c r="Y47" s="220"/>
      <c r="Z47" s="223"/>
      <c r="AA47" s="224"/>
      <c r="AB47" s="221"/>
      <c r="AC47" s="225"/>
      <c r="AD47" s="225"/>
      <c r="AE47" s="220"/>
      <c r="AF47" s="220"/>
      <c r="AG47" s="226"/>
      <c r="AH47" s="107"/>
      <c r="AI47" s="217" t="str">
        <f aca="false">$B47</f>
        <v>Round of 16</v>
      </c>
      <c r="AJ47" s="219"/>
      <c r="AK47" s="219"/>
      <c r="AL47" s="220"/>
      <c r="AM47" s="223"/>
      <c r="AN47" s="224"/>
      <c r="AO47" s="221"/>
      <c r="AP47" s="225"/>
      <c r="AQ47" s="225"/>
      <c r="AR47" s="220"/>
      <c r="AS47" s="220"/>
      <c r="AT47" s="226"/>
      <c r="AU47" s="107"/>
      <c r="AV47" s="217" t="str">
        <f aca="false">$B47</f>
        <v>Round of 16</v>
      </c>
      <c r="AW47" s="219"/>
      <c r="AX47" s="219"/>
      <c r="AY47" s="220"/>
      <c r="AZ47" s="223"/>
      <c r="BA47" s="224"/>
      <c r="BB47" s="221"/>
      <c r="BC47" s="225"/>
      <c r="BD47" s="225"/>
      <c r="BE47" s="220"/>
      <c r="BF47" s="220"/>
      <c r="BG47" s="226"/>
      <c r="BH47" s="107"/>
      <c r="BI47" s="217" t="str">
        <f aca="false">$B47</f>
        <v>Round of 16</v>
      </c>
      <c r="BJ47" s="219"/>
      <c r="BK47" s="219"/>
      <c r="BL47" s="220"/>
      <c r="BM47" s="223"/>
      <c r="BN47" s="224"/>
      <c r="BO47" s="221"/>
      <c r="BP47" s="225"/>
      <c r="BQ47" s="225"/>
      <c r="BR47" s="220"/>
      <c r="BS47" s="220"/>
      <c r="BT47" s="226"/>
      <c r="BU47" s="107"/>
      <c r="BV47" s="217" t="str">
        <f aca="false">$B47</f>
        <v>Round of 16</v>
      </c>
      <c r="BW47" s="219"/>
      <c r="BX47" s="219"/>
      <c r="BY47" s="220"/>
      <c r="BZ47" s="223"/>
      <c r="CA47" s="224"/>
      <c r="CB47" s="221"/>
      <c r="CC47" s="225"/>
      <c r="CD47" s="225"/>
      <c r="CE47" s="220"/>
      <c r="CF47" s="220"/>
      <c r="CG47" s="226"/>
      <c r="CH47" s="107"/>
      <c r="CI47" s="217" t="str">
        <f aca="false">$B47</f>
        <v>Round of 16</v>
      </c>
      <c r="CJ47" s="219"/>
      <c r="CK47" s="219"/>
      <c r="CL47" s="220"/>
      <c r="CM47" s="223"/>
      <c r="CN47" s="224"/>
      <c r="CO47" s="221"/>
      <c r="CP47" s="225"/>
      <c r="CQ47" s="225"/>
      <c r="CR47" s="220"/>
      <c r="CS47" s="220"/>
      <c r="CT47" s="226"/>
      <c r="CU47" s="107"/>
      <c r="CV47" s="217" t="str">
        <f aca="false">$B47</f>
        <v>Round of 16</v>
      </c>
      <c r="CW47" s="219"/>
      <c r="CX47" s="219"/>
      <c r="CY47" s="220"/>
      <c r="CZ47" s="223"/>
      <c r="DA47" s="224"/>
      <c r="DB47" s="221"/>
      <c r="DC47" s="225"/>
      <c r="DD47" s="225"/>
      <c r="DE47" s="220"/>
      <c r="DF47" s="220"/>
      <c r="DG47" s="226"/>
      <c r="DH47" s="107"/>
      <c r="DI47" s="217" t="str">
        <f aca="false">$B47</f>
        <v>Round of 16</v>
      </c>
      <c r="DJ47" s="219"/>
      <c r="DK47" s="219"/>
      <c r="DL47" s="220"/>
      <c r="DM47" s="223"/>
      <c r="DN47" s="224"/>
      <c r="DO47" s="221"/>
      <c r="DP47" s="225"/>
      <c r="DQ47" s="225"/>
      <c r="DR47" s="220"/>
      <c r="DS47" s="220"/>
      <c r="DT47" s="226"/>
      <c r="DU47" s="107"/>
      <c r="DV47" s="217" t="str">
        <f aca="false">$B47</f>
        <v>Round of 16</v>
      </c>
      <c r="DW47" s="219"/>
      <c r="DX47" s="219"/>
      <c r="DY47" s="220"/>
      <c r="DZ47" s="223"/>
      <c r="EA47" s="224"/>
      <c r="EB47" s="221"/>
      <c r="EC47" s="225"/>
      <c r="ED47" s="225"/>
      <c r="EE47" s="220"/>
      <c r="EF47" s="220"/>
      <c r="EG47" s="226"/>
      <c r="EH47" s="107"/>
      <c r="EI47" s="217" t="str">
        <f aca="false">$B47</f>
        <v>Round of 16</v>
      </c>
      <c r="EJ47" s="219"/>
      <c r="EK47" s="219"/>
      <c r="EL47" s="220"/>
      <c r="EM47" s="223"/>
      <c r="EN47" s="224"/>
      <c r="EO47" s="221"/>
      <c r="EP47" s="225"/>
      <c r="EQ47" s="225"/>
      <c r="ER47" s="220"/>
      <c r="ES47" s="220"/>
      <c r="ET47" s="226"/>
      <c r="EU47" s="107"/>
      <c r="EV47" s="217" t="str">
        <f aca="false">$B47</f>
        <v>Round of 16</v>
      </c>
      <c r="EW47" s="219"/>
      <c r="EX47" s="219"/>
      <c r="EY47" s="220"/>
      <c r="EZ47" s="223"/>
      <c r="FA47" s="224"/>
      <c r="FB47" s="221"/>
      <c r="FC47" s="225"/>
      <c r="FD47" s="225"/>
      <c r="FE47" s="220"/>
      <c r="FF47" s="220"/>
      <c r="FG47" s="226"/>
      <c r="FH47" s="107"/>
      <c r="FI47" s="217" t="str">
        <f aca="false">$B47</f>
        <v>Round of 16</v>
      </c>
      <c r="FJ47" s="219"/>
      <c r="FK47" s="219"/>
      <c r="FL47" s="220"/>
      <c r="FM47" s="223"/>
      <c r="FN47" s="224"/>
      <c r="FO47" s="221"/>
      <c r="FP47" s="225"/>
      <c r="FQ47" s="225"/>
      <c r="FR47" s="220"/>
      <c r="FS47" s="220"/>
      <c r="FT47" s="226"/>
      <c r="FU47" s="107"/>
      <c r="FV47" s="217" t="str">
        <f aca="false">$B47</f>
        <v>Round of 16</v>
      </c>
      <c r="FW47" s="219"/>
      <c r="FX47" s="219"/>
      <c r="FY47" s="220"/>
      <c r="FZ47" s="223"/>
      <c r="GA47" s="224"/>
      <c r="GB47" s="221"/>
      <c r="GC47" s="225"/>
      <c r="GD47" s="225"/>
      <c r="GE47" s="220"/>
      <c r="GF47" s="220"/>
      <c r="GG47" s="226"/>
      <c r="GH47" s="107"/>
      <c r="GI47" s="217" t="str">
        <f aca="false">$B47</f>
        <v>Round of 16</v>
      </c>
      <c r="GJ47" s="219"/>
      <c r="GK47" s="219"/>
      <c r="GL47" s="220"/>
      <c r="GM47" s="223"/>
      <c r="GN47" s="224"/>
      <c r="GO47" s="221"/>
      <c r="GP47" s="225"/>
      <c r="GQ47" s="225"/>
      <c r="GR47" s="220"/>
      <c r="GS47" s="220"/>
      <c r="GT47" s="226"/>
      <c r="GU47" s="107"/>
      <c r="GV47" s="217" t="str">
        <f aca="false">$B47</f>
        <v>Round of 16</v>
      </c>
      <c r="GW47" s="219"/>
      <c r="GX47" s="219"/>
      <c r="GY47" s="220"/>
      <c r="GZ47" s="223"/>
      <c r="HA47" s="224"/>
      <c r="HB47" s="221"/>
      <c r="HC47" s="225"/>
      <c r="HD47" s="225"/>
      <c r="HE47" s="220"/>
      <c r="HF47" s="220"/>
      <c r="HG47" s="226"/>
      <c r="HH47" s="107"/>
      <c r="HI47" s="217" t="str">
        <f aca="false">$B47</f>
        <v>Round of 16</v>
      </c>
      <c r="HJ47" s="219"/>
      <c r="HK47" s="219"/>
      <c r="HL47" s="220"/>
      <c r="HM47" s="223"/>
      <c r="HN47" s="224"/>
      <c r="HO47" s="221"/>
      <c r="HP47" s="225"/>
      <c r="HQ47" s="225"/>
      <c r="HR47" s="220"/>
      <c r="HS47" s="220"/>
      <c r="HT47" s="226"/>
      <c r="HU47" s="107"/>
      <c r="HV47" s="217" t="str">
        <f aca="false">$B47</f>
        <v>Round of 16</v>
      </c>
      <c r="HW47" s="219"/>
      <c r="HX47" s="219"/>
      <c r="HY47" s="220"/>
      <c r="HZ47" s="223"/>
      <c r="IA47" s="224"/>
      <c r="IB47" s="221"/>
      <c r="IC47" s="225"/>
      <c r="ID47" s="225"/>
      <c r="IE47" s="220"/>
      <c r="IF47" s="220"/>
      <c r="IG47" s="226"/>
      <c r="IH47" s="107"/>
      <c r="II47" s="217" t="str">
        <f aca="false">$B47</f>
        <v>Round of 16</v>
      </c>
      <c r="IJ47" s="219"/>
      <c r="IK47" s="219"/>
      <c r="IL47" s="220"/>
      <c r="IM47" s="223"/>
      <c r="IN47" s="224"/>
      <c r="IO47" s="221"/>
      <c r="IP47" s="225"/>
      <c r="IQ47" s="225"/>
      <c r="IR47" s="220"/>
      <c r="IS47" s="220"/>
      <c r="IT47" s="226"/>
      <c r="IU47" s="107"/>
      <c r="IV47" s="217" t="str">
        <f aca="false">$B47</f>
        <v>Round of 16</v>
      </c>
      <c r="IW47" s="219"/>
      <c r="IX47" s="219"/>
      <c r="IY47" s="220"/>
      <c r="IZ47" s="223"/>
      <c r="JA47" s="224"/>
      <c r="JB47" s="221"/>
      <c r="JC47" s="225"/>
      <c r="JD47" s="225"/>
      <c r="JE47" s="220"/>
      <c r="JF47" s="220"/>
      <c r="JG47" s="226"/>
      <c r="JH47" s="107"/>
      <c r="JI47" s="217" t="str">
        <f aca="false">$B47</f>
        <v>Round of 16</v>
      </c>
      <c r="JJ47" s="219"/>
      <c r="JK47" s="219"/>
      <c r="JL47" s="220"/>
      <c r="JM47" s="223"/>
      <c r="JN47" s="224"/>
      <c r="JO47" s="221"/>
      <c r="JP47" s="225"/>
      <c r="JQ47" s="225"/>
      <c r="JR47" s="220"/>
      <c r="JS47" s="220"/>
      <c r="JT47" s="226"/>
      <c r="JU47" s="107"/>
      <c r="JV47" s="217" t="str">
        <f aca="false">$B47</f>
        <v>Round of 16</v>
      </c>
      <c r="JW47" s="219"/>
      <c r="JX47" s="219"/>
      <c r="JY47" s="220"/>
      <c r="JZ47" s="223"/>
      <c r="KA47" s="224"/>
      <c r="KB47" s="221"/>
      <c r="KC47" s="225"/>
      <c r="KD47" s="225"/>
      <c r="KE47" s="220"/>
      <c r="KF47" s="220"/>
      <c r="KG47" s="226"/>
      <c r="KH47" s="107"/>
      <c r="KI47" s="217" t="str">
        <f aca="false">$B47</f>
        <v>Round of 16</v>
      </c>
      <c r="KJ47" s="219"/>
      <c r="KK47" s="219"/>
      <c r="KL47" s="220"/>
      <c r="KM47" s="223"/>
      <c r="KN47" s="224"/>
      <c r="KO47" s="221"/>
      <c r="KP47" s="225"/>
      <c r="KQ47" s="225"/>
      <c r="KR47" s="220"/>
      <c r="KS47" s="220"/>
      <c r="KT47" s="226"/>
      <c r="KU47" s="107"/>
      <c r="KV47" s="217" t="str">
        <f aca="false">$B47</f>
        <v>Round of 16</v>
      </c>
      <c r="KW47" s="219"/>
      <c r="KX47" s="219"/>
      <c r="KY47" s="220"/>
      <c r="KZ47" s="223"/>
      <c r="LA47" s="224"/>
      <c r="LB47" s="221"/>
      <c r="LC47" s="225"/>
      <c r="LD47" s="225"/>
      <c r="LE47" s="220"/>
      <c r="LF47" s="220"/>
      <c r="LG47" s="226"/>
      <c r="LH47" s="107"/>
      <c r="LI47" s="217" t="str">
        <f aca="false">$B47</f>
        <v>Round of 16</v>
      </c>
      <c r="LJ47" s="219"/>
      <c r="LK47" s="219"/>
      <c r="LL47" s="220"/>
      <c r="LM47" s="223"/>
      <c r="LN47" s="224"/>
      <c r="LO47" s="221"/>
      <c r="LP47" s="225"/>
      <c r="LQ47" s="225"/>
      <c r="LR47" s="220"/>
      <c r="LS47" s="220"/>
      <c r="LT47" s="226"/>
      <c r="LU47" s="107"/>
      <c r="LV47" s="217" t="str">
        <f aca="false">$B47</f>
        <v>Round of 16</v>
      </c>
      <c r="LW47" s="219"/>
      <c r="LX47" s="219"/>
      <c r="LY47" s="220"/>
      <c r="LZ47" s="223"/>
      <c r="MA47" s="224"/>
      <c r="MB47" s="221"/>
      <c r="MC47" s="225"/>
      <c r="MD47" s="225"/>
      <c r="ME47" s="220"/>
      <c r="MF47" s="220"/>
      <c r="MG47" s="226"/>
    </row>
    <row r="48" customFormat="false" ht="15.75" hidden="false" customHeight="true" outlineLevel="0" collapsed="false">
      <c r="A48" s="153"/>
      <c r="B48" s="227" t="n">
        <f aca="false" t="array" ref="B48:B48">IF(C48="","",INDEX(Groups!$C$7:$C$35,MATCH(C48,Groups!$D$7:$D$35,0)))</f>
        <v>3</v>
      </c>
      <c r="C48" s="228" t="str">
        <f aca="true">INDIRECT("'"&amp;References!$A$1&amp;"'!"&amp;"$B$54")</f>
        <v>Spain</v>
      </c>
      <c r="D48" s="229" t="n">
        <f aca="false" t="array" ref="D48:D48">IF(E48="","",INDEX(Groups!$C$7:$C$35,MATCH(E48,Groups!$D$7:$D$35,0)))</f>
        <v>7</v>
      </c>
      <c r="E48" s="228" t="str">
        <f aca="true">INDIRECT("'"&amp;References!$A$1&amp;"'!"&amp;"$C$54")</f>
        <v>Türkiye</v>
      </c>
      <c r="F48" s="230" t="n">
        <f aca="true">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231" t="n">
        <f aca="true">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H48" s="107"/>
      <c r="I48" s="242"/>
      <c r="J48" s="228" t="str">
        <f aca="false">IF(I48="","",VLOOKUP(I48,Language!$D$5:$E$63,2,0))</f>
        <v/>
      </c>
      <c r="K48" s="232"/>
      <c r="L48" s="228" t="str">
        <f aca="false">IF(K48="","",VLOOKUP(K48,Language!$D$5:$E$63,2,0))</f>
        <v/>
      </c>
      <c r="M48" s="243"/>
      <c r="N48" s="244"/>
      <c r="O48" s="245"/>
      <c r="P48" s="245"/>
      <c r="Q48" s="246" t="n">
        <f aca="false">COUNTIF(I$48:I$55,I48)+COUNTIF(K$48:K$55,I48)</f>
        <v>0</v>
      </c>
      <c r="R48" s="246" t="n">
        <f aca="false">COUNTIF(I$48:I$55,K48)+COUNTIF(K$48:K$55,K48)</f>
        <v>0</v>
      </c>
      <c r="S48" s="246"/>
      <c r="T48" s="247" t="str">
        <f aca="false">IF(OR(I48&lt;&gt;"",K48&lt;&gt;""),IF(Q48&lt;&gt;1,0,COUNTIF($B$48:$B$55,I48)+COUNTIF($D$48:$D$55,I48))+IF(R48&lt;&gt;1,0,COUNTIF($B$48:$B$55,K48)+COUNTIF($D$48:$D$55,K48)),"")</f>
        <v/>
      </c>
      <c r="U48" s="107"/>
      <c r="V48" s="242"/>
      <c r="W48" s="228" t="str">
        <f aca="false">IF(V48="","",VLOOKUP(V48,Language!$D$5:$E$63,2,0))</f>
        <v/>
      </c>
      <c r="X48" s="232"/>
      <c r="Y48" s="228" t="str">
        <f aca="false">IF(X48="","",VLOOKUP(X48,Language!$D$5:$E$63,2,0))</f>
        <v/>
      </c>
      <c r="Z48" s="243"/>
      <c r="AA48" s="244"/>
      <c r="AB48" s="245"/>
      <c r="AC48" s="245"/>
      <c r="AD48" s="246" t="n">
        <f aca="false">COUNTIF(V$48:V$55,V48)+COUNTIF(X$48:X$55,V48)</f>
        <v>0</v>
      </c>
      <c r="AE48" s="246" t="n">
        <f aca="false">COUNTIF(V$48:V$55,X48)+COUNTIF(X$48:X$55,X48)</f>
        <v>0</v>
      </c>
      <c r="AF48" s="246"/>
      <c r="AG48" s="247" t="str">
        <f aca="false">IF(OR(V48&lt;&gt;"",X48&lt;&gt;""),IF(AD48&lt;&gt;1,0,COUNTIF($B$48:$B$55,V48)+COUNTIF($D$48:$D$55,V48))+IF(AE48&lt;&gt;1,0,COUNTIF($B$48:$B$55,X48)+COUNTIF($D$48:$D$55,X48)),"")</f>
        <v/>
      </c>
      <c r="AH48" s="107"/>
      <c r="AI48" s="242"/>
      <c r="AJ48" s="228" t="str">
        <f aca="false">IF(AI48="","",VLOOKUP(AI48,Language!$D$5:$E$63,2,0))</f>
        <v/>
      </c>
      <c r="AK48" s="232"/>
      <c r="AL48" s="228" t="str">
        <f aca="false">IF(AK48="","",VLOOKUP(AK48,Language!$D$5:$E$63,2,0))</f>
        <v/>
      </c>
      <c r="AM48" s="243"/>
      <c r="AN48" s="244"/>
      <c r="AO48" s="245"/>
      <c r="AP48" s="245"/>
      <c r="AQ48" s="246" t="n">
        <f aca="false">COUNTIF(AI$48:AI$55,AI48)+COUNTIF(AK$48:AK$55,AI48)</f>
        <v>0</v>
      </c>
      <c r="AR48" s="246" t="n">
        <f aca="false">COUNTIF(AI$48:AI$55,AK48)+COUNTIF(AK$48:AK$55,AK48)</f>
        <v>0</v>
      </c>
      <c r="AS48" s="246"/>
      <c r="AT48" s="247" t="str">
        <f aca="false">IF(OR(AI48&lt;&gt;"",AK48&lt;&gt;""),IF(AQ48&lt;&gt;1,0,COUNTIF($B$48:$B$55,AI48)+COUNTIF($D$48:$D$55,AI48))+IF(AR48&lt;&gt;1,0,COUNTIF($B$48:$B$55,AK48)+COUNTIF($D$48:$D$55,AK48)),"")</f>
        <v/>
      </c>
      <c r="AU48" s="107"/>
      <c r="AV48" s="242"/>
      <c r="AW48" s="228" t="str">
        <f aca="false">IF(AV48="","",VLOOKUP(AV48,Language!$D$5:$E$63,2,0))</f>
        <v/>
      </c>
      <c r="AX48" s="232"/>
      <c r="AY48" s="228" t="str">
        <f aca="false">IF(AX48="","",VLOOKUP(AX48,Language!$D$5:$E$63,2,0))</f>
        <v/>
      </c>
      <c r="AZ48" s="243"/>
      <c r="BA48" s="244"/>
      <c r="BB48" s="245"/>
      <c r="BC48" s="245"/>
      <c r="BD48" s="246" t="n">
        <f aca="false">COUNTIF(AV$48:AV$55,AV48)+COUNTIF(AX$48:AX$55,AV48)</f>
        <v>0</v>
      </c>
      <c r="BE48" s="246" t="n">
        <f aca="false">COUNTIF(AV$48:AV$55,AX48)+COUNTIF(AX$48:AX$55,AX48)</f>
        <v>0</v>
      </c>
      <c r="BF48" s="246"/>
      <c r="BG48" s="247" t="str">
        <f aca="false">IF(OR(AV48&lt;&gt;"",AX48&lt;&gt;""),IF(BD48&lt;&gt;1,0,COUNTIF($B$48:$B$55,AV48)+COUNTIF($D$48:$D$55,AV48))+IF(BE48&lt;&gt;1,0,COUNTIF($B$48:$B$55,AX48)+COUNTIF($D$48:$D$55,AX48)),"")</f>
        <v/>
      </c>
      <c r="BH48" s="107"/>
      <c r="BI48" s="242"/>
      <c r="BJ48" s="228" t="str">
        <f aca="false">IF(BI48="","",VLOOKUP(BI48,Language!$D$5:$E$63,2,0))</f>
        <v/>
      </c>
      <c r="BK48" s="232"/>
      <c r="BL48" s="228" t="str">
        <f aca="false">IF(BK48="","",VLOOKUP(BK48,Language!$D$5:$E$63,2,0))</f>
        <v/>
      </c>
      <c r="BM48" s="243"/>
      <c r="BN48" s="244"/>
      <c r="BO48" s="245"/>
      <c r="BP48" s="245"/>
      <c r="BQ48" s="246" t="n">
        <f aca="false">COUNTIF(BI$48:BI$55,BI48)+COUNTIF(BK$48:BK$55,BI48)</f>
        <v>0</v>
      </c>
      <c r="BR48" s="246" t="n">
        <f aca="false">COUNTIF(BI$48:BI$55,BK48)+COUNTIF(BK$48:BK$55,BK48)</f>
        <v>0</v>
      </c>
      <c r="BS48" s="246"/>
      <c r="BT48" s="247" t="str">
        <f aca="false">IF(OR(BI48&lt;&gt;"",BK48&lt;&gt;""),IF(BQ48&lt;&gt;1,0,COUNTIF($B$48:$B$55,BI48)+COUNTIF($D$48:$D$55,BI48))+IF(BR48&lt;&gt;1,0,COUNTIF($B$48:$B$55,BK48)+COUNTIF($D$48:$D$55,BK48)),"")</f>
        <v/>
      </c>
      <c r="BU48" s="107"/>
      <c r="BV48" s="242"/>
      <c r="BW48" s="228" t="str">
        <f aca="false">IF(BV48="","",VLOOKUP(BV48,Language!$D$5:$E$63,2,0))</f>
        <v/>
      </c>
      <c r="BX48" s="232"/>
      <c r="BY48" s="228" t="str">
        <f aca="false">IF(BX48="","",VLOOKUP(BX48,Language!$D$5:$E$63,2,0))</f>
        <v/>
      </c>
      <c r="BZ48" s="243"/>
      <c r="CA48" s="244"/>
      <c r="CB48" s="245"/>
      <c r="CC48" s="245"/>
      <c r="CD48" s="246" t="n">
        <f aca="false">COUNTIF(BV$48:BV$55,BV48)+COUNTIF(BX$48:BX$55,BV48)</f>
        <v>0</v>
      </c>
      <c r="CE48" s="246" t="n">
        <f aca="false">COUNTIF(BV$48:BV$55,BX48)+COUNTIF(BX$48:BX$55,BX48)</f>
        <v>0</v>
      </c>
      <c r="CF48" s="246"/>
      <c r="CG48" s="247" t="str">
        <f aca="false">IF(OR(BV48&lt;&gt;"",BX48&lt;&gt;""),IF(CD48&lt;&gt;1,0,COUNTIF($B$48:$B$55,BV48)+COUNTIF($D$48:$D$55,BV48))+IF(CE48&lt;&gt;1,0,COUNTIF($B$48:$B$55,BX48)+COUNTIF($D$48:$D$55,BX48)),"")</f>
        <v/>
      </c>
      <c r="CH48" s="107"/>
      <c r="CI48" s="242"/>
      <c r="CJ48" s="228" t="str">
        <f aca="false">IF(CI48="","",VLOOKUP(CI48,Language!$D$5:$E$63,2,0))</f>
        <v/>
      </c>
      <c r="CK48" s="232"/>
      <c r="CL48" s="228" t="str">
        <f aca="false">IF(CK48="","",VLOOKUP(CK48,Language!$D$5:$E$63,2,0))</f>
        <v/>
      </c>
      <c r="CM48" s="243"/>
      <c r="CN48" s="244"/>
      <c r="CO48" s="245"/>
      <c r="CP48" s="245"/>
      <c r="CQ48" s="246" t="n">
        <f aca="false">COUNTIF(CI$48:CI$55,CI48)+COUNTIF(CK$48:CK$55,CI48)</f>
        <v>0</v>
      </c>
      <c r="CR48" s="246" t="n">
        <f aca="false">COUNTIF(CI$48:CI$55,CK48)+COUNTIF(CK$48:CK$55,CK48)</f>
        <v>0</v>
      </c>
      <c r="CS48" s="246"/>
      <c r="CT48" s="247" t="str">
        <f aca="false">IF(OR(CI48&lt;&gt;"",CK48&lt;&gt;""),IF(CQ48&lt;&gt;1,0,COUNTIF($B$48:$B$55,CI48)+COUNTIF($D$48:$D$55,CI48))+IF(CR48&lt;&gt;1,0,COUNTIF($B$48:$B$55,CK48)+COUNTIF($D$48:$D$55,CK48)),"")</f>
        <v/>
      </c>
      <c r="CU48" s="107"/>
      <c r="CV48" s="242"/>
      <c r="CW48" s="228" t="str">
        <f aca="false">IF(CV48="","",VLOOKUP(CV48,Language!$D$5:$E$63,2,0))</f>
        <v/>
      </c>
      <c r="CX48" s="232"/>
      <c r="CY48" s="228" t="str">
        <f aca="false">IF(CX48="","",VLOOKUP(CX48,Language!$D$5:$E$63,2,0))</f>
        <v/>
      </c>
      <c r="CZ48" s="243"/>
      <c r="DA48" s="244"/>
      <c r="DB48" s="245"/>
      <c r="DC48" s="245"/>
      <c r="DD48" s="246" t="n">
        <f aca="false">COUNTIF(CV$48:CV$55,CV48)+COUNTIF(CX$48:CX$55,CV48)</f>
        <v>0</v>
      </c>
      <c r="DE48" s="246" t="n">
        <f aca="false">COUNTIF(CV$48:CV$55,CX48)+COUNTIF(CX$48:CX$55,CX48)</f>
        <v>0</v>
      </c>
      <c r="DF48" s="246"/>
      <c r="DG48" s="247" t="str">
        <f aca="false">IF(OR(CV48&lt;&gt;"",CX48&lt;&gt;""),IF(DD48&lt;&gt;1,0,COUNTIF($B$48:$B$55,CV48)+COUNTIF($D$48:$D$55,CV48))+IF(DE48&lt;&gt;1,0,COUNTIF($B$48:$B$55,CX48)+COUNTIF($D$48:$D$55,CX48)),"")</f>
        <v/>
      </c>
      <c r="DH48" s="107"/>
      <c r="DI48" s="242"/>
      <c r="DJ48" s="228" t="str">
        <f aca="false">IF(DI48="","",VLOOKUP(DI48,Language!$D$5:$E$63,2,0))</f>
        <v/>
      </c>
      <c r="DK48" s="232"/>
      <c r="DL48" s="228" t="str">
        <f aca="false">IF(DK48="","",VLOOKUP(DK48,Language!$D$5:$E$63,2,0))</f>
        <v/>
      </c>
      <c r="DM48" s="243"/>
      <c r="DN48" s="244"/>
      <c r="DO48" s="245"/>
      <c r="DP48" s="245"/>
      <c r="DQ48" s="246" t="n">
        <f aca="false">COUNTIF(DI$48:DI$55,DI48)+COUNTIF(DK$48:DK$55,DI48)</f>
        <v>0</v>
      </c>
      <c r="DR48" s="246" t="n">
        <f aca="false">COUNTIF(DI$48:DI$55,DK48)+COUNTIF(DK$48:DK$55,DK48)</f>
        <v>0</v>
      </c>
      <c r="DS48" s="246"/>
      <c r="DT48" s="247" t="str">
        <f aca="false">IF(OR(DI48&lt;&gt;"",DK48&lt;&gt;""),IF(DQ48&lt;&gt;1,0,COUNTIF($B$48:$B$55,DI48)+COUNTIF($D$48:$D$55,DI48))+IF(DR48&lt;&gt;1,0,COUNTIF($B$48:$B$55,DK48)+COUNTIF($D$48:$D$55,DK48)),"")</f>
        <v/>
      </c>
      <c r="DU48" s="107"/>
      <c r="DV48" s="242"/>
      <c r="DW48" s="228" t="str">
        <f aca="false">IF(DV48="","",VLOOKUP(DV48,Language!$D$5:$E$63,2,0))</f>
        <v/>
      </c>
      <c r="DX48" s="232"/>
      <c r="DY48" s="228" t="str">
        <f aca="false">IF(DX48="","",VLOOKUP(DX48,Language!$D$5:$E$63,2,0))</f>
        <v/>
      </c>
      <c r="DZ48" s="243"/>
      <c r="EA48" s="244"/>
      <c r="EB48" s="245"/>
      <c r="EC48" s="245"/>
      <c r="ED48" s="246" t="n">
        <f aca="false">COUNTIF(DV$48:DV$55,DV48)+COUNTIF(DX$48:DX$55,DV48)</f>
        <v>0</v>
      </c>
      <c r="EE48" s="246" t="n">
        <f aca="false">COUNTIF(DV$48:DV$55,DX48)+COUNTIF(DX$48:DX$55,DX48)</f>
        <v>0</v>
      </c>
      <c r="EF48" s="246"/>
      <c r="EG48" s="247" t="str">
        <f aca="false">IF(OR(DV48&lt;&gt;"",DX48&lt;&gt;""),IF(ED48&lt;&gt;1,0,COUNTIF($B$48:$B$55,DV48)+COUNTIF($D$48:$D$55,DV48))+IF(EE48&lt;&gt;1,0,COUNTIF($B$48:$B$55,DX48)+COUNTIF($D$48:$D$55,DX48)),"")</f>
        <v/>
      </c>
      <c r="EH48" s="107"/>
      <c r="EI48" s="242"/>
      <c r="EJ48" s="228" t="str">
        <f aca="false">IF(EI48="","",VLOOKUP(EI48,Language!$D$5:$E$63,2,0))</f>
        <v/>
      </c>
      <c r="EK48" s="232"/>
      <c r="EL48" s="228" t="str">
        <f aca="false">IF(EK48="","",VLOOKUP(EK48,Language!$D$5:$E$63,2,0))</f>
        <v/>
      </c>
      <c r="EM48" s="243"/>
      <c r="EN48" s="244"/>
      <c r="EO48" s="245"/>
      <c r="EP48" s="245"/>
      <c r="EQ48" s="246" t="n">
        <f aca="false">COUNTIF(EI$48:EI$55,EI48)+COUNTIF(EK$48:EK$55,EI48)</f>
        <v>0</v>
      </c>
      <c r="ER48" s="246" t="n">
        <f aca="false">COUNTIF(EI$48:EI$55,EK48)+COUNTIF(EK$48:EK$55,EK48)</f>
        <v>0</v>
      </c>
      <c r="ES48" s="246"/>
      <c r="ET48" s="247" t="str">
        <f aca="false">IF(OR(EI48&lt;&gt;"",EK48&lt;&gt;""),IF(EQ48&lt;&gt;1,0,COUNTIF($B$48:$B$55,EI48)+COUNTIF($D$48:$D$55,EI48))+IF(ER48&lt;&gt;1,0,COUNTIF($B$48:$B$55,EK48)+COUNTIF($D$48:$D$55,EK48)),"")</f>
        <v/>
      </c>
      <c r="EU48" s="107"/>
      <c r="EV48" s="242"/>
      <c r="EW48" s="228" t="str">
        <f aca="false">IF(EV48="","",VLOOKUP(EV48,Language!$D$5:$E$63,2,0))</f>
        <v/>
      </c>
      <c r="EX48" s="232"/>
      <c r="EY48" s="228" t="str">
        <f aca="false">IF(EX48="","",VLOOKUP(EX48,Language!$D$5:$E$63,2,0))</f>
        <v/>
      </c>
      <c r="EZ48" s="243"/>
      <c r="FA48" s="244"/>
      <c r="FB48" s="245"/>
      <c r="FC48" s="245"/>
      <c r="FD48" s="246" t="n">
        <f aca="false">COUNTIF(EV$48:EV$55,EV48)+COUNTIF(EX$48:EX$55,EV48)</f>
        <v>0</v>
      </c>
      <c r="FE48" s="246" t="n">
        <f aca="false">COUNTIF(EV$48:EV$55,EX48)+COUNTIF(EX$48:EX$55,EX48)</f>
        <v>0</v>
      </c>
      <c r="FF48" s="246"/>
      <c r="FG48" s="247" t="str">
        <f aca="false">IF(OR(EV48&lt;&gt;"",EX48&lt;&gt;""),IF(FD48&lt;&gt;1,0,COUNTIF($B$48:$B$55,EV48)+COUNTIF($D$48:$D$55,EV48))+IF(FE48&lt;&gt;1,0,COUNTIF($B$48:$B$55,EX48)+COUNTIF($D$48:$D$55,EX48)),"")</f>
        <v/>
      </c>
      <c r="FH48" s="107"/>
      <c r="FI48" s="242"/>
      <c r="FJ48" s="228" t="str">
        <f aca="false">IF(FI48="","",VLOOKUP(FI48,Language!$D$5:$E$63,2,0))</f>
        <v/>
      </c>
      <c r="FK48" s="232"/>
      <c r="FL48" s="228" t="str">
        <f aca="false">IF(FK48="","",VLOOKUP(FK48,Language!$D$5:$E$63,2,0))</f>
        <v/>
      </c>
      <c r="FM48" s="243"/>
      <c r="FN48" s="244"/>
      <c r="FO48" s="245"/>
      <c r="FP48" s="245"/>
      <c r="FQ48" s="246" t="n">
        <f aca="false">COUNTIF(FI$48:FI$55,FI48)+COUNTIF(FK$48:FK$55,FI48)</f>
        <v>0</v>
      </c>
      <c r="FR48" s="246" t="n">
        <f aca="false">COUNTIF(FI$48:FI$55,FK48)+COUNTIF(FK$48:FK$55,FK48)</f>
        <v>0</v>
      </c>
      <c r="FS48" s="246"/>
      <c r="FT48" s="247" t="str">
        <f aca="false">IF(OR(FI48&lt;&gt;"",FK48&lt;&gt;""),IF(FQ48&lt;&gt;1,0,COUNTIF($B$48:$B$55,FI48)+COUNTIF($D$48:$D$55,FI48))+IF(FR48&lt;&gt;1,0,COUNTIF($B$48:$B$55,FK48)+COUNTIF($D$48:$D$55,FK48)),"")</f>
        <v/>
      </c>
      <c r="FU48" s="107"/>
      <c r="FV48" s="242"/>
      <c r="FW48" s="228" t="str">
        <f aca="false">IF(FV48="","",VLOOKUP(FV48,Language!$D$5:$E$63,2,0))</f>
        <v/>
      </c>
      <c r="FX48" s="232"/>
      <c r="FY48" s="228" t="str">
        <f aca="false">IF(FX48="","",VLOOKUP(FX48,Language!$D$5:$E$63,2,0))</f>
        <v/>
      </c>
      <c r="FZ48" s="243"/>
      <c r="GA48" s="244"/>
      <c r="GB48" s="245"/>
      <c r="GC48" s="245"/>
      <c r="GD48" s="246" t="n">
        <f aca="false">COUNTIF(FV$48:FV$55,FV48)+COUNTIF(FX$48:FX$55,FV48)</f>
        <v>0</v>
      </c>
      <c r="GE48" s="246" t="n">
        <f aca="false">COUNTIF(FV$48:FV$55,FX48)+COUNTIF(FX$48:FX$55,FX48)</f>
        <v>0</v>
      </c>
      <c r="GF48" s="246"/>
      <c r="GG48" s="247" t="str">
        <f aca="false">IF(OR(FV48&lt;&gt;"",FX48&lt;&gt;""),IF(GD48&lt;&gt;1,0,COUNTIF($B$48:$B$55,FV48)+COUNTIF($D$48:$D$55,FV48))+IF(GE48&lt;&gt;1,0,COUNTIF($B$48:$B$55,FX48)+COUNTIF($D$48:$D$55,FX48)),"")</f>
        <v/>
      </c>
      <c r="GH48" s="107"/>
      <c r="GI48" s="242"/>
      <c r="GJ48" s="228" t="str">
        <f aca="false">IF(GI48="","",VLOOKUP(GI48,Language!$D$5:$E$63,2,0))</f>
        <v/>
      </c>
      <c r="GK48" s="232"/>
      <c r="GL48" s="228" t="str">
        <f aca="false">IF(GK48="","",VLOOKUP(GK48,Language!$D$5:$E$63,2,0))</f>
        <v/>
      </c>
      <c r="GM48" s="243"/>
      <c r="GN48" s="244"/>
      <c r="GO48" s="245"/>
      <c r="GP48" s="245"/>
      <c r="GQ48" s="246" t="n">
        <f aca="false">COUNTIF(GI$48:GI$55,GI48)+COUNTIF(GK$48:GK$55,GI48)</f>
        <v>0</v>
      </c>
      <c r="GR48" s="246" t="n">
        <f aca="false">COUNTIF(GI$48:GI$55,GK48)+COUNTIF(GK$48:GK$55,GK48)</f>
        <v>0</v>
      </c>
      <c r="GS48" s="246"/>
      <c r="GT48" s="247" t="str">
        <f aca="false">IF(OR(GI48&lt;&gt;"",GK48&lt;&gt;""),IF(GQ48&lt;&gt;1,0,COUNTIF($B$48:$B$55,GI48)+COUNTIF($D$48:$D$55,GI48))+IF(GR48&lt;&gt;1,0,COUNTIF($B$48:$B$55,GK48)+COUNTIF($D$48:$D$55,GK48)),"")</f>
        <v/>
      </c>
      <c r="GU48" s="107"/>
      <c r="GV48" s="242"/>
      <c r="GW48" s="228" t="str">
        <f aca="false">IF(GV48="","",VLOOKUP(GV48,Language!$D$5:$E$63,2,0))</f>
        <v/>
      </c>
      <c r="GX48" s="232"/>
      <c r="GY48" s="228" t="str">
        <f aca="false">IF(GX48="","",VLOOKUP(GX48,Language!$D$5:$E$63,2,0))</f>
        <v/>
      </c>
      <c r="GZ48" s="243"/>
      <c r="HA48" s="244"/>
      <c r="HB48" s="245"/>
      <c r="HC48" s="245"/>
      <c r="HD48" s="246" t="n">
        <f aca="false">COUNTIF(GV$48:GV$55,GV48)+COUNTIF(GX$48:GX$55,GV48)</f>
        <v>0</v>
      </c>
      <c r="HE48" s="246" t="n">
        <f aca="false">COUNTIF(GV$48:GV$55,GX48)+COUNTIF(GX$48:GX$55,GX48)</f>
        <v>0</v>
      </c>
      <c r="HF48" s="246"/>
      <c r="HG48" s="247" t="str">
        <f aca="false">IF(OR(GV48&lt;&gt;"",GX48&lt;&gt;""),IF(HD48&lt;&gt;1,0,COUNTIF($B$48:$B$55,GV48)+COUNTIF($D$48:$D$55,GV48))+IF(HE48&lt;&gt;1,0,COUNTIF($B$48:$B$55,GX48)+COUNTIF($D$48:$D$55,GX48)),"")</f>
        <v/>
      </c>
      <c r="HH48" s="107"/>
      <c r="HI48" s="242"/>
      <c r="HJ48" s="228" t="str">
        <f aca="false">IF(HI48="","",VLOOKUP(HI48,Language!$D$5:$E$63,2,0))</f>
        <v/>
      </c>
      <c r="HK48" s="232"/>
      <c r="HL48" s="228" t="str">
        <f aca="false">IF(HK48="","",VLOOKUP(HK48,Language!$D$5:$E$63,2,0))</f>
        <v/>
      </c>
      <c r="HM48" s="243"/>
      <c r="HN48" s="244"/>
      <c r="HO48" s="245"/>
      <c r="HP48" s="245"/>
      <c r="HQ48" s="246" t="n">
        <f aca="false">COUNTIF(HI$48:HI$55,HI48)+COUNTIF(HK$48:HK$55,HI48)</f>
        <v>0</v>
      </c>
      <c r="HR48" s="246" t="n">
        <f aca="false">COUNTIF(HI$48:HI$55,HK48)+COUNTIF(HK$48:HK$55,HK48)</f>
        <v>0</v>
      </c>
      <c r="HS48" s="246"/>
      <c r="HT48" s="247" t="str">
        <f aca="false">IF(OR(HI48&lt;&gt;"",HK48&lt;&gt;""),IF(HQ48&lt;&gt;1,0,COUNTIF($B$48:$B$55,HI48)+COUNTIF($D$48:$D$55,HI48))+IF(HR48&lt;&gt;1,0,COUNTIF($B$48:$B$55,HK48)+COUNTIF($D$48:$D$55,HK48)),"")</f>
        <v/>
      </c>
      <c r="HU48" s="107"/>
      <c r="HV48" s="242"/>
      <c r="HW48" s="228" t="str">
        <f aca="false">IF(HV48="","",VLOOKUP(HV48,Language!$D$5:$E$63,2,0))</f>
        <v/>
      </c>
      <c r="HX48" s="232"/>
      <c r="HY48" s="228" t="str">
        <f aca="false">IF(HX48="","",VLOOKUP(HX48,Language!$D$5:$E$63,2,0))</f>
        <v/>
      </c>
      <c r="HZ48" s="243"/>
      <c r="IA48" s="244"/>
      <c r="IB48" s="245"/>
      <c r="IC48" s="245"/>
      <c r="ID48" s="246" t="n">
        <f aca="false">COUNTIF(HV$48:HV$55,HV48)+COUNTIF(HX$48:HX$55,HV48)</f>
        <v>0</v>
      </c>
      <c r="IE48" s="246" t="n">
        <f aca="false">COUNTIF(HV$48:HV$55,HX48)+COUNTIF(HX$48:HX$55,HX48)</f>
        <v>0</v>
      </c>
      <c r="IF48" s="246"/>
      <c r="IG48" s="247" t="str">
        <f aca="false">IF(OR(HV48&lt;&gt;"",HX48&lt;&gt;""),IF(ID48&lt;&gt;1,0,COUNTIF($B$48:$B$55,HV48)+COUNTIF($D$48:$D$55,HV48))+IF(IE48&lt;&gt;1,0,COUNTIF($B$48:$B$55,HX48)+COUNTIF($D$48:$D$55,HX48)),"")</f>
        <v/>
      </c>
      <c r="IH48" s="107"/>
      <c r="II48" s="242"/>
      <c r="IJ48" s="228" t="str">
        <f aca="false">IF(II48="","",VLOOKUP(II48,Language!$D$5:$E$63,2,0))</f>
        <v/>
      </c>
      <c r="IK48" s="232"/>
      <c r="IL48" s="228" t="str">
        <f aca="false">IF(IK48="","",VLOOKUP(IK48,Language!$D$5:$E$63,2,0))</f>
        <v/>
      </c>
      <c r="IM48" s="243"/>
      <c r="IN48" s="244"/>
      <c r="IO48" s="245"/>
      <c r="IP48" s="245"/>
      <c r="IQ48" s="246" t="n">
        <f aca="false">COUNTIF(II$48:II$55,II48)+COUNTIF(IK$48:IK$55,II48)</f>
        <v>0</v>
      </c>
      <c r="IR48" s="246" t="n">
        <f aca="false">COUNTIF(II$48:II$55,IK48)+COUNTIF(IK$48:IK$55,IK48)</f>
        <v>0</v>
      </c>
      <c r="IS48" s="246"/>
      <c r="IT48" s="247" t="str">
        <f aca="false">IF(OR(II48&lt;&gt;"",IK48&lt;&gt;""),IF(IQ48&lt;&gt;1,0,COUNTIF($B$48:$B$55,II48)+COUNTIF($D$48:$D$55,II48))+IF(IR48&lt;&gt;1,0,COUNTIF($B$48:$B$55,IK48)+COUNTIF($D$48:$D$55,IK48)),"")</f>
        <v/>
      </c>
      <c r="IU48" s="107"/>
      <c r="IV48" s="242"/>
      <c r="IW48" s="228" t="str">
        <f aca="false">IF(IV48="","",VLOOKUP(IV48,Language!$D$5:$E$63,2,0))</f>
        <v/>
      </c>
      <c r="IX48" s="232"/>
      <c r="IY48" s="228" t="str">
        <f aca="false">IF(IX48="","",VLOOKUP(IX48,Language!$D$5:$E$63,2,0))</f>
        <v/>
      </c>
      <c r="IZ48" s="243"/>
      <c r="JA48" s="244"/>
      <c r="JB48" s="245"/>
      <c r="JC48" s="245"/>
      <c r="JD48" s="246" t="n">
        <f aca="false">COUNTIF(IV$48:IV$55,IV48)+COUNTIF(IX$48:IX$55,IV48)</f>
        <v>0</v>
      </c>
      <c r="JE48" s="246" t="n">
        <f aca="false">COUNTIF(IV$48:IV$55,IX48)+COUNTIF(IX$48:IX$55,IX48)</f>
        <v>0</v>
      </c>
      <c r="JF48" s="246"/>
      <c r="JG48" s="247" t="str">
        <f aca="false">IF(OR(IV48&lt;&gt;"",IX48&lt;&gt;""),IF(JD48&lt;&gt;1,0,COUNTIF($B$48:$B$55,IV48)+COUNTIF($D$48:$D$55,IV48))+IF(JE48&lt;&gt;1,0,COUNTIF($B$48:$B$55,IX48)+COUNTIF($D$48:$D$55,IX48)),"")</f>
        <v/>
      </c>
      <c r="JH48" s="107"/>
      <c r="JI48" s="242"/>
      <c r="JJ48" s="228" t="str">
        <f aca="false">IF(JI48="","",VLOOKUP(JI48,Language!$D$5:$E$63,2,0))</f>
        <v/>
      </c>
      <c r="JK48" s="232"/>
      <c r="JL48" s="228" t="str">
        <f aca="false">IF(JK48="","",VLOOKUP(JK48,Language!$D$5:$E$63,2,0))</f>
        <v/>
      </c>
      <c r="JM48" s="243"/>
      <c r="JN48" s="244"/>
      <c r="JO48" s="245"/>
      <c r="JP48" s="245"/>
      <c r="JQ48" s="246" t="n">
        <f aca="false">COUNTIF(JI$48:JI$55,JI48)+COUNTIF(JK$48:JK$55,JI48)</f>
        <v>0</v>
      </c>
      <c r="JR48" s="246" t="n">
        <f aca="false">COUNTIF(JI$48:JI$55,JK48)+COUNTIF(JK$48:JK$55,JK48)</f>
        <v>0</v>
      </c>
      <c r="JS48" s="246"/>
      <c r="JT48" s="247" t="str">
        <f aca="false">IF(OR(JI48&lt;&gt;"",JK48&lt;&gt;""),IF(JQ48&lt;&gt;1,0,COUNTIF($B$48:$B$55,JI48)+COUNTIF($D$48:$D$55,JI48))+IF(JR48&lt;&gt;1,0,COUNTIF($B$48:$B$55,JK48)+COUNTIF($D$48:$D$55,JK48)),"")</f>
        <v/>
      </c>
      <c r="JU48" s="107"/>
      <c r="JV48" s="242"/>
      <c r="JW48" s="228" t="str">
        <f aca="false">IF(JV48="","",VLOOKUP(JV48,Language!$D$5:$E$63,2,0))</f>
        <v/>
      </c>
      <c r="JX48" s="232"/>
      <c r="JY48" s="228" t="str">
        <f aca="false">IF(JX48="","",VLOOKUP(JX48,Language!$D$5:$E$63,2,0))</f>
        <v/>
      </c>
      <c r="JZ48" s="243"/>
      <c r="KA48" s="244"/>
      <c r="KB48" s="245"/>
      <c r="KC48" s="245"/>
      <c r="KD48" s="246" t="n">
        <f aca="false">COUNTIF(JV$48:JV$55,JV48)+COUNTIF(JX$48:JX$55,JV48)</f>
        <v>0</v>
      </c>
      <c r="KE48" s="246" t="n">
        <f aca="false">COUNTIF(JV$48:JV$55,JX48)+COUNTIF(JX$48:JX$55,JX48)</f>
        <v>0</v>
      </c>
      <c r="KF48" s="246"/>
      <c r="KG48" s="247" t="str">
        <f aca="false">IF(OR(JV48&lt;&gt;"",JX48&lt;&gt;""),IF(KD48&lt;&gt;1,0,COUNTIF($B$48:$B$55,JV48)+COUNTIF($D$48:$D$55,JV48))+IF(KE48&lt;&gt;1,0,COUNTIF($B$48:$B$55,JX48)+COUNTIF($D$48:$D$55,JX48)),"")</f>
        <v/>
      </c>
      <c r="KH48" s="107"/>
      <c r="KI48" s="242"/>
      <c r="KJ48" s="228" t="str">
        <f aca="false">IF(KI48="","",VLOOKUP(KI48,Language!$D$5:$E$63,2,0))</f>
        <v/>
      </c>
      <c r="KK48" s="232"/>
      <c r="KL48" s="228" t="str">
        <f aca="false">IF(KK48="","",VLOOKUP(KK48,Language!$D$5:$E$63,2,0))</f>
        <v/>
      </c>
      <c r="KM48" s="243"/>
      <c r="KN48" s="244"/>
      <c r="KO48" s="245"/>
      <c r="KP48" s="245"/>
      <c r="KQ48" s="246" t="n">
        <f aca="false">COUNTIF(KI$48:KI$55,KI48)+COUNTIF(KK$48:KK$55,KI48)</f>
        <v>0</v>
      </c>
      <c r="KR48" s="246" t="n">
        <f aca="false">COUNTIF(KI$48:KI$55,KK48)+COUNTIF(KK$48:KK$55,KK48)</f>
        <v>0</v>
      </c>
      <c r="KS48" s="246"/>
      <c r="KT48" s="247" t="str">
        <f aca="false">IF(OR(KI48&lt;&gt;"",KK48&lt;&gt;""),IF(KQ48&lt;&gt;1,0,COUNTIF($B$48:$B$55,KI48)+COUNTIF($D$48:$D$55,KI48))+IF(KR48&lt;&gt;1,0,COUNTIF($B$48:$B$55,KK48)+COUNTIF($D$48:$D$55,KK48)),"")</f>
        <v/>
      </c>
      <c r="KU48" s="107"/>
      <c r="KV48" s="242"/>
      <c r="KW48" s="228" t="str">
        <f aca="false">IF(KV48="","",VLOOKUP(KV48,Language!$D$5:$E$63,2,0))</f>
        <v/>
      </c>
      <c r="KX48" s="232"/>
      <c r="KY48" s="228" t="str">
        <f aca="false">IF(KX48="","",VLOOKUP(KX48,Language!$D$5:$E$63,2,0))</f>
        <v/>
      </c>
      <c r="KZ48" s="243"/>
      <c r="LA48" s="244"/>
      <c r="LB48" s="245"/>
      <c r="LC48" s="245"/>
      <c r="LD48" s="246" t="n">
        <f aca="false">COUNTIF(KV$48:KV$55,KV48)+COUNTIF(KX$48:KX$55,KV48)</f>
        <v>0</v>
      </c>
      <c r="LE48" s="246" t="n">
        <f aca="false">COUNTIF(KV$48:KV$55,KX48)+COUNTIF(KX$48:KX$55,KX48)</f>
        <v>0</v>
      </c>
      <c r="LF48" s="246"/>
      <c r="LG48" s="247" t="str">
        <f aca="false">IF(OR(KV48&lt;&gt;"",KX48&lt;&gt;""),IF(LD48&lt;&gt;1,0,COUNTIF($B$48:$B$55,KV48)+COUNTIF($D$48:$D$55,KV48))+IF(LE48&lt;&gt;1,0,COUNTIF($B$48:$B$55,KX48)+COUNTIF($D$48:$D$55,KX48)),"")</f>
        <v/>
      </c>
      <c r="LH48" s="107"/>
      <c r="LI48" s="242"/>
      <c r="LJ48" s="228" t="str">
        <f aca="false">IF(LI48="","",VLOOKUP(LI48,Language!$D$5:$E$63,2,0))</f>
        <v/>
      </c>
      <c r="LK48" s="232"/>
      <c r="LL48" s="228" t="str">
        <f aca="false">IF(LK48="","",VLOOKUP(LK48,Language!$D$5:$E$63,2,0))</f>
        <v/>
      </c>
      <c r="LM48" s="243"/>
      <c r="LN48" s="244"/>
      <c r="LO48" s="245"/>
      <c r="LP48" s="245"/>
      <c r="LQ48" s="246" t="n">
        <f aca="false">COUNTIF(LI$48:LI$55,LI48)+COUNTIF(LK$48:LK$55,LI48)</f>
        <v>0</v>
      </c>
      <c r="LR48" s="246" t="n">
        <f aca="false">COUNTIF(LI$48:LI$55,LK48)+COUNTIF(LK$48:LK$55,LK48)</f>
        <v>0</v>
      </c>
      <c r="LS48" s="246"/>
      <c r="LT48" s="247" t="str">
        <f aca="false">IF(OR(LI48&lt;&gt;"",LK48&lt;&gt;""),IF(LQ48&lt;&gt;1,0,COUNTIF($B$48:$B$55,LI48)+COUNTIF($D$48:$D$55,LI48))+IF(LR48&lt;&gt;1,0,COUNTIF($B$48:$B$55,LK48)+COUNTIF($D$48:$D$55,LK48)),"")</f>
        <v/>
      </c>
      <c r="LU48" s="107"/>
      <c r="LV48" s="242"/>
      <c r="LW48" s="228" t="str">
        <f aca="false">IF(LV48="","",VLOOKUP(LV48,Language!$D$5:$E$63,2,0))</f>
        <v/>
      </c>
      <c r="LX48" s="232"/>
      <c r="LY48" s="228" t="str">
        <f aca="false">IF(LX48="","",VLOOKUP(LX48,Language!$D$5:$E$63,2,0))</f>
        <v/>
      </c>
      <c r="LZ48" s="243"/>
      <c r="MA48" s="244"/>
      <c r="MB48" s="245"/>
      <c r="MC48" s="245"/>
      <c r="MD48" s="246" t="n">
        <f aca="false">COUNTIF(LV$48:LV$55,LV48)+COUNTIF(LX$48:LX$55,LV48)</f>
        <v>0</v>
      </c>
      <c r="ME48" s="246" t="n">
        <f aca="false">COUNTIF(LV$48:LV$55,LX48)+COUNTIF(LX$48:LX$55,LX48)</f>
        <v>0</v>
      </c>
      <c r="MF48" s="246"/>
      <c r="MG48" s="247" t="str">
        <f aca="false">IF(OR(LV48&lt;&gt;"",LX48&lt;&gt;""),IF(MD48&lt;&gt;1,0,COUNTIF($B$48:$B$55,LV48)+COUNTIF($D$48:$D$55,LV48))+IF(ME48&lt;&gt;1,0,COUNTIF($B$48:$B$55,LX48)+COUNTIF($D$48:$D$55,LX48)),"")</f>
        <v/>
      </c>
    </row>
    <row r="49" customFormat="false" ht="15.75" hidden="false" customHeight="true" outlineLevel="0" collapsed="false">
      <c r="A49" s="153"/>
      <c r="B49" s="227" t="n">
        <f aca="false" t="array" ref="B49:B49">IF(C49="","",INDEX(Groups!$C$7:$C$35,MATCH(C49,Groups!$D$7:$D$35,0)))</f>
        <v>54</v>
      </c>
      <c r="C49" s="228" t="str">
        <f aca="true">INDIRECT("'"&amp;References!$A$1&amp;"'!"&amp;"$E$54")</f>
        <v>Germany</v>
      </c>
      <c r="D49" s="229" t="n">
        <f aca="false" t="array" ref="D49:D49">IF(E49="","",INDEX(Groups!$C$7:$C$35,MATCH(E49,Groups!$D$7:$D$35,0)))</f>
        <v>9</v>
      </c>
      <c r="E49" s="228" t="str">
        <f aca="true">INDIRECT("'"&amp;References!$A$1&amp;"'!"&amp;"$F$54")</f>
        <v>Denmark</v>
      </c>
      <c r="F49" s="230" t="n">
        <f aca="true">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1</v>
      </c>
      <c r="G49" s="231" t="n">
        <f aca="true">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H49" s="107"/>
      <c r="I49" s="242"/>
      <c r="J49" s="228" t="str">
        <f aca="false">IF(I49="","",VLOOKUP(I49,Language!$D$5:$E$63,2,0))</f>
        <v/>
      </c>
      <c r="K49" s="232"/>
      <c r="L49" s="228" t="str">
        <f aca="false">IF(K49="","",VLOOKUP(K49,Language!$D$5:$E$63,2,0))</f>
        <v/>
      </c>
      <c r="M49" s="248"/>
      <c r="N49" s="249"/>
      <c r="O49" s="250"/>
      <c r="P49" s="250"/>
      <c r="Q49" s="251" t="n">
        <f aca="false">COUNTIF(I$48:I$55,I49)+COUNTIF(K$48:K$55,I49)</f>
        <v>0</v>
      </c>
      <c r="R49" s="251" t="n">
        <f aca="false">COUNTIF(I$48:I$55,K49)+COUNTIF(K$48:K$55,K49)</f>
        <v>0</v>
      </c>
      <c r="S49" s="251"/>
      <c r="T49" s="247" t="str">
        <f aca="false">IF(OR(I49&lt;&gt;"",K49&lt;&gt;""),IF(Q49&lt;&gt;1,0,COUNTIF($B$48:$B$55,I49)+COUNTIF($D$48:$D$55,I49))+IF(R49&lt;&gt;1,0,COUNTIF($B$48:$B$55,K49)+COUNTIF($D$48:$D$55,K49)),"")</f>
        <v/>
      </c>
      <c r="U49" s="107"/>
      <c r="V49" s="242"/>
      <c r="W49" s="228" t="str">
        <f aca="false">IF(V49="","",VLOOKUP(V49,Language!$D$5:$E$63,2,0))</f>
        <v/>
      </c>
      <c r="X49" s="232"/>
      <c r="Y49" s="228" t="str">
        <f aca="false">IF(X49="","",VLOOKUP(X49,Language!$D$5:$E$63,2,0))</f>
        <v/>
      </c>
      <c r="Z49" s="248"/>
      <c r="AA49" s="249"/>
      <c r="AB49" s="250"/>
      <c r="AC49" s="250"/>
      <c r="AD49" s="251" t="n">
        <f aca="false">COUNTIF(V$48:V$55,V49)+COUNTIF(X$48:X$55,V49)</f>
        <v>0</v>
      </c>
      <c r="AE49" s="251" t="n">
        <f aca="false">COUNTIF(V$48:V$55,X49)+COUNTIF(X$48:X$55,X49)</f>
        <v>0</v>
      </c>
      <c r="AF49" s="251"/>
      <c r="AG49" s="247" t="str">
        <f aca="false">IF(OR(V49&lt;&gt;"",X49&lt;&gt;""),IF(AD49&lt;&gt;1,0,COUNTIF($B$48:$B$55,V49)+COUNTIF($D$48:$D$55,V49))+IF(AE49&lt;&gt;1,0,COUNTIF($B$48:$B$55,X49)+COUNTIF($D$48:$D$55,X49)),"")</f>
        <v/>
      </c>
      <c r="AH49" s="107"/>
      <c r="AI49" s="242"/>
      <c r="AJ49" s="228" t="str">
        <f aca="false">IF(AI49="","",VLOOKUP(AI49,Language!$D$5:$E$63,2,0))</f>
        <v/>
      </c>
      <c r="AK49" s="232"/>
      <c r="AL49" s="228" t="str">
        <f aca="false">IF(AK49="","",VLOOKUP(AK49,Language!$D$5:$E$63,2,0))</f>
        <v/>
      </c>
      <c r="AM49" s="248"/>
      <c r="AN49" s="249"/>
      <c r="AO49" s="250"/>
      <c r="AP49" s="250"/>
      <c r="AQ49" s="251" t="n">
        <f aca="false">COUNTIF(AI$48:AI$55,AI49)+COUNTIF(AK$48:AK$55,AI49)</f>
        <v>0</v>
      </c>
      <c r="AR49" s="251" t="n">
        <f aca="false">COUNTIF(AI$48:AI$55,AK49)+COUNTIF(AK$48:AK$55,AK49)</f>
        <v>0</v>
      </c>
      <c r="AS49" s="251"/>
      <c r="AT49" s="247" t="str">
        <f aca="false">IF(OR(AI49&lt;&gt;"",AK49&lt;&gt;""),IF(AQ49&lt;&gt;1,0,COUNTIF($B$48:$B$55,AI49)+COUNTIF($D$48:$D$55,AI49))+IF(AR49&lt;&gt;1,0,COUNTIF($B$48:$B$55,AK49)+COUNTIF($D$48:$D$55,AK49)),"")</f>
        <v/>
      </c>
      <c r="AU49" s="107"/>
      <c r="AV49" s="242"/>
      <c r="AW49" s="228" t="str">
        <f aca="false">IF(AV49="","",VLOOKUP(AV49,Language!$D$5:$E$63,2,0))</f>
        <v/>
      </c>
      <c r="AX49" s="232"/>
      <c r="AY49" s="228" t="str">
        <f aca="false">IF(AX49="","",VLOOKUP(AX49,Language!$D$5:$E$63,2,0))</f>
        <v/>
      </c>
      <c r="AZ49" s="248"/>
      <c r="BA49" s="249"/>
      <c r="BB49" s="250"/>
      <c r="BC49" s="250"/>
      <c r="BD49" s="251" t="n">
        <f aca="false">COUNTIF(AV$48:AV$55,AV49)+COUNTIF(AX$48:AX$55,AV49)</f>
        <v>0</v>
      </c>
      <c r="BE49" s="251" t="n">
        <f aca="false">COUNTIF(AV$48:AV$55,AX49)+COUNTIF(AX$48:AX$55,AX49)</f>
        <v>0</v>
      </c>
      <c r="BF49" s="251"/>
      <c r="BG49" s="247" t="str">
        <f aca="false">IF(OR(AV49&lt;&gt;"",AX49&lt;&gt;""),IF(BD49&lt;&gt;1,0,COUNTIF($B$48:$B$55,AV49)+COUNTIF($D$48:$D$55,AV49))+IF(BE49&lt;&gt;1,0,COUNTIF($B$48:$B$55,AX49)+COUNTIF($D$48:$D$55,AX49)),"")</f>
        <v/>
      </c>
      <c r="BH49" s="107"/>
      <c r="BI49" s="242"/>
      <c r="BJ49" s="228" t="str">
        <f aca="false">IF(BI49="","",VLOOKUP(BI49,Language!$D$5:$E$63,2,0))</f>
        <v/>
      </c>
      <c r="BK49" s="232"/>
      <c r="BL49" s="228" t="str">
        <f aca="false">IF(BK49="","",VLOOKUP(BK49,Language!$D$5:$E$63,2,0))</f>
        <v/>
      </c>
      <c r="BM49" s="248"/>
      <c r="BN49" s="249"/>
      <c r="BO49" s="250"/>
      <c r="BP49" s="250"/>
      <c r="BQ49" s="251" t="n">
        <f aca="false">COUNTIF(BI$48:BI$55,BI49)+COUNTIF(BK$48:BK$55,BI49)</f>
        <v>0</v>
      </c>
      <c r="BR49" s="251" t="n">
        <f aca="false">COUNTIF(BI$48:BI$55,BK49)+COUNTIF(BK$48:BK$55,BK49)</f>
        <v>0</v>
      </c>
      <c r="BS49" s="251"/>
      <c r="BT49" s="247" t="str">
        <f aca="false">IF(OR(BI49&lt;&gt;"",BK49&lt;&gt;""),IF(BQ49&lt;&gt;1,0,COUNTIF($B$48:$B$55,BI49)+COUNTIF($D$48:$D$55,BI49))+IF(BR49&lt;&gt;1,0,COUNTIF($B$48:$B$55,BK49)+COUNTIF($D$48:$D$55,BK49)),"")</f>
        <v/>
      </c>
      <c r="BU49" s="107"/>
      <c r="BV49" s="242"/>
      <c r="BW49" s="228" t="str">
        <f aca="false">IF(BV49="","",VLOOKUP(BV49,Language!$D$5:$E$63,2,0))</f>
        <v/>
      </c>
      <c r="BX49" s="232"/>
      <c r="BY49" s="228" t="str">
        <f aca="false">IF(BX49="","",VLOOKUP(BX49,Language!$D$5:$E$63,2,0))</f>
        <v/>
      </c>
      <c r="BZ49" s="248"/>
      <c r="CA49" s="249"/>
      <c r="CB49" s="250"/>
      <c r="CC49" s="250"/>
      <c r="CD49" s="251" t="n">
        <f aca="false">COUNTIF(BV$48:BV$55,BV49)+COUNTIF(BX$48:BX$55,BV49)</f>
        <v>0</v>
      </c>
      <c r="CE49" s="251" t="n">
        <f aca="false">COUNTIF(BV$48:BV$55,BX49)+COUNTIF(BX$48:BX$55,BX49)</f>
        <v>0</v>
      </c>
      <c r="CF49" s="251"/>
      <c r="CG49" s="247" t="str">
        <f aca="false">IF(OR(BV49&lt;&gt;"",BX49&lt;&gt;""),IF(CD49&lt;&gt;1,0,COUNTIF($B$48:$B$55,BV49)+COUNTIF($D$48:$D$55,BV49))+IF(CE49&lt;&gt;1,0,COUNTIF($B$48:$B$55,BX49)+COUNTIF($D$48:$D$55,BX49)),"")</f>
        <v/>
      </c>
      <c r="CH49" s="107"/>
      <c r="CI49" s="242"/>
      <c r="CJ49" s="228" t="str">
        <f aca="false">IF(CI49="","",VLOOKUP(CI49,Language!$D$5:$E$63,2,0))</f>
        <v/>
      </c>
      <c r="CK49" s="232"/>
      <c r="CL49" s="228" t="str">
        <f aca="false">IF(CK49="","",VLOOKUP(CK49,Language!$D$5:$E$63,2,0))</f>
        <v/>
      </c>
      <c r="CM49" s="248"/>
      <c r="CN49" s="249"/>
      <c r="CO49" s="250"/>
      <c r="CP49" s="250"/>
      <c r="CQ49" s="251" t="n">
        <f aca="false">COUNTIF(CI$48:CI$55,CI49)+COUNTIF(CK$48:CK$55,CI49)</f>
        <v>0</v>
      </c>
      <c r="CR49" s="251" t="n">
        <f aca="false">COUNTIF(CI$48:CI$55,CK49)+COUNTIF(CK$48:CK$55,CK49)</f>
        <v>0</v>
      </c>
      <c r="CS49" s="251"/>
      <c r="CT49" s="247" t="str">
        <f aca="false">IF(OR(CI49&lt;&gt;"",CK49&lt;&gt;""),IF(CQ49&lt;&gt;1,0,COUNTIF($B$48:$B$55,CI49)+COUNTIF($D$48:$D$55,CI49))+IF(CR49&lt;&gt;1,0,COUNTIF($B$48:$B$55,CK49)+COUNTIF($D$48:$D$55,CK49)),"")</f>
        <v/>
      </c>
      <c r="CU49" s="107"/>
      <c r="CV49" s="242"/>
      <c r="CW49" s="228" t="str">
        <f aca="false">IF(CV49="","",VLOOKUP(CV49,Language!$D$5:$E$63,2,0))</f>
        <v/>
      </c>
      <c r="CX49" s="232"/>
      <c r="CY49" s="228" t="str">
        <f aca="false">IF(CX49="","",VLOOKUP(CX49,Language!$D$5:$E$63,2,0))</f>
        <v/>
      </c>
      <c r="CZ49" s="248"/>
      <c r="DA49" s="249"/>
      <c r="DB49" s="250"/>
      <c r="DC49" s="250"/>
      <c r="DD49" s="251" t="n">
        <f aca="false">COUNTIF(CV$48:CV$55,CV49)+COUNTIF(CX$48:CX$55,CV49)</f>
        <v>0</v>
      </c>
      <c r="DE49" s="251" t="n">
        <f aca="false">COUNTIF(CV$48:CV$55,CX49)+COUNTIF(CX$48:CX$55,CX49)</f>
        <v>0</v>
      </c>
      <c r="DF49" s="251"/>
      <c r="DG49" s="247" t="str">
        <f aca="false">IF(OR(CV49&lt;&gt;"",CX49&lt;&gt;""),IF(DD49&lt;&gt;1,0,COUNTIF($B$48:$B$55,CV49)+COUNTIF($D$48:$D$55,CV49))+IF(DE49&lt;&gt;1,0,COUNTIF($B$48:$B$55,CX49)+COUNTIF($D$48:$D$55,CX49)),"")</f>
        <v/>
      </c>
      <c r="DH49" s="107"/>
      <c r="DI49" s="242"/>
      <c r="DJ49" s="228" t="str">
        <f aca="false">IF(DI49="","",VLOOKUP(DI49,Language!$D$5:$E$63,2,0))</f>
        <v/>
      </c>
      <c r="DK49" s="232"/>
      <c r="DL49" s="228" t="str">
        <f aca="false">IF(DK49="","",VLOOKUP(DK49,Language!$D$5:$E$63,2,0))</f>
        <v/>
      </c>
      <c r="DM49" s="248"/>
      <c r="DN49" s="249"/>
      <c r="DO49" s="250"/>
      <c r="DP49" s="250"/>
      <c r="DQ49" s="251" t="n">
        <f aca="false">COUNTIF(DI$48:DI$55,DI49)+COUNTIF(DK$48:DK$55,DI49)</f>
        <v>0</v>
      </c>
      <c r="DR49" s="251" t="n">
        <f aca="false">COUNTIF(DI$48:DI$55,DK49)+COUNTIF(DK$48:DK$55,DK49)</f>
        <v>0</v>
      </c>
      <c r="DS49" s="251"/>
      <c r="DT49" s="247" t="str">
        <f aca="false">IF(OR(DI49&lt;&gt;"",DK49&lt;&gt;""),IF(DQ49&lt;&gt;1,0,COUNTIF($B$48:$B$55,DI49)+COUNTIF($D$48:$D$55,DI49))+IF(DR49&lt;&gt;1,0,COUNTIF($B$48:$B$55,DK49)+COUNTIF($D$48:$D$55,DK49)),"")</f>
        <v/>
      </c>
      <c r="DU49" s="107"/>
      <c r="DV49" s="242"/>
      <c r="DW49" s="228" t="str">
        <f aca="false">IF(DV49="","",VLOOKUP(DV49,Language!$D$5:$E$63,2,0))</f>
        <v/>
      </c>
      <c r="DX49" s="232"/>
      <c r="DY49" s="228" t="str">
        <f aca="false">IF(DX49="","",VLOOKUP(DX49,Language!$D$5:$E$63,2,0))</f>
        <v/>
      </c>
      <c r="DZ49" s="248"/>
      <c r="EA49" s="249"/>
      <c r="EB49" s="250"/>
      <c r="EC49" s="250"/>
      <c r="ED49" s="251" t="n">
        <f aca="false">COUNTIF(DV$48:DV$55,DV49)+COUNTIF(DX$48:DX$55,DV49)</f>
        <v>0</v>
      </c>
      <c r="EE49" s="251" t="n">
        <f aca="false">COUNTIF(DV$48:DV$55,DX49)+COUNTIF(DX$48:DX$55,DX49)</f>
        <v>0</v>
      </c>
      <c r="EF49" s="251"/>
      <c r="EG49" s="247" t="str">
        <f aca="false">IF(OR(DV49&lt;&gt;"",DX49&lt;&gt;""),IF(ED49&lt;&gt;1,0,COUNTIF($B$48:$B$55,DV49)+COUNTIF($D$48:$D$55,DV49))+IF(EE49&lt;&gt;1,0,COUNTIF($B$48:$B$55,DX49)+COUNTIF($D$48:$D$55,DX49)),"")</f>
        <v/>
      </c>
      <c r="EH49" s="107"/>
      <c r="EI49" s="242"/>
      <c r="EJ49" s="228" t="str">
        <f aca="false">IF(EI49="","",VLOOKUP(EI49,Language!$D$5:$E$63,2,0))</f>
        <v/>
      </c>
      <c r="EK49" s="232"/>
      <c r="EL49" s="228" t="str">
        <f aca="false">IF(EK49="","",VLOOKUP(EK49,Language!$D$5:$E$63,2,0))</f>
        <v/>
      </c>
      <c r="EM49" s="248"/>
      <c r="EN49" s="249"/>
      <c r="EO49" s="250"/>
      <c r="EP49" s="250"/>
      <c r="EQ49" s="251" t="n">
        <f aca="false">COUNTIF(EI$48:EI$55,EI49)+COUNTIF(EK$48:EK$55,EI49)</f>
        <v>0</v>
      </c>
      <c r="ER49" s="251" t="n">
        <f aca="false">COUNTIF(EI$48:EI$55,EK49)+COUNTIF(EK$48:EK$55,EK49)</f>
        <v>0</v>
      </c>
      <c r="ES49" s="251"/>
      <c r="ET49" s="247" t="str">
        <f aca="false">IF(OR(EI49&lt;&gt;"",EK49&lt;&gt;""),IF(EQ49&lt;&gt;1,0,COUNTIF($B$48:$B$55,EI49)+COUNTIF($D$48:$D$55,EI49))+IF(ER49&lt;&gt;1,0,COUNTIF($B$48:$B$55,EK49)+COUNTIF($D$48:$D$55,EK49)),"")</f>
        <v/>
      </c>
      <c r="EU49" s="107"/>
      <c r="EV49" s="242"/>
      <c r="EW49" s="228" t="str">
        <f aca="false">IF(EV49="","",VLOOKUP(EV49,Language!$D$5:$E$63,2,0))</f>
        <v/>
      </c>
      <c r="EX49" s="232"/>
      <c r="EY49" s="228" t="str">
        <f aca="false">IF(EX49="","",VLOOKUP(EX49,Language!$D$5:$E$63,2,0))</f>
        <v/>
      </c>
      <c r="EZ49" s="248"/>
      <c r="FA49" s="249"/>
      <c r="FB49" s="250"/>
      <c r="FC49" s="250"/>
      <c r="FD49" s="251" t="n">
        <f aca="false">COUNTIF(EV$48:EV$55,EV49)+COUNTIF(EX$48:EX$55,EV49)</f>
        <v>0</v>
      </c>
      <c r="FE49" s="251" t="n">
        <f aca="false">COUNTIF(EV$48:EV$55,EX49)+COUNTIF(EX$48:EX$55,EX49)</f>
        <v>0</v>
      </c>
      <c r="FF49" s="251"/>
      <c r="FG49" s="247" t="str">
        <f aca="false">IF(OR(EV49&lt;&gt;"",EX49&lt;&gt;""),IF(FD49&lt;&gt;1,0,COUNTIF($B$48:$B$55,EV49)+COUNTIF($D$48:$D$55,EV49))+IF(FE49&lt;&gt;1,0,COUNTIF($B$48:$B$55,EX49)+COUNTIF($D$48:$D$55,EX49)),"")</f>
        <v/>
      </c>
      <c r="FH49" s="107"/>
      <c r="FI49" s="242"/>
      <c r="FJ49" s="228" t="str">
        <f aca="false">IF(FI49="","",VLOOKUP(FI49,Language!$D$5:$E$63,2,0))</f>
        <v/>
      </c>
      <c r="FK49" s="232"/>
      <c r="FL49" s="228" t="str">
        <f aca="false">IF(FK49="","",VLOOKUP(FK49,Language!$D$5:$E$63,2,0))</f>
        <v/>
      </c>
      <c r="FM49" s="248"/>
      <c r="FN49" s="249"/>
      <c r="FO49" s="250"/>
      <c r="FP49" s="250"/>
      <c r="FQ49" s="251" t="n">
        <f aca="false">COUNTIF(FI$48:FI$55,FI49)+COUNTIF(FK$48:FK$55,FI49)</f>
        <v>0</v>
      </c>
      <c r="FR49" s="251" t="n">
        <f aca="false">COUNTIF(FI$48:FI$55,FK49)+COUNTIF(FK$48:FK$55,FK49)</f>
        <v>0</v>
      </c>
      <c r="FS49" s="251"/>
      <c r="FT49" s="247" t="str">
        <f aca="false">IF(OR(FI49&lt;&gt;"",FK49&lt;&gt;""),IF(FQ49&lt;&gt;1,0,COUNTIF($B$48:$B$55,FI49)+COUNTIF($D$48:$D$55,FI49))+IF(FR49&lt;&gt;1,0,COUNTIF($B$48:$B$55,FK49)+COUNTIF($D$48:$D$55,FK49)),"")</f>
        <v/>
      </c>
      <c r="FU49" s="107"/>
      <c r="FV49" s="242"/>
      <c r="FW49" s="228" t="str">
        <f aca="false">IF(FV49="","",VLOOKUP(FV49,Language!$D$5:$E$63,2,0))</f>
        <v/>
      </c>
      <c r="FX49" s="232"/>
      <c r="FY49" s="228" t="str">
        <f aca="false">IF(FX49="","",VLOOKUP(FX49,Language!$D$5:$E$63,2,0))</f>
        <v/>
      </c>
      <c r="FZ49" s="248"/>
      <c r="GA49" s="249"/>
      <c r="GB49" s="250"/>
      <c r="GC49" s="250"/>
      <c r="GD49" s="251" t="n">
        <f aca="false">COUNTIF(FV$48:FV$55,FV49)+COUNTIF(FX$48:FX$55,FV49)</f>
        <v>0</v>
      </c>
      <c r="GE49" s="251" t="n">
        <f aca="false">COUNTIF(FV$48:FV$55,FX49)+COUNTIF(FX$48:FX$55,FX49)</f>
        <v>0</v>
      </c>
      <c r="GF49" s="251"/>
      <c r="GG49" s="247" t="str">
        <f aca="false">IF(OR(FV49&lt;&gt;"",FX49&lt;&gt;""),IF(GD49&lt;&gt;1,0,COUNTIF($B$48:$B$55,FV49)+COUNTIF($D$48:$D$55,FV49))+IF(GE49&lt;&gt;1,0,COUNTIF($B$48:$B$55,FX49)+COUNTIF($D$48:$D$55,FX49)),"")</f>
        <v/>
      </c>
      <c r="GH49" s="107"/>
      <c r="GI49" s="242"/>
      <c r="GJ49" s="228" t="str">
        <f aca="false">IF(GI49="","",VLOOKUP(GI49,Language!$D$5:$E$63,2,0))</f>
        <v/>
      </c>
      <c r="GK49" s="232"/>
      <c r="GL49" s="228" t="str">
        <f aca="false">IF(GK49="","",VLOOKUP(GK49,Language!$D$5:$E$63,2,0))</f>
        <v/>
      </c>
      <c r="GM49" s="248"/>
      <c r="GN49" s="249"/>
      <c r="GO49" s="250"/>
      <c r="GP49" s="250"/>
      <c r="GQ49" s="251" t="n">
        <f aca="false">COUNTIF(GI$48:GI$55,GI49)+COUNTIF(GK$48:GK$55,GI49)</f>
        <v>0</v>
      </c>
      <c r="GR49" s="251" t="n">
        <f aca="false">COUNTIF(GI$48:GI$55,GK49)+COUNTIF(GK$48:GK$55,GK49)</f>
        <v>0</v>
      </c>
      <c r="GS49" s="251"/>
      <c r="GT49" s="247" t="str">
        <f aca="false">IF(OR(GI49&lt;&gt;"",GK49&lt;&gt;""),IF(GQ49&lt;&gt;1,0,COUNTIF($B$48:$B$55,GI49)+COUNTIF($D$48:$D$55,GI49))+IF(GR49&lt;&gt;1,0,COUNTIF($B$48:$B$55,GK49)+COUNTIF($D$48:$D$55,GK49)),"")</f>
        <v/>
      </c>
      <c r="GU49" s="107"/>
      <c r="GV49" s="242"/>
      <c r="GW49" s="228" t="str">
        <f aca="false">IF(GV49="","",VLOOKUP(GV49,Language!$D$5:$E$63,2,0))</f>
        <v/>
      </c>
      <c r="GX49" s="232"/>
      <c r="GY49" s="228" t="str">
        <f aca="false">IF(GX49="","",VLOOKUP(GX49,Language!$D$5:$E$63,2,0))</f>
        <v/>
      </c>
      <c r="GZ49" s="248"/>
      <c r="HA49" s="249"/>
      <c r="HB49" s="250"/>
      <c r="HC49" s="250"/>
      <c r="HD49" s="251" t="n">
        <f aca="false">COUNTIF(GV$48:GV$55,GV49)+COUNTIF(GX$48:GX$55,GV49)</f>
        <v>0</v>
      </c>
      <c r="HE49" s="251" t="n">
        <f aca="false">COUNTIF(GV$48:GV$55,GX49)+COUNTIF(GX$48:GX$55,GX49)</f>
        <v>0</v>
      </c>
      <c r="HF49" s="251"/>
      <c r="HG49" s="247" t="str">
        <f aca="false">IF(OR(GV49&lt;&gt;"",GX49&lt;&gt;""),IF(HD49&lt;&gt;1,0,COUNTIF($B$48:$B$55,GV49)+COUNTIF($D$48:$D$55,GV49))+IF(HE49&lt;&gt;1,0,COUNTIF($B$48:$B$55,GX49)+COUNTIF($D$48:$D$55,GX49)),"")</f>
        <v/>
      </c>
      <c r="HH49" s="107"/>
      <c r="HI49" s="242"/>
      <c r="HJ49" s="228" t="str">
        <f aca="false">IF(HI49="","",VLOOKUP(HI49,Language!$D$5:$E$63,2,0))</f>
        <v/>
      </c>
      <c r="HK49" s="232"/>
      <c r="HL49" s="228" t="str">
        <f aca="false">IF(HK49="","",VLOOKUP(HK49,Language!$D$5:$E$63,2,0))</f>
        <v/>
      </c>
      <c r="HM49" s="248"/>
      <c r="HN49" s="249"/>
      <c r="HO49" s="250"/>
      <c r="HP49" s="250"/>
      <c r="HQ49" s="251" t="n">
        <f aca="false">COUNTIF(HI$48:HI$55,HI49)+COUNTIF(HK$48:HK$55,HI49)</f>
        <v>0</v>
      </c>
      <c r="HR49" s="251" t="n">
        <f aca="false">COUNTIF(HI$48:HI$55,HK49)+COUNTIF(HK$48:HK$55,HK49)</f>
        <v>0</v>
      </c>
      <c r="HS49" s="251"/>
      <c r="HT49" s="247" t="str">
        <f aca="false">IF(OR(HI49&lt;&gt;"",HK49&lt;&gt;""),IF(HQ49&lt;&gt;1,0,COUNTIF($B$48:$B$55,HI49)+COUNTIF($D$48:$D$55,HI49))+IF(HR49&lt;&gt;1,0,COUNTIF($B$48:$B$55,HK49)+COUNTIF($D$48:$D$55,HK49)),"")</f>
        <v/>
      </c>
      <c r="HU49" s="107"/>
      <c r="HV49" s="242"/>
      <c r="HW49" s="228" t="str">
        <f aca="false">IF(HV49="","",VLOOKUP(HV49,Language!$D$5:$E$63,2,0))</f>
        <v/>
      </c>
      <c r="HX49" s="232"/>
      <c r="HY49" s="228" t="str">
        <f aca="false">IF(HX49="","",VLOOKUP(HX49,Language!$D$5:$E$63,2,0))</f>
        <v/>
      </c>
      <c r="HZ49" s="248"/>
      <c r="IA49" s="249"/>
      <c r="IB49" s="250"/>
      <c r="IC49" s="250"/>
      <c r="ID49" s="251" t="n">
        <f aca="false">COUNTIF(HV$48:HV$55,HV49)+COUNTIF(HX$48:HX$55,HV49)</f>
        <v>0</v>
      </c>
      <c r="IE49" s="251" t="n">
        <f aca="false">COUNTIF(HV$48:HV$55,HX49)+COUNTIF(HX$48:HX$55,HX49)</f>
        <v>0</v>
      </c>
      <c r="IF49" s="251"/>
      <c r="IG49" s="247" t="str">
        <f aca="false">IF(OR(HV49&lt;&gt;"",HX49&lt;&gt;""),IF(ID49&lt;&gt;1,0,COUNTIF($B$48:$B$55,HV49)+COUNTIF($D$48:$D$55,HV49))+IF(IE49&lt;&gt;1,0,COUNTIF($B$48:$B$55,HX49)+COUNTIF($D$48:$D$55,HX49)),"")</f>
        <v/>
      </c>
      <c r="IH49" s="107"/>
      <c r="II49" s="242"/>
      <c r="IJ49" s="228" t="str">
        <f aca="false">IF(II49="","",VLOOKUP(II49,Language!$D$5:$E$63,2,0))</f>
        <v/>
      </c>
      <c r="IK49" s="232"/>
      <c r="IL49" s="228" t="str">
        <f aca="false">IF(IK49="","",VLOOKUP(IK49,Language!$D$5:$E$63,2,0))</f>
        <v/>
      </c>
      <c r="IM49" s="248"/>
      <c r="IN49" s="249"/>
      <c r="IO49" s="250"/>
      <c r="IP49" s="250"/>
      <c r="IQ49" s="251" t="n">
        <f aca="false">COUNTIF(II$48:II$55,II49)+COUNTIF(IK$48:IK$55,II49)</f>
        <v>0</v>
      </c>
      <c r="IR49" s="251" t="n">
        <f aca="false">COUNTIF(II$48:II$55,IK49)+COUNTIF(IK$48:IK$55,IK49)</f>
        <v>0</v>
      </c>
      <c r="IS49" s="251"/>
      <c r="IT49" s="247" t="str">
        <f aca="false">IF(OR(II49&lt;&gt;"",IK49&lt;&gt;""),IF(IQ49&lt;&gt;1,0,COUNTIF($B$48:$B$55,II49)+COUNTIF($D$48:$D$55,II49))+IF(IR49&lt;&gt;1,0,COUNTIF($B$48:$B$55,IK49)+COUNTIF($D$48:$D$55,IK49)),"")</f>
        <v/>
      </c>
      <c r="IU49" s="107"/>
      <c r="IV49" s="242"/>
      <c r="IW49" s="228" t="str">
        <f aca="false">IF(IV49="","",VLOOKUP(IV49,Language!$D$5:$E$63,2,0))</f>
        <v/>
      </c>
      <c r="IX49" s="232"/>
      <c r="IY49" s="228" t="str">
        <f aca="false">IF(IX49="","",VLOOKUP(IX49,Language!$D$5:$E$63,2,0))</f>
        <v/>
      </c>
      <c r="IZ49" s="248"/>
      <c r="JA49" s="249"/>
      <c r="JB49" s="250"/>
      <c r="JC49" s="250"/>
      <c r="JD49" s="251" t="n">
        <f aca="false">COUNTIF(IV$48:IV$55,IV49)+COUNTIF(IX$48:IX$55,IV49)</f>
        <v>0</v>
      </c>
      <c r="JE49" s="251" t="n">
        <f aca="false">COUNTIF(IV$48:IV$55,IX49)+COUNTIF(IX$48:IX$55,IX49)</f>
        <v>0</v>
      </c>
      <c r="JF49" s="251"/>
      <c r="JG49" s="247" t="str">
        <f aca="false">IF(OR(IV49&lt;&gt;"",IX49&lt;&gt;""),IF(JD49&lt;&gt;1,0,COUNTIF($B$48:$B$55,IV49)+COUNTIF($D$48:$D$55,IV49))+IF(JE49&lt;&gt;1,0,COUNTIF($B$48:$B$55,IX49)+COUNTIF($D$48:$D$55,IX49)),"")</f>
        <v/>
      </c>
      <c r="JH49" s="107"/>
      <c r="JI49" s="242"/>
      <c r="JJ49" s="228" t="str">
        <f aca="false">IF(JI49="","",VLOOKUP(JI49,Language!$D$5:$E$63,2,0))</f>
        <v/>
      </c>
      <c r="JK49" s="232"/>
      <c r="JL49" s="228" t="str">
        <f aca="false">IF(JK49="","",VLOOKUP(JK49,Language!$D$5:$E$63,2,0))</f>
        <v/>
      </c>
      <c r="JM49" s="248"/>
      <c r="JN49" s="249"/>
      <c r="JO49" s="250"/>
      <c r="JP49" s="250"/>
      <c r="JQ49" s="251" t="n">
        <f aca="false">COUNTIF(JI$48:JI$55,JI49)+COUNTIF(JK$48:JK$55,JI49)</f>
        <v>0</v>
      </c>
      <c r="JR49" s="251" t="n">
        <f aca="false">COUNTIF(JI$48:JI$55,JK49)+COUNTIF(JK$48:JK$55,JK49)</f>
        <v>0</v>
      </c>
      <c r="JS49" s="251"/>
      <c r="JT49" s="247" t="str">
        <f aca="false">IF(OR(JI49&lt;&gt;"",JK49&lt;&gt;""),IF(JQ49&lt;&gt;1,0,COUNTIF($B$48:$B$55,JI49)+COUNTIF($D$48:$D$55,JI49))+IF(JR49&lt;&gt;1,0,COUNTIF($B$48:$B$55,JK49)+COUNTIF($D$48:$D$55,JK49)),"")</f>
        <v/>
      </c>
      <c r="JU49" s="107"/>
      <c r="JV49" s="242"/>
      <c r="JW49" s="228" t="str">
        <f aca="false">IF(JV49="","",VLOOKUP(JV49,Language!$D$5:$E$63,2,0))</f>
        <v/>
      </c>
      <c r="JX49" s="232"/>
      <c r="JY49" s="228" t="str">
        <f aca="false">IF(JX49="","",VLOOKUP(JX49,Language!$D$5:$E$63,2,0))</f>
        <v/>
      </c>
      <c r="JZ49" s="248"/>
      <c r="KA49" s="249"/>
      <c r="KB49" s="250"/>
      <c r="KC49" s="250"/>
      <c r="KD49" s="251" t="n">
        <f aca="false">COUNTIF(JV$48:JV$55,JV49)+COUNTIF(JX$48:JX$55,JV49)</f>
        <v>0</v>
      </c>
      <c r="KE49" s="251" t="n">
        <f aca="false">COUNTIF(JV$48:JV$55,JX49)+COUNTIF(JX$48:JX$55,JX49)</f>
        <v>0</v>
      </c>
      <c r="KF49" s="251"/>
      <c r="KG49" s="247" t="str">
        <f aca="false">IF(OR(JV49&lt;&gt;"",JX49&lt;&gt;""),IF(KD49&lt;&gt;1,0,COUNTIF($B$48:$B$55,JV49)+COUNTIF($D$48:$D$55,JV49))+IF(KE49&lt;&gt;1,0,COUNTIF($B$48:$B$55,JX49)+COUNTIF($D$48:$D$55,JX49)),"")</f>
        <v/>
      </c>
      <c r="KH49" s="107"/>
      <c r="KI49" s="242"/>
      <c r="KJ49" s="228" t="str">
        <f aca="false">IF(KI49="","",VLOOKUP(KI49,Language!$D$5:$E$63,2,0))</f>
        <v/>
      </c>
      <c r="KK49" s="232"/>
      <c r="KL49" s="228" t="str">
        <f aca="false">IF(KK49="","",VLOOKUP(KK49,Language!$D$5:$E$63,2,0))</f>
        <v/>
      </c>
      <c r="KM49" s="248"/>
      <c r="KN49" s="249"/>
      <c r="KO49" s="250"/>
      <c r="KP49" s="250"/>
      <c r="KQ49" s="251" t="n">
        <f aca="false">COUNTIF(KI$48:KI$55,KI49)+COUNTIF(KK$48:KK$55,KI49)</f>
        <v>0</v>
      </c>
      <c r="KR49" s="251" t="n">
        <f aca="false">COUNTIF(KI$48:KI$55,KK49)+COUNTIF(KK$48:KK$55,KK49)</f>
        <v>0</v>
      </c>
      <c r="KS49" s="251"/>
      <c r="KT49" s="247" t="str">
        <f aca="false">IF(OR(KI49&lt;&gt;"",KK49&lt;&gt;""),IF(KQ49&lt;&gt;1,0,COUNTIF($B$48:$B$55,KI49)+COUNTIF($D$48:$D$55,KI49))+IF(KR49&lt;&gt;1,0,COUNTIF($B$48:$B$55,KK49)+COUNTIF($D$48:$D$55,KK49)),"")</f>
        <v/>
      </c>
      <c r="KU49" s="107"/>
      <c r="KV49" s="242"/>
      <c r="KW49" s="228" t="str">
        <f aca="false">IF(KV49="","",VLOOKUP(KV49,Language!$D$5:$E$63,2,0))</f>
        <v/>
      </c>
      <c r="KX49" s="232"/>
      <c r="KY49" s="228" t="str">
        <f aca="false">IF(KX49="","",VLOOKUP(KX49,Language!$D$5:$E$63,2,0))</f>
        <v/>
      </c>
      <c r="KZ49" s="248"/>
      <c r="LA49" s="249"/>
      <c r="LB49" s="250"/>
      <c r="LC49" s="250"/>
      <c r="LD49" s="251" t="n">
        <f aca="false">COUNTIF(KV$48:KV$55,KV49)+COUNTIF(KX$48:KX$55,KV49)</f>
        <v>0</v>
      </c>
      <c r="LE49" s="251" t="n">
        <f aca="false">COUNTIF(KV$48:KV$55,KX49)+COUNTIF(KX$48:KX$55,KX49)</f>
        <v>0</v>
      </c>
      <c r="LF49" s="251"/>
      <c r="LG49" s="247" t="str">
        <f aca="false">IF(OR(KV49&lt;&gt;"",KX49&lt;&gt;""),IF(LD49&lt;&gt;1,0,COUNTIF($B$48:$B$55,KV49)+COUNTIF($D$48:$D$55,KV49))+IF(LE49&lt;&gt;1,0,COUNTIF($B$48:$B$55,KX49)+COUNTIF($D$48:$D$55,KX49)),"")</f>
        <v/>
      </c>
      <c r="LH49" s="107"/>
      <c r="LI49" s="242"/>
      <c r="LJ49" s="228" t="str">
        <f aca="false">IF(LI49="","",VLOOKUP(LI49,Language!$D$5:$E$63,2,0))</f>
        <v/>
      </c>
      <c r="LK49" s="232"/>
      <c r="LL49" s="228" t="str">
        <f aca="false">IF(LK49="","",VLOOKUP(LK49,Language!$D$5:$E$63,2,0))</f>
        <v/>
      </c>
      <c r="LM49" s="248"/>
      <c r="LN49" s="249"/>
      <c r="LO49" s="250"/>
      <c r="LP49" s="250"/>
      <c r="LQ49" s="251" t="n">
        <f aca="false">COUNTIF(LI$48:LI$55,LI49)+COUNTIF(LK$48:LK$55,LI49)</f>
        <v>0</v>
      </c>
      <c r="LR49" s="251" t="n">
        <f aca="false">COUNTIF(LI$48:LI$55,LK49)+COUNTIF(LK$48:LK$55,LK49)</f>
        <v>0</v>
      </c>
      <c r="LS49" s="251"/>
      <c r="LT49" s="247" t="str">
        <f aca="false">IF(OR(LI49&lt;&gt;"",LK49&lt;&gt;""),IF(LQ49&lt;&gt;1,0,COUNTIF($B$48:$B$55,LI49)+COUNTIF($D$48:$D$55,LI49))+IF(LR49&lt;&gt;1,0,COUNTIF($B$48:$B$55,LK49)+COUNTIF($D$48:$D$55,LK49)),"")</f>
        <v/>
      </c>
      <c r="LU49" s="107"/>
      <c r="LV49" s="242"/>
      <c r="LW49" s="228" t="str">
        <f aca="false">IF(LV49="","",VLOOKUP(LV49,Language!$D$5:$E$63,2,0))</f>
        <v/>
      </c>
      <c r="LX49" s="232"/>
      <c r="LY49" s="228" t="str">
        <f aca="false">IF(LX49="","",VLOOKUP(LX49,Language!$D$5:$E$63,2,0))</f>
        <v/>
      </c>
      <c r="LZ49" s="248"/>
      <c r="MA49" s="249"/>
      <c r="MB49" s="250"/>
      <c r="MC49" s="250"/>
      <c r="MD49" s="251" t="n">
        <f aca="false">COUNTIF(LV$48:LV$55,LV49)+COUNTIF(LX$48:LX$55,LV49)</f>
        <v>0</v>
      </c>
      <c r="ME49" s="251" t="n">
        <f aca="false">COUNTIF(LV$48:LV$55,LX49)+COUNTIF(LX$48:LX$55,LX49)</f>
        <v>0</v>
      </c>
      <c r="MF49" s="251"/>
      <c r="MG49" s="247" t="str">
        <f aca="false">IF(OR(LV49&lt;&gt;"",LX49&lt;&gt;""),IF(MD49&lt;&gt;1,0,COUNTIF($B$48:$B$55,LV49)+COUNTIF($D$48:$D$55,LV49))+IF(ME49&lt;&gt;1,0,COUNTIF($B$48:$B$55,LX49)+COUNTIF($D$48:$D$55,LX49)),"")</f>
        <v/>
      </c>
    </row>
    <row r="50" customFormat="false" ht="15.75" hidden="false" customHeight="true" outlineLevel="0" collapsed="false">
      <c r="A50" s="153"/>
      <c r="B50" s="227" t="n">
        <f aca="false" t="array" ref="B50:B50">IF(C50="","",INDEX(Groups!$C$7:$C$35,MATCH(C50,Groups!$D$7:$D$35,0)))</f>
        <v>1</v>
      </c>
      <c r="C50" s="228" t="str">
        <f aca="true">INDIRECT("'"&amp;References!$A$1&amp;"'!"&amp;"$H$54")</f>
        <v>Portugal</v>
      </c>
      <c r="D50" s="229" t="n">
        <f aca="false" t="array" ref="D50:D50">IF(E50="","",INDEX(Groups!$C$7:$C$35,MATCH(E50,Groups!$D$7:$D$35,0)))</f>
        <v>18</v>
      </c>
      <c r="E50" s="228" t="str">
        <f aca="true">INDIRECT("'"&amp;References!$A$1&amp;"'!"&amp;"$I$54")</f>
        <v>Italy</v>
      </c>
      <c r="F50" s="230" t="n">
        <f aca="true">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231" t="n">
        <f aca="true">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H50" s="107"/>
      <c r="I50" s="242"/>
      <c r="J50" s="228" t="str">
        <f aca="false">IF(I50="","",VLOOKUP(I50,Language!$D$5:$E$63,2,0))</f>
        <v/>
      </c>
      <c r="K50" s="232"/>
      <c r="L50" s="228" t="str">
        <f aca="false">IF(K50="","",VLOOKUP(K50,Language!$D$5:$E$63,2,0))</f>
        <v/>
      </c>
      <c r="M50" s="248"/>
      <c r="N50" s="249"/>
      <c r="O50" s="250"/>
      <c r="P50" s="250"/>
      <c r="Q50" s="251" t="n">
        <f aca="false">COUNTIF(I$48:I$55,I50)+COUNTIF(K$48:K$55,I50)</f>
        <v>0</v>
      </c>
      <c r="R50" s="251" t="n">
        <f aca="false">COUNTIF(I$48:I$55,K50)+COUNTIF(K$48:K$55,K50)</f>
        <v>0</v>
      </c>
      <c r="S50" s="251"/>
      <c r="T50" s="247" t="str">
        <f aca="false">IF(OR(I50&lt;&gt;"",K50&lt;&gt;""),IF(Q50&lt;&gt;1,0,COUNTIF($B$48:$B$55,I50)+COUNTIF($D$48:$D$55,I50))+IF(R50&lt;&gt;1,0,COUNTIF($B$48:$B$55,K50)+COUNTIF($D$48:$D$55,K50)),"")</f>
        <v/>
      </c>
      <c r="U50" s="107"/>
      <c r="V50" s="242"/>
      <c r="W50" s="228" t="str">
        <f aca="false">IF(V50="","",VLOOKUP(V50,Language!$D$5:$E$63,2,0))</f>
        <v/>
      </c>
      <c r="X50" s="232"/>
      <c r="Y50" s="228" t="str">
        <f aca="false">IF(X50="","",VLOOKUP(X50,Language!$D$5:$E$63,2,0))</f>
        <v/>
      </c>
      <c r="Z50" s="248"/>
      <c r="AA50" s="249"/>
      <c r="AB50" s="250"/>
      <c r="AC50" s="250"/>
      <c r="AD50" s="251" t="n">
        <f aca="false">COUNTIF(V$48:V$55,V50)+COUNTIF(X$48:X$55,V50)</f>
        <v>0</v>
      </c>
      <c r="AE50" s="251" t="n">
        <f aca="false">COUNTIF(V$48:V$55,X50)+COUNTIF(X$48:X$55,X50)</f>
        <v>0</v>
      </c>
      <c r="AF50" s="251"/>
      <c r="AG50" s="247" t="str">
        <f aca="false">IF(OR(V50&lt;&gt;"",X50&lt;&gt;""),IF(AD50&lt;&gt;1,0,COUNTIF($B$48:$B$55,V50)+COUNTIF($D$48:$D$55,V50))+IF(AE50&lt;&gt;1,0,COUNTIF($B$48:$B$55,X50)+COUNTIF($D$48:$D$55,X50)),"")</f>
        <v/>
      </c>
      <c r="AH50" s="107"/>
      <c r="AI50" s="242"/>
      <c r="AJ50" s="228" t="str">
        <f aca="false">IF(AI50="","",VLOOKUP(AI50,Language!$D$5:$E$63,2,0))</f>
        <v/>
      </c>
      <c r="AK50" s="232"/>
      <c r="AL50" s="228" t="str">
        <f aca="false">IF(AK50="","",VLOOKUP(AK50,Language!$D$5:$E$63,2,0))</f>
        <v/>
      </c>
      <c r="AM50" s="248"/>
      <c r="AN50" s="249"/>
      <c r="AO50" s="250"/>
      <c r="AP50" s="250"/>
      <c r="AQ50" s="251" t="n">
        <f aca="false">COUNTIF(AI$48:AI$55,AI50)+COUNTIF(AK$48:AK$55,AI50)</f>
        <v>0</v>
      </c>
      <c r="AR50" s="251" t="n">
        <f aca="false">COUNTIF(AI$48:AI$55,AK50)+COUNTIF(AK$48:AK$55,AK50)</f>
        <v>0</v>
      </c>
      <c r="AS50" s="251"/>
      <c r="AT50" s="247" t="str">
        <f aca="false">IF(OR(AI50&lt;&gt;"",AK50&lt;&gt;""),IF(AQ50&lt;&gt;1,0,COUNTIF($B$48:$B$55,AI50)+COUNTIF($D$48:$D$55,AI50))+IF(AR50&lt;&gt;1,0,COUNTIF($B$48:$B$55,AK50)+COUNTIF($D$48:$D$55,AK50)),"")</f>
        <v/>
      </c>
      <c r="AU50" s="107"/>
      <c r="AV50" s="242"/>
      <c r="AW50" s="228" t="str">
        <f aca="false">IF(AV50="","",VLOOKUP(AV50,Language!$D$5:$E$63,2,0))</f>
        <v/>
      </c>
      <c r="AX50" s="232"/>
      <c r="AY50" s="228" t="str">
        <f aca="false">IF(AX50="","",VLOOKUP(AX50,Language!$D$5:$E$63,2,0))</f>
        <v/>
      </c>
      <c r="AZ50" s="248"/>
      <c r="BA50" s="249"/>
      <c r="BB50" s="250"/>
      <c r="BC50" s="250"/>
      <c r="BD50" s="251" t="n">
        <f aca="false">COUNTIF(AV$48:AV$55,AV50)+COUNTIF(AX$48:AX$55,AV50)</f>
        <v>0</v>
      </c>
      <c r="BE50" s="251" t="n">
        <f aca="false">COUNTIF(AV$48:AV$55,AX50)+COUNTIF(AX$48:AX$55,AX50)</f>
        <v>0</v>
      </c>
      <c r="BF50" s="251"/>
      <c r="BG50" s="247" t="str">
        <f aca="false">IF(OR(AV50&lt;&gt;"",AX50&lt;&gt;""),IF(BD50&lt;&gt;1,0,COUNTIF($B$48:$B$55,AV50)+COUNTIF($D$48:$D$55,AV50))+IF(BE50&lt;&gt;1,0,COUNTIF($B$48:$B$55,AX50)+COUNTIF($D$48:$D$55,AX50)),"")</f>
        <v/>
      </c>
      <c r="BH50" s="107"/>
      <c r="BI50" s="242"/>
      <c r="BJ50" s="228" t="str">
        <f aca="false">IF(BI50="","",VLOOKUP(BI50,Language!$D$5:$E$63,2,0))</f>
        <v/>
      </c>
      <c r="BK50" s="232"/>
      <c r="BL50" s="228" t="str">
        <f aca="false">IF(BK50="","",VLOOKUP(BK50,Language!$D$5:$E$63,2,0))</f>
        <v/>
      </c>
      <c r="BM50" s="248"/>
      <c r="BN50" s="249"/>
      <c r="BO50" s="250"/>
      <c r="BP50" s="250"/>
      <c r="BQ50" s="251" t="n">
        <f aca="false">COUNTIF(BI$48:BI$55,BI50)+COUNTIF(BK$48:BK$55,BI50)</f>
        <v>0</v>
      </c>
      <c r="BR50" s="251" t="n">
        <f aca="false">COUNTIF(BI$48:BI$55,BK50)+COUNTIF(BK$48:BK$55,BK50)</f>
        <v>0</v>
      </c>
      <c r="BS50" s="251"/>
      <c r="BT50" s="247" t="str">
        <f aca="false">IF(OR(BI50&lt;&gt;"",BK50&lt;&gt;""),IF(BQ50&lt;&gt;1,0,COUNTIF($B$48:$B$55,BI50)+COUNTIF($D$48:$D$55,BI50))+IF(BR50&lt;&gt;1,0,COUNTIF($B$48:$B$55,BK50)+COUNTIF($D$48:$D$55,BK50)),"")</f>
        <v/>
      </c>
      <c r="BU50" s="107"/>
      <c r="BV50" s="242"/>
      <c r="BW50" s="228" t="str">
        <f aca="false">IF(BV50="","",VLOOKUP(BV50,Language!$D$5:$E$63,2,0))</f>
        <v/>
      </c>
      <c r="BX50" s="232"/>
      <c r="BY50" s="228" t="str">
        <f aca="false">IF(BX50="","",VLOOKUP(BX50,Language!$D$5:$E$63,2,0))</f>
        <v/>
      </c>
      <c r="BZ50" s="248"/>
      <c r="CA50" s="249"/>
      <c r="CB50" s="250"/>
      <c r="CC50" s="250"/>
      <c r="CD50" s="251" t="n">
        <f aca="false">COUNTIF(BV$48:BV$55,BV50)+COUNTIF(BX$48:BX$55,BV50)</f>
        <v>0</v>
      </c>
      <c r="CE50" s="251" t="n">
        <f aca="false">COUNTIF(BV$48:BV$55,BX50)+COUNTIF(BX$48:BX$55,BX50)</f>
        <v>0</v>
      </c>
      <c r="CF50" s="251"/>
      <c r="CG50" s="247" t="str">
        <f aca="false">IF(OR(BV50&lt;&gt;"",BX50&lt;&gt;""),IF(CD50&lt;&gt;1,0,COUNTIF($B$48:$B$55,BV50)+COUNTIF($D$48:$D$55,BV50))+IF(CE50&lt;&gt;1,0,COUNTIF($B$48:$B$55,BX50)+COUNTIF($D$48:$D$55,BX50)),"")</f>
        <v/>
      </c>
      <c r="CH50" s="107"/>
      <c r="CI50" s="242"/>
      <c r="CJ50" s="228" t="str">
        <f aca="false">IF(CI50="","",VLOOKUP(CI50,Language!$D$5:$E$63,2,0))</f>
        <v/>
      </c>
      <c r="CK50" s="232"/>
      <c r="CL50" s="228" t="str">
        <f aca="false">IF(CK50="","",VLOOKUP(CK50,Language!$D$5:$E$63,2,0))</f>
        <v/>
      </c>
      <c r="CM50" s="248"/>
      <c r="CN50" s="249"/>
      <c r="CO50" s="250"/>
      <c r="CP50" s="250"/>
      <c r="CQ50" s="251" t="n">
        <f aca="false">COUNTIF(CI$48:CI$55,CI50)+COUNTIF(CK$48:CK$55,CI50)</f>
        <v>0</v>
      </c>
      <c r="CR50" s="251" t="n">
        <f aca="false">COUNTIF(CI$48:CI$55,CK50)+COUNTIF(CK$48:CK$55,CK50)</f>
        <v>0</v>
      </c>
      <c r="CS50" s="251"/>
      <c r="CT50" s="247" t="str">
        <f aca="false">IF(OR(CI50&lt;&gt;"",CK50&lt;&gt;""),IF(CQ50&lt;&gt;1,0,COUNTIF($B$48:$B$55,CI50)+COUNTIF($D$48:$D$55,CI50))+IF(CR50&lt;&gt;1,0,COUNTIF($B$48:$B$55,CK50)+COUNTIF($D$48:$D$55,CK50)),"")</f>
        <v/>
      </c>
      <c r="CU50" s="107"/>
      <c r="CV50" s="242"/>
      <c r="CW50" s="228" t="str">
        <f aca="false">IF(CV50="","",VLOOKUP(CV50,Language!$D$5:$E$63,2,0))</f>
        <v/>
      </c>
      <c r="CX50" s="232"/>
      <c r="CY50" s="228" t="str">
        <f aca="false">IF(CX50="","",VLOOKUP(CX50,Language!$D$5:$E$63,2,0))</f>
        <v/>
      </c>
      <c r="CZ50" s="248"/>
      <c r="DA50" s="249"/>
      <c r="DB50" s="250"/>
      <c r="DC50" s="250"/>
      <c r="DD50" s="251" t="n">
        <f aca="false">COUNTIF(CV$48:CV$55,CV50)+COUNTIF(CX$48:CX$55,CV50)</f>
        <v>0</v>
      </c>
      <c r="DE50" s="251" t="n">
        <f aca="false">COUNTIF(CV$48:CV$55,CX50)+COUNTIF(CX$48:CX$55,CX50)</f>
        <v>0</v>
      </c>
      <c r="DF50" s="251"/>
      <c r="DG50" s="247" t="str">
        <f aca="false">IF(OR(CV50&lt;&gt;"",CX50&lt;&gt;""),IF(DD50&lt;&gt;1,0,COUNTIF($B$48:$B$55,CV50)+COUNTIF($D$48:$D$55,CV50))+IF(DE50&lt;&gt;1,0,COUNTIF($B$48:$B$55,CX50)+COUNTIF($D$48:$D$55,CX50)),"")</f>
        <v/>
      </c>
      <c r="DH50" s="107"/>
      <c r="DI50" s="242"/>
      <c r="DJ50" s="228" t="str">
        <f aca="false">IF(DI50="","",VLOOKUP(DI50,Language!$D$5:$E$63,2,0))</f>
        <v/>
      </c>
      <c r="DK50" s="232"/>
      <c r="DL50" s="228" t="str">
        <f aca="false">IF(DK50="","",VLOOKUP(DK50,Language!$D$5:$E$63,2,0))</f>
        <v/>
      </c>
      <c r="DM50" s="248"/>
      <c r="DN50" s="249"/>
      <c r="DO50" s="250"/>
      <c r="DP50" s="250"/>
      <c r="DQ50" s="251" t="n">
        <f aca="false">COUNTIF(DI$48:DI$55,DI50)+COUNTIF(DK$48:DK$55,DI50)</f>
        <v>0</v>
      </c>
      <c r="DR50" s="251" t="n">
        <f aca="false">COUNTIF(DI$48:DI$55,DK50)+COUNTIF(DK$48:DK$55,DK50)</f>
        <v>0</v>
      </c>
      <c r="DS50" s="251"/>
      <c r="DT50" s="247" t="str">
        <f aca="false">IF(OR(DI50&lt;&gt;"",DK50&lt;&gt;""),IF(DQ50&lt;&gt;1,0,COUNTIF($B$48:$B$55,DI50)+COUNTIF($D$48:$D$55,DI50))+IF(DR50&lt;&gt;1,0,COUNTIF($B$48:$B$55,DK50)+COUNTIF($D$48:$D$55,DK50)),"")</f>
        <v/>
      </c>
      <c r="DU50" s="107"/>
      <c r="DV50" s="242"/>
      <c r="DW50" s="228" t="str">
        <f aca="false">IF(DV50="","",VLOOKUP(DV50,Language!$D$5:$E$63,2,0))</f>
        <v/>
      </c>
      <c r="DX50" s="232"/>
      <c r="DY50" s="228" t="str">
        <f aca="false">IF(DX50="","",VLOOKUP(DX50,Language!$D$5:$E$63,2,0))</f>
        <v/>
      </c>
      <c r="DZ50" s="248"/>
      <c r="EA50" s="249"/>
      <c r="EB50" s="250"/>
      <c r="EC50" s="250"/>
      <c r="ED50" s="251" t="n">
        <f aca="false">COUNTIF(DV$48:DV$55,DV50)+COUNTIF(DX$48:DX$55,DV50)</f>
        <v>0</v>
      </c>
      <c r="EE50" s="251" t="n">
        <f aca="false">COUNTIF(DV$48:DV$55,DX50)+COUNTIF(DX$48:DX$55,DX50)</f>
        <v>0</v>
      </c>
      <c r="EF50" s="251"/>
      <c r="EG50" s="247" t="str">
        <f aca="false">IF(OR(DV50&lt;&gt;"",DX50&lt;&gt;""),IF(ED50&lt;&gt;1,0,COUNTIF($B$48:$B$55,DV50)+COUNTIF($D$48:$D$55,DV50))+IF(EE50&lt;&gt;1,0,COUNTIF($B$48:$B$55,DX50)+COUNTIF($D$48:$D$55,DX50)),"")</f>
        <v/>
      </c>
      <c r="EH50" s="107"/>
      <c r="EI50" s="242"/>
      <c r="EJ50" s="228" t="str">
        <f aca="false">IF(EI50="","",VLOOKUP(EI50,Language!$D$5:$E$63,2,0))</f>
        <v/>
      </c>
      <c r="EK50" s="232"/>
      <c r="EL50" s="228" t="str">
        <f aca="false">IF(EK50="","",VLOOKUP(EK50,Language!$D$5:$E$63,2,0))</f>
        <v/>
      </c>
      <c r="EM50" s="248"/>
      <c r="EN50" s="249"/>
      <c r="EO50" s="250"/>
      <c r="EP50" s="250"/>
      <c r="EQ50" s="251" t="n">
        <f aca="false">COUNTIF(EI$48:EI$55,EI50)+COUNTIF(EK$48:EK$55,EI50)</f>
        <v>0</v>
      </c>
      <c r="ER50" s="251" t="n">
        <f aca="false">COUNTIF(EI$48:EI$55,EK50)+COUNTIF(EK$48:EK$55,EK50)</f>
        <v>0</v>
      </c>
      <c r="ES50" s="251"/>
      <c r="ET50" s="247" t="str">
        <f aca="false">IF(OR(EI50&lt;&gt;"",EK50&lt;&gt;""),IF(EQ50&lt;&gt;1,0,COUNTIF($B$48:$B$55,EI50)+COUNTIF($D$48:$D$55,EI50))+IF(ER50&lt;&gt;1,0,COUNTIF($B$48:$B$55,EK50)+COUNTIF($D$48:$D$55,EK50)),"")</f>
        <v/>
      </c>
      <c r="EU50" s="107"/>
      <c r="EV50" s="242"/>
      <c r="EW50" s="228" t="str">
        <f aca="false">IF(EV50="","",VLOOKUP(EV50,Language!$D$5:$E$63,2,0))</f>
        <v/>
      </c>
      <c r="EX50" s="232"/>
      <c r="EY50" s="228" t="str">
        <f aca="false">IF(EX50="","",VLOOKUP(EX50,Language!$D$5:$E$63,2,0))</f>
        <v/>
      </c>
      <c r="EZ50" s="248"/>
      <c r="FA50" s="249"/>
      <c r="FB50" s="250"/>
      <c r="FC50" s="250"/>
      <c r="FD50" s="251" t="n">
        <f aca="false">COUNTIF(EV$48:EV$55,EV50)+COUNTIF(EX$48:EX$55,EV50)</f>
        <v>0</v>
      </c>
      <c r="FE50" s="251" t="n">
        <f aca="false">COUNTIF(EV$48:EV$55,EX50)+COUNTIF(EX$48:EX$55,EX50)</f>
        <v>0</v>
      </c>
      <c r="FF50" s="251"/>
      <c r="FG50" s="247" t="str">
        <f aca="false">IF(OR(EV50&lt;&gt;"",EX50&lt;&gt;""),IF(FD50&lt;&gt;1,0,COUNTIF($B$48:$B$55,EV50)+COUNTIF($D$48:$D$55,EV50))+IF(FE50&lt;&gt;1,0,COUNTIF($B$48:$B$55,EX50)+COUNTIF($D$48:$D$55,EX50)),"")</f>
        <v/>
      </c>
      <c r="FH50" s="107"/>
      <c r="FI50" s="242"/>
      <c r="FJ50" s="228" t="str">
        <f aca="false">IF(FI50="","",VLOOKUP(FI50,Language!$D$5:$E$63,2,0))</f>
        <v/>
      </c>
      <c r="FK50" s="232"/>
      <c r="FL50" s="228" t="str">
        <f aca="false">IF(FK50="","",VLOOKUP(FK50,Language!$D$5:$E$63,2,0))</f>
        <v/>
      </c>
      <c r="FM50" s="248"/>
      <c r="FN50" s="249"/>
      <c r="FO50" s="250"/>
      <c r="FP50" s="250"/>
      <c r="FQ50" s="251" t="n">
        <f aca="false">COUNTIF(FI$48:FI$55,FI50)+COUNTIF(FK$48:FK$55,FI50)</f>
        <v>0</v>
      </c>
      <c r="FR50" s="251" t="n">
        <f aca="false">COUNTIF(FI$48:FI$55,FK50)+COUNTIF(FK$48:FK$55,FK50)</f>
        <v>0</v>
      </c>
      <c r="FS50" s="251"/>
      <c r="FT50" s="247" t="str">
        <f aca="false">IF(OR(FI50&lt;&gt;"",FK50&lt;&gt;""),IF(FQ50&lt;&gt;1,0,COUNTIF($B$48:$B$55,FI50)+COUNTIF($D$48:$D$55,FI50))+IF(FR50&lt;&gt;1,0,COUNTIF($B$48:$B$55,FK50)+COUNTIF($D$48:$D$55,FK50)),"")</f>
        <v/>
      </c>
      <c r="FU50" s="107"/>
      <c r="FV50" s="242"/>
      <c r="FW50" s="228" t="str">
        <f aca="false">IF(FV50="","",VLOOKUP(FV50,Language!$D$5:$E$63,2,0))</f>
        <v/>
      </c>
      <c r="FX50" s="232"/>
      <c r="FY50" s="228" t="str">
        <f aca="false">IF(FX50="","",VLOOKUP(FX50,Language!$D$5:$E$63,2,0))</f>
        <v/>
      </c>
      <c r="FZ50" s="248"/>
      <c r="GA50" s="249"/>
      <c r="GB50" s="250"/>
      <c r="GC50" s="250"/>
      <c r="GD50" s="251" t="n">
        <f aca="false">COUNTIF(FV$48:FV$55,FV50)+COUNTIF(FX$48:FX$55,FV50)</f>
        <v>0</v>
      </c>
      <c r="GE50" s="251" t="n">
        <f aca="false">COUNTIF(FV$48:FV$55,FX50)+COUNTIF(FX$48:FX$55,FX50)</f>
        <v>0</v>
      </c>
      <c r="GF50" s="251"/>
      <c r="GG50" s="247" t="str">
        <f aca="false">IF(OR(FV50&lt;&gt;"",FX50&lt;&gt;""),IF(GD50&lt;&gt;1,0,COUNTIF($B$48:$B$55,FV50)+COUNTIF($D$48:$D$55,FV50))+IF(GE50&lt;&gt;1,0,COUNTIF($B$48:$B$55,FX50)+COUNTIF($D$48:$D$55,FX50)),"")</f>
        <v/>
      </c>
      <c r="GH50" s="107"/>
      <c r="GI50" s="242"/>
      <c r="GJ50" s="228" t="str">
        <f aca="false">IF(GI50="","",VLOOKUP(GI50,Language!$D$5:$E$63,2,0))</f>
        <v/>
      </c>
      <c r="GK50" s="232"/>
      <c r="GL50" s="228" t="str">
        <f aca="false">IF(GK50="","",VLOOKUP(GK50,Language!$D$5:$E$63,2,0))</f>
        <v/>
      </c>
      <c r="GM50" s="248"/>
      <c r="GN50" s="249"/>
      <c r="GO50" s="250"/>
      <c r="GP50" s="250"/>
      <c r="GQ50" s="251" t="n">
        <f aca="false">COUNTIF(GI$48:GI$55,GI50)+COUNTIF(GK$48:GK$55,GI50)</f>
        <v>0</v>
      </c>
      <c r="GR50" s="251" t="n">
        <f aca="false">COUNTIF(GI$48:GI$55,GK50)+COUNTIF(GK$48:GK$55,GK50)</f>
        <v>0</v>
      </c>
      <c r="GS50" s="251"/>
      <c r="GT50" s="247" t="str">
        <f aca="false">IF(OR(GI50&lt;&gt;"",GK50&lt;&gt;""),IF(GQ50&lt;&gt;1,0,COUNTIF($B$48:$B$55,GI50)+COUNTIF($D$48:$D$55,GI50))+IF(GR50&lt;&gt;1,0,COUNTIF($B$48:$B$55,GK50)+COUNTIF($D$48:$D$55,GK50)),"")</f>
        <v/>
      </c>
      <c r="GU50" s="107"/>
      <c r="GV50" s="242"/>
      <c r="GW50" s="228" t="str">
        <f aca="false">IF(GV50="","",VLOOKUP(GV50,Language!$D$5:$E$63,2,0))</f>
        <v/>
      </c>
      <c r="GX50" s="232"/>
      <c r="GY50" s="228" t="str">
        <f aca="false">IF(GX50="","",VLOOKUP(GX50,Language!$D$5:$E$63,2,0))</f>
        <v/>
      </c>
      <c r="GZ50" s="248"/>
      <c r="HA50" s="249"/>
      <c r="HB50" s="250"/>
      <c r="HC50" s="250"/>
      <c r="HD50" s="251" t="n">
        <f aca="false">COUNTIF(GV$48:GV$55,GV50)+COUNTIF(GX$48:GX$55,GV50)</f>
        <v>0</v>
      </c>
      <c r="HE50" s="251" t="n">
        <f aca="false">COUNTIF(GV$48:GV$55,GX50)+COUNTIF(GX$48:GX$55,GX50)</f>
        <v>0</v>
      </c>
      <c r="HF50" s="251"/>
      <c r="HG50" s="247" t="str">
        <f aca="false">IF(OR(GV50&lt;&gt;"",GX50&lt;&gt;""),IF(HD50&lt;&gt;1,0,COUNTIF($B$48:$B$55,GV50)+COUNTIF($D$48:$D$55,GV50))+IF(HE50&lt;&gt;1,0,COUNTIF($B$48:$B$55,GX50)+COUNTIF($D$48:$D$55,GX50)),"")</f>
        <v/>
      </c>
      <c r="HH50" s="107"/>
      <c r="HI50" s="242"/>
      <c r="HJ50" s="228" t="str">
        <f aca="false">IF(HI50="","",VLOOKUP(HI50,Language!$D$5:$E$63,2,0))</f>
        <v/>
      </c>
      <c r="HK50" s="232"/>
      <c r="HL50" s="228" t="str">
        <f aca="false">IF(HK50="","",VLOOKUP(HK50,Language!$D$5:$E$63,2,0))</f>
        <v/>
      </c>
      <c r="HM50" s="248"/>
      <c r="HN50" s="249"/>
      <c r="HO50" s="250"/>
      <c r="HP50" s="250"/>
      <c r="HQ50" s="251" t="n">
        <f aca="false">COUNTIF(HI$48:HI$55,HI50)+COUNTIF(HK$48:HK$55,HI50)</f>
        <v>0</v>
      </c>
      <c r="HR50" s="251" t="n">
        <f aca="false">COUNTIF(HI$48:HI$55,HK50)+COUNTIF(HK$48:HK$55,HK50)</f>
        <v>0</v>
      </c>
      <c r="HS50" s="251"/>
      <c r="HT50" s="247" t="str">
        <f aca="false">IF(OR(HI50&lt;&gt;"",HK50&lt;&gt;""),IF(HQ50&lt;&gt;1,0,COUNTIF($B$48:$B$55,HI50)+COUNTIF($D$48:$D$55,HI50))+IF(HR50&lt;&gt;1,0,COUNTIF($B$48:$B$55,HK50)+COUNTIF($D$48:$D$55,HK50)),"")</f>
        <v/>
      </c>
      <c r="HU50" s="107"/>
      <c r="HV50" s="242"/>
      <c r="HW50" s="228" t="str">
        <f aca="false">IF(HV50="","",VLOOKUP(HV50,Language!$D$5:$E$63,2,0))</f>
        <v/>
      </c>
      <c r="HX50" s="232"/>
      <c r="HY50" s="228" t="str">
        <f aca="false">IF(HX50="","",VLOOKUP(HX50,Language!$D$5:$E$63,2,0))</f>
        <v/>
      </c>
      <c r="HZ50" s="248"/>
      <c r="IA50" s="249"/>
      <c r="IB50" s="250"/>
      <c r="IC50" s="250"/>
      <c r="ID50" s="251" t="n">
        <f aca="false">COUNTIF(HV$48:HV$55,HV50)+COUNTIF(HX$48:HX$55,HV50)</f>
        <v>0</v>
      </c>
      <c r="IE50" s="251" t="n">
        <f aca="false">COUNTIF(HV$48:HV$55,HX50)+COUNTIF(HX$48:HX$55,HX50)</f>
        <v>0</v>
      </c>
      <c r="IF50" s="251"/>
      <c r="IG50" s="247" t="str">
        <f aca="false">IF(OR(HV50&lt;&gt;"",HX50&lt;&gt;""),IF(ID50&lt;&gt;1,0,COUNTIF($B$48:$B$55,HV50)+COUNTIF($D$48:$D$55,HV50))+IF(IE50&lt;&gt;1,0,COUNTIF($B$48:$B$55,HX50)+COUNTIF($D$48:$D$55,HX50)),"")</f>
        <v/>
      </c>
      <c r="IH50" s="107"/>
      <c r="II50" s="242"/>
      <c r="IJ50" s="228" t="str">
        <f aca="false">IF(II50="","",VLOOKUP(II50,Language!$D$5:$E$63,2,0))</f>
        <v/>
      </c>
      <c r="IK50" s="232"/>
      <c r="IL50" s="228" t="str">
        <f aca="false">IF(IK50="","",VLOOKUP(IK50,Language!$D$5:$E$63,2,0))</f>
        <v/>
      </c>
      <c r="IM50" s="248"/>
      <c r="IN50" s="249"/>
      <c r="IO50" s="250"/>
      <c r="IP50" s="250"/>
      <c r="IQ50" s="251" t="n">
        <f aca="false">COUNTIF(II$48:II$55,II50)+COUNTIF(IK$48:IK$55,II50)</f>
        <v>0</v>
      </c>
      <c r="IR50" s="251" t="n">
        <f aca="false">COUNTIF(II$48:II$55,IK50)+COUNTIF(IK$48:IK$55,IK50)</f>
        <v>0</v>
      </c>
      <c r="IS50" s="251"/>
      <c r="IT50" s="247" t="str">
        <f aca="false">IF(OR(II50&lt;&gt;"",IK50&lt;&gt;""),IF(IQ50&lt;&gt;1,0,COUNTIF($B$48:$B$55,II50)+COUNTIF($D$48:$D$55,II50))+IF(IR50&lt;&gt;1,0,COUNTIF($B$48:$B$55,IK50)+COUNTIF($D$48:$D$55,IK50)),"")</f>
        <v/>
      </c>
      <c r="IU50" s="107"/>
      <c r="IV50" s="242"/>
      <c r="IW50" s="228" t="str">
        <f aca="false">IF(IV50="","",VLOOKUP(IV50,Language!$D$5:$E$63,2,0))</f>
        <v/>
      </c>
      <c r="IX50" s="232"/>
      <c r="IY50" s="228" t="str">
        <f aca="false">IF(IX50="","",VLOOKUP(IX50,Language!$D$5:$E$63,2,0))</f>
        <v/>
      </c>
      <c r="IZ50" s="248"/>
      <c r="JA50" s="249"/>
      <c r="JB50" s="250"/>
      <c r="JC50" s="250"/>
      <c r="JD50" s="251" t="n">
        <f aca="false">COUNTIF(IV$48:IV$55,IV50)+COUNTIF(IX$48:IX$55,IV50)</f>
        <v>0</v>
      </c>
      <c r="JE50" s="251" t="n">
        <f aca="false">COUNTIF(IV$48:IV$55,IX50)+COUNTIF(IX$48:IX$55,IX50)</f>
        <v>0</v>
      </c>
      <c r="JF50" s="251"/>
      <c r="JG50" s="247" t="str">
        <f aca="false">IF(OR(IV50&lt;&gt;"",IX50&lt;&gt;""),IF(JD50&lt;&gt;1,0,COUNTIF($B$48:$B$55,IV50)+COUNTIF($D$48:$D$55,IV50))+IF(JE50&lt;&gt;1,0,COUNTIF($B$48:$B$55,IX50)+COUNTIF($D$48:$D$55,IX50)),"")</f>
        <v/>
      </c>
      <c r="JH50" s="107"/>
      <c r="JI50" s="242"/>
      <c r="JJ50" s="228" t="str">
        <f aca="false">IF(JI50="","",VLOOKUP(JI50,Language!$D$5:$E$63,2,0))</f>
        <v/>
      </c>
      <c r="JK50" s="232"/>
      <c r="JL50" s="228" t="str">
        <f aca="false">IF(JK50="","",VLOOKUP(JK50,Language!$D$5:$E$63,2,0))</f>
        <v/>
      </c>
      <c r="JM50" s="248"/>
      <c r="JN50" s="249"/>
      <c r="JO50" s="250"/>
      <c r="JP50" s="250"/>
      <c r="JQ50" s="251" t="n">
        <f aca="false">COUNTIF(JI$48:JI$55,JI50)+COUNTIF(JK$48:JK$55,JI50)</f>
        <v>0</v>
      </c>
      <c r="JR50" s="251" t="n">
        <f aca="false">COUNTIF(JI$48:JI$55,JK50)+COUNTIF(JK$48:JK$55,JK50)</f>
        <v>0</v>
      </c>
      <c r="JS50" s="251"/>
      <c r="JT50" s="247" t="str">
        <f aca="false">IF(OR(JI50&lt;&gt;"",JK50&lt;&gt;""),IF(JQ50&lt;&gt;1,0,COUNTIF($B$48:$B$55,JI50)+COUNTIF($D$48:$D$55,JI50))+IF(JR50&lt;&gt;1,0,COUNTIF($B$48:$B$55,JK50)+COUNTIF($D$48:$D$55,JK50)),"")</f>
        <v/>
      </c>
      <c r="JU50" s="107"/>
      <c r="JV50" s="242"/>
      <c r="JW50" s="228" t="str">
        <f aca="false">IF(JV50="","",VLOOKUP(JV50,Language!$D$5:$E$63,2,0))</f>
        <v/>
      </c>
      <c r="JX50" s="232"/>
      <c r="JY50" s="228" t="str">
        <f aca="false">IF(JX50="","",VLOOKUP(JX50,Language!$D$5:$E$63,2,0))</f>
        <v/>
      </c>
      <c r="JZ50" s="248"/>
      <c r="KA50" s="249"/>
      <c r="KB50" s="250"/>
      <c r="KC50" s="250"/>
      <c r="KD50" s="251" t="n">
        <f aca="false">COUNTIF(JV$48:JV$55,JV50)+COUNTIF(JX$48:JX$55,JV50)</f>
        <v>0</v>
      </c>
      <c r="KE50" s="251" t="n">
        <f aca="false">COUNTIF(JV$48:JV$55,JX50)+COUNTIF(JX$48:JX$55,JX50)</f>
        <v>0</v>
      </c>
      <c r="KF50" s="251"/>
      <c r="KG50" s="247" t="str">
        <f aca="false">IF(OR(JV50&lt;&gt;"",JX50&lt;&gt;""),IF(KD50&lt;&gt;1,0,COUNTIF($B$48:$B$55,JV50)+COUNTIF($D$48:$D$55,JV50))+IF(KE50&lt;&gt;1,0,COUNTIF($B$48:$B$55,JX50)+COUNTIF($D$48:$D$55,JX50)),"")</f>
        <v/>
      </c>
      <c r="KH50" s="107"/>
      <c r="KI50" s="242"/>
      <c r="KJ50" s="228" t="str">
        <f aca="false">IF(KI50="","",VLOOKUP(KI50,Language!$D$5:$E$63,2,0))</f>
        <v/>
      </c>
      <c r="KK50" s="232"/>
      <c r="KL50" s="228" t="str">
        <f aca="false">IF(KK50="","",VLOOKUP(KK50,Language!$D$5:$E$63,2,0))</f>
        <v/>
      </c>
      <c r="KM50" s="248"/>
      <c r="KN50" s="249"/>
      <c r="KO50" s="250"/>
      <c r="KP50" s="250"/>
      <c r="KQ50" s="251" t="n">
        <f aca="false">COUNTIF(KI$48:KI$55,KI50)+COUNTIF(KK$48:KK$55,KI50)</f>
        <v>0</v>
      </c>
      <c r="KR50" s="251" t="n">
        <f aca="false">COUNTIF(KI$48:KI$55,KK50)+COUNTIF(KK$48:KK$55,KK50)</f>
        <v>0</v>
      </c>
      <c r="KS50" s="251"/>
      <c r="KT50" s="247" t="str">
        <f aca="false">IF(OR(KI50&lt;&gt;"",KK50&lt;&gt;""),IF(KQ50&lt;&gt;1,0,COUNTIF($B$48:$B$55,KI50)+COUNTIF($D$48:$D$55,KI50))+IF(KR50&lt;&gt;1,0,COUNTIF($B$48:$B$55,KK50)+COUNTIF($D$48:$D$55,KK50)),"")</f>
        <v/>
      </c>
      <c r="KU50" s="107"/>
      <c r="KV50" s="242"/>
      <c r="KW50" s="228" t="str">
        <f aca="false">IF(KV50="","",VLOOKUP(KV50,Language!$D$5:$E$63,2,0))</f>
        <v/>
      </c>
      <c r="KX50" s="232"/>
      <c r="KY50" s="228" t="str">
        <f aca="false">IF(KX50="","",VLOOKUP(KX50,Language!$D$5:$E$63,2,0))</f>
        <v/>
      </c>
      <c r="KZ50" s="248"/>
      <c r="LA50" s="249"/>
      <c r="LB50" s="250"/>
      <c r="LC50" s="250"/>
      <c r="LD50" s="251" t="n">
        <f aca="false">COUNTIF(KV$48:KV$55,KV50)+COUNTIF(KX$48:KX$55,KV50)</f>
        <v>0</v>
      </c>
      <c r="LE50" s="251" t="n">
        <f aca="false">COUNTIF(KV$48:KV$55,KX50)+COUNTIF(KX$48:KX$55,KX50)</f>
        <v>0</v>
      </c>
      <c r="LF50" s="251"/>
      <c r="LG50" s="247" t="str">
        <f aca="false">IF(OR(KV50&lt;&gt;"",KX50&lt;&gt;""),IF(LD50&lt;&gt;1,0,COUNTIF($B$48:$B$55,KV50)+COUNTIF($D$48:$D$55,KV50))+IF(LE50&lt;&gt;1,0,COUNTIF($B$48:$B$55,KX50)+COUNTIF($D$48:$D$55,KX50)),"")</f>
        <v/>
      </c>
      <c r="LH50" s="107"/>
      <c r="LI50" s="242"/>
      <c r="LJ50" s="228" t="str">
        <f aca="false">IF(LI50="","",VLOOKUP(LI50,Language!$D$5:$E$63,2,0))</f>
        <v/>
      </c>
      <c r="LK50" s="232"/>
      <c r="LL50" s="228" t="str">
        <f aca="false">IF(LK50="","",VLOOKUP(LK50,Language!$D$5:$E$63,2,0))</f>
        <v/>
      </c>
      <c r="LM50" s="248"/>
      <c r="LN50" s="249"/>
      <c r="LO50" s="250"/>
      <c r="LP50" s="250"/>
      <c r="LQ50" s="251" t="n">
        <f aca="false">COUNTIF(LI$48:LI$55,LI50)+COUNTIF(LK$48:LK$55,LI50)</f>
        <v>0</v>
      </c>
      <c r="LR50" s="251" t="n">
        <f aca="false">COUNTIF(LI$48:LI$55,LK50)+COUNTIF(LK$48:LK$55,LK50)</f>
        <v>0</v>
      </c>
      <c r="LS50" s="251"/>
      <c r="LT50" s="247" t="str">
        <f aca="false">IF(OR(LI50&lt;&gt;"",LK50&lt;&gt;""),IF(LQ50&lt;&gt;1,0,COUNTIF($B$48:$B$55,LI50)+COUNTIF($D$48:$D$55,LI50))+IF(LR50&lt;&gt;1,0,COUNTIF($B$48:$B$55,LK50)+COUNTIF($D$48:$D$55,LK50)),"")</f>
        <v/>
      </c>
      <c r="LU50" s="107"/>
      <c r="LV50" s="242"/>
      <c r="LW50" s="228" t="str">
        <f aca="false">IF(LV50="","",VLOOKUP(LV50,Language!$D$5:$E$63,2,0))</f>
        <v/>
      </c>
      <c r="LX50" s="232"/>
      <c r="LY50" s="228" t="str">
        <f aca="false">IF(LX50="","",VLOOKUP(LX50,Language!$D$5:$E$63,2,0))</f>
        <v/>
      </c>
      <c r="LZ50" s="248"/>
      <c r="MA50" s="249"/>
      <c r="MB50" s="250"/>
      <c r="MC50" s="250"/>
      <c r="MD50" s="251" t="n">
        <f aca="false">COUNTIF(LV$48:LV$55,LV50)+COUNTIF(LX$48:LX$55,LV50)</f>
        <v>0</v>
      </c>
      <c r="ME50" s="251" t="n">
        <f aca="false">COUNTIF(LV$48:LV$55,LX50)+COUNTIF(LX$48:LX$55,LX50)</f>
        <v>0</v>
      </c>
      <c r="MF50" s="251"/>
      <c r="MG50" s="247" t="str">
        <f aca="false">IF(OR(LV50&lt;&gt;"",LX50&lt;&gt;""),IF(MD50&lt;&gt;1,0,COUNTIF($B$48:$B$55,LV50)+COUNTIF($D$48:$D$55,LV50))+IF(ME50&lt;&gt;1,0,COUNTIF($B$48:$B$55,LX50)+COUNTIF($D$48:$D$55,LX50)),"")</f>
        <v/>
      </c>
    </row>
    <row r="51" customFormat="false" ht="15.75" hidden="false" customHeight="true" outlineLevel="0" collapsed="false">
      <c r="A51" s="153"/>
      <c r="B51" s="227" t="n">
        <f aca="false" t="array" ref="B51:B51">IF(C51="","",INDEX(Groups!$C$7:$C$35,MATCH(C51,Groups!$D$7:$D$35,0)))</f>
        <v>12</v>
      </c>
      <c r="C51" s="228" t="str">
        <f aca="true">INDIRECT("'"&amp;References!$A$1&amp;"'!"&amp;"$K$54")</f>
        <v>Netherlands</v>
      </c>
      <c r="D51" s="229" t="n">
        <f aca="false" t="array" ref="D51:D51">IF(E51="","",INDEX(Groups!$C$7:$C$35,MATCH(E51,Groups!$D$7:$D$35,0)))</f>
        <v>21</v>
      </c>
      <c r="E51" s="228" t="str">
        <f aca="true">INDIRECT("'"&amp;References!$A$1&amp;"'!"&amp;"$L$54")</f>
        <v>Ukraine</v>
      </c>
      <c r="F51" s="230" t="n">
        <f aca="true">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231" t="n">
        <f aca="true">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H51" s="107"/>
      <c r="I51" s="242"/>
      <c r="J51" s="228" t="str">
        <f aca="false">IF(I51="","",VLOOKUP(I51,Language!$D$5:$E$63,2,0))</f>
        <v/>
      </c>
      <c r="K51" s="232"/>
      <c r="L51" s="228" t="str">
        <f aca="false">IF(K51="","",VLOOKUP(K51,Language!$D$5:$E$63,2,0))</f>
        <v/>
      </c>
      <c r="M51" s="248"/>
      <c r="N51" s="249"/>
      <c r="O51" s="250"/>
      <c r="P51" s="250"/>
      <c r="Q51" s="251" t="n">
        <f aca="false">COUNTIF(I$48:I$55,I51)+COUNTIF(K$48:K$55,I51)</f>
        <v>0</v>
      </c>
      <c r="R51" s="251" t="n">
        <f aca="false">COUNTIF(I$48:I$55,K51)+COUNTIF(K$48:K$55,K51)</f>
        <v>0</v>
      </c>
      <c r="S51" s="251"/>
      <c r="T51" s="247" t="str">
        <f aca="false">IF(OR(I51&lt;&gt;"",K51&lt;&gt;""),IF(Q51&lt;&gt;1,0,COUNTIF($B$48:$B$55,I51)+COUNTIF($D$48:$D$55,I51))+IF(R51&lt;&gt;1,0,COUNTIF($B$48:$B$55,K51)+COUNTIF($D$48:$D$55,K51)),"")</f>
        <v/>
      </c>
      <c r="U51" s="107"/>
      <c r="V51" s="242"/>
      <c r="W51" s="228" t="str">
        <f aca="false">IF(V51="","",VLOOKUP(V51,Language!$D$5:$E$63,2,0))</f>
        <v/>
      </c>
      <c r="X51" s="232"/>
      <c r="Y51" s="228" t="str">
        <f aca="false">IF(X51="","",VLOOKUP(X51,Language!$D$5:$E$63,2,0))</f>
        <v/>
      </c>
      <c r="Z51" s="248"/>
      <c r="AA51" s="249"/>
      <c r="AB51" s="250"/>
      <c r="AC51" s="250"/>
      <c r="AD51" s="251" t="n">
        <f aca="false">COUNTIF(V$48:V$55,V51)+COUNTIF(X$48:X$55,V51)</f>
        <v>0</v>
      </c>
      <c r="AE51" s="251" t="n">
        <f aca="false">COUNTIF(V$48:V$55,X51)+COUNTIF(X$48:X$55,X51)</f>
        <v>0</v>
      </c>
      <c r="AF51" s="251"/>
      <c r="AG51" s="247" t="str">
        <f aca="false">IF(OR(V51&lt;&gt;"",X51&lt;&gt;""),IF(AD51&lt;&gt;1,0,COUNTIF($B$48:$B$55,V51)+COUNTIF($D$48:$D$55,V51))+IF(AE51&lt;&gt;1,0,COUNTIF($B$48:$B$55,X51)+COUNTIF($D$48:$D$55,X51)),"")</f>
        <v/>
      </c>
      <c r="AH51" s="107"/>
      <c r="AI51" s="242"/>
      <c r="AJ51" s="228" t="str">
        <f aca="false">IF(AI51="","",VLOOKUP(AI51,Language!$D$5:$E$63,2,0))</f>
        <v/>
      </c>
      <c r="AK51" s="232"/>
      <c r="AL51" s="228" t="str">
        <f aca="false">IF(AK51="","",VLOOKUP(AK51,Language!$D$5:$E$63,2,0))</f>
        <v/>
      </c>
      <c r="AM51" s="248"/>
      <c r="AN51" s="249"/>
      <c r="AO51" s="250"/>
      <c r="AP51" s="250"/>
      <c r="AQ51" s="251" t="n">
        <f aca="false">COUNTIF(AI$48:AI$55,AI51)+COUNTIF(AK$48:AK$55,AI51)</f>
        <v>0</v>
      </c>
      <c r="AR51" s="251" t="n">
        <f aca="false">COUNTIF(AI$48:AI$55,AK51)+COUNTIF(AK$48:AK$55,AK51)</f>
        <v>0</v>
      </c>
      <c r="AS51" s="251"/>
      <c r="AT51" s="247" t="str">
        <f aca="false">IF(OR(AI51&lt;&gt;"",AK51&lt;&gt;""),IF(AQ51&lt;&gt;1,0,COUNTIF($B$48:$B$55,AI51)+COUNTIF($D$48:$D$55,AI51))+IF(AR51&lt;&gt;1,0,COUNTIF($B$48:$B$55,AK51)+COUNTIF($D$48:$D$55,AK51)),"")</f>
        <v/>
      </c>
      <c r="AU51" s="107"/>
      <c r="AV51" s="242"/>
      <c r="AW51" s="228" t="str">
        <f aca="false">IF(AV51="","",VLOOKUP(AV51,Language!$D$5:$E$63,2,0))</f>
        <v/>
      </c>
      <c r="AX51" s="232"/>
      <c r="AY51" s="228" t="str">
        <f aca="false">IF(AX51="","",VLOOKUP(AX51,Language!$D$5:$E$63,2,0))</f>
        <v/>
      </c>
      <c r="AZ51" s="248"/>
      <c r="BA51" s="249"/>
      <c r="BB51" s="250"/>
      <c r="BC51" s="250"/>
      <c r="BD51" s="251" t="n">
        <f aca="false">COUNTIF(AV$48:AV$55,AV51)+COUNTIF(AX$48:AX$55,AV51)</f>
        <v>0</v>
      </c>
      <c r="BE51" s="251" t="n">
        <f aca="false">COUNTIF(AV$48:AV$55,AX51)+COUNTIF(AX$48:AX$55,AX51)</f>
        <v>0</v>
      </c>
      <c r="BF51" s="251"/>
      <c r="BG51" s="247" t="str">
        <f aca="false">IF(OR(AV51&lt;&gt;"",AX51&lt;&gt;""),IF(BD51&lt;&gt;1,0,COUNTIF($B$48:$B$55,AV51)+COUNTIF($D$48:$D$55,AV51))+IF(BE51&lt;&gt;1,0,COUNTIF($B$48:$B$55,AX51)+COUNTIF($D$48:$D$55,AX51)),"")</f>
        <v/>
      </c>
      <c r="BH51" s="107"/>
      <c r="BI51" s="242"/>
      <c r="BJ51" s="228" t="str">
        <f aca="false">IF(BI51="","",VLOOKUP(BI51,Language!$D$5:$E$63,2,0))</f>
        <v/>
      </c>
      <c r="BK51" s="232"/>
      <c r="BL51" s="228" t="str">
        <f aca="false">IF(BK51="","",VLOOKUP(BK51,Language!$D$5:$E$63,2,0))</f>
        <v/>
      </c>
      <c r="BM51" s="248"/>
      <c r="BN51" s="249"/>
      <c r="BO51" s="250"/>
      <c r="BP51" s="250"/>
      <c r="BQ51" s="251" t="n">
        <f aca="false">COUNTIF(BI$48:BI$55,BI51)+COUNTIF(BK$48:BK$55,BI51)</f>
        <v>0</v>
      </c>
      <c r="BR51" s="251" t="n">
        <f aca="false">COUNTIF(BI$48:BI$55,BK51)+COUNTIF(BK$48:BK$55,BK51)</f>
        <v>0</v>
      </c>
      <c r="BS51" s="251"/>
      <c r="BT51" s="247" t="str">
        <f aca="false">IF(OR(BI51&lt;&gt;"",BK51&lt;&gt;""),IF(BQ51&lt;&gt;1,0,COUNTIF($B$48:$B$55,BI51)+COUNTIF($D$48:$D$55,BI51))+IF(BR51&lt;&gt;1,0,COUNTIF($B$48:$B$55,BK51)+COUNTIF($D$48:$D$55,BK51)),"")</f>
        <v/>
      </c>
      <c r="BU51" s="107"/>
      <c r="BV51" s="242"/>
      <c r="BW51" s="228" t="str">
        <f aca="false">IF(BV51="","",VLOOKUP(BV51,Language!$D$5:$E$63,2,0))</f>
        <v/>
      </c>
      <c r="BX51" s="232"/>
      <c r="BY51" s="228" t="str">
        <f aca="false">IF(BX51="","",VLOOKUP(BX51,Language!$D$5:$E$63,2,0))</f>
        <v/>
      </c>
      <c r="BZ51" s="248"/>
      <c r="CA51" s="249"/>
      <c r="CB51" s="250"/>
      <c r="CC51" s="250"/>
      <c r="CD51" s="251" t="n">
        <f aca="false">COUNTIF(BV$48:BV$55,BV51)+COUNTIF(BX$48:BX$55,BV51)</f>
        <v>0</v>
      </c>
      <c r="CE51" s="251" t="n">
        <f aca="false">COUNTIF(BV$48:BV$55,BX51)+COUNTIF(BX$48:BX$55,BX51)</f>
        <v>0</v>
      </c>
      <c r="CF51" s="251"/>
      <c r="CG51" s="247" t="str">
        <f aca="false">IF(OR(BV51&lt;&gt;"",BX51&lt;&gt;""),IF(CD51&lt;&gt;1,0,COUNTIF($B$48:$B$55,BV51)+COUNTIF($D$48:$D$55,BV51))+IF(CE51&lt;&gt;1,0,COUNTIF($B$48:$B$55,BX51)+COUNTIF($D$48:$D$55,BX51)),"")</f>
        <v/>
      </c>
      <c r="CH51" s="107"/>
      <c r="CI51" s="242"/>
      <c r="CJ51" s="228" t="str">
        <f aca="false">IF(CI51="","",VLOOKUP(CI51,Language!$D$5:$E$63,2,0))</f>
        <v/>
      </c>
      <c r="CK51" s="232"/>
      <c r="CL51" s="228" t="str">
        <f aca="false">IF(CK51="","",VLOOKUP(CK51,Language!$D$5:$E$63,2,0))</f>
        <v/>
      </c>
      <c r="CM51" s="248"/>
      <c r="CN51" s="249"/>
      <c r="CO51" s="250"/>
      <c r="CP51" s="250"/>
      <c r="CQ51" s="251" t="n">
        <f aca="false">COUNTIF(CI$48:CI$55,CI51)+COUNTIF(CK$48:CK$55,CI51)</f>
        <v>0</v>
      </c>
      <c r="CR51" s="251" t="n">
        <f aca="false">COUNTIF(CI$48:CI$55,CK51)+COUNTIF(CK$48:CK$55,CK51)</f>
        <v>0</v>
      </c>
      <c r="CS51" s="251"/>
      <c r="CT51" s="247" t="str">
        <f aca="false">IF(OR(CI51&lt;&gt;"",CK51&lt;&gt;""),IF(CQ51&lt;&gt;1,0,COUNTIF($B$48:$B$55,CI51)+COUNTIF($D$48:$D$55,CI51))+IF(CR51&lt;&gt;1,0,COUNTIF($B$48:$B$55,CK51)+COUNTIF($D$48:$D$55,CK51)),"")</f>
        <v/>
      </c>
      <c r="CU51" s="107"/>
      <c r="CV51" s="242"/>
      <c r="CW51" s="228" t="str">
        <f aca="false">IF(CV51="","",VLOOKUP(CV51,Language!$D$5:$E$63,2,0))</f>
        <v/>
      </c>
      <c r="CX51" s="232"/>
      <c r="CY51" s="228" t="str">
        <f aca="false">IF(CX51="","",VLOOKUP(CX51,Language!$D$5:$E$63,2,0))</f>
        <v/>
      </c>
      <c r="CZ51" s="248"/>
      <c r="DA51" s="249"/>
      <c r="DB51" s="250"/>
      <c r="DC51" s="250"/>
      <c r="DD51" s="251" t="n">
        <f aca="false">COUNTIF(CV$48:CV$55,CV51)+COUNTIF(CX$48:CX$55,CV51)</f>
        <v>0</v>
      </c>
      <c r="DE51" s="251" t="n">
        <f aca="false">COUNTIF(CV$48:CV$55,CX51)+COUNTIF(CX$48:CX$55,CX51)</f>
        <v>0</v>
      </c>
      <c r="DF51" s="251"/>
      <c r="DG51" s="247" t="str">
        <f aca="false">IF(OR(CV51&lt;&gt;"",CX51&lt;&gt;""),IF(DD51&lt;&gt;1,0,COUNTIF($B$48:$B$55,CV51)+COUNTIF($D$48:$D$55,CV51))+IF(DE51&lt;&gt;1,0,COUNTIF($B$48:$B$55,CX51)+COUNTIF($D$48:$D$55,CX51)),"")</f>
        <v/>
      </c>
      <c r="DH51" s="107"/>
      <c r="DI51" s="242"/>
      <c r="DJ51" s="228" t="str">
        <f aca="false">IF(DI51="","",VLOOKUP(DI51,Language!$D$5:$E$63,2,0))</f>
        <v/>
      </c>
      <c r="DK51" s="232"/>
      <c r="DL51" s="228" t="str">
        <f aca="false">IF(DK51="","",VLOOKUP(DK51,Language!$D$5:$E$63,2,0))</f>
        <v/>
      </c>
      <c r="DM51" s="248"/>
      <c r="DN51" s="249"/>
      <c r="DO51" s="250"/>
      <c r="DP51" s="250"/>
      <c r="DQ51" s="251" t="n">
        <f aca="false">COUNTIF(DI$48:DI$55,DI51)+COUNTIF(DK$48:DK$55,DI51)</f>
        <v>0</v>
      </c>
      <c r="DR51" s="251" t="n">
        <f aca="false">COUNTIF(DI$48:DI$55,DK51)+COUNTIF(DK$48:DK$55,DK51)</f>
        <v>0</v>
      </c>
      <c r="DS51" s="251"/>
      <c r="DT51" s="247" t="str">
        <f aca="false">IF(OR(DI51&lt;&gt;"",DK51&lt;&gt;""),IF(DQ51&lt;&gt;1,0,COUNTIF($B$48:$B$55,DI51)+COUNTIF($D$48:$D$55,DI51))+IF(DR51&lt;&gt;1,0,COUNTIF($B$48:$B$55,DK51)+COUNTIF($D$48:$D$55,DK51)),"")</f>
        <v/>
      </c>
      <c r="DU51" s="107"/>
      <c r="DV51" s="242"/>
      <c r="DW51" s="228" t="str">
        <f aca="false">IF(DV51="","",VLOOKUP(DV51,Language!$D$5:$E$63,2,0))</f>
        <v/>
      </c>
      <c r="DX51" s="232"/>
      <c r="DY51" s="228" t="str">
        <f aca="false">IF(DX51="","",VLOOKUP(DX51,Language!$D$5:$E$63,2,0))</f>
        <v/>
      </c>
      <c r="DZ51" s="248"/>
      <c r="EA51" s="249"/>
      <c r="EB51" s="250"/>
      <c r="EC51" s="250"/>
      <c r="ED51" s="251" t="n">
        <f aca="false">COUNTIF(DV$48:DV$55,DV51)+COUNTIF(DX$48:DX$55,DV51)</f>
        <v>0</v>
      </c>
      <c r="EE51" s="251" t="n">
        <f aca="false">COUNTIF(DV$48:DV$55,DX51)+COUNTIF(DX$48:DX$55,DX51)</f>
        <v>0</v>
      </c>
      <c r="EF51" s="251"/>
      <c r="EG51" s="247" t="str">
        <f aca="false">IF(OR(DV51&lt;&gt;"",DX51&lt;&gt;""),IF(ED51&lt;&gt;1,0,COUNTIF($B$48:$B$55,DV51)+COUNTIF($D$48:$D$55,DV51))+IF(EE51&lt;&gt;1,0,COUNTIF($B$48:$B$55,DX51)+COUNTIF($D$48:$D$55,DX51)),"")</f>
        <v/>
      </c>
      <c r="EH51" s="107"/>
      <c r="EI51" s="242"/>
      <c r="EJ51" s="228" t="str">
        <f aca="false">IF(EI51="","",VLOOKUP(EI51,Language!$D$5:$E$63,2,0))</f>
        <v/>
      </c>
      <c r="EK51" s="232"/>
      <c r="EL51" s="228" t="str">
        <f aca="false">IF(EK51="","",VLOOKUP(EK51,Language!$D$5:$E$63,2,0))</f>
        <v/>
      </c>
      <c r="EM51" s="248"/>
      <c r="EN51" s="249"/>
      <c r="EO51" s="250"/>
      <c r="EP51" s="250"/>
      <c r="EQ51" s="251" t="n">
        <f aca="false">COUNTIF(EI$48:EI$55,EI51)+COUNTIF(EK$48:EK$55,EI51)</f>
        <v>0</v>
      </c>
      <c r="ER51" s="251" t="n">
        <f aca="false">COUNTIF(EI$48:EI$55,EK51)+COUNTIF(EK$48:EK$55,EK51)</f>
        <v>0</v>
      </c>
      <c r="ES51" s="251"/>
      <c r="ET51" s="247" t="str">
        <f aca="false">IF(OR(EI51&lt;&gt;"",EK51&lt;&gt;""),IF(EQ51&lt;&gt;1,0,COUNTIF($B$48:$B$55,EI51)+COUNTIF($D$48:$D$55,EI51))+IF(ER51&lt;&gt;1,0,COUNTIF($B$48:$B$55,EK51)+COUNTIF($D$48:$D$55,EK51)),"")</f>
        <v/>
      </c>
      <c r="EU51" s="107"/>
      <c r="EV51" s="242"/>
      <c r="EW51" s="228" t="str">
        <f aca="false">IF(EV51="","",VLOOKUP(EV51,Language!$D$5:$E$63,2,0))</f>
        <v/>
      </c>
      <c r="EX51" s="232"/>
      <c r="EY51" s="228" t="str">
        <f aca="false">IF(EX51="","",VLOOKUP(EX51,Language!$D$5:$E$63,2,0))</f>
        <v/>
      </c>
      <c r="EZ51" s="248"/>
      <c r="FA51" s="249"/>
      <c r="FB51" s="250"/>
      <c r="FC51" s="250"/>
      <c r="FD51" s="251" t="n">
        <f aca="false">COUNTIF(EV$48:EV$55,EV51)+COUNTIF(EX$48:EX$55,EV51)</f>
        <v>0</v>
      </c>
      <c r="FE51" s="251" t="n">
        <f aca="false">COUNTIF(EV$48:EV$55,EX51)+COUNTIF(EX$48:EX$55,EX51)</f>
        <v>0</v>
      </c>
      <c r="FF51" s="251"/>
      <c r="FG51" s="247" t="str">
        <f aca="false">IF(OR(EV51&lt;&gt;"",EX51&lt;&gt;""),IF(FD51&lt;&gt;1,0,COUNTIF($B$48:$B$55,EV51)+COUNTIF($D$48:$D$55,EV51))+IF(FE51&lt;&gt;1,0,COUNTIF($B$48:$B$55,EX51)+COUNTIF($D$48:$D$55,EX51)),"")</f>
        <v/>
      </c>
      <c r="FH51" s="107"/>
      <c r="FI51" s="242"/>
      <c r="FJ51" s="228" t="str">
        <f aca="false">IF(FI51="","",VLOOKUP(FI51,Language!$D$5:$E$63,2,0))</f>
        <v/>
      </c>
      <c r="FK51" s="232"/>
      <c r="FL51" s="228" t="str">
        <f aca="false">IF(FK51="","",VLOOKUP(FK51,Language!$D$5:$E$63,2,0))</f>
        <v/>
      </c>
      <c r="FM51" s="248"/>
      <c r="FN51" s="249"/>
      <c r="FO51" s="250"/>
      <c r="FP51" s="250"/>
      <c r="FQ51" s="251" t="n">
        <f aca="false">COUNTIF(FI$48:FI$55,FI51)+COUNTIF(FK$48:FK$55,FI51)</f>
        <v>0</v>
      </c>
      <c r="FR51" s="251" t="n">
        <f aca="false">COUNTIF(FI$48:FI$55,FK51)+COUNTIF(FK$48:FK$55,FK51)</f>
        <v>0</v>
      </c>
      <c r="FS51" s="251"/>
      <c r="FT51" s="247" t="str">
        <f aca="false">IF(OR(FI51&lt;&gt;"",FK51&lt;&gt;""),IF(FQ51&lt;&gt;1,0,COUNTIF($B$48:$B$55,FI51)+COUNTIF($D$48:$D$55,FI51))+IF(FR51&lt;&gt;1,0,COUNTIF($B$48:$B$55,FK51)+COUNTIF($D$48:$D$55,FK51)),"")</f>
        <v/>
      </c>
      <c r="FU51" s="107"/>
      <c r="FV51" s="242"/>
      <c r="FW51" s="228" t="str">
        <f aca="false">IF(FV51="","",VLOOKUP(FV51,Language!$D$5:$E$63,2,0))</f>
        <v/>
      </c>
      <c r="FX51" s="232"/>
      <c r="FY51" s="228" t="str">
        <f aca="false">IF(FX51="","",VLOOKUP(FX51,Language!$D$5:$E$63,2,0))</f>
        <v/>
      </c>
      <c r="FZ51" s="248"/>
      <c r="GA51" s="249"/>
      <c r="GB51" s="250"/>
      <c r="GC51" s="250"/>
      <c r="GD51" s="251" t="n">
        <f aca="false">COUNTIF(FV$48:FV$55,FV51)+COUNTIF(FX$48:FX$55,FV51)</f>
        <v>0</v>
      </c>
      <c r="GE51" s="251" t="n">
        <f aca="false">COUNTIF(FV$48:FV$55,FX51)+COUNTIF(FX$48:FX$55,FX51)</f>
        <v>0</v>
      </c>
      <c r="GF51" s="251"/>
      <c r="GG51" s="247" t="str">
        <f aca="false">IF(OR(FV51&lt;&gt;"",FX51&lt;&gt;""),IF(GD51&lt;&gt;1,0,COUNTIF($B$48:$B$55,FV51)+COUNTIF($D$48:$D$55,FV51))+IF(GE51&lt;&gt;1,0,COUNTIF($B$48:$B$55,FX51)+COUNTIF($D$48:$D$55,FX51)),"")</f>
        <v/>
      </c>
      <c r="GH51" s="107"/>
      <c r="GI51" s="242"/>
      <c r="GJ51" s="228" t="str">
        <f aca="false">IF(GI51="","",VLOOKUP(GI51,Language!$D$5:$E$63,2,0))</f>
        <v/>
      </c>
      <c r="GK51" s="232"/>
      <c r="GL51" s="228" t="str">
        <f aca="false">IF(GK51="","",VLOOKUP(GK51,Language!$D$5:$E$63,2,0))</f>
        <v/>
      </c>
      <c r="GM51" s="248"/>
      <c r="GN51" s="249"/>
      <c r="GO51" s="250"/>
      <c r="GP51" s="250"/>
      <c r="GQ51" s="251" t="n">
        <f aca="false">COUNTIF(GI$48:GI$55,GI51)+COUNTIF(GK$48:GK$55,GI51)</f>
        <v>0</v>
      </c>
      <c r="GR51" s="251" t="n">
        <f aca="false">COUNTIF(GI$48:GI$55,GK51)+COUNTIF(GK$48:GK$55,GK51)</f>
        <v>0</v>
      </c>
      <c r="GS51" s="251"/>
      <c r="GT51" s="247" t="str">
        <f aca="false">IF(OR(GI51&lt;&gt;"",GK51&lt;&gt;""),IF(GQ51&lt;&gt;1,0,COUNTIF($B$48:$B$55,GI51)+COUNTIF($D$48:$D$55,GI51))+IF(GR51&lt;&gt;1,0,COUNTIF($B$48:$B$55,GK51)+COUNTIF($D$48:$D$55,GK51)),"")</f>
        <v/>
      </c>
      <c r="GU51" s="107"/>
      <c r="GV51" s="242"/>
      <c r="GW51" s="228" t="str">
        <f aca="false">IF(GV51="","",VLOOKUP(GV51,Language!$D$5:$E$63,2,0))</f>
        <v/>
      </c>
      <c r="GX51" s="232"/>
      <c r="GY51" s="228" t="str">
        <f aca="false">IF(GX51="","",VLOOKUP(GX51,Language!$D$5:$E$63,2,0))</f>
        <v/>
      </c>
      <c r="GZ51" s="248"/>
      <c r="HA51" s="249"/>
      <c r="HB51" s="250"/>
      <c r="HC51" s="250"/>
      <c r="HD51" s="251" t="n">
        <f aca="false">COUNTIF(GV$48:GV$55,GV51)+COUNTIF(GX$48:GX$55,GV51)</f>
        <v>0</v>
      </c>
      <c r="HE51" s="251" t="n">
        <f aca="false">COUNTIF(GV$48:GV$55,GX51)+COUNTIF(GX$48:GX$55,GX51)</f>
        <v>0</v>
      </c>
      <c r="HF51" s="251"/>
      <c r="HG51" s="247" t="str">
        <f aca="false">IF(OR(GV51&lt;&gt;"",GX51&lt;&gt;""),IF(HD51&lt;&gt;1,0,COUNTIF($B$48:$B$55,GV51)+COUNTIF($D$48:$D$55,GV51))+IF(HE51&lt;&gt;1,0,COUNTIF($B$48:$B$55,GX51)+COUNTIF($D$48:$D$55,GX51)),"")</f>
        <v/>
      </c>
      <c r="HH51" s="107"/>
      <c r="HI51" s="242"/>
      <c r="HJ51" s="228" t="str">
        <f aca="false">IF(HI51="","",VLOOKUP(HI51,Language!$D$5:$E$63,2,0))</f>
        <v/>
      </c>
      <c r="HK51" s="232"/>
      <c r="HL51" s="228" t="str">
        <f aca="false">IF(HK51="","",VLOOKUP(HK51,Language!$D$5:$E$63,2,0))</f>
        <v/>
      </c>
      <c r="HM51" s="248"/>
      <c r="HN51" s="249"/>
      <c r="HO51" s="250"/>
      <c r="HP51" s="250"/>
      <c r="HQ51" s="251" t="n">
        <f aca="false">COUNTIF(HI$48:HI$55,HI51)+COUNTIF(HK$48:HK$55,HI51)</f>
        <v>0</v>
      </c>
      <c r="HR51" s="251" t="n">
        <f aca="false">COUNTIF(HI$48:HI$55,HK51)+COUNTIF(HK$48:HK$55,HK51)</f>
        <v>0</v>
      </c>
      <c r="HS51" s="251"/>
      <c r="HT51" s="247" t="str">
        <f aca="false">IF(OR(HI51&lt;&gt;"",HK51&lt;&gt;""),IF(HQ51&lt;&gt;1,0,COUNTIF($B$48:$B$55,HI51)+COUNTIF($D$48:$D$55,HI51))+IF(HR51&lt;&gt;1,0,COUNTIF($B$48:$B$55,HK51)+COUNTIF($D$48:$D$55,HK51)),"")</f>
        <v/>
      </c>
      <c r="HU51" s="107"/>
      <c r="HV51" s="242"/>
      <c r="HW51" s="228" t="str">
        <f aca="false">IF(HV51="","",VLOOKUP(HV51,Language!$D$5:$E$63,2,0))</f>
        <v/>
      </c>
      <c r="HX51" s="232"/>
      <c r="HY51" s="228" t="str">
        <f aca="false">IF(HX51="","",VLOOKUP(HX51,Language!$D$5:$E$63,2,0))</f>
        <v/>
      </c>
      <c r="HZ51" s="248"/>
      <c r="IA51" s="249"/>
      <c r="IB51" s="250"/>
      <c r="IC51" s="250"/>
      <c r="ID51" s="251" t="n">
        <f aca="false">COUNTIF(HV$48:HV$55,HV51)+COUNTIF(HX$48:HX$55,HV51)</f>
        <v>0</v>
      </c>
      <c r="IE51" s="251" t="n">
        <f aca="false">COUNTIF(HV$48:HV$55,HX51)+COUNTIF(HX$48:HX$55,HX51)</f>
        <v>0</v>
      </c>
      <c r="IF51" s="251"/>
      <c r="IG51" s="247" t="str">
        <f aca="false">IF(OR(HV51&lt;&gt;"",HX51&lt;&gt;""),IF(ID51&lt;&gt;1,0,COUNTIF($B$48:$B$55,HV51)+COUNTIF($D$48:$D$55,HV51))+IF(IE51&lt;&gt;1,0,COUNTIF($B$48:$B$55,HX51)+COUNTIF($D$48:$D$55,HX51)),"")</f>
        <v/>
      </c>
      <c r="IH51" s="107"/>
      <c r="II51" s="242"/>
      <c r="IJ51" s="228" t="str">
        <f aca="false">IF(II51="","",VLOOKUP(II51,Language!$D$5:$E$63,2,0))</f>
        <v/>
      </c>
      <c r="IK51" s="232"/>
      <c r="IL51" s="228" t="str">
        <f aca="false">IF(IK51="","",VLOOKUP(IK51,Language!$D$5:$E$63,2,0))</f>
        <v/>
      </c>
      <c r="IM51" s="248"/>
      <c r="IN51" s="249"/>
      <c r="IO51" s="250"/>
      <c r="IP51" s="250"/>
      <c r="IQ51" s="251" t="n">
        <f aca="false">COUNTIF(II$48:II$55,II51)+COUNTIF(IK$48:IK$55,II51)</f>
        <v>0</v>
      </c>
      <c r="IR51" s="251" t="n">
        <f aca="false">COUNTIF(II$48:II$55,IK51)+COUNTIF(IK$48:IK$55,IK51)</f>
        <v>0</v>
      </c>
      <c r="IS51" s="251"/>
      <c r="IT51" s="247" t="str">
        <f aca="false">IF(OR(II51&lt;&gt;"",IK51&lt;&gt;""),IF(IQ51&lt;&gt;1,0,COUNTIF($B$48:$B$55,II51)+COUNTIF($D$48:$D$55,II51))+IF(IR51&lt;&gt;1,0,COUNTIF($B$48:$B$55,IK51)+COUNTIF($D$48:$D$55,IK51)),"")</f>
        <v/>
      </c>
      <c r="IU51" s="107"/>
      <c r="IV51" s="242"/>
      <c r="IW51" s="228" t="str">
        <f aca="false">IF(IV51="","",VLOOKUP(IV51,Language!$D$5:$E$63,2,0))</f>
        <v/>
      </c>
      <c r="IX51" s="232"/>
      <c r="IY51" s="228" t="str">
        <f aca="false">IF(IX51="","",VLOOKUP(IX51,Language!$D$5:$E$63,2,0))</f>
        <v/>
      </c>
      <c r="IZ51" s="248"/>
      <c r="JA51" s="249"/>
      <c r="JB51" s="250"/>
      <c r="JC51" s="250"/>
      <c r="JD51" s="251" t="n">
        <f aca="false">COUNTIF(IV$48:IV$55,IV51)+COUNTIF(IX$48:IX$55,IV51)</f>
        <v>0</v>
      </c>
      <c r="JE51" s="251" t="n">
        <f aca="false">COUNTIF(IV$48:IV$55,IX51)+COUNTIF(IX$48:IX$55,IX51)</f>
        <v>0</v>
      </c>
      <c r="JF51" s="251"/>
      <c r="JG51" s="247" t="str">
        <f aca="false">IF(OR(IV51&lt;&gt;"",IX51&lt;&gt;""),IF(JD51&lt;&gt;1,0,COUNTIF($B$48:$B$55,IV51)+COUNTIF($D$48:$D$55,IV51))+IF(JE51&lt;&gt;1,0,COUNTIF($B$48:$B$55,IX51)+COUNTIF($D$48:$D$55,IX51)),"")</f>
        <v/>
      </c>
      <c r="JH51" s="107"/>
      <c r="JI51" s="242"/>
      <c r="JJ51" s="228" t="str">
        <f aca="false">IF(JI51="","",VLOOKUP(JI51,Language!$D$5:$E$63,2,0))</f>
        <v/>
      </c>
      <c r="JK51" s="232"/>
      <c r="JL51" s="228" t="str">
        <f aca="false">IF(JK51="","",VLOOKUP(JK51,Language!$D$5:$E$63,2,0))</f>
        <v/>
      </c>
      <c r="JM51" s="248"/>
      <c r="JN51" s="249"/>
      <c r="JO51" s="250"/>
      <c r="JP51" s="250"/>
      <c r="JQ51" s="251" t="n">
        <f aca="false">COUNTIF(JI$48:JI$55,JI51)+COUNTIF(JK$48:JK$55,JI51)</f>
        <v>0</v>
      </c>
      <c r="JR51" s="251" t="n">
        <f aca="false">COUNTIF(JI$48:JI$55,JK51)+COUNTIF(JK$48:JK$55,JK51)</f>
        <v>0</v>
      </c>
      <c r="JS51" s="251"/>
      <c r="JT51" s="247" t="str">
        <f aca="false">IF(OR(JI51&lt;&gt;"",JK51&lt;&gt;""),IF(JQ51&lt;&gt;1,0,COUNTIF($B$48:$B$55,JI51)+COUNTIF($D$48:$D$55,JI51))+IF(JR51&lt;&gt;1,0,COUNTIF($B$48:$B$55,JK51)+COUNTIF($D$48:$D$55,JK51)),"")</f>
        <v/>
      </c>
      <c r="JU51" s="107"/>
      <c r="JV51" s="242"/>
      <c r="JW51" s="228" t="str">
        <f aca="false">IF(JV51="","",VLOOKUP(JV51,Language!$D$5:$E$63,2,0))</f>
        <v/>
      </c>
      <c r="JX51" s="232"/>
      <c r="JY51" s="228" t="str">
        <f aca="false">IF(JX51="","",VLOOKUP(JX51,Language!$D$5:$E$63,2,0))</f>
        <v/>
      </c>
      <c r="JZ51" s="248"/>
      <c r="KA51" s="249"/>
      <c r="KB51" s="250"/>
      <c r="KC51" s="250"/>
      <c r="KD51" s="251" t="n">
        <f aca="false">COUNTIF(JV$48:JV$55,JV51)+COUNTIF(JX$48:JX$55,JV51)</f>
        <v>0</v>
      </c>
      <c r="KE51" s="251" t="n">
        <f aca="false">COUNTIF(JV$48:JV$55,JX51)+COUNTIF(JX$48:JX$55,JX51)</f>
        <v>0</v>
      </c>
      <c r="KF51" s="251"/>
      <c r="KG51" s="247" t="str">
        <f aca="false">IF(OR(JV51&lt;&gt;"",JX51&lt;&gt;""),IF(KD51&lt;&gt;1,0,COUNTIF($B$48:$B$55,JV51)+COUNTIF($D$48:$D$55,JV51))+IF(KE51&lt;&gt;1,0,COUNTIF($B$48:$B$55,JX51)+COUNTIF($D$48:$D$55,JX51)),"")</f>
        <v/>
      </c>
      <c r="KH51" s="107"/>
      <c r="KI51" s="242"/>
      <c r="KJ51" s="228" t="str">
        <f aca="false">IF(KI51="","",VLOOKUP(KI51,Language!$D$5:$E$63,2,0))</f>
        <v/>
      </c>
      <c r="KK51" s="232"/>
      <c r="KL51" s="228" t="str">
        <f aca="false">IF(KK51="","",VLOOKUP(KK51,Language!$D$5:$E$63,2,0))</f>
        <v/>
      </c>
      <c r="KM51" s="248"/>
      <c r="KN51" s="249"/>
      <c r="KO51" s="250"/>
      <c r="KP51" s="250"/>
      <c r="KQ51" s="251" t="n">
        <f aca="false">COUNTIF(KI$48:KI$55,KI51)+COUNTIF(KK$48:KK$55,KI51)</f>
        <v>0</v>
      </c>
      <c r="KR51" s="251" t="n">
        <f aca="false">COUNTIF(KI$48:KI$55,KK51)+COUNTIF(KK$48:KK$55,KK51)</f>
        <v>0</v>
      </c>
      <c r="KS51" s="251"/>
      <c r="KT51" s="247" t="str">
        <f aca="false">IF(OR(KI51&lt;&gt;"",KK51&lt;&gt;""),IF(KQ51&lt;&gt;1,0,COUNTIF($B$48:$B$55,KI51)+COUNTIF($D$48:$D$55,KI51))+IF(KR51&lt;&gt;1,0,COUNTIF($B$48:$B$55,KK51)+COUNTIF($D$48:$D$55,KK51)),"")</f>
        <v/>
      </c>
      <c r="KU51" s="107"/>
      <c r="KV51" s="242"/>
      <c r="KW51" s="228" t="str">
        <f aca="false">IF(KV51="","",VLOOKUP(KV51,Language!$D$5:$E$63,2,0))</f>
        <v/>
      </c>
      <c r="KX51" s="232"/>
      <c r="KY51" s="228" t="str">
        <f aca="false">IF(KX51="","",VLOOKUP(KX51,Language!$D$5:$E$63,2,0))</f>
        <v/>
      </c>
      <c r="KZ51" s="248"/>
      <c r="LA51" s="249"/>
      <c r="LB51" s="250"/>
      <c r="LC51" s="250"/>
      <c r="LD51" s="251" t="n">
        <f aca="false">COUNTIF(KV$48:KV$55,KV51)+COUNTIF(KX$48:KX$55,KV51)</f>
        <v>0</v>
      </c>
      <c r="LE51" s="251" t="n">
        <f aca="false">COUNTIF(KV$48:KV$55,KX51)+COUNTIF(KX$48:KX$55,KX51)</f>
        <v>0</v>
      </c>
      <c r="LF51" s="251"/>
      <c r="LG51" s="247" t="str">
        <f aca="false">IF(OR(KV51&lt;&gt;"",KX51&lt;&gt;""),IF(LD51&lt;&gt;1,0,COUNTIF($B$48:$B$55,KV51)+COUNTIF($D$48:$D$55,KV51))+IF(LE51&lt;&gt;1,0,COUNTIF($B$48:$B$55,KX51)+COUNTIF($D$48:$D$55,KX51)),"")</f>
        <v/>
      </c>
      <c r="LH51" s="107"/>
      <c r="LI51" s="242"/>
      <c r="LJ51" s="228" t="str">
        <f aca="false">IF(LI51="","",VLOOKUP(LI51,Language!$D$5:$E$63,2,0))</f>
        <v/>
      </c>
      <c r="LK51" s="232"/>
      <c r="LL51" s="228" t="str">
        <f aca="false">IF(LK51="","",VLOOKUP(LK51,Language!$D$5:$E$63,2,0))</f>
        <v/>
      </c>
      <c r="LM51" s="248"/>
      <c r="LN51" s="249"/>
      <c r="LO51" s="250"/>
      <c r="LP51" s="250"/>
      <c r="LQ51" s="251" t="n">
        <f aca="false">COUNTIF(LI$48:LI$55,LI51)+COUNTIF(LK$48:LK$55,LI51)</f>
        <v>0</v>
      </c>
      <c r="LR51" s="251" t="n">
        <f aca="false">COUNTIF(LI$48:LI$55,LK51)+COUNTIF(LK$48:LK$55,LK51)</f>
        <v>0</v>
      </c>
      <c r="LS51" s="251"/>
      <c r="LT51" s="247" t="str">
        <f aca="false">IF(OR(LI51&lt;&gt;"",LK51&lt;&gt;""),IF(LQ51&lt;&gt;1,0,COUNTIF($B$48:$B$55,LI51)+COUNTIF($D$48:$D$55,LI51))+IF(LR51&lt;&gt;1,0,COUNTIF($B$48:$B$55,LK51)+COUNTIF($D$48:$D$55,LK51)),"")</f>
        <v/>
      </c>
      <c r="LU51" s="107"/>
      <c r="LV51" s="242"/>
      <c r="LW51" s="228" t="str">
        <f aca="false">IF(LV51="","",VLOOKUP(LV51,Language!$D$5:$E$63,2,0))</f>
        <v/>
      </c>
      <c r="LX51" s="232"/>
      <c r="LY51" s="228" t="str">
        <f aca="false">IF(LX51="","",VLOOKUP(LX51,Language!$D$5:$E$63,2,0))</f>
        <v/>
      </c>
      <c r="LZ51" s="248"/>
      <c r="MA51" s="249"/>
      <c r="MB51" s="250"/>
      <c r="MC51" s="250"/>
      <c r="MD51" s="251" t="n">
        <f aca="false">COUNTIF(LV$48:LV$55,LV51)+COUNTIF(LX$48:LX$55,LV51)</f>
        <v>0</v>
      </c>
      <c r="ME51" s="251" t="n">
        <f aca="false">COUNTIF(LV$48:LV$55,LX51)+COUNTIF(LX$48:LX$55,LX51)</f>
        <v>0</v>
      </c>
      <c r="MF51" s="251"/>
      <c r="MG51" s="247" t="str">
        <f aca="false">IF(OR(LV51&lt;&gt;"",LX51&lt;&gt;""),IF(MD51&lt;&gt;1,0,COUNTIF($B$48:$B$55,LV51)+COUNTIF($D$48:$D$55,LV51))+IF(ME51&lt;&gt;1,0,COUNTIF($B$48:$B$55,LX51)+COUNTIF($D$48:$D$55,LX51)),"")</f>
        <v/>
      </c>
    </row>
    <row r="52" customFormat="false" ht="15.75" hidden="false" customHeight="true" outlineLevel="0" collapsed="false">
      <c r="A52" s="153"/>
      <c r="B52" s="227" t="n">
        <f aca="false" t="array" ref="B52:B52">IF(C52="","",INDEX(Groups!$C$7:$C$35,MATCH(C52,Groups!$D$7:$D$35,0)))</f>
        <v>4</v>
      </c>
      <c r="C52" s="228" t="str">
        <f aca="true">INDIRECT("'"&amp;References!$A$1&amp;"'!"&amp;"$N$54")</f>
        <v>Belgium</v>
      </c>
      <c r="D52" s="229" t="n">
        <f aca="false" t="array" ref="D52:D52">IF(E52="","",INDEX(Groups!$C$7:$C$35,MATCH(E52,Groups!$D$7:$D$35,0)))</f>
        <v>19</v>
      </c>
      <c r="E52" s="228" t="str">
        <f aca="true">INDIRECT("'"&amp;References!$A$1&amp;"'!"&amp;"$O$54")</f>
        <v>Serbia</v>
      </c>
      <c r="F52" s="230" t="n">
        <f aca="true">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231" t="n">
        <f aca="true">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H52" s="107"/>
      <c r="I52" s="242"/>
      <c r="J52" s="228" t="str">
        <f aca="false">IF(I52="","",VLOOKUP(I52,Language!$D$5:$E$63,2,0))</f>
        <v/>
      </c>
      <c r="K52" s="232"/>
      <c r="L52" s="228" t="str">
        <f aca="false">IF(K52="","",VLOOKUP(K52,Language!$D$5:$E$63,2,0))</f>
        <v/>
      </c>
      <c r="M52" s="248"/>
      <c r="N52" s="249"/>
      <c r="O52" s="250"/>
      <c r="P52" s="250"/>
      <c r="Q52" s="251" t="n">
        <f aca="false">COUNTIF(I$48:I$55,I52)+COUNTIF(K$48:K$55,I52)</f>
        <v>0</v>
      </c>
      <c r="R52" s="251" t="n">
        <f aca="false">COUNTIF(I$48:I$55,K52)+COUNTIF(K$48:K$55,K52)</f>
        <v>0</v>
      </c>
      <c r="S52" s="251"/>
      <c r="T52" s="247" t="str">
        <f aca="false">IF(OR(I52&lt;&gt;"",K52&lt;&gt;""),IF(Q52&lt;&gt;1,0,COUNTIF($B$48:$B$55,I52)+COUNTIF($D$48:$D$55,I52))+IF(R52&lt;&gt;1,0,COUNTIF($B$48:$B$55,K52)+COUNTIF($D$48:$D$55,K52)),"")</f>
        <v/>
      </c>
      <c r="U52" s="107"/>
      <c r="V52" s="242"/>
      <c r="W52" s="228" t="str">
        <f aca="false">IF(V52="","",VLOOKUP(V52,Language!$D$5:$E$63,2,0))</f>
        <v/>
      </c>
      <c r="X52" s="232"/>
      <c r="Y52" s="228" t="str">
        <f aca="false">IF(X52="","",VLOOKUP(X52,Language!$D$5:$E$63,2,0))</f>
        <v/>
      </c>
      <c r="Z52" s="248"/>
      <c r="AA52" s="249"/>
      <c r="AB52" s="250"/>
      <c r="AC52" s="250"/>
      <c r="AD52" s="251" t="n">
        <f aca="false">COUNTIF(V$48:V$55,V52)+COUNTIF(X$48:X$55,V52)</f>
        <v>0</v>
      </c>
      <c r="AE52" s="251" t="n">
        <f aca="false">COUNTIF(V$48:V$55,X52)+COUNTIF(X$48:X$55,X52)</f>
        <v>0</v>
      </c>
      <c r="AF52" s="251"/>
      <c r="AG52" s="247" t="str">
        <f aca="false">IF(OR(V52&lt;&gt;"",X52&lt;&gt;""),IF(AD52&lt;&gt;1,0,COUNTIF($B$48:$B$55,V52)+COUNTIF($D$48:$D$55,V52))+IF(AE52&lt;&gt;1,0,COUNTIF($B$48:$B$55,X52)+COUNTIF($D$48:$D$55,X52)),"")</f>
        <v/>
      </c>
      <c r="AH52" s="107"/>
      <c r="AI52" s="242"/>
      <c r="AJ52" s="228" t="str">
        <f aca="false">IF(AI52="","",VLOOKUP(AI52,Language!$D$5:$E$63,2,0))</f>
        <v/>
      </c>
      <c r="AK52" s="232"/>
      <c r="AL52" s="228" t="str">
        <f aca="false">IF(AK52="","",VLOOKUP(AK52,Language!$D$5:$E$63,2,0))</f>
        <v/>
      </c>
      <c r="AM52" s="248"/>
      <c r="AN52" s="249"/>
      <c r="AO52" s="250"/>
      <c r="AP52" s="250"/>
      <c r="AQ52" s="251" t="n">
        <f aca="false">COUNTIF(AI$48:AI$55,AI52)+COUNTIF(AK$48:AK$55,AI52)</f>
        <v>0</v>
      </c>
      <c r="AR52" s="251" t="n">
        <f aca="false">COUNTIF(AI$48:AI$55,AK52)+COUNTIF(AK$48:AK$55,AK52)</f>
        <v>0</v>
      </c>
      <c r="AS52" s="251"/>
      <c r="AT52" s="247" t="str">
        <f aca="false">IF(OR(AI52&lt;&gt;"",AK52&lt;&gt;""),IF(AQ52&lt;&gt;1,0,COUNTIF($B$48:$B$55,AI52)+COUNTIF($D$48:$D$55,AI52))+IF(AR52&lt;&gt;1,0,COUNTIF($B$48:$B$55,AK52)+COUNTIF($D$48:$D$55,AK52)),"")</f>
        <v/>
      </c>
      <c r="AU52" s="107"/>
      <c r="AV52" s="242"/>
      <c r="AW52" s="228" t="str">
        <f aca="false">IF(AV52="","",VLOOKUP(AV52,Language!$D$5:$E$63,2,0))</f>
        <v/>
      </c>
      <c r="AX52" s="232"/>
      <c r="AY52" s="228" t="str">
        <f aca="false">IF(AX52="","",VLOOKUP(AX52,Language!$D$5:$E$63,2,0))</f>
        <v/>
      </c>
      <c r="AZ52" s="248"/>
      <c r="BA52" s="249"/>
      <c r="BB52" s="250"/>
      <c r="BC52" s="250"/>
      <c r="BD52" s="251" t="n">
        <f aca="false">COUNTIF(AV$48:AV$55,AV52)+COUNTIF(AX$48:AX$55,AV52)</f>
        <v>0</v>
      </c>
      <c r="BE52" s="251" t="n">
        <f aca="false">COUNTIF(AV$48:AV$55,AX52)+COUNTIF(AX$48:AX$55,AX52)</f>
        <v>0</v>
      </c>
      <c r="BF52" s="251"/>
      <c r="BG52" s="247" t="str">
        <f aca="false">IF(OR(AV52&lt;&gt;"",AX52&lt;&gt;""),IF(BD52&lt;&gt;1,0,COUNTIF($B$48:$B$55,AV52)+COUNTIF($D$48:$D$55,AV52))+IF(BE52&lt;&gt;1,0,COUNTIF($B$48:$B$55,AX52)+COUNTIF($D$48:$D$55,AX52)),"")</f>
        <v/>
      </c>
      <c r="BH52" s="107"/>
      <c r="BI52" s="242"/>
      <c r="BJ52" s="228" t="str">
        <f aca="false">IF(BI52="","",VLOOKUP(BI52,Language!$D$5:$E$63,2,0))</f>
        <v/>
      </c>
      <c r="BK52" s="232"/>
      <c r="BL52" s="228" t="str">
        <f aca="false">IF(BK52="","",VLOOKUP(BK52,Language!$D$5:$E$63,2,0))</f>
        <v/>
      </c>
      <c r="BM52" s="248"/>
      <c r="BN52" s="249"/>
      <c r="BO52" s="250"/>
      <c r="BP52" s="250"/>
      <c r="BQ52" s="251" t="n">
        <f aca="false">COUNTIF(BI$48:BI$55,BI52)+COUNTIF(BK$48:BK$55,BI52)</f>
        <v>0</v>
      </c>
      <c r="BR52" s="251" t="n">
        <f aca="false">COUNTIF(BI$48:BI$55,BK52)+COUNTIF(BK$48:BK$55,BK52)</f>
        <v>0</v>
      </c>
      <c r="BS52" s="251"/>
      <c r="BT52" s="247" t="str">
        <f aca="false">IF(OR(BI52&lt;&gt;"",BK52&lt;&gt;""),IF(BQ52&lt;&gt;1,0,COUNTIF($B$48:$B$55,BI52)+COUNTIF($D$48:$D$55,BI52))+IF(BR52&lt;&gt;1,0,COUNTIF($B$48:$B$55,BK52)+COUNTIF($D$48:$D$55,BK52)),"")</f>
        <v/>
      </c>
      <c r="BU52" s="107"/>
      <c r="BV52" s="242"/>
      <c r="BW52" s="228" t="str">
        <f aca="false">IF(BV52="","",VLOOKUP(BV52,Language!$D$5:$E$63,2,0))</f>
        <v/>
      </c>
      <c r="BX52" s="232"/>
      <c r="BY52" s="228" t="str">
        <f aca="false">IF(BX52="","",VLOOKUP(BX52,Language!$D$5:$E$63,2,0))</f>
        <v/>
      </c>
      <c r="BZ52" s="248"/>
      <c r="CA52" s="249"/>
      <c r="CB52" s="250"/>
      <c r="CC52" s="250"/>
      <c r="CD52" s="251" t="n">
        <f aca="false">COUNTIF(BV$48:BV$55,BV52)+COUNTIF(BX$48:BX$55,BV52)</f>
        <v>0</v>
      </c>
      <c r="CE52" s="251" t="n">
        <f aca="false">COUNTIF(BV$48:BV$55,BX52)+COUNTIF(BX$48:BX$55,BX52)</f>
        <v>0</v>
      </c>
      <c r="CF52" s="251"/>
      <c r="CG52" s="247" t="str">
        <f aca="false">IF(OR(BV52&lt;&gt;"",BX52&lt;&gt;""),IF(CD52&lt;&gt;1,0,COUNTIF($B$48:$B$55,BV52)+COUNTIF($D$48:$D$55,BV52))+IF(CE52&lt;&gt;1,0,COUNTIF($B$48:$B$55,BX52)+COUNTIF($D$48:$D$55,BX52)),"")</f>
        <v/>
      </c>
      <c r="CH52" s="107"/>
      <c r="CI52" s="242"/>
      <c r="CJ52" s="228" t="str">
        <f aca="false">IF(CI52="","",VLOOKUP(CI52,Language!$D$5:$E$63,2,0))</f>
        <v/>
      </c>
      <c r="CK52" s="232"/>
      <c r="CL52" s="228" t="str">
        <f aca="false">IF(CK52="","",VLOOKUP(CK52,Language!$D$5:$E$63,2,0))</f>
        <v/>
      </c>
      <c r="CM52" s="248"/>
      <c r="CN52" s="249"/>
      <c r="CO52" s="250"/>
      <c r="CP52" s="250"/>
      <c r="CQ52" s="251" t="n">
        <f aca="false">COUNTIF(CI$48:CI$55,CI52)+COUNTIF(CK$48:CK$55,CI52)</f>
        <v>0</v>
      </c>
      <c r="CR52" s="251" t="n">
        <f aca="false">COUNTIF(CI$48:CI$55,CK52)+COUNTIF(CK$48:CK$55,CK52)</f>
        <v>0</v>
      </c>
      <c r="CS52" s="251"/>
      <c r="CT52" s="247" t="str">
        <f aca="false">IF(OR(CI52&lt;&gt;"",CK52&lt;&gt;""),IF(CQ52&lt;&gt;1,0,COUNTIF($B$48:$B$55,CI52)+COUNTIF($D$48:$D$55,CI52))+IF(CR52&lt;&gt;1,0,COUNTIF($B$48:$B$55,CK52)+COUNTIF($D$48:$D$55,CK52)),"")</f>
        <v/>
      </c>
      <c r="CU52" s="107"/>
      <c r="CV52" s="242"/>
      <c r="CW52" s="228" t="str">
        <f aca="false">IF(CV52="","",VLOOKUP(CV52,Language!$D$5:$E$63,2,0))</f>
        <v/>
      </c>
      <c r="CX52" s="232"/>
      <c r="CY52" s="228" t="str">
        <f aca="false">IF(CX52="","",VLOOKUP(CX52,Language!$D$5:$E$63,2,0))</f>
        <v/>
      </c>
      <c r="CZ52" s="248"/>
      <c r="DA52" s="249"/>
      <c r="DB52" s="250"/>
      <c r="DC52" s="250"/>
      <c r="DD52" s="251" t="n">
        <f aca="false">COUNTIF(CV$48:CV$55,CV52)+COUNTIF(CX$48:CX$55,CV52)</f>
        <v>0</v>
      </c>
      <c r="DE52" s="251" t="n">
        <f aca="false">COUNTIF(CV$48:CV$55,CX52)+COUNTIF(CX$48:CX$55,CX52)</f>
        <v>0</v>
      </c>
      <c r="DF52" s="251"/>
      <c r="DG52" s="247" t="str">
        <f aca="false">IF(OR(CV52&lt;&gt;"",CX52&lt;&gt;""),IF(DD52&lt;&gt;1,0,COUNTIF($B$48:$B$55,CV52)+COUNTIF($D$48:$D$55,CV52))+IF(DE52&lt;&gt;1,0,COUNTIF($B$48:$B$55,CX52)+COUNTIF($D$48:$D$55,CX52)),"")</f>
        <v/>
      </c>
      <c r="DH52" s="107"/>
      <c r="DI52" s="242"/>
      <c r="DJ52" s="228" t="str">
        <f aca="false">IF(DI52="","",VLOOKUP(DI52,Language!$D$5:$E$63,2,0))</f>
        <v/>
      </c>
      <c r="DK52" s="232"/>
      <c r="DL52" s="228" t="str">
        <f aca="false">IF(DK52="","",VLOOKUP(DK52,Language!$D$5:$E$63,2,0))</f>
        <v/>
      </c>
      <c r="DM52" s="248"/>
      <c r="DN52" s="249"/>
      <c r="DO52" s="250"/>
      <c r="DP52" s="250"/>
      <c r="DQ52" s="251" t="n">
        <f aca="false">COUNTIF(DI$48:DI$55,DI52)+COUNTIF(DK$48:DK$55,DI52)</f>
        <v>0</v>
      </c>
      <c r="DR52" s="251" t="n">
        <f aca="false">COUNTIF(DI$48:DI$55,DK52)+COUNTIF(DK$48:DK$55,DK52)</f>
        <v>0</v>
      </c>
      <c r="DS52" s="251"/>
      <c r="DT52" s="247" t="str">
        <f aca="false">IF(OR(DI52&lt;&gt;"",DK52&lt;&gt;""),IF(DQ52&lt;&gt;1,0,COUNTIF($B$48:$B$55,DI52)+COUNTIF($D$48:$D$55,DI52))+IF(DR52&lt;&gt;1,0,COUNTIF($B$48:$B$55,DK52)+COUNTIF($D$48:$D$55,DK52)),"")</f>
        <v/>
      </c>
      <c r="DU52" s="107"/>
      <c r="DV52" s="242"/>
      <c r="DW52" s="228" t="str">
        <f aca="false">IF(DV52="","",VLOOKUP(DV52,Language!$D$5:$E$63,2,0))</f>
        <v/>
      </c>
      <c r="DX52" s="232"/>
      <c r="DY52" s="228" t="str">
        <f aca="false">IF(DX52="","",VLOOKUP(DX52,Language!$D$5:$E$63,2,0))</f>
        <v/>
      </c>
      <c r="DZ52" s="248"/>
      <c r="EA52" s="249"/>
      <c r="EB52" s="250"/>
      <c r="EC52" s="250"/>
      <c r="ED52" s="251" t="n">
        <f aca="false">COUNTIF(DV$48:DV$55,DV52)+COUNTIF(DX$48:DX$55,DV52)</f>
        <v>0</v>
      </c>
      <c r="EE52" s="251" t="n">
        <f aca="false">COUNTIF(DV$48:DV$55,DX52)+COUNTIF(DX$48:DX$55,DX52)</f>
        <v>0</v>
      </c>
      <c r="EF52" s="251"/>
      <c r="EG52" s="247" t="str">
        <f aca="false">IF(OR(DV52&lt;&gt;"",DX52&lt;&gt;""),IF(ED52&lt;&gt;1,0,COUNTIF($B$48:$B$55,DV52)+COUNTIF($D$48:$D$55,DV52))+IF(EE52&lt;&gt;1,0,COUNTIF($B$48:$B$55,DX52)+COUNTIF($D$48:$D$55,DX52)),"")</f>
        <v/>
      </c>
      <c r="EH52" s="107"/>
      <c r="EI52" s="242"/>
      <c r="EJ52" s="228" t="str">
        <f aca="false">IF(EI52="","",VLOOKUP(EI52,Language!$D$5:$E$63,2,0))</f>
        <v/>
      </c>
      <c r="EK52" s="232"/>
      <c r="EL52" s="228" t="str">
        <f aca="false">IF(EK52="","",VLOOKUP(EK52,Language!$D$5:$E$63,2,0))</f>
        <v/>
      </c>
      <c r="EM52" s="248"/>
      <c r="EN52" s="249"/>
      <c r="EO52" s="250"/>
      <c r="EP52" s="250"/>
      <c r="EQ52" s="251" t="n">
        <f aca="false">COUNTIF(EI$48:EI$55,EI52)+COUNTIF(EK$48:EK$55,EI52)</f>
        <v>0</v>
      </c>
      <c r="ER52" s="251" t="n">
        <f aca="false">COUNTIF(EI$48:EI$55,EK52)+COUNTIF(EK$48:EK$55,EK52)</f>
        <v>0</v>
      </c>
      <c r="ES52" s="251"/>
      <c r="ET52" s="247" t="str">
        <f aca="false">IF(OR(EI52&lt;&gt;"",EK52&lt;&gt;""),IF(EQ52&lt;&gt;1,0,COUNTIF($B$48:$B$55,EI52)+COUNTIF($D$48:$D$55,EI52))+IF(ER52&lt;&gt;1,0,COUNTIF($B$48:$B$55,EK52)+COUNTIF($D$48:$D$55,EK52)),"")</f>
        <v/>
      </c>
      <c r="EU52" s="107"/>
      <c r="EV52" s="242"/>
      <c r="EW52" s="228" t="str">
        <f aca="false">IF(EV52="","",VLOOKUP(EV52,Language!$D$5:$E$63,2,0))</f>
        <v/>
      </c>
      <c r="EX52" s="232"/>
      <c r="EY52" s="228" t="str">
        <f aca="false">IF(EX52="","",VLOOKUP(EX52,Language!$D$5:$E$63,2,0))</f>
        <v/>
      </c>
      <c r="EZ52" s="248"/>
      <c r="FA52" s="249"/>
      <c r="FB52" s="250"/>
      <c r="FC52" s="250"/>
      <c r="FD52" s="251" t="n">
        <f aca="false">COUNTIF(EV$48:EV$55,EV52)+COUNTIF(EX$48:EX$55,EV52)</f>
        <v>0</v>
      </c>
      <c r="FE52" s="251" t="n">
        <f aca="false">COUNTIF(EV$48:EV$55,EX52)+COUNTIF(EX$48:EX$55,EX52)</f>
        <v>0</v>
      </c>
      <c r="FF52" s="251"/>
      <c r="FG52" s="247" t="str">
        <f aca="false">IF(OR(EV52&lt;&gt;"",EX52&lt;&gt;""),IF(FD52&lt;&gt;1,0,COUNTIF($B$48:$B$55,EV52)+COUNTIF($D$48:$D$55,EV52))+IF(FE52&lt;&gt;1,0,COUNTIF($B$48:$B$55,EX52)+COUNTIF($D$48:$D$55,EX52)),"")</f>
        <v/>
      </c>
      <c r="FH52" s="107"/>
      <c r="FI52" s="242"/>
      <c r="FJ52" s="228" t="str">
        <f aca="false">IF(FI52="","",VLOOKUP(FI52,Language!$D$5:$E$63,2,0))</f>
        <v/>
      </c>
      <c r="FK52" s="232"/>
      <c r="FL52" s="228" t="str">
        <f aca="false">IF(FK52="","",VLOOKUP(FK52,Language!$D$5:$E$63,2,0))</f>
        <v/>
      </c>
      <c r="FM52" s="248"/>
      <c r="FN52" s="249"/>
      <c r="FO52" s="250"/>
      <c r="FP52" s="250"/>
      <c r="FQ52" s="251" t="n">
        <f aca="false">COUNTIF(FI$48:FI$55,FI52)+COUNTIF(FK$48:FK$55,FI52)</f>
        <v>0</v>
      </c>
      <c r="FR52" s="251" t="n">
        <f aca="false">COUNTIF(FI$48:FI$55,FK52)+COUNTIF(FK$48:FK$55,FK52)</f>
        <v>0</v>
      </c>
      <c r="FS52" s="251"/>
      <c r="FT52" s="247" t="str">
        <f aca="false">IF(OR(FI52&lt;&gt;"",FK52&lt;&gt;""),IF(FQ52&lt;&gt;1,0,COUNTIF($B$48:$B$55,FI52)+COUNTIF($D$48:$D$55,FI52))+IF(FR52&lt;&gt;1,0,COUNTIF($B$48:$B$55,FK52)+COUNTIF($D$48:$D$55,FK52)),"")</f>
        <v/>
      </c>
      <c r="FU52" s="107"/>
      <c r="FV52" s="242"/>
      <c r="FW52" s="228" t="str">
        <f aca="false">IF(FV52="","",VLOOKUP(FV52,Language!$D$5:$E$63,2,0))</f>
        <v/>
      </c>
      <c r="FX52" s="232"/>
      <c r="FY52" s="228" t="str">
        <f aca="false">IF(FX52="","",VLOOKUP(FX52,Language!$D$5:$E$63,2,0))</f>
        <v/>
      </c>
      <c r="FZ52" s="248"/>
      <c r="GA52" s="249"/>
      <c r="GB52" s="250"/>
      <c r="GC52" s="250"/>
      <c r="GD52" s="251" t="n">
        <f aca="false">COUNTIF(FV$48:FV$55,FV52)+COUNTIF(FX$48:FX$55,FV52)</f>
        <v>0</v>
      </c>
      <c r="GE52" s="251" t="n">
        <f aca="false">COUNTIF(FV$48:FV$55,FX52)+COUNTIF(FX$48:FX$55,FX52)</f>
        <v>0</v>
      </c>
      <c r="GF52" s="251"/>
      <c r="GG52" s="247" t="str">
        <f aca="false">IF(OR(FV52&lt;&gt;"",FX52&lt;&gt;""),IF(GD52&lt;&gt;1,0,COUNTIF($B$48:$B$55,FV52)+COUNTIF($D$48:$D$55,FV52))+IF(GE52&lt;&gt;1,0,COUNTIF($B$48:$B$55,FX52)+COUNTIF($D$48:$D$55,FX52)),"")</f>
        <v/>
      </c>
      <c r="GH52" s="107"/>
      <c r="GI52" s="242"/>
      <c r="GJ52" s="228" t="str">
        <f aca="false">IF(GI52="","",VLOOKUP(GI52,Language!$D$5:$E$63,2,0))</f>
        <v/>
      </c>
      <c r="GK52" s="232"/>
      <c r="GL52" s="228" t="str">
        <f aca="false">IF(GK52="","",VLOOKUP(GK52,Language!$D$5:$E$63,2,0))</f>
        <v/>
      </c>
      <c r="GM52" s="248"/>
      <c r="GN52" s="249"/>
      <c r="GO52" s="250"/>
      <c r="GP52" s="250"/>
      <c r="GQ52" s="251" t="n">
        <f aca="false">COUNTIF(GI$48:GI$55,GI52)+COUNTIF(GK$48:GK$55,GI52)</f>
        <v>0</v>
      </c>
      <c r="GR52" s="251" t="n">
        <f aca="false">COUNTIF(GI$48:GI$55,GK52)+COUNTIF(GK$48:GK$55,GK52)</f>
        <v>0</v>
      </c>
      <c r="GS52" s="251"/>
      <c r="GT52" s="247" t="str">
        <f aca="false">IF(OR(GI52&lt;&gt;"",GK52&lt;&gt;""),IF(GQ52&lt;&gt;1,0,COUNTIF($B$48:$B$55,GI52)+COUNTIF($D$48:$D$55,GI52))+IF(GR52&lt;&gt;1,0,COUNTIF($B$48:$B$55,GK52)+COUNTIF($D$48:$D$55,GK52)),"")</f>
        <v/>
      </c>
      <c r="GU52" s="107"/>
      <c r="GV52" s="242"/>
      <c r="GW52" s="228" t="str">
        <f aca="false">IF(GV52="","",VLOOKUP(GV52,Language!$D$5:$E$63,2,0))</f>
        <v/>
      </c>
      <c r="GX52" s="232"/>
      <c r="GY52" s="228" t="str">
        <f aca="false">IF(GX52="","",VLOOKUP(GX52,Language!$D$5:$E$63,2,0))</f>
        <v/>
      </c>
      <c r="GZ52" s="248"/>
      <c r="HA52" s="249"/>
      <c r="HB52" s="250"/>
      <c r="HC52" s="250"/>
      <c r="HD52" s="251" t="n">
        <f aca="false">COUNTIF(GV$48:GV$55,GV52)+COUNTIF(GX$48:GX$55,GV52)</f>
        <v>0</v>
      </c>
      <c r="HE52" s="251" t="n">
        <f aca="false">COUNTIF(GV$48:GV$55,GX52)+COUNTIF(GX$48:GX$55,GX52)</f>
        <v>0</v>
      </c>
      <c r="HF52" s="251"/>
      <c r="HG52" s="247" t="str">
        <f aca="false">IF(OR(GV52&lt;&gt;"",GX52&lt;&gt;""),IF(HD52&lt;&gt;1,0,COUNTIF($B$48:$B$55,GV52)+COUNTIF($D$48:$D$55,GV52))+IF(HE52&lt;&gt;1,0,COUNTIF($B$48:$B$55,GX52)+COUNTIF($D$48:$D$55,GX52)),"")</f>
        <v/>
      </c>
      <c r="HH52" s="107"/>
      <c r="HI52" s="242"/>
      <c r="HJ52" s="228" t="str">
        <f aca="false">IF(HI52="","",VLOOKUP(HI52,Language!$D$5:$E$63,2,0))</f>
        <v/>
      </c>
      <c r="HK52" s="232"/>
      <c r="HL52" s="228" t="str">
        <f aca="false">IF(HK52="","",VLOOKUP(HK52,Language!$D$5:$E$63,2,0))</f>
        <v/>
      </c>
      <c r="HM52" s="248"/>
      <c r="HN52" s="249"/>
      <c r="HO52" s="250"/>
      <c r="HP52" s="250"/>
      <c r="HQ52" s="251" t="n">
        <f aca="false">COUNTIF(HI$48:HI$55,HI52)+COUNTIF(HK$48:HK$55,HI52)</f>
        <v>0</v>
      </c>
      <c r="HR52" s="251" t="n">
        <f aca="false">COUNTIF(HI$48:HI$55,HK52)+COUNTIF(HK$48:HK$55,HK52)</f>
        <v>0</v>
      </c>
      <c r="HS52" s="251"/>
      <c r="HT52" s="247" t="str">
        <f aca="false">IF(OR(HI52&lt;&gt;"",HK52&lt;&gt;""),IF(HQ52&lt;&gt;1,0,COUNTIF($B$48:$B$55,HI52)+COUNTIF($D$48:$D$55,HI52))+IF(HR52&lt;&gt;1,0,COUNTIF($B$48:$B$55,HK52)+COUNTIF($D$48:$D$55,HK52)),"")</f>
        <v/>
      </c>
      <c r="HU52" s="107"/>
      <c r="HV52" s="242"/>
      <c r="HW52" s="228" t="str">
        <f aca="false">IF(HV52="","",VLOOKUP(HV52,Language!$D$5:$E$63,2,0))</f>
        <v/>
      </c>
      <c r="HX52" s="232"/>
      <c r="HY52" s="228" t="str">
        <f aca="false">IF(HX52="","",VLOOKUP(HX52,Language!$D$5:$E$63,2,0))</f>
        <v/>
      </c>
      <c r="HZ52" s="248"/>
      <c r="IA52" s="249"/>
      <c r="IB52" s="250"/>
      <c r="IC52" s="250"/>
      <c r="ID52" s="251" t="n">
        <f aca="false">COUNTIF(HV$48:HV$55,HV52)+COUNTIF(HX$48:HX$55,HV52)</f>
        <v>0</v>
      </c>
      <c r="IE52" s="251" t="n">
        <f aca="false">COUNTIF(HV$48:HV$55,HX52)+COUNTIF(HX$48:HX$55,HX52)</f>
        <v>0</v>
      </c>
      <c r="IF52" s="251"/>
      <c r="IG52" s="247" t="str">
        <f aca="false">IF(OR(HV52&lt;&gt;"",HX52&lt;&gt;""),IF(ID52&lt;&gt;1,0,COUNTIF($B$48:$B$55,HV52)+COUNTIF($D$48:$D$55,HV52))+IF(IE52&lt;&gt;1,0,COUNTIF($B$48:$B$55,HX52)+COUNTIF($D$48:$D$55,HX52)),"")</f>
        <v/>
      </c>
      <c r="IH52" s="107"/>
      <c r="II52" s="242"/>
      <c r="IJ52" s="228" t="str">
        <f aca="false">IF(II52="","",VLOOKUP(II52,Language!$D$5:$E$63,2,0))</f>
        <v/>
      </c>
      <c r="IK52" s="232"/>
      <c r="IL52" s="228" t="str">
        <f aca="false">IF(IK52="","",VLOOKUP(IK52,Language!$D$5:$E$63,2,0))</f>
        <v/>
      </c>
      <c r="IM52" s="248"/>
      <c r="IN52" s="249"/>
      <c r="IO52" s="250"/>
      <c r="IP52" s="250"/>
      <c r="IQ52" s="251" t="n">
        <f aca="false">COUNTIF(II$48:II$55,II52)+COUNTIF(IK$48:IK$55,II52)</f>
        <v>0</v>
      </c>
      <c r="IR52" s="251" t="n">
        <f aca="false">COUNTIF(II$48:II$55,IK52)+COUNTIF(IK$48:IK$55,IK52)</f>
        <v>0</v>
      </c>
      <c r="IS52" s="251"/>
      <c r="IT52" s="247" t="str">
        <f aca="false">IF(OR(II52&lt;&gt;"",IK52&lt;&gt;""),IF(IQ52&lt;&gt;1,0,COUNTIF($B$48:$B$55,II52)+COUNTIF($D$48:$D$55,II52))+IF(IR52&lt;&gt;1,0,COUNTIF($B$48:$B$55,IK52)+COUNTIF($D$48:$D$55,IK52)),"")</f>
        <v/>
      </c>
      <c r="IU52" s="107"/>
      <c r="IV52" s="242"/>
      <c r="IW52" s="228" t="str">
        <f aca="false">IF(IV52="","",VLOOKUP(IV52,Language!$D$5:$E$63,2,0))</f>
        <v/>
      </c>
      <c r="IX52" s="232"/>
      <c r="IY52" s="228" t="str">
        <f aca="false">IF(IX52="","",VLOOKUP(IX52,Language!$D$5:$E$63,2,0))</f>
        <v/>
      </c>
      <c r="IZ52" s="248"/>
      <c r="JA52" s="249"/>
      <c r="JB52" s="250"/>
      <c r="JC52" s="250"/>
      <c r="JD52" s="251" t="n">
        <f aca="false">COUNTIF(IV$48:IV$55,IV52)+COUNTIF(IX$48:IX$55,IV52)</f>
        <v>0</v>
      </c>
      <c r="JE52" s="251" t="n">
        <f aca="false">COUNTIF(IV$48:IV$55,IX52)+COUNTIF(IX$48:IX$55,IX52)</f>
        <v>0</v>
      </c>
      <c r="JF52" s="251"/>
      <c r="JG52" s="247" t="str">
        <f aca="false">IF(OR(IV52&lt;&gt;"",IX52&lt;&gt;""),IF(JD52&lt;&gt;1,0,COUNTIF($B$48:$B$55,IV52)+COUNTIF($D$48:$D$55,IV52))+IF(JE52&lt;&gt;1,0,COUNTIF($B$48:$B$55,IX52)+COUNTIF($D$48:$D$55,IX52)),"")</f>
        <v/>
      </c>
      <c r="JH52" s="107"/>
      <c r="JI52" s="242"/>
      <c r="JJ52" s="228" t="str">
        <f aca="false">IF(JI52="","",VLOOKUP(JI52,Language!$D$5:$E$63,2,0))</f>
        <v/>
      </c>
      <c r="JK52" s="232"/>
      <c r="JL52" s="228" t="str">
        <f aca="false">IF(JK52="","",VLOOKUP(JK52,Language!$D$5:$E$63,2,0))</f>
        <v/>
      </c>
      <c r="JM52" s="248"/>
      <c r="JN52" s="249"/>
      <c r="JO52" s="250"/>
      <c r="JP52" s="250"/>
      <c r="JQ52" s="251" t="n">
        <f aca="false">COUNTIF(JI$48:JI$55,JI52)+COUNTIF(JK$48:JK$55,JI52)</f>
        <v>0</v>
      </c>
      <c r="JR52" s="251" t="n">
        <f aca="false">COUNTIF(JI$48:JI$55,JK52)+COUNTIF(JK$48:JK$55,JK52)</f>
        <v>0</v>
      </c>
      <c r="JS52" s="251"/>
      <c r="JT52" s="247" t="str">
        <f aca="false">IF(OR(JI52&lt;&gt;"",JK52&lt;&gt;""),IF(JQ52&lt;&gt;1,0,COUNTIF($B$48:$B$55,JI52)+COUNTIF($D$48:$D$55,JI52))+IF(JR52&lt;&gt;1,0,COUNTIF($B$48:$B$55,JK52)+COUNTIF($D$48:$D$55,JK52)),"")</f>
        <v/>
      </c>
      <c r="JU52" s="107"/>
      <c r="JV52" s="242"/>
      <c r="JW52" s="228" t="str">
        <f aca="false">IF(JV52="","",VLOOKUP(JV52,Language!$D$5:$E$63,2,0))</f>
        <v/>
      </c>
      <c r="JX52" s="232"/>
      <c r="JY52" s="228" t="str">
        <f aca="false">IF(JX52="","",VLOOKUP(JX52,Language!$D$5:$E$63,2,0))</f>
        <v/>
      </c>
      <c r="JZ52" s="248"/>
      <c r="KA52" s="249"/>
      <c r="KB52" s="250"/>
      <c r="KC52" s="250"/>
      <c r="KD52" s="251" t="n">
        <f aca="false">COUNTIF(JV$48:JV$55,JV52)+COUNTIF(JX$48:JX$55,JV52)</f>
        <v>0</v>
      </c>
      <c r="KE52" s="251" t="n">
        <f aca="false">COUNTIF(JV$48:JV$55,JX52)+COUNTIF(JX$48:JX$55,JX52)</f>
        <v>0</v>
      </c>
      <c r="KF52" s="251"/>
      <c r="KG52" s="247" t="str">
        <f aca="false">IF(OR(JV52&lt;&gt;"",JX52&lt;&gt;""),IF(KD52&lt;&gt;1,0,COUNTIF($B$48:$B$55,JV52)+COUNTIF($D$48:$D$55,JV52))+IF(KE52&lt;&gt;1,0,COUNTIF($B$48:$B$55,JX52)+COUNTIF($D$48:$D$55,JX52)),"")</f>
        <v/>
      </c>
      <c r="KH52" s="107"/>
      <c r="KI52" s="242"/>
      <c r="KJ52" s="228" t="str">
        <f aca="false">IF(KI52="","",VLOOKUP(KI52,Language!$D$5:$E$63,2,0))</f>
        <v/>
      </c>
      <c r="KK52" s="232"/>
      <c r="KL52" s="228" t="str">
        <f aca="false">IF(KK52="","",VLOOKUP(KK52,Language!$D$5:$E$63,2,0))</f>
        <v/>
      </c>
      <c r="KM52" s="248"/>
      <c r="KN52" s="249"/>
      <c r="KO52" s="250"/>
      <c r="KP52" s="250"/>
      <c r="KQ52" s="251" t="n">
        <f aca="false">COUNTIF(KI$48:KI$55,KI52)+COUNTIF(KK$48:KK$55,KI52)</f>
        <v>0</v>
      </c>
      <c r="KR52" s="251" t="n">
        <f aca="false">COUNTIF(KI$48:KI$55,KK52)+COUNTIF(KK$48:KK$55,KK52)</f>
        <v>0</v>
      </c>
      <c r="KS52" s="251"/>
      <c r="KT52" s="247" t="str">
        <f aca="false">IF(OR(KI52&lt;&gt;"",KK52&lt;&gt;""),IF(KQ52&lt;&gt;1,0,COUNTIF($B$48:$B$55,KI52)+COUNTIF($D$48:$D$55,KI52))+IF(KR52&lt;&gt;1,0,COUNTIF($B$48:$B$55,KK52)+COUNTIF($D$48:$D$55,KK52)),"")</f>
        <v/>
      </c>
      <c r="KU52" s="107"/>
      <c r="KV52" s="242"/>
      <c r="KW52" s="228" t="str">
        <f aca="false">IF(KV52="","",VLOOKUP(KV52,Language!$D$5:$E$63,2,0))</f>
        <v/>
      </c>
      <c r="KX52" s="232"/>
      <c r="KY52" s="228" t="str">
        <f aca="false">IF(KX52="","",VLOOKUP(KX52,Language!$D$5:$E$63,2,0))</f>
        <v/>
      </c>
      <c r="KZ52" s="248"/>
      <c r="LA52" s="249"/>
      <c r="LB52" s="250"/>
      <c r="LC52" s="250"/>
      <c r="LD52" s="251" t="n">
        <f aca="false">COUNTIF(KV$48:KV$55,KV52)+COUNTIF(KX$48:KX$55,KV52)</f>
        <v>0</v>
      </c>
      <c r="LE52" s="251" t="n">
        <f aca="false">COUNTIF(KV$48:KV$55,KX52)+COUNTIF(KX$48:KX$55,KX52)</f>
        <v>0</v>
      </c>
      <c r="LF52" s="251"/>
      <c r="LG52" s="247" t="str">
        <f aca="false">IF(OR(KV52&lt;&gt;"",KX52&lt;&gt;""),IF(LD52&lt;&gt;1,0,COUNTIF($B$48:$B$55,KV52)+COUNTIF($D$48:$D$55,KV52))+IF(LE52&lt;&gt;1,0,COUNTIF($B$48:$B$55,KX52)+COUNTIF($D$48:$D$55,KX52)),"")</f>
        <v/>
      </c>
      <c r="LH52" s="107"/>
      <c r="LI52" s="242"/>
      <c r="LJ52" s="228" t="str">
        <f aca="false">IF(LI52="","",VLOOKUP(LI52,Language!$D$5:$E$63,2,0))</f>
        <v/>
      </c>
      <c r="LK52" s="232"/>
      <c r="LL52" s="228" t="str">
        <f aca="false">IF(LK52="","",VLOOKUP(LK52,Language!$D$5:$E$63,2,0))</f>
        <v/>
      </c>
      <c r="LM52" s="248"/>
      <c r="LN52" s="249"/>
      <c r="LO52" s="250"/>
      <c r="LP52" s="250"/>
      <c r="LQ52" s="251" t="n">
        <f aca="false">COUNTIF(LI$48:LI$55,LI52)+COUNTIF(LK$48:LK$55,LI52)</f>
        <v>0</v>
      </c>
      <c r="LR52" s="251" t="n">
        <f aca="false">COUNTIF(LI$48:LI$55,LK52)+COUNTIF(LK$48:LK$55,LK52)</f>
        <v>0</v>
      </c>
      <c r="LS52" s="251"/>
      <c r="LT52" s="247" t="str">
        <f aca="false">IF(OR(LI52&lt;&gt;"",LK52&lt;&gt;""),IF(LQ52&lt;&gt;1,0,COUNTIF($B$48:$B$55,LI52)+COUNTIF($D$48:$D$55,LI52))+IF(LR52&lt;&gt;1,0,COUNTIF($B$48:$B$55,LK52)+COUNTIF($D$48:$D$55,LK52)),"")</f>
        <v/>
      </c>
      <c r="LU52" s="107"/>
      <c r="LV52" s="242"/>
      <c r="LW52" s="228" t="str">
        <f aca="false">IF(LV52="","",VLOOKUP(LV52,Language!$D$5:$E$63,2,0))</f>
        <v/>
      </c>
      <c r="LX52" s="232"/>
      <c r="LY52" s="228" t="str">
        <f aca="false">IF(LX52="","",VLOOKUP(LX52,Language!$D$5:$E$63,2,0))</f>
        <v/>
      </c>
      <c r="LZ52" s="248"/>
      <c r="MA52" s="249"/>
      <c r="MB52" s="250"/>
      <c r="MC52" s="250"/>
      <c r="MD52" s="251" t="n">
        <f aca="false">COUNTIF(LV$48:LV$55,LV52)+COUNTIF(LX$48:LX$55,LV52)</f>
        <v>0</v>
      </c>
      <c r="ME52" s="251" t="n">
        <f aca="false">COUNTIF(LV$48:LV$55,LX52)+COUNTIF(LX$48:LX$55,LX52)</f>
        <v>0</v>
      </c>
      <c r="MF52" s="251"/>
      <c r="MG52" s="247" t="str">
        <f aca="false">IF(OR(LV52&lt;&gt;"",LX52&lt;&gt;""),IF(MD52&lt;&gt;1,0,COUNTIF($B$48:$B$55,LV52)+COUNTIF($D$48:$D$55,LV52))+IF(ME52&lt;&gt;1,0,COUNTIF($B$48:$B$55,LX52)+COUNTIF($D$48:$D$55,LX52)),"")</f>
        <v/>
      </c>
    </row>
    <row r="53" customFormat="false" ht="15.75" hidden="false" customHeight="true" outlineLevel="0" collapsed="false">
      <c r="A53" s="153"/>
      <c r="B53" s="227" t="n">
        <f aca="false" t="array" ref="B53:B53">IF(C53="","",INDEX(Groups!$C$7:$C$35,MATCH(C53,Groups!$D$7:$D$35,0)))</f>
        <v>2</v>
      </c>
      <c r="C53" s="228" t="str">
        <f aca="true">INDIRECT("'"&amp;References!$A$1&amp;"'!"&amp;"$Q$54")</f>
        <v>France</v>
      </c>
      <c r="D53" s="229" t="n">
        <f aca="false" t="array" ref="D53:D53">IF(E53="","",INDEX(Groups!$C$7:$C$35,MATCH(E53,Groups!$D$7:$D$35,0)))</f>
        <v>17</v>
      </c>
      <c r="E53" s="228" t="str">
        <f aca="true">INDIRECT("'"&amp;References!$A$1&amp;"'!"&amp;"$R$54")</f>
        <v>Czechia</v>
      </c>
      <c r="F53" s="230" t="n">
        <f aca="true">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231" t="n">
        <f aca="true">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H53" s="107"/>
      <c r="I53" s="242"/>
      <c r="J53" s="228" t="str">
        <f aca="false">IF(I53="","",VLOOKUP(I53,Language!$D$5:$E$63,2,0))</f>
        <v/>
      </c>
      <c r="K53" s="232"/>
      <c r="L53" s="228" t="str">
        <f aca="false">IF(K53="","",VLOOKUP(K53,Language!$D$5:$E$63,2,0))</f>
        <v/>
      </c>
      <c r="M53" s="248"/>
      <c r="N53" s="249"/>
      <c r="O53" s="250"/>
      <c r="P53" s="250"/>
      <c r="Q53" s="251" t="n">
        <f aca="false">COUNTIF(I$48:I$55,I53)+COUNTIF(K$48:K$55,I53)</f>
        <v>0</v>
      </c>
      <c r="R53" s="251" t="n">
        <f aca="false">COUNTIF(I$48:I$55,K53)+COUNTIF(K$48:K$55,K53)</f>
        <v>0</v>
      </c>
      <c r="S53" s="251"/>
      <c r="T53" s="247" t="str">
        <f aca="false">IF(OR(I53&lt;&gt;"",K53&lt;&gt;""),IF(Q53&lt;&gt;1,0,COUNTIF($B$48:$B$55,I53)+COUNTIF($D$48:$D$55,I53))+IF(R53&lt;&gt;1,0,COUNTIF($B$48:$B$55,K53)+COUNTIF($D$48:$D$55,K53)),"")</f>
        <v/>
      </c>
      <c r="U53" s="107"/>
      <c r="V53" s="242"/>
      <c r="W53" s="228" t="str">
        <f aca="false">IF(V53="","",VLOOKUP(V53,Language!$D$5:$E$63,2,0))</f>
        <v/>
      </c>
      <c r="X53" s="232"/>
      <c r="Y53" s="228" t="str">
        <f aca="false">IF(X53="","",VLOOKUP(X53,Language!$D$5:$E$63,2,0))</f>
        <v/>
      </c>
      <c r="Z53" s="248"/>
      <c r="AA53" s="249"/>
      <c r="AB53" s="250"/>
      <c r="AC53" s="250"/>
      <c r="AD53" s="251" t="n">
        <f aca="false">COUNTIF(V$48:V$55,V53)+COUNTIF(X$48:X$55,V53)</f>
        <v>0</v>
      </c>
      <c r="AE53" s="251" t="n">
        <f aca="false">COUNTIF(V$48:V$55,X53)+COUNTIF(X$48:X$55,X53)</f>
        <v>0</v>
      </c>
      <c r="AF53" s="251"/>
      <c r="AG53" s="247" t="str">
        <f aca="false">IF(OR(V53&lt;&gt;"",X53&lt;&gt;""),IF(AD53&lt;&gt;1,0,COUNTIF($B$48:$B$55,V53)+COUNTIF($D$48:$D$55,V53))+IF(AE53&lt;&gt;1,0,COUNTIF($B$48:$B$55,X53)+COUNTIF($D$48:$D$55,X53)),"")</f>
        <v/>
      </c>
      <c r="AH53" s="107"/>
      <c r="AI53" s="242"/>
      <c r="AJ53" s="228" t="str">
        <f aca="false">IF(AI53="","",VLOOKUP(AI53,Language!$D$5:$E$63,2,0))</f>
        <v/>
      </c>
      <c r="AK53" s="232"/>
      <c r="AL53" s="228" t="str">
        <f aca="false">IF(AK53="","",VLOOKUP(AK53,Language!$D$5:$E$63,2,0))</f>
        <v/>
      </c>
      <c r="AM53" s="248"/>
      <c r="AN53" s="249"/>
      <c r="AO53" s="250"/>
      <c r="AP53" s="250"/>
      <c r="AQ53" s="251" t="n">
        <f aca="false">COUNTIF(AI$48:AI$55,AI53)+COUNTIF(AK$48:AK$55,AI53)</f>
        <v>0</v>
      </c>
      <c r="AR53" s="251" t="n">
        <f aca="false">COUNTIF(AI$48:AI$55,AK53)+COUNTIF(AK$48:AK$55,AK53)</f>
        <v>0</v>
      </c>
      <c r="AS53" s="251"/>
      <c r="AT53" s="247" t="str">
        <f aca="false">IF(OR(AI53&lt;&gt;"",AK53&lt;&gt;""),IF(AQ53&lt;&gt;1,0,COUNTIF($B$48:$B$55,AI53)+COUNTIF($D$48:$D$55,AI53))+IF(AR53&lt;&gt;1,0,COUNTIF($B$48:$B$55,AK53)+COUNTIF($D$48:$D$55,AK53)),"")</f>
        <v/>
      </c>
      <c r="AU53" s="107"/>
      <c r="AV53" s="242"/>
      <c r="AW53" s="228" t="str">
        <f aca="false">IF(AV53="","",VLOOKUP(AV53,Language!$D$5:$E$63,2,0))</f>
        <v/>
      </c>
      <c r="AX53" s="232"/>
      <c r="AY53" s="228" t="str">
        <f aca="false">IF(AX53="","",VLOOKUP(AX53,Language!$D$5:$E$63,2,0))</f>
        <v/>
      </c>
      <c r="AZ53" s="248"/>
      <c r="BA53" s="249"/>
      <c r="BB53" s="250"/>
      <c r="BC53" s="250"/>
      <c r="BD53" s="251" t="n">
        <f aca="false">COUNTIF(AV$48:AV$55,AV53)+COUNTIF(AX$48:AX$55,AV53)</f>
        <v>0</v>
      </c>
      <c r="BE53" s="251" t="n">
        <f aca="false">COUNTIF(AV$48:AV$55,AX53)+COUNTIF(AX$48:AX$55,AX53)</f>
        <v>0</v>
      </c>
      <c r="BF53" s="251"/>
      <c r="BG53" s="247" t="str">
        <f aca="false">IF(OR(AV53&lt;&gt;"",AX53&lt;&gt;""),IF(BD53&lt;&gt;1,0,COUNTIF($B$48:$B$55,AV53)+COUNTIF($D$48:$D$55,AV53))+IF(BE53&lt;&gt;1,0,COUNTIF($B$48:$B$55,AX53)+COUNTIF($D$48:$D$55,AX53)),"")</f>
        <v/>
      </c>
      <c r="BH53" s="107"/>
      <c r="BI53" s="242"/>
      <c r="BJ53" s="228" t="str">
        <f aca="false">IF(BI53="","",VLOOKUP(BI53,Language!$D$5:$E$63,2,0))</f>
        <v/>
      </c>
      <c r="BK53" s="232"/>
      <c r="BL53" s="228" t="str">
        <f aca="false">IF(BK53="","",VLOOKUP(BK53,Language!$D$5:$E$63,2,0))</f>
        <v/>
      </c>
      <c r="BM53" s="248"/>
      <c r="BN53" s="249"/>
      <c r="BO53" s="250"/>
      <c r="BP53" s="250"/>
      <c r="BQ53" s="251" t="n">
        <f aca="false">COUNTIF(BI$48:BI$55,BI53)+COUNTIF(BK$48:BK$55,BI53)</f>
        <v>0</v>
      </c>
      <c r="BR53" s="251" t="n">
        <f aca="false">COUNTIF(BI$48:BI$55,BK53)+COUNTIF(BK$48:BK$55,BK53)</f>
        <v>0</v>
      </c>
      <c r="BS53" s="251"/>
      <c r="BT53" s="247" t="str">
        <f aca="false">IF(OR(BI53&lt;&gt;"",BK53&lt;&gt;""),IF(BQ53&lt;&gt;1,0,COUNTIF($B$48:$B$55,BI53)+COUNTIF($D$48:$D$55,BI53))+IF(BR53&lt;&gt;1,0,COUNTIF($B$48:$B$55,BK53)+COUNTIF($D$48:$D$55,BK53)),"")</f>
        <v/>
      </c>
      <c r="BU53" s="107"/>
      <c r="BV53" s="242"/>
      <c r="BW53" s="228" t="str">
        <f aca="false">IF(BV53="","",VLOOKUP(BV53,Language!$D$5:$E$63,2,0))</f>
        <v/>
      </c>
      <c r="BX53" s="232"/>
      <c r="BY53" s="228" t="str">
        <f aca="false">IF(BX53="","",VLOOKUP(BX53,Language!$D$5:$E$63,2,0))</f>
        <v/>
      </c>
      <c r="BZ53" s="248"/>
      <c r="CA53" s="249"/>
      <c r="CB53" s="250"/>
      <c r="CC53" s="250"/>
      <c r="CD53" s="251" t="n">
        <f aca="false">COUNTIF(BV$48:BV$55,BV53)+COUNTIF(BX$48:BX$55,BV53)</f>
        <v>0</v>
      </c>
      <c r="CE53" s="251" t="n">
        <f aca="false">COUNTIF(BV$48:BV$55,BX53)+COUNTIF(BX$48:BX$55,BX53)</f>
        <v>0</v>
      </c>
      <c r="CF53" s="251"/>
      <c r="CG53" s="247" t="str">
        <f aca="false">IF(OR(BV53&lt;&gt;"",BX53&lt;&gt;""),IF(CD53&lt;&gt;1,0,COUNTIF($B$48:$B$55,BV53)+COUNTIF($D$48:$D$55,BV53))+IF(CE53&lt;&gt;1,0,COUNTIF($B$48:$B$55,BX53)+COUNTIF($D$48:$D$55,BX53)),"")</f>
        <v/>
      </c>
      <c r="CH53" s="107"/>
      <c r="CI53" s="242"/>
      <c r="CJ53" s="228" t="str">
        <f aca="false">IF(CI53="","",VLOOKUP(CI53,Language!$D$5:$E$63,2,0))</f>
        <v/>
      </c>
      <c r="CK53" s="232"/>
      <c r="CL53" s="228" t="str">
        <f aca="false">IF(CK53="","",VLOOKUP(CK53,Language!$D$5:$E$63,2,0))</f>
        <v/>
      </c>
      <c r="CM53" s="248"/>
      <c r="CN53" s="249"/>
      <c r="CO53" s="250"/>
      <c r="CP53" s="250"/>
      <c r="CQ53" s="251" t="n">
        <f aca="false">COUNTIF(CI$48:CI$55,CI53)+COUNTIF(CK$48:CK$55,CI53)</f>
        <v>0</v>
      </c>
      <c r="CR53" s="251" t="n">
        <f aca="false">COUNTIF(CI$48:CI$55,CK53)+COUNTIF(CK$48:CK$55,CK53)</f>
        <v>0</v>
      </c>
      <c r="CS53" s="251"/>
      <c r="CT53" s="247" t="str">
        <f aca="false">IF(OR(CI53&lt;&gt;"",CK53&lt;&gt;""),IF(CQ53&lt;&gt;1,0,COUNTIF($B$48:$B$55,CI53)+COUNTIF($D$48:$D$55,CI53))+IF(CR53&lt;&gt;1,0,COUNTIF($B$48:$B$55,CK53)+COUNTIF($D$48:$D$55,CK53)),"")</f>
        <v/>
      </c>
      <c r="CU53" s="107"/>
      <c r="CV53" s="242"/>
      <c r="CW53" s="228" t="str">
        <f aca="false">IF(CV53="","",VLOOKUP(CV53,Language!$D$5:$E$63,2,0))</f>
        <v/>
      </c>
      <c r="CX53" s="232"/>
      <c r="CY53" s="228" t="str">
        <f aca="false">IF(CX53="","",VLOOKUP(CX53,Language!$D$5:$E$63,2,0))</f>
        <v/>
      </c>
      <c r="CZ53" s="248"/>
      <c r="DA53" s="249"/>
      <c r="DB53" s="250"/>
      <c r="DC53" s="250"/>
      <c r="DD53" s="251" t="n">
        <f aca="false">COUNTIF(CV$48:CV$55,CV53)+COUNTIF(CX$48:CX$55,CV53)</f>
        <v>0</v>
      </c>
      <c r="DE53" s="251" t="n">
        <f aca="false">COUNTIF(CV$48:CV$55,CX53)+COUNTIF(CX$48:CX$55,CX53)</f>
        <v>0</v>
      </c>
      <c r="DF53" s="251"/>
      <c r="DG53" s="247" t="str">
        <f aca="false">IF(OR(CV53&lt;&gt;"",CX53&lt;&gt;""),IF(DD53&lt;&gt;1,0,COUNTIF($B$48:$B$55,CV53)+COUNTIF($D$48:$D$55,CV53))+IF(DE53&lt;&gt;1,0,COUNTIF($B$48:$B$55,CX53)+COUNTIF($D$48:$D$55,CX53)),"")</f>
        <v/>
      </c>
      <c r="DH53" s="107"/>
      <c r="DI53" s="242"/>
      <c r="DJ53" s="228" t="str">
        <f aca="false">IF(DI53="","",VLOOKUP(DI53,Language!$D$5:$E$63,2,0))</f>
        <v/>
      </c>
      <c r="DK53" s="232"/>
      <c r="DL53" s="228" t="str">
        <f aca="false">IF(DK53="","",VLOOKUP(DK53,Language!$D$5:$E$63,2,0))</f>
        <v/>
      </c>
      <c r="DM53" s="248"/>
      <c r="DN53" s="249"/>
      <c r="DO53" s="250"/>
      <c r="DP53" s="250"/>
      <c r="DQ53" s="251" t="n">
        <f aca="false">COUNTIF(DI$48:DI$55,DI53)+COUNTIF(DK$48:DK$55,DI53)</f>
        <v>0</v>
      </c>
      <c r="DR53" s="251" t="n">
        <f aca="false">COUNTIF(DI$48:DI$55,DK53)+COUNTIF(DK$48:DK$55,DK53)</f>
        <v>0</v>
      </c>
      <c r="DS53" s="251"/>
      <c r="DT53" s="247" t="str">
        <f aca="false">IF(OR(DI53&lt;&gt;"",DK53&lt;&gt;""),IF(DQ53&lt;&gt;1,0,COUNTIF($B$48:$B$55,DI53)+COUNTIF($D$48:$D$55,DI53))+IF(DR53&lt;&gt;1,0,COUNTIF($B$48:$B$55,DK53)+COUNTIF($D$48:$D$55,DK53)),"")</f>
        <v/>
      </c>
      <c r="DU53" s="107"/>
      <c r="DV53" s="242"/>
      <c r="DW53" s="228" t="str">
        <f aca="false">IF(DV53="","",VLOOKUP(DV53,Language!$D$5:$E$63,2,0))</f>
        <v/>
      </c>
      <c r="DX53" s="232"/>
      <c r="DY53" s="228" t="str">
        <f aca="false">IF(DX53="","",VLOOKUP(DX53,Language!$D$5:$E$63,2,0))</f>
        <v/>
      </c>
      <c r="DZ53" s="248"/>
      <c r="EA53" s="249"/>
      <c r="EB53" s="250"/>
      <c r="EC53" s="250"/>
      <c r="ED53" s="251" t="n">
        <f aca="false">COUNTIF(DV$48:DV$55,DV53)+COUNTIF(DX$48:DX$55,DV53)</f>
        <v>0</v>
      </c>
      <c r="EE53" s="251" t="n">
        <f aca="false">COUNTIF(DV$48:DV$55,DX53)+COUNTIF(DX$48:DX$55,DX53)</f>
        <v>0</v>
      </c>
      <c r="EF53" s="251"/>
      <c r="EG53" s="247" t="str">
        <f aca="false">IF(OR(DV53&lt;&gt;"",DX53&lt;&gt;""),IF(ED53&lt;&gt;1,0,COUNTIF($B$48:$B$55,DV53)+COUNTIF($D$48:$D$55,DV53))+IF(EE53&lt;&gt;1,0,COUNTIF($B$48:$B$55,DX53)+COUNTIF($D$48:$D$55,DX53)),"")</f>
        <v/>
      </c>
      <c r="EH53" s="107"/>
      <c r="EI53" s="242"/>
      <c r="EJ53" s="228" t="str">
        <f aca="false">IF(EI53="","",VLOOKUP(EI53,Language!$D$5:$E$63,2,0))</f>
        <v/>
      </c>
      <c r="EK53" s="232"/>
      <c r="EL53" s="228" t="str">
        <f aca="false">IF(EK53="","",VLOOKUP(EK53,Language!$D$5:$E$63,2,0))</f>
        <v/>
      </c>
      <c r="EM53" s="248"/>
      <c r="EN53" s="249"/>
      <c r="EO53" s="250"/>
      <c r="EP53" s="250"/>
      <c r="EQ53" s="251" t="n">
        <f aca="false">COUNTIF(EI$48:EI$55,EI53)+COUNTIF(EK$48:EK$55,EI53)</f>
        <v>0</v>
      </c>
      <c r="ER53" s="251" t="n">
        <f aca="false">COUNTIF(EI$48:EI$55,EK53)+COUNTIF(EK$48:EK$55,EK53)</f>
        <v>0</v>
      </c>
      <c r="ES53" s="251"/>
      <c r="ET53" s="247" t="str">
        <f aca="false">IF(OR(EI53&lt;&gt;"",EK53&lt;&gt;""),IF(EQ53&lt;&gt;1,0,COUNTIF($B$48:$B$55,EI53)+COUNTIF($D$48:$D$55,EI53))+IF(ER53&lt;&gt;1,0,COUNTIF($B$48:$B$55,EK53)+COUNTIF($D$48:$D$55,EK53)),"")</f>
        <v/>
      </c>
      <c r="EU53" s="107"/>
      <c r="EV53" s="242"/>
      <c r="EW53" s="228" t="str">
        <f aca="false">IF(EV53="","",VLOOKUP(EV53,Language!$D$5:$E$63,2,0))</f>
        <v/>
      </c>
      <c r="EX53" s="232"/>
      <c r="EY53" s="228" t="str">
        <f aca="false">IF(EX53="","",VLOOKUP(EX53,Language!$D$5:$E$63,2,0))</f>
        <v/>
      </c>
      <c r="EZ53" s="248"/>
      <c r="FA53" s="249"/>
      <c r="FB53" s="250"/>
      <c r="FC53" s="250"/>
      <c r="FD53" s="251" t="n">
        <f aca="false">COUNTIF(EV$48:EV$55,EV53)+COUNTIF(EX$48:EX$55,EV53)</f>
        <v>0</v>
      </c>
      <c r="FE53" s="251" t="n">
        <f aca="false">COUNTIF(EV$48:EV$55,EX53)+COUNTIF(EX$48:EX$55,EX53)</f>
        <v>0</v>
      </c>
      <c r="FF53" s="251"/>
      <c r="FG53" s="247" t="str">
        <f aca="false">IF(OR(EV53&lt;&gt;"",EX53&lt;&gt;""),IF(FD53&lt;&gt;1,0,COUNTIF($B$48:$B$55,EV53)+COUNTIF($D$48:$D$55,EV53))+IF(FE53&lt;&gt;1,0,COUNTIF($B$48:$B$55,EX53)+COUNTIF($D$48:$D$55,EX53)),"")</f>
        <v/>
      </c>
      <c r="FH53" s="107"/>
      <c r="FI53" s="242"/>
      <c r="FJ53" s="228" t="str">
        <f aca="false">IF(FI53="","",VLOOKUP(FI53,Language!$D$5:$E$63,2,0))</f>
        <v/>
      </c>
      <c r="FK53" s="232"/>
      <c r="FL53" s="228" t="str">
        <f aca="false">IF(FK53="","",VLOOKUP(FK53,Language!$D$5:$E$63,2,0))</f>
        <v/>
      </c>
      <c r="FM53" s="248"/>
      <c r="FN53" s="249"/>
      <c r="FO53" s="250"/>
      <c r="FP53" s="250"/>
      <c r="FQ53" s="251" t="n">
        <f aca="false">COUNTIF(FI$48:FI$55,FI53)+COUNTIF(FK$48:FK$55,FI53)</f>
        <v>0</v>
      </c>
      <c r="FR53" s="251" t="n">
        <f aca="false">COUNTIF(FI$48:FI$55,FK53)+COUNTIF(FK$48:FK$55,FK53)</f>
        <v>0</v>
      </c>
      <c r="FS53" s="251"/>
      <c r="FT53" s="247" t="str">
        <f aca="false">IF(OR(FI53&lt;&gt;"",FK53&lt;&gt;""),IF(FQ53&lt;&gt;1,0,COUNTIF($B$48:$B$55,FI53)+COUNTIF($D$48:$D$55,FI53))+IF(FR53&lt;&gt;1,0,COUNTIF($B$48:$B$55,FK53)+COUNTIF($D$48:$D$55,FK53)),"")</f>
        <v/>
      </c>
      <c r="FU53" s="107"/>
      <c r="FV53" s="242"/>
      <c r="FW53" s="228" t="str">
        <f aca="false">IF(FV53="","",VLOOKUP(FV53,Language!$D$5:$E$63,2,0))</f>
        <v/>
      </c>
      <c r="FX53" s="232"/>
      <c r="FY53" s="228" t="str">
        <f aca="false">IF(FX53="","",VLOOKUP(FX53,Language!$D$5:$E$63,2,0))</f>
        <v/>
      </c>
      <c r="FZ53" s="248"/>
      <c r="GA53" s="249"/>
      <c r="GB53" s="250"/>
      <c r="GC53" s="250"/>
      <c r="GD53" s="251" t="n">
        <f aca="false">COUNTIF(FV$48:FV$55,FV53)+COUNTIF(FX$48:FX$55,FV53)</f>
        <v>0</v>
      </c>
      <c r="GE53" s="251" t="n">
        <f aca="false">COUNTIF(FV$48:FV$55,FX53)+COUNTIF(FX$48:FX$55,FX53)</f>
        <v>0</v>
      </c>
      <c r="GF53" s="251"/>
      <c r="GG53" s="247" t="str">
        <f aca="false">IF(OR(FV53&lt;&gt;"",FX53&lt;&gt;""),IF(GD53&lt;&gt;1,0,COUNTIF($B$48:$B$55,FV53)+COUNTIF($D$48:$D$55,FV53))+IF(GE53&lt;&gt;1,0,COUNTIF($B$48:$B$55,FX53)+COUNTIF($D$48:$D$55,FX53)),"")</f>
        <v/>
      </c>
      <c r="GH53" s="107"/>
      <c r="GI53" s="242"/>
      <c r="GJ53" s="228" t="str">
        <f aca="false">IF(GI53="","",VLOOKUP(GI53,Language!$D$5:$E$63,2,0))</f>
        <v/>
      </c>
      <c r="GK53" s="232"/>
      <c r="GL53" s="228" t="str">
        <f aca="false">IF(GK53="","",VLOOKUP(GK53,Language!$D$5:$E$63,2,0))</f>
        <v/>
      </c>
      <c r="GM53" s="248"/>
      <c r="GN53" s="249"/>
      <c r="GO53" s="250"/>
      <c r="GP53" s="250"/>
      <c r="GQ53" s="251" t="n">
        <f aca="false">COUNTIF(GI$48:GI$55,GI53)+COUNTIF(GK$48:GK$55,GI53)</f>
        <v>0</v>
      </c>
      <c r="GR53" s="251" t="n">
        <f aca="false">COUNTIF(GI$48:GI$55,GK53)+COUNTIF(GK$48:GK$55,GK53)</f>
        <v>0</v>
      </c>
      <c r="GS53" s="251"/>
      <c r="GT53" s="247" t="str">
        <f aca="false">IF(OR(GI53&lt;&gt;"",GK53&lt;&gt;""),IF(GQ53&lt;&gt;1,0,COUNTIF($B$48:$B$55,GI53)+COUNTIF($D$48:$D$55,GI53))+IF(GR53&lt;&gt;1,0,COUNTIF($B$48:$B$55,GK53)+COUNTIF($D$48:$D$55,GK53)),"")</f>
        <v/>
      </c>
      <c r="GU53" s="107"/>
      <c r="GV53" s="242"/>
      <c r="GW53" s="228" t="str">
        <f aca="false">IF(GV53="","",VLOOKUP(GV53,Language!$D$5:$E$63,2,0))</f>
        <v/>
      </c>
      <c r="GX53" s="232"/>
      <c r="GY53" s="228" t="str">
        <f aca="false">IF(GX53="","",VLOOKUP(GX53,Language!$D$5:$E$63,2,0))</f>
        <v/>
      </c>
      <c r="GZ53" s="248"/>
      <c r="HA53" s="249"/>
      <c r="HB53" s="250"/>
      <c r="HC53" s="250"/>
      <c r="HD53" s="251" t="n">
        <f aca="false">COUNTIF(GV$48:GV$55,GV53)+COUNTIF(GX$48:GX$55,GV53)</f>
        <v>0</v>
      </c>
      <c r="HE53" s="251" t="n">
        <f aca="false">COUNTIF(GV$48:GV$55,GX53)+COUNTIF(GX$48:GX$55,GX53)</f>
        <v>0</v>
      </c>
      <c r="HF53" s="251"/>
      <c r="HG53" s="247" t="str">
        <f aca="false">IF(OR(GV53&lt;&gt;"",GX53&lt;&gt;""),IF(HD53&lt;&gt;1,0,COUNTIF($B$48:$B$55,GV53)+COUNTIF($D$48:$D$55,GV53))+IF(HE53&lt;&gt;1,0,COUNTIF($B$48:$B$55,GX53)+COUNTIF($D$48:$D$55,GX53)),"")</f>
        <v/>
      </c>
      <c r="HH53" s="107"/>
      <c r="HI53" s="242"/>
      <c r="HJ53" s="228" t="str">
        <f aca="false">IF(HI53="","",VLOOKUP(HI53,Language!$D$5:$E$63,2,0))</f>
        <v/>
      </c>
      <c r="HK53" s="232"/>
      <c r="HL53" s="228" t="str">
        <f aca="false">IF(HK53="","",VLOOKUP(HK53,Language!$D$5:$E$63,2,0))</f>
        <v/>
      </c>
      <c r="HM53" s="248"/>
      <c r="HN53" s="249"/>
      <c r="HO53" s="250"/>
      <c r="HP53" s="250"/>
      <c r="HQ53" s="251" t="n">
        <f aca="false">COUNTIF(HI$48:HI$55,HI53)+COUNTIF(HK$48:HK$55,HI53)</f>
        <v>0</v>
      </c>
      <c r="HR53" s="251" t="n">
        <f aca="false">COUNTIF(HI$48:HI$55,HK53)+COUNTIF(HK$48:HK$55,HK53)</f>
        <v>0</v>
      </c>
      <c r="HS53" s="251"/>
      <c r="HT53" s="247" t="str">
        <f aca="false">IF(OR(HI53&lt;&gt;"",HK53&lt;&gt;""),IF(HQ53&lt;&gt;1,0,COUNTIF($B$48:$B$55,HI53)+COUNTIF($D$48:$D$55,HI53))+IF(HR53&lt;&gt;1,0,COUNTIF($B$48:$B$55,HK53)+COUNTIF($D$48:$D$55,HK53)),"")</f>
        <v/>
      </c>
      <c r="HU53" s="107"/>
      <c r="HV53" s="242"/>
      <c r="HW53" s="228" t="str">
        <f aca="false">IF(HV53="","",VLOOKUP(HV53,Language!$D$5:$E$63,2,0))</f>
        <v/>
      </c>
      <c r="HX53" s="232"/>
      <c r="HY53" s="228" t="str">
        <f aca="false">IF(HX53="","",VLOOKUP(HX53,Language!$D$5:$E$63,2,0))</f>
        <v/>
      </c>
      <c r="HZ53" s="248"/>
      <c r="IA53" s="249"/>
      <c r="IB53" s="250"/>
      <c r="IC53" s="250"/>
      <c r="ID53" s="251" t="n">
        <f aca="false">COUNTIF(HV$48:HV$55,HV53)+COUNTIF(HX$48:HX$55,HV53)</f>
        <v>0</v>
      </c>
      <c r="IE53" s="251" t="n">
        <f aca="false">COUNTIF(HV$48:HV$55,HX53)+COUNTIF(HX$48:HX$55,HX53)</f>
        <v>0</v>
      </c>
      <c r="IF53" s="251"/>
      <c r="IG53" s="247" t="str">
        <f aca="false">IF(OR(HV53&lt;&gt;"",HX53&lt;&gt;""),IF(ID53&lt;&gt;1,0,COUNTIF($B$48:$B$55,HV53)+COUNTIF($D$48:$D$55,HV53))+IF(IE53&lt;&gt;1,0,COUNTIF($B$48:$B$55,HX53)+COUNTIF($D$48:$D$55,HX53)),"")</f>
        <v/>
      </c>
      <c r="IH53" s="107"/>
      <c r="II53" s="242"/>
      <c r="IJ53" s="228" t="str">
        <f aca="false">IF(II53="","",VLOOKUP(II53,Language!$D$5:$E$63,2,0))</f>
        <v/>
      </c>
      <c r="IK53" s="232"/>
      <c r="IL53" s="228" t="str">
        <f aca="false">IF(IK53="","",VLOOKUP(IK53,Language!$D$5:$E$63,2,0))</f>
        <v/>
      </c>
      <c r="IM53" s="248"/>
      <c r="IN53" s="249"/>
      <c r="IO53" s="250"/>
      <c r="IP53" s="250"/>
      <c r="IQ53" s="251" t="n">
        <f aca="false">COUNTIF(II$48:II$55,II53)+COUNTIF(IK$48:IK$55,II53)</f>
        <v>0</v>
      </c>
      <c r="IR53" s="251" t="n">
        <f aca="false">COUNTIF(II$48:II$55,IK53)+COUNTIF(IK$48:IK$55,IK53)</f>
        <v>0</v>
      </c>
      <c r="IS53" s="251"/>
      <c r="IT53" s="247" t="str">
        <f aca="false">IF(OR(II53&lt;&gt;"",IK53&lt;&gt;""),IF(IQ53&lt;&gt;1,0,COUNTIF($B$48:$B$55,II53)+COUNTIF($D$48:$D$55,II53))+IF(IR53&lt;&gt;1,0,COUNTIF($B$48:$B$55,IK53)+COUNTIF($D$48:$D$55,IK53)),"")</f>
        <v/>
      </c>
      <c r="IU53" s="107"/>
      <c r="IV53" s="242"/>
      <c r="IW53" s="228" t="str">
        <f aca="false">IF(IV53="","",VLOOKUP(IV53,Language!$D$5:$E$63,2,0))</f>
        <v/>
      </c>
      <c r="IX53" s="232"/>
      <c r="IY53" s="228" t="str">
        <f aca="false">IF(IX53="","",VLOOKUP(IX53,Language!$D$5:$E$63,2,0))</f>
        <v/>
      </c>
      <c r="IZ53" s="248"/>
      <c r="JA53" s="249"/>
      <c r="JB53" s="250"/>
      <c r="JC53" s="250"/>
      <c r="JD53" s="251" t="n">
        <f aca="false">COUNTIF(IV$48:IV$55,IV53)+COUNTIF(IX$48:IX$55,IV53)</f>
        <v>0</v>
      </c>
      <c r="JE53" s="251" t="n">
        <f aca="false">COUNTIF(IV$48:IV$55,IX53)+COUNTIF(IX$48:IX$55,IX53)</f>
        <v>0</v>
      </c>
      <c r="JF53" s="251"/>
      <c r="JG53" s="247" t="str">
        <f aca="false">IF(OR(IV53&lt;&gt;"",IX53&lt;&gt;""),IF(JD53&lt;&gt;1,0,COUNTIF($B$48:$B$55,IV53)+COUNTIF($D$48:$D$55,IV53))+IF(JE53&lt;&gt;1,0,COUNTIF($B$48:$B$55,IX53)+COUNTIF($D$48:$D$55,IX53)),"")</f>
        <v/>
      </c>
      <c r="JH53" s="107"/>
      <c r="JI53" s="242"/>
      <c r="JJ53" s="228" t="str">
        <f aca="false">IF(JI53="","",VLOOKUP(JI53,Language!$D$5:$E$63,2,0))</f>
        <v/>
      </c>
      <c r="JK53" s="232"/>
      <c r="JL53" s="228" t="str">
        <f aca="false">IF(JK53="","",VLOOKUP(JK53,Language!$D$5:$E$63,2,0))</f>
        <v/>
      </c>
      <c r="JM53" s="248"/>
      <c r="JN53" s="249"/>
      <c r="JO53" s="250"/>
      <c r="JP53" s="250"/>
      <c r="JQ53" s="251" t="n">
        <f aca="false">COUNTIF(JI$48:JI$55,JI53)+COUNTIF(JK$48:JK$55,JI53)</f>
        <v>0</v>
      </c>
      <c r="JR53" s="251" t="n">
        <f aca="false">COUNTIF(JI$48:JI$55,JK53)+COUNTIF(JK$48:JK$55,JK53)</f>
        <v>0</v>
      </c>
      <c r="JS53" s="251"/>
      <c r="JT53" s="247" t="str">
        <f aca="false">IF(OR(JI53&lt;&gt;"",JK53&lt;&gt;""),IF(JQ53&lt;&gt;1,0,COUNTIF($B$48:$B$55,JI53)+COUNTIF($D$48:$D$55,JI53))+IF(JR53&lt;&gt;1,0,COUNTIF($B$48:$B$55,JK53)+COUNTIF($D$48:$D$55,JK53)),"")</f>
        <v/>
      </c>
      <c r="JU53" s="107"/>
      <c r="JV53" s="242"/>
      <c r="JW53" s="228" t="str">
        <f aca="false">IF(JV53="","",VLOOKUP(JV53,Language!$D$5:$E$63,2,0))</f>
        <v/>
      </c>
      <c r="JX53" s="232"/>
      <c r="JY53" s="228" t="str">
        <f aca="false">IF(JX53="","",VLOOKUP(JX53,Language!$D$5:$E$63,2,0))</f>
        <v/>
      </c>
      <c r="JZ53" s="248"/>
      <c r="KA53" s="249"/>
      <c r="KB53" s="250"/>
      <c r="KC53" s="250"/>
      <c r="KD53" s="251" t="n">
        <f aca="false">COUNTIF(JV$48:JV$55,JV53)+COUNTIF(JX$48:JX$55,JV53)</f>
        <v>0</v>
      </c>
      <c r="KE53" s="251" t="n">
        <f aca="false">COUNTIF(JV$48:JV$55,JX53)+COUNTIF(JX$48:JX$55,JX53)</f>
        <v>0</v>
      </c>
      <c r="KF53" s="251"/>
      <c r="KG53" s="247" t="str">
        <f aca="false">IF(OR(JV53&lt;&gt;"",JX53&lt;&gt;""),IF(KD53&lt;&gt;1,0,COUNTIF($B$48:$B$55,JV53)+COUNTIF($D$48:$D$55,JV53))+IF(KE53&lt;&gt;1,0,COUNTIF($B$48:$B$55,JX53)+COUNTIF($D$48:$D$55,JX53)),"")</f>
        <v/>
      </c>
      <c r="KH53" s="107"/>
      <c r="KI53" s="242"/>
      <c r="KJ53" s="228" t="str">
        <f aca="false">IF(KI53="","",VLOOKUP(KI53,Language!$D$5:$E$63,2,0))</f>
        <v/>
      </c>
      <c r="KK53" s="232"/>
      <c r="KL53" s="228" t="str">
        <f aca="false">IF(KK53="","",VLOOKUP(KK53,Language!$D$5:$E$63,2,0))</f>
        <v/>
      </c>
      <c r="KM53" s="248"/>
      <c r="KN53" s="249"/>
      <c r="KO53" s="250"/>
      <c r="KP53" s="250"/>
      <c r="KQ53" s="251" t="n">
        <f aca="false">COUNTIF(KI$48:KI$55,KI53)+COUNTIF(KK$48:KK$55,KI53)</f>
        <v>0</v>
      </c>
      <c r="KR53" s="251" t="n">
        <f aca="false">COUNTIF(KI$48:KI$55,KK53)+COUNTIF(KK$48:KK$55,KK53)</f>
        <v>0</v>
      </c>
      <c r="KS53" s="251"/>
      <c r="KT53" s="247" t="str">
        <f aca="false">IF(OR(KI53&lt;&gt;"",KK53&lt;&gt;""),IF(KQ53&lt;&gt;1,0,COUNTIF($B$48:$B$55,KI53)+COUNTIF($D$48:$D$55,KI53))+IF(KR53&lt;&gt;1,0,COUNTIF($B$48:$B$55,KK53)+COUNTIF($D$48:$D$55,KK53)),"")</f>
        <v/>
      </c>
      <c r="KU53" s="107"/>
      <c r="KV53" s="242"/>
      <c r="KW53" s="228" t="str">
        <f aca="false">IF(KV53="","",VLOOKUP(KV53,Language!$D$5:$E$63,2,0))</f>
        <v/>
      </c>
      <c r="KX53" s="232"/>
      <c r="KY53" s="228" t="str">
        <f aca="false">IF(KX53="","",VLOOKUP(KX53,Language!$D$5:$E$63,2,0))</f>
        <v/>
      </c>
      <c r="KZ53" s="248"/>
      <c r="LA53" s="249"/>
      <c r="LB53" s="250"/>
      <c r="LC53" s="250"/>
      <c r="LD53" s="251" t="n">
        <f aca="false">COUNTIF(KV$48:KV$55,KV53)+COUNTIF(KX$48:KX$55,KV53)</f>
        <v>0</v>
      </c>
      <c r="LE53" s="251" t="n">
        <f aca="false">COUNTIF(KV$48:KV$55,KX53)+COUNTIF(KX$48:KX$55,KX53)</f>
        <v>0</v>
      </c>
      <c r="LF53" s="251"/>
      <c r="LG53" s="247" t="str">
        <f aca="false">IF(OR(KV53&lt;&gt;"",KX53&lt;&gt;""),IF(LD53&lt;&gt;1,0,COUNTIF($B$48:$B$55,KV53)+COUNTIF($D$48:$D$55,KV53))+IF(LE53&lt;&gt;1,0,COUNTIF($B$48:$B$55,KX53)+COUNTIF($D$48:$D$55,KX53)),"")</f>
        <v/>
      </c>
      <c r="LH53" s="107"/>
      <c r="LI53" s="242"/>
      <c r="LJ53" s="228" t="str">
        <f aca="false">IF(LI53="","",VLOOKUP(LI53,Language!$D$5:$E$63,2,0))</f>
        <v/>
      </c>
      <c r="LK53" s="232"/>
      <c r="LL53" s="228" t="str">
        <f aca="false">IF(LK53="","",VLOOKUP(LK53,Language!$D$5:$E$63,2,0))</f>
        <v/>
      </c>
      <c r="LM53" s="248"/>
      <c r="LN53" s="249"/>
      <c r="LO53" s="250"/>
      <c r="LP53" s="250"/>
      <c r="LQ53" s="251" t="n">
        <f aca="false">COUNTIF(LI$48:LI$55,LI53)+COUNTIF(LK$48:LK$55,LI53)</f>
        <v>0</v>
      </c>
      <c r="LR53" s="251" t="n">
        <f aca="false">COUNTIF(LI$48:LI$55,LK53)+COUNTIF(LK$48:LK$55,LK53)</f>
        <v>0</v>
      </c>
      <c r="LS53" s="251"/>
      <c r="LT53" s="247" t="str">
        <f aca="false">IF(OR(LI53&lt;&gt;"",LK53&lt;&gt;""),IF(LQ53&lt;&gt;1,0,COUNTIF($B$48:$B$55,LI53)+COUNTIF($D$48:$D$55,LI53))+IF(LR53&lt;&gt;1,0,COUNTIF($B$48:$B$55,LK53)+COUNTIF($D$48:$D$55,LK53)),"")</f>
        <v/>
      </c>
      <c r="LU53" s="107"/>
      <c r="LV53" s="242"/>
      <c r="LW53" s="228" t="str">
        <f aca="false">IF(LV53="","",VLOOKUP(LV53,Language!$D$5:$E$63,2,0))</f>
        <v/>
      </c>
      <c r="LX53" s="232"/>
      <c r="LY53" s="228" t="str">
        <f aca="false">IF(LX53="","",VLOOKUP(LX53,Language!$D$5:$E$63,2,0))</f>
        <v/>
      </c>
      <c r="LZ53" s="248"/>
      <c r="MA53" s="249"/>
      <c r="MB53" s="250"/>
      <c r="MC53" s="250"/>
      <c r="MD53" s="251" t="n">
        <f aca="false">COUNTIF(LV$48:LV$55,LV53)+COUNTIF(LX$48:LX$55,LV53)</f>
        <v>0</v>
      </c>
      <c r="ME53" s="251" t="n">
        <f aca="false">COUNTIF(LV$48:LV$55,LX53)+COUNTIF(LX$48:LX$55,LX53)</f>
        <v>0</v>
      </c>
      <c r="MF53" s="251"/>
      <c r="MG53" s="247" t="str">
        <f aca="false">IF(OR(LV53&lt;&gt;"",LX53&lt;&gt;""),IF(MD53&lt;&gt;1,0,COUNTIF($B$48:$B$55,LV53)+COUNTIF($D$48:$D$55,LV53))+IF(ME53&lt;&gt;1,0,COUNTIF($B$48:$B$55,LX53)+COUNTIF($D$48:$D$55,LX53)),"")</f>
        <v/>
      </c>
    </row>
    <row r="54" customFormat="false" ht="15.75" hidden="false" customHeight="true" outlineLevel="0" collapsed="false">
      <c r="A54" s="153"/>
      <c r="B54" s="227" t="n">
        <f aca="false" t="array" ref="B54:B54">IF(C54="","",INDEX(Groups!$C$7:$C$35,MATCH(C54,Groups!$D$7:$D$35,0)))</f>
        <v>5</v>
      </c>
      <c r="C54" s="228" t="str">
        <f aca="true">INDIRECT("'"&amp;References!$A$1&amp;"'!"&amp;"$T$54")</f>
        <v>England</v>
      </c>
      <c r="D54" s="229" t="n">
        <f aca="false" t="array" ref="D54:D54">IF(E54="","",INDEX(Groups!$C$7:$C$35,MATCH(E54,Groups!$D$7:$D$35,0)))</f>
        <v>8</v>
      </c>
      <c r="E54" s="228" t="str">
        <f aca="true">INDIRECT("'"&amp;References!$A$1&amp;"'!"&amp;"$U$54")</f>
        <v>Romania</v>
      </c>
      <c r="F54" s="230" t="n">
        <f aca="true">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231" t="n">
        <f aca="true">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H54" s="107"/>
      <c r="I54" s="242"/>
      <c r="J54" s="228" t="str">
        <f aca="false">IF(I54="","",VLOOKUP(I54,Language!$D$5:$E$63,2,0))</f>
        <v/>
      </c>
      <c r="K54" s="232"/>
      <c r="L54" s="228" t="str">
        <f aca="false">IF(K54="","",VLOOKUP(K54,Language!$D$5:$E$63,2,0))</f>
        <v/>
      </c>
      <c r="M54" s="248"/>
      <c r="N54" s="249"/>
      <c r="O54" s="250"/>
      <c r="P54" s="250"/>
      <c r="Q54" s="251" t="n">
        <f aca="false">COUNTIF(I$48:I$55,I54)+COUNTIF(K$48:K$55,I54)</f>
        <v>0</v>
      </c>
      <c r="R54" s="251" t="n">
        <f aca="false">COUNTIF(I$48:I$55,K54)+COUNTIF(K$48:K$55,K54)</f>
        <v>0</v>
      </c>
      <c r="S54" s="251"/>
      <c r="T54" s="247" t="str">
        <f aca="false">IF(OR(I54&lt;&gt;"",K54&lt;&gt;""),IF(Q54&lt;&gt;1,0,COUNTIF($B$48:$B$55,I54)+COUNTIF($D$48:$D$55,I54))+IF(R54&lt;&gt;1,0,COUNTIF($B$48:$B$55,K54)+COUNTIF($D$48:$D$55,K54)),"")</f>
        <v/>
      </c>
      <c r="U54" s="107"/>
      <c r="V54" s="242"/>
      <c r="W54" s="228" t="str">
        <f aca="false">IF(V54="","",VLOOKUP(V54,Language!$D$5:$E$63,2,0))</f>
        <v/>
      </c>
      <c r="X54" s="232"/>
      <c r="Y54" s="228" t="str">
        <f aca="false">IF(X54="","",VLOOKUP(X54,Language!$D$5:$E$63,2,0))</f>
        <v/>
      </c>
      <c r="Z54" s="248"/>
      <c r="AA54" s="249"/>
      <c r="AB54" s="250"/>
      <c r="AC54" s="250"/>
      <c r="AD54" s="251" t="n">
        <f aca="false">COUNTIF(V$48:V$55,V54)+COUNTIF(X$48:X$55,V54)</f>
        <v>0</v>
      </c>
      <c r="AE54" s="251" t="n">
        <f aca="false">COUNTIF(V$48:V$55,X54)+COUNTIF(X$48:X$55,X54)</f>
        <v>0</v>
      </c>
      <c r="AF54" s="251"/>
      <c r="AG54" s="247" t="str">
        <f aca="false">IF(OR(V54&lt;&gt;"",X54&lt;&gt;""),IF(AD54&lt;&gt;1,0,COUNTIF($B$48:$B$55,V54)+COUNTIF($D$48:$D$55,V54))+IF(AE54&lt;&gt;1,0,COUNTIF($B$48:$B$55,X54)+COUNTIF($D$48:$D$55,X54)),"")</f>
        <v/>
      </c>
      <c r="AH54" s="107"/>
      <c r="AI54" s="242"/>
      <c r="AJ54" s="228" t="str">
        <f aca="false">IF(AI54="","",VLOOKUP(AI54,Language!$D$5:$E$63,2,0))</f>
        <v/>
      </c>
      <c r="AK54" s="232"/>
      <c r="AL54" s="228" t="str">
        <f aca="false">IF(AK54="","",VLOOKUP(AK54,Language!$D$5:$E$63,2,0))</f>
        <v/>
      </c>
      <c r="AM54" s="248"/>
      <c r="AN54" s="249"/>
      <c r="AO54" s="250"/>
      <c r="AP54" s="250"/>
      <c r="AQ54" s="251" t="n">
        <f aca="false">COUNTIF(AI$48:AI$55,AI54)+COUNTIF(AK$48:AK$55,AI54)</f>
        <v>0</v>
      </c>
      <c r="AR54" s="251" t="n">
        <f aca="false">COUNTIF(AI$48:AI$55,AK54)+COUNTIF(AK$48:AK$55,AK54)</f>
        <v>0</v>
      </c>
      <c r="AS54" s="251"/>
      <c r="AT54" s="247" t="str">
        <f aca="false">IF(OR(AI54&lt;&gt;"",AK54&lt;&gt;""),IF(AQ54&lt;&gt;1,0,COUNTIF($B$48:$B$55,AI54)+COUNTIF($D$48:$D$55,AI54))+IF(AR54&lt;&gt;1,0,COUNTIF($B$48:$B$55,AK54)+COUNTIF($D$48:$D$55,AK54)),"")</f>
        <v/>
      </c>
      <c r="AU54" s="107"/>
      <c r="AV54" s="242"/>
      <c r="AW54" s="228" t="str">
        <f aca="false">IF(AV54="","",VLOOKUP(AV54,Language!$D$5:$E$63,2,0))</f>
        <v/>
      </c>
      <c r="AX54" s="232"/>
      <c r="AY54" s="228" t="str">
        <f aca="false">IF(AX54="","",VLOOKUP(AX54,Language!$D$5:$E$63,2,0))</f>
        <v/>
      </c>
      <c r="AZ54" s="248"/>
      <c r="BA54" s="249"/>
      <c r="BB54" s="250"/>
      <c r="BC54" s="250"/>
      <c r="BD54" s="251" t="n">
        <f aca="false">COUNTIF(AV$48:AV$55,AV54)+COUNTIF(AX$48:AX$55,AV54)</f>
        <v>0</v>
      </c>
      <c r="BE54" s="251" t="n">
        <f aca="false">COUNTIF(AV$48:AV$55,AX54)+COUNTIF(AX$48:AX$55,AX54)</f>
        <v>0</v>
      </c>
      <c r="BF54" s="251"/>
      <c r="BG54" s="247" t="str">
        <f aca="false">IF(OR(AV54&lt;&gt;"",AX54&lt;&gt;""),IF(BD54&lt;&gt;1,0,COUNTIF($B$48:$B$55,AV54)+COUNTIF($D$48:$D$55,AV54))+IF(BE54&lt;&gt;1,0,COUNTIF($B$48:$B$55,AX54)+COUNTIF($D$48:$D$55,AX54)),"")</f>
        <v/>
      </c>
      <c r="BH54" s="107"/>
      <c r="BI54" s="242"/>
      <c r="BJ54" s="228" t="str">
        <f aca="false">IF(BI54="","",VLOOKUP(BI54,Language!$D$5:$E$63,2,0))</f>
        <v/>
      </c>
      <c r="BK54" s="232"/>
      <c r="BL54" s="228" t="str">
        <f aca="false">IF(BK54="","",VLOOKUP(BK54,Language!$D$5:$E$63,2,0))</f>
        <v/>
      </c>
      <c r="BM54" s="248"/>
      <c r="BN54" s="249"/>
      <c r="BO54" s="250"/>
      <c r="BP54" s="250"/>
      <c r="BQ54" s="251" t="n">
        <f aca="false">COUNTIF(BI$48:BI$55,BI54)+COUNTIF(BK$48:BK$55,BI54)</f>
        <v>0</v>
      </c>
      <c r="BR54" s="251" t="n">
        <f aca="false">COUNTIF(BI$48:BI$55,BK54)+COUNTIF(BK$48:BK$55,BK54)</f>
        <v>0</v>
      </c>
      <c r="BS54" s="251"/>
      <c r="BT54" s="247" t="str">
        <f aca="false">IF(OR(BI54&lt;&gt;"",BK54&lt;&gt;""),IF(BQ54&lt;&gt;1,0,COUNTIF($B$48:$B$55,BI54)+COUNTIF($D$48:$D$55,BI54))+IF(BR54&lt;&gt;1,0,COUNTIF($B$48:$B$55,BK54)+COUNTIF($D$48:$D$55,BK54)),"")</f>
        <v/>
      </c>
      <c r="BU54" s="107"/>
      <c r="BV54" s="242"/>
      <c r="BW54" s="228" t="str">
        <f aca="false">IF(BV54="","",VLOOKUP(BV54,Language!$D$5:$E$63,2,0))</f>
        <v/>
      </c>
      <c r="BX54" s="232"/>
      <c r="BY54" s="228" t="str">
        <f aca="false">IF(BX54="","",VLOOKUP(BX54,Language!$D$5:$E$63,2,0))</f>
        <v/>
      </c>
      <c r="BZ54" s="248"/>
      <c r="CA54" s="249"/>
      <c r="CB54" s="250"/>
      <c r="CC54" s="250"/>
      <c r="CD54" s="251" t="n">
        <f aca="false">COUNTIF(BV$48:BV$55,BV54)+COUNTIF(BX$48:BX$55,BV54)</f>
        <v>0</v>
      </c>
      <c r="CE54" s="251" t="n">
        <f aca="false">COUNTIF(BV$48:BV$55,BX54)+COUNTIF(BX$48:BX$55,BX54)</f>
        <v>0</v>
      </c>
      <c r="CF54" s="251"/>
      <c r="CG54" s="247" t="str">
        <f aca="false">IF(OR(BV54&lt;&gt;"",BX54&lt;&gt;""),IF(CD54&lt;&gt;1,0,COUNTIF($B$48:$B$55,BV54)+COUNTIF($D$48:$D$55,BV54))+IF(CE54&lt;&gt;1,0,COUNTIF($B$48:$B$55,BX54)+COUNTIF($D$48:$D$55,BX54)),"")</f>
        <v/>
      </c>
      <c r="CH54" s="107"/>
      <c r="CI54" s="242"/>
      <c r="CJ54" s="228" t="str">
        <f aca="false">IF(CI54="","",VLOOKUP(CI54,Language!$D$5:$E$63,2,0))</f>
        <v/>
      </c>
      <c r="CK54" s="232"/>
      <c r="CL54" s="228" t="str">
        <f aca="false">IF(CK54="","",VLOOKUP(CK54,Language!$D$5:$E$63,2,0))</f>
        <v/>
      </c>
      <c r="CM54" s="248"/>
      <c r="CN54" s="249"/>
      <c r="CO54" s="250"/>
      <c r="CP54" s="250"/>
      <c r="CQ54" s="251" t="n">
        <f aca="false">COUNTIF(CI$48:CI$55,CI54)+COUNTIF(CK$48:CK$55,CI54)</f>
        <v>0</v>
      </c>
      <c r="CR54" s="251" t="n">
        <f aca="false">COUNTIF(CI$48:CI$55,CK54)+COUNTIF(CK$48:CK$55,CK54)</f>
        <v>0</v>
      </c>
      <c r="CS54" s="251"/>
      <c r="CT54" s="247" t="str">
        <f aca="false">IF(OR(CI54&lt;&gt;"",CK54&lt;&gt;""),IF(CQ54&lt;&gt;1,0,COUNTIF($B$48:$B$55,CI54)+COUNTIF($D$48:$D$55,CI54))+IF(CR54&lt;&gt;1,0,COUNTIF($B$48:$B$55,CK54)+COUNTIF($D$48:$D$55,CK54)),"")</f>
        <v/>
      </c>
      <c r="CU54" s="107"/>
      <c r="CV54" s="242"/>
      <c r="CW54" s="228" t="str">
        <f aca="false">IF(CV54="","",VLOOKUP(CV54,Language!$D$5:$E$63,2,0))</f>
        <v/>
      </c>
      <c r="CX54" s="232"/>
      <c r="CY54" s="228" t="str">
        <f aca="false">IF(CX54="","",VLOOKUP(CX54,Language!$D$5:$E$63,2,0))</f>
        <v/>
      </c>
      <c r="CZ54" s="248"/>
      <c r="DA54" s="249"/>
      <c r="DB54" s="250"/>
      <c r="DC54" s="250"/>
      <c r="DD54" s="251" t="n">
        <f aca="false">COUNTIF(CV$48:CV$55,CV54)+COUNTIF(CX$48:CX$55,CV54)</f>
        <v>0</v>
      </c>
      <c r="DE54" s="251" t="n">
        <f aca="false">COUNTIF(CV$48:CV$55,CX54)+COUNTIF(CX$48:CX$55,CX54)</f>
        <v>0</v>
      </c>
      <c r="DF54" s="251"/>
      <c r="DG54" s="247" t="str">
        <f aca="false">IF(OR(CV54&lt;&gt;"",CX54&lt;&gt;""),IF(DD54&lt;&gt;1,0,COUNTIF($B$48:$B$55,CV54)+COUNTIF($D$48:$D$55,CV54))+IF(DE54&lt;&gt;1,0,COUNTIF($B$48:$B$55,CX54)+COUNTIF($D$48:$D$55,CX54)),"")</f>
        <v/>
      </c>
      <c r="DH54" s="107"/>
      <c r="DI54" s="242"/>
      <c r="DJ54" s="228" t="str">
        <f aca="false">IF(DI54="","",VLOOKUP(DI54,Language!$D$5:$E$63,2,0))</f>
        <v/>
      </c>
      <c r="DK54" s="232"/>
      <c r="DL54" s="228" t="str">
        <f aca="false">IF(DK54="","",VLOOKUP(DK54,Language!$D$5:$E$63,2,0))</f>
        <v/>
      </c>
      <c r="DM54" s="248"/>
      <c r="DN54" s="249"/>
      <c r="DO54" s="250"/>
      <c r="DP54" s="250"/>
      <c r="DQ54" s="251" t="n">
        <f aca="false">COUNTIF(DI$48:DI$55,DI54)+COUNTIF(DK$48:DK$55,DI54)</f>
        <v>0</v>
      </c>
      <c r="DR54" s="251" t="n">
        <f aca="false">COUNTIF(DI$48:DI$55,DK54)+COUNTIF(DK$48:DK$55,DK54)</f>
        <v>0</v>
      </c>
      <c r="DS54" s="251"/>
      <c r="DT54" s="247" t="str">
        <f aca="false">IF(OR(DI54&lt;&gt;"",DK54&lt;&gt;""),IF(DQ54&lt;&gt;1,0,COUNTIF($B$48:$B$55,DI54)+COUNTIF($D$48:$D$55,DI54))+IF(DR54&lt;&gt;1,0,COUNTIF($B$48:$B$55,DK54)+COUNTIF($D$48:$D$55,DK54)),"")</f>
        <v/>
      </c>
      <c r="DU54" s="107"/>
      <c r="DV54" s="242"/>
      <c r="DW54" s="228" t="str">
        <f aca="false">IF(DV54="","",VLOOKUP(DV54,Language!$D$5:$E$63,2,0))</f>
        <v/>
      </c>
      <c r="DX54" s="232"/>
      <c r="DY54" s="228" t="str">
        <f aca="false">IF(DX54="","",VLOOKUP(DX54,Language!$D$5:$E$63,2,0))</f>
        <v/>
      </c>
      <c r="DZ54" s="248"/>
      <c r="EA54" s="249"/>
      <c r="EB54" s="250"/>
      <c r="EC54" s="250"/>
      <c r="ED54" s="251" t="n">
        <f aca="false">COUNTIF(DV$48:DV$55,DV54)+COUNTIF(DX$48:DX$55,DV54)</f>
        <v>0</v>
      </c>
      <c r="EE54" s="251" t="n">
        <f aca="false">COUNTIF(DV$48:DV$55,DX54)+COUNTIF(DX$48:DX$55,DX54)</f>
        <v>0</v>
      </c>
      <c r="EF54" s="251"/>
      <c r="EG54" s="247" t="str">
        <f aca="false">IF(OR(DV54&lt;&gt;"",DX54&lt;&gt;""),IF(ED54&lt;&gt;1,0,COUNTIF($B$48:$B$55,DV54)+COUNTIF($D$48:$D$55,DV54))+IF(EE54&lt;&gt;1,0,COUNTIF($B$48:$B$55,DX54)+COUNTIF($D$48:$D$55,DX54)),"")</f>
        <v/>
      </c>
      <c r="EH54" s="107"/>
      <c r="EI54" s="242"/>
      <c r="EJ54" s="228" t="str">
        <f aca="false">IF(EI54="","",VLOOKUP(EI54,Language!$D$5:$E$63,2,0))</f>
        <v/>
      </c>
      <c r="EK54" s="232"/>
      <c r="EL54" s="228" t="str">
        <f aca="false">IF(EK54="","",VLOOKUP(EK54,Language!$D$5:$E$63,2,0))</f>
        <v/>
      </c>
      <c r="EM54" s="248"/>
      <c r="EN54" s="249"/>
      <c r="EO54" s="250"/>
      <c r="EP54" s="250"/>
      <c r="EQ54" s="251" t="n">
        <f aca="false">COUNTIF(EI$48:EI$55,EI54)+COUNTIF(EK$48:EK$55,EI54)</f>
        <v>0</v>
      </c>
      <c r="ER54" s="251" t="n">
        <f aca="false">COUNTIF(EI$48:EI$55,EK54)+COUNTIF(EK$48:EK$55,EK54)</f>
        <v>0</v>
      </c>
      <c r="ES54" s="251"/>
      <c r="ET54" s="247" t="str">
        <f aca="false">IF(OR(EI54&lt;&gt;"",EK54&lt;&gt;""),IF(EQ54&lt;&gt;1,0,COUNTIF($B$48:$B$55,EI54)+COUNTIF($D$48:$D$55,EI54))+IF(ER54&lt;&gt;1,0,COUNTIF($B$48:$B$55,EK54)+COUNTIF($D$48:$D$55,EK54)),"")</f>
        <v/>
      </c>
      <c r="EU54" s="107"/>
      <c r="EV54" s="242"/>
      <c r="EW54" s="228" t="str">
        <f aca="false">IF(EV54="","",VLOOKUP(EV54,Language!$D$5:$E$63,2,0))</f>
        <v/>
      </c>
      <c r="EX54" s="232"/>
      <c r="EY54" s="228" t="str">
        <f aca="false">IF(EX54="","",VLOOKUP(EX54,Language!$D$5:$E$63,2,0))</f>
        <v/>
      </c>
      <c r="EZ54" s="248"/>
      <c r="FA54" s="249"/>
      <c r="FB54" s="250"/>
      <c r="FC54" s="250"/>
      <c r="FD54" s="251" t="n">
        <f aca="false">COUNTIF(EV$48:EV$55,EV54)+COUNTIF(EX$48:EX$55,EV54)</f>
        <v>0</v>
      </c>
      <c r="FE54" s="251" t="n">
        <f aca="false">COUNTIF(EV$48:EV$55,EX54)+COUNTIF(EX$48:EX$55,EX54)</f>
        <v>0</v>
      </c>
      <c r="FF54" s="251"/>
      <c r="FG54" s="247" t="str">
        <f aca="false">IF(OR(EV54&lt;&gt;"",EX54&lt;&gt;""),IF(FD54&lt;&gt;1,0,COUNTIF($B$48:$B$55,EV54)+COUNTIF($D$48:$D$55,EV54))+IF(FE54&lt;&gt;1,0,COUNTIF($B$48:$B$55,EX54)+COUNTIF($D$48:$D$55,EX54)),"")</f>
        <v/>
      </c>
      <c r="FH54" s="107"/>
      <c r="FI54" s="242"/>
      <c r="FJ54" s="228" t="str">
        <f aca="false">IF(FI54="","",VLOOKUP(FI54,Language!$D$5:$E$63,2,0))</f>
        <v/>
      </c>
      <c r="FK54" s="232"/>
      <c r="FL54" s="228" t="str">
        <f aca="false">IF(FK54="","",VLOOKUP(FK54,Language!$D$5:$E$63,2,0))</f>
        <v/>
      </c>
      <c r="FM54" s="248"/>
      <c r="FN54" s="249"/>
      <c r="FO54" s="250"/>
      <c r="FP54" s="250"/>
      <c r="FQ54" s="251" t="n">
        <f aca="false">COUNTIF(FI$48:FI$55,FI54)+COUNTIF(FK$48:FK$55,FI54)</f>
        <v>0</v>
      </c>
      <c r="FR54" s="251" t="n">
        <f aca="false">COUNTIF(FI$48:FI$55,FK54)+COUNTIF(FK$48:FK$55,FK54)</f>
        <v>0</v>
      </c>
      <c r="FS54" s="251"/>
      <c r="FT54" s="247" t="str">
        <f aca="false">IF(OR(FI54&lt;&gt;"",FK54&lt;&gt;""),IF(FQ54&lt;&gt;1,0,COUNTIF($B$48:$B$55,FI54)+COUNTIF($D$48:$D$55,FI54))+IF(FR54&lt;&gt;1,0,COUNTIF($B$48:$B$55,FK54)+COUNTIF($D$48:$D$55,FK54)),"")</f>
        <v/>
      </c>
      <c r="FU54" s="107"/>
      <c r="FV54" s="242"/>
      <c r="FW54" s="228" t="str">
        <f aca="false">IF(FV54="","",VLOOKUP(FV54,Language!$D$5:$E$63,2,0))</f>
        <v/>
      </c>
      <c r="FX54" s="232"/>
      <c r="FY54" s="228" t="str">
        <f aca="false">IF(FX54="","",VLOOKUP(FX54,Language!$D$5:$E$63,2,0))</f>
        <v/>
      </c>
      <c r="FZ54" s="248"/>
      <c r="GA54" s="249"/>
      <c r="GB54" s="250"/>
      <c r="GC54" s="250"/>
      <c r="GD54" s="251" t="n">
        <f aca="false">COUNTIF(FV$48:FV$55,FV54)+COUNTIF(FX$48:FX$55,FV54)</f>
        <v>0</v>
      </c>
      <c r="GE54" s="251" t="n">
        <f aca="false">COUNTIF(FV$48:FV$55,FX54)+COUNTIF(FX$48:FX$55,FX54)</f>
        <v>0</v>
      </c>
      <c r="GF54" s="251"/>
      <c r="GG54" s="247" t="str">
        <f aca="false">IF(OR(FV54&lt;&gt;"",FX54&lt;&gt;""),IF(GD54&lt;&gt;1,0,COUNTIF($B$48:$B$55,FV54)+COUNTIF($D$48:$D$55,FV54))+IF(GE54&lt;&gt;1,0,COUNTIF($B$48:$B$55,FX54)+COUNTIF($D$48:$D$55,FX54)),"")</f>
        <v/>
      </c>
      <c r="GH54" s="107"/>
      <c r="GI54" s="242"/>
      <c r="GJ54" s="228" t="str">
        <f aca="false">IF(GI54="","",VLOOKUP(GI54,Language!$D$5:$E$63,2,0))</f>
        <v/>
      </c>
      <c r="GK54" s="232"/>
      <c r="GL54" s="228" t="str">
        <f aca="false">IF(GK54="","",VLOOKUP(GK54,Language!$D$5:$E$63,2,0))</f>
        <v/>
      </c>
      <c r="GM54" s="248"/>
      <c r="GN54" s="249"/>
      <c r="GO54" s="250"/>
      <c r="GP54" s="250"/>
      <c r="GQ54" s="251" t="n">
        <f aca="false">COUNTIF(GI$48:GI$55,GI54)+COUNTIF(GK$48:GK$55,GI54)</f>
        <v>0</v>
      </c>
      <c r="GR54" s="251" t="n">
        <f aca="false">COUNTIF(GI$48:GI$55,GK54)+COUNTIF(GK$48:GK$55,GK54)</f>
        <v>0</v>
      </c>
      <c r="GS54" s="251"/>
      <c r="GT54" s="247" t="str">
        <f aca="false">IF(OR(GI54&lt;&gt;"",GK54&lt;&gt;""),IF(GQ54&lt;&gt;1,0,COUNTIF($B$48:$B$55,GI54)+COUNTIF($D$48:$D$55,GI54))+IF(GR54&lt;&gt;1,0,COUNTIF($B$48:$B$55,GK54)+COUNTIF($D$48:$D$55,GK54)),"")</f>
        <v/>
      </c>
      <c r="GU54" s="107"/>
      <c r="GV54" s="242"/>
      <c r="GW54" s="228" t="str">
        <f aca="false">IF(GV54="","",VLOOKUP(GV54,Language!$D$5:$E$63,2,0))</f>
        <v/>
      </c>
      <c r="GX54" s="232"/>
      <c r="GY54" s="228" t="str">
        <f aca="false">IF(GX54="","",VLOOKUP(GX54,Language!$D$5:$E$63,2,0))</f>
        <v/>
      </c>
      <c r="GZ54" s="248"/>
      <c r="HA54" s="249"/>
      <c r="HB54" s="250"/>
      <c r="HC54" s="250"/>
      <c r="HD54" s="251" t="n">
        <f aca="false">COUNTIF(GV$48:GV$55,GV54)+COUNTIF(GX$48:GX$55,GV54)</f>
        <v>0</v>
      </c>
      <c r="HE54" s="251" t="n">
        <f aca="false">COUNTIF(GV$48:GV$55,GX54)+COUNTIF(GX$48:GX$55,GX54)</f>
        <v>0</v>
      </c>
      <c r="HF54" s="251"/>
      <c r="HG54" s="247" t="str">
        <f aca="false">IF(OR(GV54&lt;&gt;"",GX54&lt;&gt;""),IF(HD54&lt;&gt;1,0,COUNTIF($B$48:$B$55,GV54)+COUNTIF($D$48:$D$55,GV54))+IF(HE54&lt;&gt;1,0,COUNTIF($B$48:$B$55,GX54)+COUNTIF($D$48:$D$55,GX54)),"")</f>
        <v/>
      </c>
      <c r="HH54" s="107"/>
      <c r="HI54" s="242"/>
      <c r="HJ54" s="228" t="str">
        <f aca="false">IF(HI54="","",VLOOKUP(HI54,Language!$D$5:$E$63,2,0))</f>
        <v/>
      </c>
      <c r="HK54" s="232"/>
      <c r="HL54" s="228" t="str">
        <f aca="false">IF(HK54="","",VLOOKUP(HK54,Language!$D$5:$E$63,2,0))</f>
        <v/>
      </c>
      <c r="HM54" s="248"/>
      <c r="HN54" s="249"/>
      <c r="HO54" s="250"/>
      <c r="HP54" s="250"/>
      <c r="HQ54" s="251" t="n">
        <f aca="false">COUNTIF(HI$48:HI$55,HI54)+COUNTIF(HK$48:HK$55,HI54)</f>
        <v>0</v>
      </c>
      <c r="HR54" s="251" t="n">
        <f aca="false">COUNTIF(HI$48:HI$55,HK54)+COUNTIF(HK$48:HK$55,HK54)</f>
        <v>0</v>
      </c>
      <c r="HS54" s="251"/>
      <c r="HT54" s="247" t="str">
        <f aca="false">IF(OR(HI54&lt;&gt;"",HK54&lt;&gt;""),IF(HQ54&lt;&gt;1,0,COUNTIF($B$48:$B$55,HI54)+COUNTIF($D$48:$D$55,HI54))+IF(HR54&lt;&gt;1,0,COUNTIF($B$48:$B$55,HK54)+COUNTIF($D$48:$D$55,HK54)),"")</f>
        <v/>
      </c>
      <c r="HU54" s="107"/>
      <c r="HV54" s="242"/>
      <c r="HW54" s="228" t="str">
        <f aca="false">IF(HV54="","",VLOOKUP(HV54,Language!$D$5:$E$63,2,0))</f>
        <v/>
      </c>
      <c r="HX54" s="232"/>
      <c r="HY54" s="228" t="str">
        <f aca="false">IF(HX54="","",VLOOKUP(HX54,Language!$D$5:$E$63,2,0))</f>
        <v/>
      </c>
      <c r="HZ54" s="248"/>
      <c r="IA54" s="249"/>
      <c r="IB54" s="250"/>
      <c r="IC54" s="250"/>
      <c r="ID54" s="251" t="n">
        <f aca="false">COUNTIF(HV$48:HV$55,HV54)+COUNTIF(HX$48:HX$55,HV54)</f>
        <v>0</v>
      </c>
      <c r="IE54" s="251" t="n">
        <f aca="false">COUNTIF(HV$48:HV$55,HX54)+COUNTIF(HX$48:HX$55,HX54)</f>
        <v>0</v>
      </c>
      <c r="IF54" s="251"/>
      <c r="IG54" s="247" t="str">
        <f aca="false">IF(OR(HV54&lt;&gt;"",HX54&lt;&gt;""),IF(ID54&lt;&gt;1,0,COUNTIF($B$48:$B$55,HV54)+COUNTIF($D$48:$D$55,HV54))+IF(IE54&lt;&gt;1,0,COUNTIF($B$48:$B$55,HX54)+COUNTIF($D$48:$D$55,HX54)),"")</f>
        <v/>
      </c>
      <c r="IH54" s="107"/>
      <c r="II54" s="242"/>
      <c r="IJ54" s="228" t="str">
        <f aca="false">IF(II54="","",VLOOKUP(II54,Language!$D$5:$E$63,2,0))</f>
        <v/>
      </c>
      <c r="IK54" s="232"/>
      <c r="IL54" s="228" t="str">
        <f aca="false">IF(IK54="","",VLOOKUP(IK54,Language!$D$5:$E$63,2,0))</f>
        <v/>
      </c>
      <c r="IM54" s="248"/>
      <c r="IN54" s="249"/>
      <c r="IO54" s="250"/>
      <c r="IP54" s="250"/>
      <c r="IQ54" s="251" t="n">
        <f aca="false">COUNTIF(II$48:II$55,II54)+COUNTIF(IK$48:IK$55,II54)</f>
        <v>0</v>
      </c>
      <c r="IR54" s="251" t="n">
        <f aca="false">COUNTIF(II$48:II$55,IK54)+COUNTIF(IK$48:IK$55,IK54)</f>
        <v>0</v>
      </c>
      <c r="IS54" s="251"/>
      <c r="IT54" s="247" t="str">
        <f aca="false">IF(OR(II54&lt;&gt;"",IK54&lt;&gt;""),IF(IQ54&lt;&gt;1,0,COUNTIF($B$48:$B$55,II54)+COUNTIF($D$48:$D$55,II54))+IF(IR54&lt;&gt;1,0,COUNTIF($B$48:$B$55,IK54)+COUNTIF($D$48:$D$55,IK54)),"")</f>
        <v/>
      </c>
      <c r="IU54" s="107"/>
      <c r="IV54" s="242"/>
      <c r="IW54" s="228" t="str">
        <f aca="false">IF(IV54="","",VLOOKUP(IV54,Language!$D$5:$E$63,2,0))</f>
        <v/>
      </c>
      <c r="IX54" s="232"/>
      <c r="IY54" s="228" t="str">
        <f aca="false">IF(IX54="","",VLOOKUP(IX54,Language!$D$5:$E$63,2,0))</f>
        <v/>
      </c>
      <c r="IZ54" s="248"/>
      <c r="JA54" s="249"/>
      <c r="JB54" s="250"/>
      <c r="JC54" s="250"/>
      <c r="JD54" s="251" t="n">
        <f aca="false">COUNTIF(IV$48:IV$55,IV54)+COUNTIF(IX$48:IX$55,IV54)</f>
        <v>0</v>
      </c>
      <c r="JE54" s="251" t="n">
        <f aca="false">COUNTIF(IV$48:IV$55,IX54)+COUNTIF(IX$48:IX$55,IX54)</f>
        <v>0</v>
      </c>
      <c r="JF54" s="251"/>
      <c r="JG54" s="247" t="str">
        <f aca="false">IF(OR(IV54&lt;&gt;"",IX54&lt;&gt;""),IF(JD54&lt;&gt;1,0,COUNTIF($B$48:$B$55,IV54)+COUNTIF($D$48:$D$55,IV54))+IF(JE54&lt;&gt;1,0,COUNTIF($B$48:$B$55,IX54)+COUNTIF($D$48:$D$55,IX54)),"")</f>
        <v/>
      </c>
      <c r="JH54" s="107"/>
      <c r="JI54" s="242"/>
      <c r="JJ54" s="228" t="str">
        <f aca="false">IF(JI54="","",VLOOKUP(JI54,Language!$D$5:$E$63,2,0))</f>
        <v/>
      </c>
      <c r="JK54" s="232"/>
      <c r="JL54" s="228" t="str">
        <f aca="false">IF(JK54="","",VLOOKUP(JK54,Language!$D$5:$E$63,2,0))</f>
        <v/>
      </c>
      <c r="JM54" s="248"/>
      <c r="JN54" s="249"/>
      <c r="JO54" s="250"/>
      <c r="JP54" s="250"/>
      <c r="JQ54" s="251" t="n">
        <f aca="false">COUNTIF(JI$48:JI$55,JI54)+COUNTIF(JK$48:JK$55,JI54)</f>
        <v>0</v>
      </c>
      <c r="JR54" s="251" t="n">
        <f aca="false">COUNTIF(JI$48:JI$55,JK54)+COUNTIF(JK$48:JK$55,JK54)</f>
        <v>0</v>
      </c>
      <c r="JS54" s="251"/>
      <c r="JT54" s="247" t="str">
        <f aca="false">IF(OR(JI54&lt;&gt;"",JK54&lt;&gt;""),IF(JQ54&lt;&gt;1,0,COUNTIF($B$48:$B$55,JI54)+COUNTIF($D$48:$D$55,JI54))+IF(JR54&lt;&gt;1,0,COUNTIF($B$48:$B$55,JK54)+COUNTIF($D$48:$D$55,JK54)),"")</f>
        <v/>
      </c>
      <c r="JU54" s="107"/>
      <c r="JV54" s="242"/>
      <c r="JW54" s="228" t="str">
        <f aca="false">IF(JV54="","",VLOOKUP(JV54,Language!$D$5:$E$63,2,0))</f>
        <v/>
      </c>
      <c r="JX54" s="232"/>
      <c r="JY54" s="228" t="str">
        <f aca="false">IF(JX54="","",VLOOKUP(JX54,Language!$D$5:$E$63,2,0))</f>
        <v/>
      </c>
      <c r="JZ54" s="248"/>
      <c r="KA54" s="249"/>
      <c r="KB54" s="250"/>
      <c r="KC54" s="250"/>
      <c r="KD54" s="251" t="n">
        <f aca="false">COUNTIF(JV$48:JV$55,JV54)+COUNTIF(JX$48:JX$55,JV54)</f>
        <v>0</v>
      </c>
      <c r="KE54" s="251" t="n">
        <f aca="false">COUNTIF(JV$48:JV$55,JX54)+COUNTIF(JX$48:JX$55,JX54)</f>
        <v>0</v>
      </c>
      <c r="KF54" s="251"/>
      <c r="KG54" s="247" t="str">
        <f aca="false">IF(OR(JV54&lt;&gt;"",JX54&lt;&gt;""),IF(KD54&lt;&gt;1,0,COUNTIF($B$48:$B$55,JV54)+COUNTIF($D$48:$D$55,JV54))+IF(KE54&lt;&gt;1,0,COUNTIF($B$48:$B$55,JX54)+COUNTIF($D$48:$D$55,JX54)),"")</f>
        <v/>
      </c>
      <c r="KH54" s="107"/>
      <c r="KI54" s="242"/>
      <c r="KJ54" s="228" t="str">
        <f aca="false">IF(KI54="","",VLOOKUP(KI54,Language!$D$5:$E$63,2,0))</f>
        <v/>
      </c>
      <c r="KK54" s="232"/>
      <c r="KL54" s="228" t="str">
        <f aca="false">IF(KK54="","",VLOOKUP(KK54,Language!$D$5:$E$63,2,0))</f>
        <v/>
      </c>
      <c r="KM54" s="248"/>
      <c r="KN54" s="249"/>
      <c r="KO54" s="250"/>
      <c r="KP54" s="250"/>
      <c r="KQ54" s="251" t="n">
        <f aca="false">COUNTIF(KI$48:KI$55,KI54)+COUNTIF(KK$48:KK$55,KI54)</f>
        <v>0</v>
      </c>
      <c r="KR54" s="251" t="n">
        <f aca="false">COUNTIF(KI$48:KI$55,KK54)+COUNTIF(KK$48:KK$55,KK54)</f>
        <v>0</v>
      </c>
      <c r="KS54" s="251"/>
      <c r="KT54" s="247" t="str">
        <f aca="false">IF(OR(KI54&lt;&gt;"",KK54&lt;&gt;""),IF(KQ54&lt;&gt;1,0,COUNTIF($B$48:$B$55,KI54)+COUNTIF($D$48:$D$55,KI54))+IF(KR54&lt;&gt;1,0,COUNTIF($B$48:$B$55,KK54)+COUNTIF($D$48:$D$55,KK54)),"")</f>
        <v/>
      </c>
      <c r="KU54" s="107"/>
      <c r="KV54" s="242"/>
      <c r="KW54" s="228" t="str">
        <f aca="false">IF(KV54="","",VLOOKUP(KV54,Language!$D$5:$E$63,2,0))</f>
        <v/>
      </c>
      <c r="KX54" s="232"/>
      <c r="KY54" s="228" t="str">
        <f aca="false">IF(KX54="","",VLOOKUP(KX54,Language!$D$5:$E$63,2,0))</f>
        <v/>
      </c>
      <c r="KZ54" s="248"/>
      <c r="LA54" s="249"/>
      <c r="LB54" s="250"/>
      <c r="LC54" s="250"/>
      <c r="LD54" s="251" t="n">
        <f aca="false">COUNTIF(KV$48:KV$55,KV54)+COUNTIF(KX$48:KX$55,KV54)</f>
        <v>0</v>
      </c>
      <c r="LE54" s="251" t="n">
        <f aca="false">COUNTIF(KV$48:KV$55,KX54)+COUNTIF(KX$48:KX$55,KX54)</f>
        <v>0</v>
      </c>
      <c r="LF54" s="251"/>
      <c r="LG54" s="247" t="str">
        <f aca="false">IF(OR(KV54&lt;&gt;"",KX54&lt;&gt;""),IF(LD54&lt;&gt;1,0,COUNTIF($B$48:$B$55,KV54)+COUNTIF($D$48:$D$55,KV54))+IF(LE54&lt;&gt;1,0,COUNTIF($B$48:$B$55,KX54)+COUNTIF($D$48:$D$55,KX54)),"")</f>
        <v/>
      </c>
      <c r="LH54" s="107"/>
      <c r="LI54" s="242"/>
      <c r="LJ54" s="228" t="str">
        <f aca="false">IF(LI54="","",VLOOKUP(LI54,Language!$D$5:$E$63,2,0))</f>
        <v/>
      </c>
      <c r="LK54" s="232"/>
      <c r="LL54" s="228" t="str">
        <f aca="false">IF(LK54="","",VLOOKUP(LK54,Language!$D$5:$E$63,2,0))</f>
        <v/>
      </c>
      <c r="LM54" s="248"/>
      <c r="LN54" s="249"/>
      <c r="LO54" s="250"/>
      <c r="LP54" s="250"/>
      <c r="LQ54" s="251" t="n">
        <f aca="false">COUNTIF(LI$48:LI$55,LI54)+COUNTIF(LK$48:LK$55,LI54)</f>
        <v>0</v>
      </c>
      <c r="LR54" s="251" t="n">
        <f aca="false">COUNTIF(LI$48:LI$55,LK54)+COUNTIF(LK$48:LK$55,LK54)</f>
        <v>0</v>
      </c>
      <c r="LS54" s="251"/>
      <c r="LT54" s="247" t="str">
        <f aca="false">IF(OR(LI54&lt;&gt;"",LK54&lt;&gt;""),IF(LQ54&lt;&gt;1,0,COUNTIF($B$48:$B$55,LI54)+COUNTIF($D$48:$D$55,LI54))+IF(LR54&lt;&gt;1,0,COUNTIF($B$48:$B$55,LK54)+COUNTIF($D$48:$D$55,LK54)),"")</f>
        <v/>
      </c>
      <c r="LU54" s="107"/>
      <c r="LV54" s="242"/>
      <c r="LW54" s="228" t="str">
        <f aca="false">IF(LV54="","",VLOOKUP(LV54,Language!$D$5:$E$63,2,0))</f>
        <v/>
      </c>
      <c r="LX54" s="232"/>
      <c r="LY54" s="228" t="str">
        <f aca="false">IF(LX54="","",VLOOKUP(LX54,Language!$D$5:$E$63,2,0))</f>
        <v/>
      </c>
      <c r="LZ54" s="248"/>
      <c r="MA54" s="249"/>
      <c r="MB54" s="250"/>
      <c r="MC54" s="250"/>
      <c r="MD54" s="251" t="n">
        <f aca="false">COUNTIF(LV$48:LV$55,LV54)+COUNTIF(LX$48:LX$55,LV54)</f>
        <v>0</v>
      </c>
      <c r="ME54" s="251" t="n">
        <f aca="false">COUNTIF(LV$48:LV$55,LX54)+COUNTIF(LX$48:LX$55,LX54)</f>
        <v>0</v>
      </c>
      <c r="MF54" s="251"/>
      <c r="MG54" s="247" t="str">
        <f aca="false">IF(OR(LV54&lt;&gt;"",LX54&lt;&gt;""),IF(MD54&lt;&gt;1,0,COUNTIF($B$48:$B$55,LV54)+COUNTIF($D$48:$D$55,LV54))+IF(ME54&lt;&gt;1,0,COUNTIF($B$48:$B$55,LX54)+COUNTIF($D$48:$D$55,LX54)),"")</f>
        <v/>
      </c>
    </row>
    <row r="55" customFormat="false" ht="15.75" hidden="false" customHeight="true" outlineLevel="0" collapsed="false">
      <c r="A55" s="153"/>
      <c r="B55" s="227" t="n">
        <f aca="false" t="array" ref="B55:B55">IF(C55="","",INDEX(Groups!$C$7:$C$35,MATCH(C55,Groups!$D$7:$D$35,0)))</f>
        <v>6</v>
      </c>
      <c r="C55" s="228" t="str">
        <f aca="true">INDIRECT("'"&amp;References!$A$1&amp;"'!"&amp;"$W$54")</f>
        <v>Hungary</v>
      </c>
      <c r="D55" s="229" t="n">
        <f aca="false" t="array" ref="D55:D55">IF(E55="","",INDEX(Groups!$C$7:$C$35,MATCH(E55,Groups!$D$7:$D$35,0)))</f>
        <v>14</v>
      </c>
      <c r="E55" s="228" t="str">
        <f aca="true">INDIRECT("'"&amp;References!$A$1&amp;"'!"&amp;"$X$54")</f>
        <v>Croatia</v>
      </c>
      <c r="F55" s="230" t="n">
        <f aca="true">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231" t="n">
        <f aca="true">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H55" s="107"/>
      <c r="I55" s="242"/>
      <c r="J55" s="228" t="str">
        <f aca="false">IF(I55="","",VLOOKUP(I55,Language!$D$5:$E$63,2,0))</f>
        <v/>
      </c>
      <c r="K55" s="232"/>
      <c r="L55" s="228" t="str">
        <f aca="false">IF(K55="","",VLOOKUP(K55,Language!$D$5:$E$63,2,0))</f>
        <v/>
      </c>
      <c r="M55" s="252"/>
      <c r="N55" s="253"/>
      <c r="O55" s="254"/>
      <c r="P55" s="254"/>
      <c r="Q55" s="255" t="n">
        <f aca="false">COUNTIF(I$48:I$55,I55)+COUNTIF(K$48:K$55,I55)</f>
        <v>0</v>
      </c>
      <c r="R55" s="255" t="n">
        <f aca="false">COUNTIF(I$48:I$55,K55)+COUNTIF(K$48:K$55,K55)</f>
        <v>0</v>
      </c>
      <c r="S55" s="255"/>
      <c r="T55" s="247" t="str">
        <f aca="false">IF(OR(I55&lt;&gt;"",K55&lt;&gt;""),IF(Q55&lt;&gt;1,0,COUNTIF($B$48:$B$55,I55)+COUNTIF($D$48:$D$55,I55))+IF(R55&lt;&gt;1,0,COUNTIF($B$48:$B$55,K55)+COUNTIF($D$48:$D$55,K55)),"")</f>
        <v/>
      </c>
      <c r="U55" s="107"/>
      <c r="V55" s="242"/>
      <c r="W55" s="228" t="str">
        <f aca="false">IF(V55="","",VLOOKUP(V55,Language!$D$5:$E$63,2,0))</f>
        <v/>
      </c>
      <c r="X55" s="232"/>
      <c r="Y55" s="228" t="str">
        <f aca="false">IF(X55="","",VLOOKUP(X55,Language!$D$5:$E$63,2,0))</f>
        <v/>
      </c>
      <c r="Z55" s="252"/>
      <c r="AA55" s="253"/>
      <c r="AB55" s="254"/>
      <c r="AC55" s="254"/>
      <c r="AD55" s="255" t="n">
        <f aca="false">COUNTIF(V$48:V$55,V55)+COUNTIF(X$48:X$55,V55)</f>
        <v>0</v>
      </c>
      <c r="AE55" s="255" t="n">
        <f aca="false">COUNTIF(V$48:V$55,X55)+COUNTIF(X$48:X$55,X55)</f>
        <v>0</v>
      </c>
      <c r="AF55" s="255"/>
      <c r="AG55" s="247" t="str">
        <f aca="false">IF(OR(V55&lt;&gt;"",X55&lt;&gt;""),IF(AD55&lt;&gt;1,0,COUNTIF($B$48:$B$55,V55)+COUNTIF($D$48:$D$55,V55))+IF(AE55&lt;&gt;1,0,COUNTIF($B$48:$B$55,X55)+COUNTIF($D$48:$D$55,X55)),"")</f>
        <v/>
      </c>
      <c r="AH55" s="107"/>
      <c r="AI55" s="242"/>
      <c r="AJ55" s="228" t="str">
        <f aca="false">IF(AI55="","",VLOOKUP(AI55,Language!$D$5:$E$63,2,0))</f>
        <v/>
      </c>
      <c r="AK55" s="232"/>
      <c r="AL55" s="228" t="str">
        <f aca="false">IF(AK55="","",VLOOKUP(AK55,Language!$D$5:$E$63,2,0))</f>
        <v/>
      </c>
      <c r="AM55" s="252"/>
      <c r="AN55" s="253"/>
      <c r="AO55" s="254"/>
      <c r="AP55" s="254"/>
      <c r="AQ55" s="255" t="n">
        <f aca="false">COUNTIF(AI$48:AI$55,AI55)+COUNTIF(AK$48:AK$55,AI55)</f>
        <v>0</v>
      </c>
      <c r="AR55" s="255" t="n">
        <f aca="false">COUNTIF(AI$48:AI$55,AK55)+COUNTIF(AK$48:AK$55,AK55)</f>
        <v>0</v>
      </c>
      <c r="AS55" s="255"/>
      <c r="AT55" s="247" t="str">
        <f aca="false">IF(OR(AI55&lt;&gt;"",AK55&lt;&gt;""),IF(AQ55&lt;&gt;1,0,COUNTIF($B$48:$B$55,AI55)+COUNTIF($D$48:$D$55,AI55))+IF(AR55&lt;&gt;1,0,COUNTIF($B$48:$B$55,AK55)+COUNTIF($D$48:$D$55,AK55)),"")</f>
        <v/>
      </c>
      <c r="AU55" s="107"/>
      <c r="AV55" s="242"/>
      <c r="AW55" s="228" t="str">
        <f aca="false">IF(AV55="","",VLOOKUP(AV55,Language!$D$5:$E$63,2,0))</f>
        <v/>
      </c>
      <c r="AX55" s="232"/>
      <c r="AY55" s="228" t="str">
        <f aca="false">IF(AX55="","",VLOOKUP(AX55,Language!$D$5:$E$63,2,0))</f>
        <v/>
      </c>
      <c r="AZ55" s="252"/>
      <c r="BA55" s="253"/>
      <c r="BB55" s="254"/>
      <c r="BC55" s="254"/>
      <c r="BD55" s="255" t="n">
        <f aca="false">COUNTIF(AV$48:AV$55,AV55)+COUNTIF(AX$48:AX$55,AV55)</f>
        <v>0</v>
      </c>
      <c r="BE55" s="255" t="n">
        <f aca="false">COUNTIF(AV$48:AV$55,AX55)+COUNTIF(AX$48:AX$55,AX55)</f>
        <v>0</v>
      </c>
      <c r="BF55" s="255"/>
      <c r="BG55" s="247" t="str">
        <f aca="false">IF(OR(AV55&lt;&gt;"",AX55&lt;&gt;""),IF(BD55&lt;&gt;1,0,COUNTIF($B$48:$B$55,AV55)+COUNTIF($D$48:$D$55,AV55))+IF(BE55&lt;&gt;1,0,COUNTIF($B$48:$B$55,AX55)+COUNTIF($D$48:$D$55,AX55)),"")</f>
        <v/>
      </c>
      <c r="BH55" s="107"/>
      <c r="BI55" s="242"/>
      <c r="BJ55" s="228" t="str">
        <f aca="false">IF(BI55="","",VLOOKUP(BI55,Language!$D$5:$E$63,2,0))</f>
        <v/>
      </c>
      <c r="BK55" s="232"/>
      <c r="BL55" s="228" t="str">
        <f aca="false">IF(BK55="","",VLOOKUP(BK55,Language!$D$5:$E$63,2,0))</f>
        <v/>
      </c>
      <c r="BM55" s="252"/>
      <c r="BN55" s="253"/>
      <c r="BO55" s="254"/>
      <c r="BP55" s="254"/>
      <c r="BQ55" s="255" t="n">
        <f aca="false">COUNTIF(BI$48:BI$55,BI55)+COUNTIF(BK$48:BK$55,BI55)</f>
        <v>0</v>
      </c>
      <c r="BR55" s="255" t="n">
        <f aca="false">COUNTIF(BI$48:BI$55,BK55)+COUNTIF(BK$48:BK$55,BK55)</f>
        <v>0</v>
      </c>
      <c r="BS55" s="255"/>
      <c r="BT55" s="247" t="str">
        <f aca="false">IF(OR(BI55&lt;&gt;"",BK55&lt;&gt;""),IF(BQ55&lt;&gt;1,0,COUNTIF($B$48:$B$55,BI55)+COUNTIF($D$48:$D$55,BI55))+IF(BR55&lt;&gt;1,0,COUNTIF($B$48:$B$55,BK55)+COUNTIF($D$48:$D$55,BK55)),"")</f>
        <v/>
      </c>
      <c r="BU55" s="107"/>
      <c r="BV55" s="242"/>
      <c r="BW55" s="228" t="str">
        <f aca="false">IF(BV55="","",VLOOKUP(BV55,Language!$D$5:$E$63,2,0))</f>
        <v/>
      </c>
      <c r="BX55" s="232"/>
      <c r="BY55" s="228" t="str">
        <f aca="false">IF(BX55="","",VLOOKUP(BX55,Language!$D$5:$E$63,2,0))</f>
        <v/>
      </c>
      <c r="BZ55" s="252"/>
      <c r="CA55" s="253"/>
      <c r="CB55" s="254"/>
      <c r="CC55" s="254"/>
      <c r="CD55" s="255" t="n">
        <f aca="false">COUNTIF(BV$48:BV$55,BV55)+COUNTIF(BX$48:BX$55,BV55)</f>
        <v>0</v>
      </c>
      <c r="CE55" s="255" t="n">
        <f aca="false">COUNTIF(BV$48:BV$55,BX55)+COUNTIF(BX$48:BX$55,BX55)</f>
        <v>0</v>
      </c>
      <c r="CF55" s="255"/>
      <c r="CG55" s="247" t="str">
        <f aca="false">IF(OR(BV55&lt;&gt;"",BX55&lt;&gt;""),IF(CD55&lt;&gt;1,0,COUNTIF($B$48:$B$55,BV55)+COUNTIF($D$48:$D$55,BV55))+IF(CE55&lt;&gt;1,0,COUNTIF($B$48:$B$55,BX55)+COUNTIF($D$48:$D$55,BX55)),"")</f>
        <v/>
      </c>
      <c r="CH55" s="107"/>
      <c r="CI55" s="242"/>
      <c r="CJ55" s="228" t="str">
        <f aca="false">IF(CI55="","",VLOOKUP(CI55,Language!$D$5:$E$63,2,0))</f>
        <v/>
      </c>
      <c r="CK55" s="232"/>
      <c r="CL55" s="228" t="str">
        <f aca="false">IF(CK55="","",VLOOKUP(CK55,Language!$D$5:$E$63,2,0))</f>
        <v/>
      </c>
      <c r="CM55" s="252"/>
      <c r="CN55" s="253"/>
      <c r="CO55" s="254"/>
      <c r="CP55" s="254"/>
      <c r="CQ55" s="255" t="n">
        <f aca="false">COUNTIF(CI$48:CI$55,CI55)+COUNTIF(CK$48:CK$55,CI55)</f>
        <v>0</v>
      </c>
      <c r="CR55" s="255" t="n">
        <f aca="false">COUNTIF(CI$48:CI$55,CK55)+COUNTIF(CK$48:CK$55,CK55)</f>
        <v>0</v>
      </c>
      <c r="CS55" s="255"/>
      <c r="CT55" s="247" t="str">
        <f aca="false">IF(OR(CI55&lt;&gt;"",CK55&lt;&gt;""),IF(CQ55&lt;&gt;1,0,COUNTIF($B$48:$B$55,CI55)+COUNTIF($D$48:$D$55,CI55))+IF(CR55&lt;&gt;1,0,COUNTIF($B$48:$B$55,CK55)+COUNTIF($D$48:$D$55,CK55)),"")</f>
        <v/>
      </c>
      <c r="CU55" s="107"/>
      <c r="CV55" s="242"/>
      <c r="CW55" s="228" t="str">
        <f aca="false">IF(CV55="","",VLOOKUP(CV55,Language!$D$5:$E$63,2,0))</f>
        <v/>
      </c>
      <c r="CX55" s="232"/>
      <c r="CY55" s="228" t="str">
        <f aca="false">IF(CX55="","",VLOOKUP(CX55,Language!$D$5:$E$63,2,0))</f>
        <v/>
      </c>
      <c r="CZ55" s="252"/>
      <c r="DA55" s="253"/>
      <c r="DB55" s="254"/>
      <c r="DC55" s="254"/>
      <c r="DD55" s="255" t="n">
        <f aca="false">COUNTIF(CV$48:CV$55,CV55)+COUNTIF(CX$48:CX$55,CV55)</f>
        <v>0</v>
      </c>
      <c r="DE55" s="255" t="n">
        <f aca="false">COUNTIF(CV$48:CV$55,CX55)+COUNTIF(CX$48:CX$55,CX55)</f>
        <v>0</v>
      </c>
      <c r="DF55" s="255"/>
      <c r="DG55" s="247" t="str">
        <f aca="false">IF(OR(CV55&lt;&gt;"",CX55&lt;&gt;""),IF(DD55&lt;&gt;1,0,COUNTIF($B$48:$B$55,CV55)+COUNTIF($D$48:$D$55,CV55))+IF(DE55&lt;&gt;1,0,COUNTIF($B$48:$B$55,CX55)+COUNTIF($D$48:$D$55,CX55)),"")</f>
        <v/>
      </c>
      <c r="DH55" s="107"/>
      <c r="DI55" s="242"/>
      <c r="DJ55" s="228" t="str">
        <f aca="false">IF(DI55="","",VLOOKUP(DI55,Language!$D$5:$E$63,2,0))</f>
        <v/>
      </c>
      <c r="DK55" s="232"/>
      <c r="DL55" s="228" t="str">
        <f aca="false">IF(DK55="","",VLOOKUP(DK55,Language!$D$5:$E$63,2,0))</f>
        <v/>
      </c>
      <c r="DM55" s="252"/>
      <c r="DN55" s="253"/>
      <c r="DO55" s="254"/>
      <c r="DP55" s="254"/>
      <c r="DQ55" s="255" t="n">
        <f aca="false">COUNTIF(DI$48:DI$55,DI55)+COUNTIF(DK$48:DK$55,DI55)</f>
        <v>0</v>
      </c>
      <c r="DR55" s="255" t="n">
        <f aca="false">COUNTIF(DI$48:DI$55,DK55)+COUNTIF(DK$48:DK$55,DK55)</f>
        <v>0</v>
      </c>
      <c r="DS55" s="255"/>
      <c r="DT55" s="247" t="str">
        <f aca="false">IF(OR(DI55&lt;&gt;"",DK55&lt;&gt;""),IF(DQ55&lt;&gt;1,0,COUNTIF($B$48:$B$55,DI55)+COUNTIF($D$48:$D$55,DI55))+IF(DR55&lt;&gt;1,0,COUNTIF($B$48:$B$55,DK55)+COUNTIF($D$48:$D$55,DK55)),"")</f>
        <v/>
      </c>
      <c r="DU55" s="107"/>
      <c r="DV55" s="242"/>
      <c r="DW55" s="228" t="str">
        <f aca="false">IF(DV55="","",VLOOKUP(DV55,Language!$D$5:$E$63,2,0))</f>
        <v/>
      </c>
      <c r="DX55" s="232"/>
      <c r="DY55" s="228" t="str">
        <f aca="false">IF(DX55="","",VLOOKUP(DX55,Language!$D$5:$E$63,2,0))</f>
        <v/>
      </c>
      <c r="DZ55" s="252"/>
      <c r="EA55" s="253"/>
      <c r="EB55" s="254"/>
      <c r="EC55" s="254"/>
      <c r="ED55" s="255" t="n">
        <f aca="false">COUNTIF(DV$48:DV$55,DV55)+COUNTIF(DX$48:DX$55,DV55)</f>
        <v>0</v>
      </c>
      <c r="EE55" s="255" t="n">
        <f aca="false">COUNTIF(DV$48:DV$55,DX55)+COUNTIF(DX$48:DX$55,DX55)</f>
        <v>0</v>
      </c>
      <c r="EF55" s="255"/>
      <c r="EG55" s="247" t="str">
        <f aca="false">IF(OR(DV55&lt;&gt;"",DX55&lt;&gt;""),IF(ED55&lt;&gt;1,0,COUNTIF($B$48:$B$55,DV55)+COUNTIF($D$48:$D$55,DV55))+IF(EE55&lt;&gt;1,0,COUNTIF($B$48:$B$55,DX55)+COUNTIF($D$48:$D$55,DX55)),"")</f>
        <v/>
      </c>
      <c r="EH55" s="107"/>
      <c r="EI55" s="242"/>
      <c r="EJ55" s="228" t="str">
        <f aca="false">IF(EI55="","",VLOOKUP(EI55,Language!$D$5:$E$63,2,0))</f>
        <v/>
      </c>
      <c r="EK55" s="232"/>
      <c r="EL55" s="228" t="str">
        <f aca="false">IF(EK55="","",VLOOKUP(EK55,Language!$D$5:$E$63,2,0))</f>
        <v/>
      </c>
      <c r="EM55" s="252"/>
      <c r="EN55" s="253"/>
      <c r="EO55" s="254"/>
      <c r="EP55" s="254"/>
      <c r="EQ55" s="255" t="n">
        <f aca="false">COUNTIF(EI$48:EI$55,EI55)+COUNTIF(EK$48:EK$55,EI55)</f>
        <v>0</v>
      </c>
      <c r="ER55" s="255" t="n">
        <f aca="false">COUNTIF(EI$48:EI$55,EK55)+COUNTIF(EK$48:EK$55,EK55)</f>
        <v>0</v>
      </c>
      <c r="ES55" s="255"/>
      <c r="ET55" s="247" t="str">
        <f aca="false">IF(OR(EI55&lt;&gt;"",EK55&lt;&gt;""),IF(EQ55&lt;&gt;1,0,COUNTIF($B$48:$B$55,EI55)+COUNTIF($D$48:$D$55,EI55))+IF(ER55&lt;&gt;1,0,COUNTIF($B$48:$B$55,EK55)+COUNTIF($D$48:$D$55,EK55)),"")</f>
        <v/>
      </c>
      <c r="EU55" s="107"/>
      <c r="EV55" s="242"/>
      <c r="EW55" s="228" t="str">
        <f aca="false">IF(EV55="","",VLOOKUP(EV55,Language!$D$5:$E$63,2,0))</f>
        <v/>
      </c>
      <c r="EX55" s="232"/>
      <c r="EY55" s="228" t="str">
        <f aca="false">IF(EX55="","",VLOOKUP(EX55,Language!$D$5:$E$63,2,0))</f>
        <v/>
      </c>
      <c r="EZ55" s="252"/>
      <c r="FA55" s="253"/>
      <c r="FB55" s="254"/>
      <c r="FC55" s="254"/>
      <c r="FD55" s="255" t="n">
        <f aca="false">COUNTIF(EV$48:EV$55,EV55)+COUNTIF(EX$48:EX$55,EV55)</f>
        <v>0</v>
      </c>
      <c r="FE55" s="255" t="n">
        <f aca="false">COUNTIF(EV$48:EV$55,EX55)+COUNTIF(EX$48:EX$55,EX55)</f>
        <v>0</v>
      </c>
      <c r="FF55" s="255"/>
      <c r="FG55" s="247" t="str">
        <f aca="false">IF(OR(EV55&lt;&gt;"",EX55&lt;&gt;""),IF(FD55&lt;&gt;1,0,COUNTIF($B$48:$B$55,EV55)+COUNTIF($D$48:$D$55,EV55))+IF(FE55&lt;&gt;1,0,COUNTIF($B$48:$B$55,EX55)+COUNTIF($D$48:$D$55,EX55)),"")</f>
        <v/>
      </c>
      <c r="FH55" s="107"/>
      <c r="FI55" s="242"/>
      <c r="FJ55" s="228" t="str">
        <f aca="false">IF(FI55="","",VLOOKUP(FI55,Language!$D$5:$E$63,2,0))</f>
        <v/>
      </c>
      <c r="FK55" s="232"/>
      <c r="FL55" s="228" t="str">
        <f aca="false">IF(FK55="","",VLOOKUP(FK55,Language!$D$5:$E$63,2,0))</f>
        <v/>
      </c>
      <c r="FM55" s="252"/>
      <c r="FN55" s="253"/>
      <c r="FO55" s="254"/>
      <c r="FP55" s="254"/>
      <c r="FQ55" s="255" t="n">
        <f aca="false">COUNTIF(FI$48:FI$55,FI55)+COUNTIF(FK$48:FK$55,FI55)</f>
        <v>0</v>
      </c>
      <c r="FR55" s="255" t="n">
        <f aca="false">COUNTIF(FI$48:FI$55,FK55)+COUNTIF(FK$48:FK$55,FK55)</f>
        <v>0</v>
      </c>
      <c r="FS55" s="255"/>
      <c r="FT55" s="247" t="str">
        <f aca="false">IF(OR(FI55&lt;&gt;"",FK55&lt;&gt;""),IF(FQ55&lt;&gt;1,0,COUNTIF($B$48:$B$55,FI55)+COUNTIF($D$48:$D$55,FI55))+IF(FR55&lt;&gt;1,0,COUNTIF($B$48:$B$55,FK55)+COUNTIF($D$48:$D$55,FK55)),"")</f>
        <v/>
      </c>
      <c r="FU55" s="107"/>
      <c r="FV55" s="242"/>
      <c r="FW55" s="228" t="str">
        <f aca="false">IF(FV55="","",VLOOKUP(FV55,Language!$D$5:$E$63,2,0))</f>
        <v/>
      </c>
      <c r="FX55" s="232"/>
      <c r="FY55" s="228" t="str">
        <f aca="false">IF(FX55="","",VLOOKUP(FX55,Language!$D$5:$E$63,2,0))</f>
        <v/>
      </c>
      <c r="FZ55" s="252"/>
      <c r="GA55" s="253"/>
      <c r="GB55" s="254"/>
      <c r="GC55" s="254"/>
      <c r="GD55" s="255" t="n">
        <f aca="false">COUNTIF(FV$48:FV$55,FV55)+COUNTIF(FX$48:FX$55,FV55)</f>
        <v>0</v>
      </c>
      <c r="GE55" s="255" t="n">
        <f aca="false">COUNTIF(FV$48:FV$55,FX55)+COUNTIF(FX$48:FX$55,FX55)</f>
        <v>0</v>
      </c>
      <c r="GF55" s="255"/>
      <c r="GG55" s="247" t="str">
        <f aca="false">IF(OR(FV55&lt;&gt;"",FX55&lt;&gt;""),IF(GD55&lt;&gt;1,0,COUNTIF($B$48:$B$55,FV55)+COUNTIF($D$48:$D$55,FV55))+IF(GE55&lt;&gt;1,0,COUNTIF($B$48:$B$55,FX55)+COUNTIF($D$48:$D$55,FX55)),"")</f>
        <v/>
      </c>
      <c r="GH55" s="107"/>
      <c r="GI55" s="242"/>
      <c r="GJ55" s="228" t="str">
        <f aca="false">IF(GI55="","",VLOOKUP(GI55,Language!$D$5:$E$63,2,0))</f>
        <v/>
      </c>
      <c r="GK55" s="232"/>
      <c r="GL55" s="228" t="str">
        <f aca="false">IF(GK55="","",VLOOKUP(GK55,Language!$D$5:$E$63,2,0))</f>
        <v/>
      </c>
      <c r="GM55" s="252"/>
      <c r="GN55" s="253"/>
      <c r="GO55" s="254"/>
      <c r="GP55" s="254"/>
      <c r="GQ55" s="255" t="n">
        <f aca="false">COUNTIF(GI$48:GI$55,GI55)+COUNTIF(GK$48:GK$55,GI55)</f>
        <v>0</v>
      </c>
      <c r="GR55" s="255" t="n">
        <f aca="false">COUNTIF(GI$48:GI$55,GK55)+COUNTIF(GK$48:GK$55,GK55)</f>
        <v>0</v>
      </c>
      <c r="GS55" s="255"/>
      <c r="GT55" s="247" t="str">
        <f aca="false">IF(OR(GI55&lt;&gt;"",GK55&lt;&gt;""),IF(GQ55&lt;&gt;1,0,COUNTIF($B$48:$B$55,GI55)+COUNTIF($D$48:$D$55,GI55))+IF(GR55&lt;&gt;1,0,COUNTIF($B$48:$B$55,GK55)+COUNTIF($D$48:$D$55,GK55)),"")</f>
        <v/>
      </c>
      <c r="GU55" s="107"/>
      <c r="GV55" s="242"/>
      <c r="GW55" s="228" t="str">
        <f aca="false">IF(GV55="","",VLOOKUP(GV55,Language!$D$5:$E$63,2,0))</f>
        <v/>
      </c>
      <c r="GX55" s="232"/>
      <c r="GY55" s="228" t="str">
        <f aca="false">IF(GX55="","",VLOOKUP(GX55,Language!$D$5:$E$63,2,0))</f>
        <v/>
      </c>
      <c r="GZ55" s="252"/>
      <c r="HA55" s="253"/>
      <c r="HB55" s="254"/>
      <c r="HC55" s="254"/>
      <c r="HD55" s="255" t="n">
        <f aca="false">COUNTIF(GV$48:GV$55,GV55)+COUNTIF(GX$48:GX$55,GV55)</f>
        <v>0</v>
      </c>
      <c r="HE55" s="255" t="n">
        <f aca="false">COUNTIF(GV$48:GV$55,GX55)+COUNTIF(GX$48:GX$55,GX55)</f>
        <v>0</v>
      </c>
      <c r="HF55" s="255"/>
      <c r="HG55" s="247" t="str">
        <f aca="false">IF(OR(GV55&lt;&gt;"",GX55&lt;&gt;""),IF(HD55&lt;&gt;1,0,COUNTIF($B$48:$B$55,GV55)+COUNTIF($D$48:$D$55,GV55))+IF(HE55&lt;&gt;1,0,COUNTIF($B$48:$B$55,GX55)+COUNTIF($D$48:$D$55,GX55)),"")</f>
        <v/>
      </c>
      <c r="HH55" s="107"/>
      <c r="HI55" s="242"/>
      <c r="HJ55" s="228" t="str">
        <f aca="false">IF(HI55="","",VLOOKUP(HI55,Language!$D$5:$E$63,2,0))</f>
        <v/>
      </c>
      <c r="HK55" s="232"/>
      <c r="HL55" s="228" t="str">
        <f aca="false">IF(HK55="","",VLOOKUP(HK55,Language!$D$5:$E$63,2,0))</f>
        <v/>
      </c>
      <c r="HM55" s="252"/>
      <c r="HN55" s="253"/>
      <c r="HO55" s="254"/>
      <c r="HP55" s="254"/>
      <c r="HQ55" s="255" t="n">
        <f aca="false">COUNTIF(HI$48:HI$55,HI55)+COUNTIF(HK$48:HK$55,HI55)</f>
        <v>0</v>
      </c>
      <c r="HR55" s="255" t="n">
        <f aca="false">COUNTIF(HI$48:HI$55,HK55)+COUNTIF(HK$48:HK$55,HK55)</f>
        <v>0</v>
      </c>
      <c r="HS55" s="255"/>
      <c r="HT55" s="247" t="str">
        <f aca="false">IF(OR(HI55&lt;&gt;"",HK55&lt;&gt;""),IF(HQ55&lt;&gt;1,0,COUNTIF($B$48:$B$55,HI55)+COUNTIF($D$48:$D$55,HI55))+IF(HR55&lt;&gt;1,0,COUNTIF($B$48:$B$55,HK55)+COUNTIF($D$48:$D$55,HK55)),"")</f>
        <v/>
      </c>
      <c r="HU55" s="107"/>
      <c r="HV55" s="242"/>
      <c r="HW55" s="228" t="str">
        <f aca="false">IF(HV55="","",VLOOKUP(HV55,Language!$D$5:$E$63,2,0))</f>
        <v/>
      </c>
      <c r="HX55" s="232"/>
      <c r="HY55" s="228" t="str">
        <f aca="false">IF(HX55="","",VLOOKUP(HX55,Language!$D$5:$E$63,2,0))</f>
        <v/>
      </c>
      <c r="HZ55" s="252"/>
      <c r="IA55" s="253"/>
      <c r="IB55" s="254"/>
      <c r="IC55" s="254"/>
      <c r="ID55" s="255" t="n">
        <f aca="false">COUNTIF(HV$48:HV$55,HV55)+COUNTIF(HX$48:HX$55,HV55)</f>
        <v>0</v>
      </c>
      <c r="IE55" s="255" t="n">
        <f aca="false">COUNTIF(HV$48:HV$55,HX55)+COUNTIF(HX$48:HX$55,HX55)</f>
        <v>0</v>
      </c>
      <c r="IF55" s="255"/>
      <c r="IG55" s="247" t="str">
        <f aca="false">IF(OR(HV55&lt;&gt;"",HX55&lt;&gt;""),IF(ID55&lt;&gt;1,0,COUNTIF($B$48:$B$55,HV55)+COUNTIF($D$48:$D$55,HV55))+IF(IE55&lt;&gt;1,0,COUNTIF($B$48:$B$55,HX55)+COUNTIF($D$48:$D$55,HX55)),"")</f>
        <v/>
      </c>
      <c r="IH55" s="107"/>
      <c r="II55" s="242"/>
      <c r="IJ55" s="228" t="str">
        <f aca="false">IF(II55="","",VLOOKUP(II55,Language!$D$5:$E$63,2,0))</f>
        <v/>
      </c>
      <c r="IK55" s="232"/>
      <c r="IL55" s="228" t="str">
        <f aca="false">IF(IK55="","",VLOOKUP(IK55,Language!$D$5:$E$63,2,0))</f>
        <v/>
      </c>
      <c r="IM55" s="252"/>
      <c r="IN55" s="253"/>
      <c r="IO55" s="254"/>
      <c r="IP55" s="254"/>
      <c r="IQ55" s="255" t="n">
        <f aca="false">COUNTIF(II$48:II$55,II55)+COUNTIF(IK$48:IK$55,II55)</f>
        <v>0</v>
      </c>
      <c r="IR55" s="255" t="n">
        <f aca="false">COUNTIF(II$48:II$55,IK55)+COUNTIF(IK$48:IK$55,IK55)</f>
        <v>0</v>
      </c>
      <c r="IS55" s="255"/>
      <c r="IT55" s="247" t="str">
        <f aca="false">IF(OR(II55&lt;&gt;"",IK55&lt;&gt;""),IF(IQ55&lt;&gt;1,0,COUNTIF($B$48:$B$55,II55)+COUNTIF($D$48:$D$55,II55))+IF(IR55&lt;&gt;1,0,COUNTIF($B$48:$B$55,IK55)+COUNTIF($D$48:$D$55,IK55)),"")</f>
        <v/>
      </c>
      <c r="IU55" s="107"/>
      <c r="IV55" s="242"/>
      <c r="IW55" s="228" t="str">
        <f aca="false">IF(IV55="","",VLOOKUP(IV55,Language!$D$5:$E$63,2,0))</f>
        <v/>
      </c>
      <c r="IX55" s="232"/>
      <c r="IY55" s="228" t="str">
        <f aca="false">IF(IX55="","",VLOOKUP(IX55,Language!$D$5:$E$63,2,0))</f>
        <v/>
      </c>
      <c r="IZ55" s="252"/>
      <c r="JA55" s="253"/>
      <c r="JB55" s="254"/>
      <c r="JC55" s="254"/>
      <c r="JD55" s="255" t="n">
        <f aca="false">COUNTIF(IV$48:IV$55,IV55)+COUNTIF(IX$48:IX$55,IV55)</f>
        <v>0</v>
      </c>
      <c r="JE55" s="255" t="n">
        <f aca="false">COUNTIF(IV$48:IV$55,IX55)+COUNTIF(IX$48:IX$55,IX55)</f>
        <v>0</v>
      </c>
      <c r="JF55" s="255"/>
      <c r="JG55" s="247" t="str">
        <f aca="false">IF(OR(IV55&lt;&gt;"",IX55&lt;&gt;""),IF(JD55&lt;&gt;1,0,COUNTIF($B$48:$B$55,IV55)+COUNTIF($D$48:$D$55,IV55))+IF(JE55&lt;&gt;1,0,COUNTIF($B$48:$B$55,IX55)+COUNTIF($D$48:$D$55,IX55)),"")</f>
        <v/>
      </c>
      <c r="JH55" s="107"/>
      <c r="JI55" s="242"/>
      <c r="JJ55" s="228" t="str">
        <f aca="false">IF(JI55="","",VLOOKUP(JI55,Language!$D$5:$E$63,2,0))</f>
        <v/>
      </c>
      <c r="JK55" s="232"/>
      <c r="JL55" s="228" t="str">
        <f aca="false">IF(JK55="","",VLOOKUP(JK55,Language!$D$5:$E$63,2,0))</f>
        <v/>
      </c>
      <c r="JM55" s="252"/>
      <c r="JN55" s="253"/>
      <c r="JO55" s="254"/>
      <c r="JP55" s="254"/>
      <c r="JQ55" s="255" t="n">
        <f aca="false">COUNTIF(JI$48:JI$55,JI55)+COUNTIF(JK$48:JK$55,JI55)</f>
        <v>0</v>
      </c>
      <c r="JR55" s="255" t="n">
        <f aca="false">COUNTIF(JI$48:JI$55,JK55)+COUNTIF(JK$48:JK$55,JK55)</f>
        <v>0</v>
      </c>
      <c r="JS55" s="255"/>
      <c r="JT55" s="247" t="str">
        <f aca="false">IF(OR(JI55&lt;&gt;"",JK55&lt;&gt;""),IF(JQ55&lt;&gt;1,0,COUNTIF($B$48:$B$55,JI55)+COUNTIF($D$48:$D$55,JI55))+IF(JR55&lt;&gt;1,0,COUNTIF($B$48:$B$55,JK55)+COUNTIF($D$48:$D$55,JK55)),"")</f>
        <v/>
      </c>
      <c r="JU55" s="107"/>
      <c r="JV55" s="242"/>
      <c r="JW55" s="228" t="str">
        <f aca="false">IF(JV55="","",VLOOKUP(JV55,Language!$D$5:$E$63,2,0))</f>
        <v/>
      </c>
      <c r="JX55" s="232"/>
      <c r="JY55" s="228" t="str">
        <f aca="false">IF(JX55="","",VLOOKUP(JX55,Language!$D$5:$E$63,2,0))</f>
        <v/>
      </c>
      <c r="JZ55" s="252"/>
      <c r="KA55" s="253"/>
      <c r="KB55" s="254"/>
      <c r="KC55" s="254"/>
      <c r="KD55" s="255" t="n">
        <f aca="false">COUNTIF(JV$48:JV$55,JV55)+COUNTIF(JX$48:JX$55,JV55)</f>
        <v>0</v>
      </c>
      <c r="KE55" s="255" t="n">
        <f aca="false">COUNTIF(JV$48:JV$55,JX55)+COUNTIF(JX$48:JX$55,JX55)</f>
        <v>0</v>
      </c>
      <c r="KF55" s="255"/>
      <c r="KG55" s="247" t="str">
        <f aca="false">IF(OR(JV55&lt;&gt;"",JX55&lt;&gt;""),IF(KD55&lt;&gt;1,0,COUNTIF($B$48:$B$55,JV55)+COUNTIF($D$48:$D$55,JV55))+IF(KE55&lt;&gt;1,0,COUNTIF($B$48:$B$55,JX55)+COUNTIF($D$48:$D$55,JX55)),"")</f>
        <v/>
      </c>
      <c r="KH55" s="107"/>
      <c r="KI55" s="242"/>
      <c r="KJ55" s="228" t="str">
        <f aca="false">IF(KI55="","",VLOOKUP(KI55,Language!$D$5:$E$63,2,0))</f>
        <v/>
      </c>
      <c r="KK55" s="232"/>
      <c r="KL55" s="228" t="str">
        <f aca="false">IF(KK55="","",VLOOKUP(KK55,Language!$D$5:$E$63,2,0))</f>
        <v/>
      </c>
      <c r="KM55" s="252"/>
      <c r="KN55" s="253"/>
      <c r="KO55" s="254"/>
      <c r="KP55" s="254"/>
      <c r="KQ55" s="255" t="n">
        <f aca="false">COUNTIF(KI$48:KI$55,KI55)+COUNTIF(KK$48:KK$55,KI55)</f>
        <v>0</v>
      </c>
      <c r="KR55" s="255" t="n">
        <f aca="false">COUNTIF(KI$48:KI$55,KK55)+COUNTIF(KK$48:KK$55,KK55)</f>
        <v>0</v>
      </c>
      <c r="KS55" s="255"/>
      <c r="KT55" s="247" t="str">
        <f aca="false">IF(OR(KI55&lt;&gt;"",KK55&lt;&gt;""),IF(KQ55&lt;&gt;1,0,COUNTIF($B$48:$B$55,KI55)+COUNTIF($D$48:$D$55,KI55))+IF(KR55&lt;&gt;1,0,COUNTIF($B$48:$B$55,KK55)+COUNTIF($D$48:$D$55,KK55)),"")</f>
        <v/>
      </c>
      <c r="KU55" s="107"/>
      <c r="KV55" s="242"/>
      <c r="KW55" s="228" t="str">
        <f aca="false">IF(KV55="","",VLOOKUP(KV55,Language!$D$5:$E$63,2,0))</f>
        <v/>
      </c>
      <c r="KX55" s="232"/>
      <c r="KY55" s="228" t="str">
        <f aca="false">IF(KX55="","",VLOOKUP(KX55,Language!$D$5:$E$63,2,0))</f>
        <v/>
      </c>
      <c r="KZ55" s="252"/>
      <c r="LA55" s="253"/>
      <c r="LB55" s="254"/>
      <c r="LC55" s="254"/>
      <c r="LD55" s="255" t="n">
        <f aca="false">COUNTIF(KV$48:KV$55,KV55)+COUNTIF(KX$48:KX$55,KV55)</f>
        <v>0</v>
      </c>
      <c r="LE55" s="255" t="n">
        <f aca="false">COUNTIF(KV$48:KV$55,KX55)+COUNTIF(KX$48:KX$55,KX55)</f>
        <v>0</v>
      </c>
      <c r="LF55" s="255"/>
      <c r="LG55" s="247" t="str">
        <f aca="false">IF(OR(KV55&lt;&gt;"",KX55&lt;&gt;""),IF(LD55&lt;&gt;1,0,COUNTIF($B$48:$B$55,KV55)+COUNTIF($D$48:$D$55,KV55))+IF(LE55&lt;&gt;1,0,COUNTIF($B$48:$B$55,KX55)+COUNTIF($D$48:$D$55,KX55)),"")</f>
        <v/>
      </c>
      <c r="LH55" s="107"/>
      <c r="LI55" s="242"/>
      <c r="LJ55" s="228" t="str">
        <f aca="false">IF(LI55="","",VLOOKUP(LI55,Language!$D$5:$E$63,2,0))</f>
        <v/>
      </c>
      <c r="LK55" s="232"/>
      <c r="LL55" s="228" t="str">
        <f aca="false">IF(LK55="","",VLOOKUP(LK55,Language!$D$5:$E$63,2,0))</f>
        <v/>
      </c>
      <c r="LM55" s="252"/>
      <c r="LN55" s="253"/>
      <c r="LO55" s="254"/>
      <c r="LP55" s="254"/>
      <c r="LQ55" s="255" t="n">
        <f aca="false">COUNTIF(LI$48:LI$55,LI55)+COUNTIF(LK$48:LK$55,LI55)</f>
        <v>0</v>
      </c>
      <c r="LR55" s="255" t="n">
        <f aca="false">COUNTIF(LI$48:LI$55,LK55)+COUNTIF(LK$48:LK$55,LK55)</f>
        <v>0</v>
      </c>
      <c r="LS55" s="255"/>
      <c r="LT55" s="247" t="str">
        <f aca="false">IF(OR(LI55&lt;&gt;"",LK55&lt;&gt;""),IF(LQ55&lt;&gt;1,0,COUNTIF($B$48:$B$55,LI55)+COUNTIF($D$48:$D$55,LI55))+IF(LR55&lt;&gt;1,0,COUNTIF($B$48:$B$55,LK55)+COUNTIF($D$48:$D$55,LK55)),"")</f>
        <v/>
      </c>
      <c r="LU55" s="107"/>
      <c r="LV55" s="242"/>
      <c r="LW55" s="228" t="str">
        <f aca="false">IF(LV55="","",VLOOKUP(LV55,Language!$D$5:$E$63,2,0))</f>
        <v/>
      </c>
      <c r="LX55" s="232"/>
      <c r="LY55" s="228" t="str">
        <f aca="false">IF(LX55="","",VLOOKUP(LX55,Language!$D$5:$E$63,2,0))</f>
        <v/>
      </c>
      <c r="LZ55" s="252"/>
      <c r="MA55" s="253"/>
      <c r="MB55" s="254"/>
      <c r="MC55" s="254"/>
      <c r="MD55" s="255" t="n">
        <f aca="false">COUNTIF(LV$48:LV$55,LV55)+COUNTIF(LX$48:LX$55,LV55)</f>
        <v>0</v>
      </c>
      <c r="ME55" s="255" t="n">
        <f aca="false">COUNTIF(LV$48:LV$55,LX55)+COUNTIF(LX$48:LX$55,LX55)</f>
        <v>0</v>
      </c>
      <c r="MF55" s="255"/>
      <c r="MG55" s="247" t="str">
        <f aca="false">IF(OR(LV55&lt;&gt;"",LX55&lt;&gt;""),IF(MD55&lt;&gt;1,0,COUNTIF($B$48:$B$55,LV55)+COUNTIF($D$48:$D$55,LV55))+IF(ME55&lt;&gt;1,0,COUNTIF($B$48:$B$55,LX55)+COUNTIF($D$48:$D$55,LX55)),"")</f>
        <v/>
      </c>
    </row>
    <row r="56" customFormat="false" ht="24" hidden="false" customHeight="true" outlineLevel="0" collapsed="false">
      <c r="A56" s="153"/>
      <c r="B56" s="217" t="str">
        <f aca="false">Language!$E$183</f>
        <v>Quarter final</v>
      </c>
      <c r="C56" s="239"/>
      <c r="D56" s="239"/>
      <c r="E56" s="220"/>
      <c r="F56" s="240"/>
      <c r="G56" s="241"/>
      <c r="H56" s="107"/>
      <c r="I56" s="217" t="str">
        <f aca="false">$B56</f>
        <v>Quarter final</v>
      </c>
      <c r="J56" s="219"/>
      <c r="K56" s="219"/>
      <c r="L56" s="220"/>
      <c r="M56" s="223"/>
      <c r="N56" s="224"/>
      <c r="O56" s="221"/>
      <c r="P56" s="225"/>
      <c r="Q56" s="225"/>
      <c r="R56" s="220"/>
      <c r="S56" s="220"/>
      <c r="T56" s="226"/>
      <c r="U56" s="107"/>
      <c r="V56" s="217" t="str">
        <f aca="false">$B56</f>
        <v>Quarter final</v>
      </c>
      <c r="W56" s="219"/>
      <c r="X56" s="219"/>
      <c r="Y56" s="220"/>
      <c r="Z56" s="223"/>
      <c r="AA56" s="224"/>
      <c r="AB56" s="221"/>
      <c r="AC56" s="225"/>
      <c r="AD56" s="225"/>
      <c r="AE56" s="220"/>
      <c r="AF56" s="220"/>
      <c r="AG56" s="226"/>
      <c r="AH56" s="107"/>
      <c r="AI56" s="217" t="str">
        <f aca="false">$B56</f>
        <v>Quarter final</v>
      </c>
      <c r="AJ56" s="219"/>
      <c r="AK56" s="219"/>
      <c r="AL56" s="220"/>
      <c r="AM56" s="223"/>
      <c r="AN56" s="224"/>
      <c r="AO56" s="221"/>
      <c r="AP56" s="225"/>
      <c r="AQ56" s="225"/>
      <c r="AR56" s="220"/>
      <c r="AS56" s="220"/>
      <c r="AT56" s="226"/>
      <c r="AU56" s="107"/>
      <c r="AV56" s="217" t="str">
        <f aca="false">$B56</f>
        <v>Quarter final</v>
      </c>
      <c r="AW56" s="219"/>
      <c r="AX56" s="219"/>
      <c r="AY56" s="220"/>
      <c r="AZ56" s="223"/>
      <c r="BA56" s="224"/>
      <c r="BB56" s="221"/>
      <c r="BC56" s="225"/>
      <c r="BD56" s="225"/>
      <c r="BE56" s="220"/>
      <c r="BF56" s="220"/>
      <c r="BG56" s="226"/>
      <c r="BH56" s="107"/>
      <c r="BI56" s="217" t="str">
        <f aca="false">$B56</f>
        <v>Quarter final</v>
      </c>
      <c r="BJ56" s="219"/>
      <c r="BK56" s="219"/>
      <c r="BL56" s="220"/>
      <c r="BM56" s="223"/>
      <c r="BN56" s="224"/>
      <c r="BO56" s="221"/>
      <c r="BP56" s="225"/>
      <c r="BQ56" s="225"/>
      <c r="BR56" s="220"/>
      <c r="BS56" s="220"/>
      <c r="BT56" s="226"/>
      <c r="BU56" s="107"/>
      <c r="BV56" s="217" t="str">
        <f aca="false">$B56</f>
        <v>Quarter final</v>
      </c>
      <c r="BW56" s="219"/>
      <c r="BX56" s="219"/>
      <c r="BY56" s="220"/>
      <c r="BZ56" s="223"/>
      <c r="CA56" s="224"/>
      <c r="CB56" s="221"/>
      <c r="CC56" s="225"/>
      <c r="CD56" s="225"/>
      <c r="CE56" s="220"/>
      <c r="CF56" s="220"/>
      <c r="CG56" s="226"/>
      <c r="CH56" s="107"/>
      <c r="CI56" s="217" t="str">
        <f aca="false">$B56</f>
        <v>Quarter final</v>
      </c>
      <c r="CJ56" s="219"/>
      <c r="CK56" s="219"/>
      <c r="CL56" s="220"/>
      <c r="CM56" s="223"/>
      <c r="CN56" s="224"/>
      <c r="CO56" s="221"/>
      <c r="CP56" s="225"/>
      <c r="CQ56" s="225"/>
      <c r="CR56" s="220"/>
      <c r="CS56" s="220"/>
      <c r="CT56" s="226"/>
      <c r="CU56" s="107"/>
      <c r="CV56" s="217" t="str">
        <f aca="false">$B56</f>
        <v>Quarter final</v>
      </c>
      <c r="CW56" s="219"/>
      <c r="CX56" s="219"/>
      <c r="CY56" s="220"/>
      <c r="CZ56" s="223"/>
      <c r="DA56" s="224"/>
      <c r="DB56" s="221"/>
      <c r="DC56" s="225"/>
      <c r="DD56" s="225"/>
      <c r="DE56" s="220"/>
      <c r="DF56" s="220"/>
      <c r="DG56" s="226"/>
      <c r="DH56" s="107"/>
      <c r="DI56" s="217" t="str">
        <f aca="false">$B56</f>
        <v>Quarter final</v>
      </c>
      <c r="DJ56" s="219"/>
      <c r="DK56" s="219"/>
      <c r="DL56" s="220"/>
      <c r="DM56" s="223"/>
      <c r="DN56" s="224"/>
      <c r="DO56" s="221"/>
      <c r="DP56" s="225"/>
      <c r="DQ56" s="225"/>
      <c r="DR56" s="220"/>
      <c r="DS56" s="220"/>
      <c r="DT56" s="226"/>
      <c r="DU56" s="107"/>
      <c r="DV56" s="217" t="str">
        <f aca="false">$B56</f>
        <v>Quarter final</v>
      </c>
      <c r="DW56" s="219"/>
      <c r="DX56" s="219"/>
      <c r="DY56" s="220"/>
      <c r="DZ56" s="223"/>
      <c r="EA56" s="224"/>
      <c r="EB56" s="221"/>
      <c r="EC56" s="225"/>
      <c r="ED56" s="225"/>
      <c r="EE56" s="220"/>
      <c r="EF56" s="220"/>
      <c r="EG56" s="226"/>
      <c r="EH56" s="107"/>
      <c r="EI56" s="217" t="str">
        <f aca="false">$B56</f>
        <v>Quarter final</v>
      </c>
      <c r="EJ56" s="219"/>
      <c r="EK56" s="219"/>
      <c r="EL56" s="220"/>
      <c r="EM56" s="223"/>
      <c r="EN56" s="224"/>
      <c r="EO56" s="221"/>
      <c r="EP56" s="225"/>
      <c r="EQ56" s="225"/>
      <c r="ER56" s="220"/>
      <c r="ES56" s="220"/>
      <c r="ET56" s="226"/>
      <c r="EU56" s="107"/>
      <c r="EV56" s="217" t="str">
        <f aca="false">$B56</f>
        <v>Quarter final</v>
      </c>
      <c r="EW56" s="219"/>
      <c r="EX56" s="219"/>
      <c r="EY56" s="220"/>
      <c r="EZ56" s="223"/>
      <c r="FA56" s="224"/>
      <c r="FB56" s="221"/>
      <c r="FC56" s="225"/>
      <c r="FD56" s="225"/>
      <c r="FE56" s="220"/>
      <c r="FF56" s="220"/>
      <c r="FG56" s="226"/>
      <c r="FH56" s="107"/>
      <c r="FI56" s="217" t="str">
        <f aca="false">$B56</f>
        <v>Quarter final</v>
      </c>
      <c r="FJ56" s="219"/>
      <c r="FK56" s="219"/>
      <c r="FL56" s="220"/>
      <c r="FM56" s="223"/>
      <c r="FN56" s="224"/>
      <c r="FO56" s="221"/>
      <c r="FP56" s="225"/>
      <c r="FQ56" s="225"/>
      <c r="FR56" s="220"/>
      <c r="FS56" s="220"/>
      <c r="FT56" s="226"/>
      <c r="FU56" s="107"/>
      <c r="FV56" s="217" t="str">
        <f aca="false">$B56</f>
        <v>Quarter final</v>
      </c>
      <c r="FW56" s="219"/>
      <c r="FX56" s="219"/>
      <c r="FY56" s="220"/>
      <c r="FZ56" s="223"/>
      <c r="GA56" s="224"/>
      <c r="GB56" s="221"/>
      <c r="GC56" s="225"/>
      <c r="GD56" s="225"/>
      <c r="GE56" s="220"/>
      <c r="GF56" s="220"/>
      <c r="GG56" s="226"/>
      <c r="GH56" s="107"/>
      <c r="GI56" s="217" t="str">
        <f aca="false">$B56</f>
        <v>Quarter final</v>
      </c>
      <c r="GJ56" s="219"/>
      <c r="GK56" s="219"/>
      <c r="GL56" s="220"/>
      <c r="GM56" s="223"/>
      <c r="GN56" s="224"/>
      <c r="GO56" s="221"/>
      <c r="GP56" s="225"/>
      <c r="GQ56" s="225"/>
      <c r="GR56" s="220"/>
      <c r="GS56" s="220"/>
      <c r="GT56" s="226"/>
      <c r="GU56" s="107"/>
      <c r="GV56" s="217" t="str">
        <f aca="false">$B56</f>
        <v>Quarter final</v>
      </c>
      <c r="GW56" s="219"/>
      <c r="GX56" s="219"/>
      <c r="GY56" s="220"/>
      <c r="GZ56" s="223"/>
      <c r="HA56" s="224"/>
      <c r="HB56" s="221"/>
      <c r="HC56" s="225"/>
      <c r="HD56" s="225"/>
      <c r="HE56" s="220"/>
      <c r="HF56" s="220"/>
      <c r="HG56" s="226"/>
      <c r="HH56" s="107"/>
      <c r="HI56" s="217" t="str">
        <f aca="false">$B56</f>
        <v>Quarter final</v>
      </c>
      <c r="HJ56" s="219"/>
      <c r="HK56" s="219"/>
      <c r="HL56" s="220"/>
      <c r="HM56" s="223"/>
      <c r="HN56" s="224"/>
      <c r="HO56" s="221"/>
      <c r="HP56" s="225"/>
      <c r="HQ56" s="225"/>
      <c r="HR56" s="220"/>
      <c r="HS56" s="220"/>
      <c r="HT56" s="226"/>
      <c r="HU56" s="107"/>
      <c r="HV56" s="217" t="str">
        <f aca="false">$B56</f>
        <v>Quarter final</v>
      </c>
      <c r="HW56" s="219"/>
      <c r="HX56" s="219"/>
      <c r="HY56" s="220"/>
      <c r="HZ56" s="223"/>
      <c r="IA56" s="224"/>
      <c r="IB56" s="221"/>
      <c r="IC56" s="225"/>
      <c r="ID56" s="225"/>
      <c r="IE56" s="220"/>
      <c r="IF56" s="220"/>
      <c r="IG56" s="226"/>
      <c r="IH56" s="107"/>
      <c r="II56" s="217" t="str">
        <f aca="false">$B56</f>
        <v>Quarter final</v>
      </c>
      <c r="IJ56" s="219"/>
      <c r="IK56" s="219"/>
      <c r="IL56" s="220"/>
      <c r="IM56" s="223"/>
      <c r="IN56" s="224"/>
      <c r="IO56" s="221"/>
      <c r="IP56" s="225"/>
      <c r="IQ56" s="225"/>
      <c r="IR56" s="220"/>
      <c r="IS56" s="220"/>
      <c r="IT56" s="226"/>
      <c r="IU56" s="107"/>
      <c r="IV56" s="217" t="str">
        <f aca="false">$B56</f>
        <v>Quarter final</v>
      </c>
      <c r="IW56" s="219"/>
      <c r="IX56" s="219"/>
      <c r="IY56" s="220"/>
      <c r="IZ56" s="223"/>
      <c r="JA56" s="224"/>
      <c r="JB56" s="221"/>
      <c r="JC56" s="225"/>
      <c r="JD56" s="225"/>
      <c r="JE56" s="220"/>
      <c r="JF56" s="220"/>
      <c r="JG56" s="226"/>
      <c r="JH56" s="107"/>
      <c r="JI56" s="217" t="str">
        <f aca="false">$B56</f>
        <v>Quarter final</v>
      </c>
      <c r="JJ56" s="219"/>
      <c r="JK56" s="219"/>
      <c r="JL56" s="220"/>
      <c r="JM56" s="223"/>
      <c r="JN56" s="224"/>
      <c r="JO56" s="221"/>
      <c r="JP56" s="225"/>
      <c r="JQ56" s="225"/>
      <c r="JR56" s="220"/>
      <c r="JS56" s="220"/>
      <c r="JT56" s="226"/>
      <c r="JU56" s="107"/>
      <c r="JV56" s="217" t="str">
        <f aca="false">$B56</f>
        <v>Quarter final</v>
      </c>
      <c r="JW56" s="219"/>
      <c r="JX56" s="219"/>
      <c r="JY56" s="220"/>
      <c r="JZ56" s="223"/>
      <c r="KA56" s="224"/>
      <c r="KB56" s="221"/>
      <c r="KC56" s="225"/>
      <c r="KD56" s="225"/>
      <c r="KE56" s="220"/>
      <c r="KF56" s="220"/>
      <c r="KG56" s="226"/>
      <c r="KH56" s="107"/>
      <c r="KI56" s="217" t="str">
        <f aca="false">$B56</f>
        <v>Quarter final</v>
      </c>
      <c r="KJ56" s="219"/>
      <c r="KK56" s="219"/>
      <c r="KL56" s="220"/>
      <c r="KM56" s="223"/>
      <c r="KN56" s="224"/>
      <c r="KO56" s="221"/>
      <c r="KP56" s="225"/>
      <c r="KQ56" s="225"/>
      <c r="KR56" s="220"/>
      <c r="KS56" s="220"/>
      <c r="KT56" s="226"/>
      <c r="KU56" s="107"/>
      <c r="KV56" s="217" t="str">
        <f aca="false">$B56</f>
        <v>Quarter final</v>
      </c>
      <c r="KW56" s="219"/>
      <c r="KX56" s="219"/>
      <c r="KY56" s="220"/>
      <c r="KZ56" s="223"/>
      <c r="LA56" s="224"/>
      <c r="LB56" s="221"/>
      <c r="LC56" s="225"/>
      <c r="LD56" s="225"/>
      <c r="LE56" s="220"/>
      <c r="LF56" s="220"/>
      <c r="LG56" s="226"/>
      <c r="LH56" s="107"/>
      <c r="LI56" s="217" t="str">
        <f aca="false">$B56</f>
        <v>Quarter final</v>
      </c>
      <c r="LJ56" s="219"/>
      <c r="LK56" s="219"/>
      <c r="LL56" s="220"/>
      <c r="LM56" s="223"/>
      <c r="LN56" s="224"/>
      <c r="LO56" s="221"/>
      <c r="LP56" s="225"/>
      <c r="LQ56" s="225"/>
      <c r="LR56" s="220"/>
      <c r="LS56" s="220"/>
      <c r="LT56" s="226"/>
      <c r="LU56" s="107"/>
      <c r="LV56" s="217" t="str">
        <f aca="false">$B56</f>
        <v>Quarter final</v>
      </c>
      <c r="LW56" s="219"/>
      <c r="LX56" s="219"/>
      <c r="LY56" s="220"/>
      <c r="LZ56" s="223"/>
      <c r="MA56" s="224"/>
      <c r="MB56" s="221"/>
      <c r="MC56" s="225"/>
      <c r="MD56" s="225"/>
      <c r="ME56" s="220"/>
      <c r="MF56" s="220"/>
      <c r="MG56" s="226"/>
    </row>
    <row r="57" customFormat="false" ht="15.75" hidden="false" customHeight="true" outlineLevel="0" collapsed="false">
      <c r="A57" s="153"/>
      <c r="B57" s="227" t="n">
        <f aca="false" t="array" ref="B57:B57">IF(C57="","",INDEX(Groups!$C$7:$C$35,MATCH(C57,Groups!$D$7:$D$35,0)))</f>
        <v>3</v>
      </c>
      <c r="C57" s="228" t="str">
        <f aca="true">INDIRECT("'"&amp;References!$A$1&amp;"'!"&amp;"$C$64")</f>
        <v>Spain</v>
      </c>
      <c r="D57" s="229" t="n">
        <f aca="false" t="array" ref="D57:D57">IF(E57="","",INDEX(Groups!$C$7:$C$35,MATCH(E57,Groups!$D$7:$D$35,0)))</f>
        <v>54</v>
      </c>
      <c r="E57" s="228" t="str">
        <f aca="true">INDIRECT("'"&amp;References!$A$1&amp;"'!"&amp;"$E$64")</f>
        <v>Germany</v>
      </c>
      <c r="F57" s="230" t="n">
        <f aca="true">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7</v>
      </c>
      <c r="G57" s="231" t="n">
        <f aca="true">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5</v>
      </c>
      <c r="H57" s="107"/>
      <c r="I57" s="242"/>
      <c r="J57" s="228" t="str">
        <f aca="false">IF(I57="","",VLOOKUP(I57,Language!$D$5:$E$63,2,0))</f>
        <v/>
      </c>
      <c r="K57" s="232"/>
      <c r="L57" s="228" t="str">
        <f aca="false">IF(K57="","",VLOOKUP(K57,Language!$D$5:$E$63,2,0))</f>
        <v/>
      </c>
      <c r="M57" s="243"/>
      <c r="N57" s="244"/>
      <c r="O57" s="245"/>
      <c r="P57" s="245"/>
      <c r="Q57" s="246" t="n">
        <f aca="false">COUNTIF(I$57:I$60,I57)+COUNTIF(K$57:K$60,I57)</f>
        <v>0</v>
      </c>
      <c r="R57" s="246" t="n">
        <f aca="false">COUNTIF(I$57:I$60,K57)+COUNTIF(K$57:K$60,K57)</f>
        <v>0</v>
      </c>
      <c r="S57" s="246"/>
      <c r="T57" s="247" t="str">
        <f aca="false">IF(OR(I57&lt;&gt;"",K57&lt;&gt;""),IF(Q57&lt;&gt;1,0,COUNTIF($B$57:$B$60,I57)+COUNTIF($D$57:$D$60,I57))+IF(R57&lt;&gt;1,0,COUNTIF($B$57:$B$60,K57)+COUNTIF($D$57:$D$60,K57)),"")</f>
        <v/>
      </c>
      <c r="U57" s="107"/>
      <c r="V57" s="242"/>
      <c r="W57" s="228" t="str">
        <f aca="false">IF(V57="","",VLOOKUP(V57,Language!$D$5:$E$63,2,0))</f>
        <v/>
      </c>
      <c r="X57" s="232"/>
      <c r="Y57" s="228" t="str">
        <f aca="false">IF(X57="","",VLOOKUP(X57,Language!$D$5:$E$63,2,0))</f>
        <v/>
      </c>
      <c r="Z57" s="243"/>
      <c r="AA57" s="244"/>
      <c r="AB57" s="245"/>
      <c r="AC57" s="245"/>
      <c r="AD57" s="246" t="n">
        <f aca="false">COUNTIF(V$57:V$60,V57)+COUNTIF(X$57:X$60,V57)</f>
        <v>0</v>
      </c>
      <c r="AE57" s="246" t="n">
        <f aca="false">COUNTIF(V$57:V$60,X57)+COUNTIF(X$57:X$60,X57)</f>
        <v>0</v>
      </c>
      <c r="AF57" s="246"/>
      <c r="AG57" s="247" t="str">
        <f aca="false">IF(OR(V57&lt;&gt;"",X57&lt;&gt;""),IF(AD57&lt;&gt;1,0,COUNTIF($B$57:$B$60,V57)+COUNTIF($D$57:$D$60,V57))+IF(AE57&lt;&gt;1,0,COUNTIF($B$57:$B$60,X57)+COUNTIF($D$57:$D$60,X57)),"")</f>
        <v/>
      </c>
      <c r="AH57" s="107"/>
      <c r="AI57" s="242"/>
      <c r="AJ57" s="228" t="str">
        <f aca="false">IF(AI57="","",VLOOKUP(AI57,Language!$D$5:$E$63,2,0))</f>
        <v/>
      </c>
      <c r="AK57" s="232"/>
      <c r="AL57" s="228" t="str">
        <f aca="false">IF(AK57="","",VLOOKUP(AK57,Language!$D$5:$E$63,2,0))</f>
        <v/>
      </c>
      <c r="AM57" s="243"/>
      <c r="AN57" s="244"/>
      <c r="AO57" s="245"/>
      <c r="AP57" s="245"/>
      <c r="AQ57" s="246" t="n">
        <f aca="false">COUNTIF(AI$57:AI$60,AI57)+COUNTIF(AK$57:AK$60,AI57)</f>
        <v>0</v>
      </c>
      <c r="AR57" s="246" t="n">
        <f aca="false">COUNTIF(AI$57:AI$60,AK57)+COUNTIF(AK$57:AK$60,AK57)</f>
        <v>0</v>
      </c>
      <c r="AS57" s="246"/>
      <c r="AT57" s="247" t="str">
        <f aca="false">IF(OR(AI57&lt;&gt;"",AK57&lt;&gt;""),IF(AQ57&lt;&gt;1,0,COUNTIF($B$57:$B$60,AI57)+COUNTIF($D$57:$D$60,AI57))+IF(AR57&lt;&gt;1,0,COUNTIF($B$57:$B$60,AK57)+COUNTIF($D$57:$D$60,AK57)),"")</f>
        <v/>
      </c>
      <c r="AU57" s="107"/>
      <c r="AV57" s="242"/>
      <c r="AW57" s="228" t="str">
        <f aca="false">IF(AV57="","",VLOOKUP(AV57,Language!$D$5:$E$63,2,0))</f>
        <v/>
      </c>
      <c r="AX57" s="232"/>
      <c r="AY57" s="228" t="str">
        <f aca="false">IF(AX57="","",VLOOKUP(AX57,Language!$D$5:$E$63,2,0))</f>
        <v/>
      </c>
      <c r="AZ57" s="243"/>
      <c r="BA57" s="244"/>
      <c r="BB57" s="245"/>
      <c r="BC57" s="245"/>
      <c r="BD57" s="246" t="n">
        <f aca="false">COUNTIF(AV$57:AV$60,AV57)+COUNTIF(AX$57:AX$60,AV57)</f>
        <v>0</v>
      </c>
      <c r="BE57" s="246" t="n">
        <f aca="false">COUNTIF(AV$57:AV$60,AX57)+COUNTIF(AX$57:AX$60,AX57)</f>
        <v>0</v>
      </c>
      <c r="BF57" s="246"/>
      <c r="BG57" s="247" t="str">
        <f aca="false">IF(OR(AV57&lt;&gt;"",AX57&lt;&gt;""),IF(BD57&lt;&gt;1,0,COUNTIF($B$57:$B$60,AV57)+COUNTIF($D$57:$D$60,AV57))+IF(BE57&lt;&gt;1,0,COUNTIF($B$57:$B$60,AX57)+COUNTIF($D$57:$D$60,AX57)),"")</f>
        <v/>
      </c>
      <c r="BH57" s="107"/>
      <c r="BI57" s="242"/>
      <c r="BJ57" s="228" t="str">
        <f aca="false">IF(BI57="","",VLOOKUP(BI57,Language!$D$5:$E$63,2,0))</f>
        <v/>
      </c>
      <c r="BK57" s="232"/>
      <c r="BL57" s="228" t="str">
        <f aca="false">IF(BK57="","",VLOOKUP(BK57,Language!$D$5:$E$63,2,0))</f>
        <v/>
      </c>
      <c r="BM57" s="243"/>
      <c r="BN57" s="244"/>
      <c r="BO57" s="245"/>
      <c r="BP57" s="245"/>
      <c r="BQ57" s="246" t="n">
        <f aca="false">COUNTIF(BI$57:BI$60,BI57)+COUNTIF(BK$57:BK$60,BI57)</f>
        <v>0</v>
      </c>
      <c r="BR57" s="246" t="n">
        <f aca="false">COUNTIF(BI$57:BI$60,BK57)+COUNTIF(BK$57:BK$60,BK57)</f>
        <v>0</v>
      </c>
      <c r="BS57" s="246"/>
      <c r="BT57" s="247" t="str">
        <f aca="false">IF(OR(BI57&lt;&gt;"",BK57&lt;&gt;""),IF(BQ57&lt;&gt;1,0,COUNTIF($B$57:$B$60,BI57)+COUNTIF($D$57:$D$60,BI57))+IF(BR57&lt;&gt;1,0,COUNTIF($B$57:$B$60,BK57)+COUNTIF($D$57:$D$60,BK57)),"")</f>
        <v/>
      </c>
      <c r="BU57" s="107"/>
      <c r="BV57" s="242"/>
      <c r="BW57" s="228" t="str">
        <f aca="false">IF(BV57="","",VLOOKUP(BV57,Language!$D$5:$E$63,2,0))</f>
        <v/>
      </c>
      <c r="BX57" s="232"/>
      <c r="BY57" s="228" t="str">
        <f aca="false">IF(BX57="","",VLOOKUP(BX57,Language!$D$5:$E$63,2,0))</f>
        <v/>
      </c>
      <c r="BZ57" s="243"/>
      <c r="CA57" s="244"/>
      <c r="CB57" s="245"/>
      <c r="CC57" s="245"/>
      <c r="CD57" s="246" t="n">
        <f aca="false">COUNTIF(BV$57:BV$60,BV57)+COUNTIF(BX$57:BX$60,BV57)</f>
        <v>0</v>
      </c>
      <c r="CE57" s="246" t="n">
        <f aca="false">COUNTIF(BV$57:BV$60,BX57)+COUNTIF(BX$57:BX$60,BX57)</f>
        <v>0</v>
      </c>
      <c r="CF57" s="246"/>
      <c r="CG57" s="247" t="str">
        <f aca="false">IF(OR(BV57&lt;&gt;"",BX57&lt;&gt;""),IF(CD57&lt;&gt;1,0,COUNTIF($B$57:$B$60,BV57)+COUNTIF($D$57:$D$60,BV57))+IF(CE57&lt;&gt;1,0,COUNTIF($B$57:$B$60,BX57)+COUNTIF($D$57:$D$60,BX57)),"")</f>
        <v/>
      </c>
      <c r="CH57" s="107"/>
      <c r="CI57" s="242"/>
      <c r="CJ57" s="228" t="str">
        <f aca="false">IF(CI57="","",VLOOKUP(CI57,Language!$D$5:$E$63,2,0))</f>
        <v/>
      </c>
      <c r="CK57" s="232"/>
      <c r="CL57" s="228" t="str">
        <f aca="false">IF(CK57="","",VLOOKUP(CK57,Language!$D$5:$E$63,2,0))</f>
        <v/>
      </c>
      <c r="CM57" s="243"/>
      <c r="CN57" s="244"/>
      <c r="CO57" s="245"/>
      <c r="CP57" s="245"/>
      <c r="CQ57" s="246" t="n">
        <f aca="false">COUNTIF(CI$57:CI$60,CI57)+COUNTIF(CK$57:CK$60,CI57)</f>
        <v>0</v>
      </c>
      <c r="CR57" s="246" t="n">
        <f aca="false">COUNTIF(CI$57:CI$60,CK57)+COUNTIF(CK$57:CK$60,CK57)</f>
        <v>0</v>
      </c>
      <c r="CS57" s="246"/>
      <c r="CT57" s="247" t="str">
        <f aca="false">IF(OR(CI57&lt;&gt;"",CK57&lt;&gt;""),IF(CQ57&lt;&gt;1,0,COUNTIF($B$57:$B$60,CI57)+COUNTIF($D$57:$D$60,CI57))+IF(CR57&lt;&gt;1,0,COUNTIF($B$57:$B$60,CK57)+COUNTIF($D$57:$D$60,CK57)),"")</f>
        <v/>
      </c>
      <c r="CU57" s="107"/>
      <c r="CV57" s="242"/>
      <c r="CW57" s="228" t="str">
        <f aca="false">IF(CV57="","",VLOOKUP(CV57,Language!$D$5:$E$63,2,0))</f>
        <v/>
      </c>
      <c r="CX57" s="232"/>
      <c r="CY57" s="228" t="str">
        <f aca="false">IF(CX57="","",VLOOKUP(CX57,Language!$D$5:$E$63,2,0))</f>
        <v/>
      </c>
      <c r="CZ57" s="243"/>
      <c r="DA57" s="244"/>
      <c r="DB57" s="245"/>
      <c r="DC57" s="245"/>
      <c r="DD57" s="246" t="n">
        <f aca="false">COUNTIF(CV$57:CV$60,CV57)+COUNTIF(CX$57:CX$60,CV57)</f>
        <v>0</v>
      </c>
      <c r="DE57" s="246" t="n">
        <f aca="false">COUNTIF(CV$57:CV$60,CX57)+COUNTIF(CX$57:CX$60,CX57)</f>
        <v>0</v>
      </c>
      <c r="DF57" s="246"/>
      <c r="DG57" s="247" t="str">
        <f aca="false">IF(OR(CV57&lt;&gt;"",CX57&lt;&gt;""),IF(DD57&lt;&gt;1,0,COUNTIF($B$57:$B$60,CV57)+COUNTIF($D$57:$D$60,CV57))+IF(DE57&lt;&gt;1,0,COUNTIF($B$57:$B$60,CX57)+COUNTIF($D$57:$D$60,CX57)),"")</f>
        <v/>
      </c>
      <c r="DH57" s="107"/>
      <c r="DI57" s="242"/>
      <c r="DJ57" s="228" t="str">
        <f aca="false">IF(DI57="","",VLOOKUP(DI57,Language!$D$5:$E$63,2,0))</f>
        <v/>
      </c>
      <c r="DK57" s="232"/>
      <c r="DL57" s="228" t="str">
        <f aca="false">IF(DK57="","",VLOOKUP(DK57,Language!$D$5:$E$63,2,0))</f>
        <v/>
      </c>
      <c r="DM57" s="243"/>
      <c r="DN57" s="244"/>
      <c r="DO57" s="245"/>
      <c r="DP57" s="245"/>
      <c r="DQ57" s="246" t="n">
        <f aca="false">COUNTIF(DI$57:DI$60,DI57)+COUNTIF(DK$57:DK$60,DI57)</f>
        <v>0</v>
      </c>
      <c r="DR57" s="246" t="n">
        <f aca="false">COUNTIF(DI$57:DI$60,DK57)+COUNTIF(DK$57:DK$60,DK57)</f>
        <v>0</v>
      </c>
      <c r="DS57" s="246"/>
      <c r="DT57" s="247" t="str">
        <f aca="false">IF(OR(DI57&lt;&gt;"",DK57&lt;&gt;""),IF(DQ57&lt;&gt;1,0,COUNTIF($B$57:$B$60,DI57)+COUNTIF($D$57:$D$60,DI57))+IF(DR57&lt;&gt;1,0,COUNTIF($B$57:$B$60,DK57)+COUNTIF($D$57:$D$60,DK57)),"")</f>
        <v/>
      </c>
      <c r="DU57" s="107"/>
      <c r="DV57" s="242"/>
      <c r="DW57" s="228" t="str">
        <f aca="false">IF(DV57="","",VLOOKUP(DV57,Language!$D$5:$E$63,2,0))</f>
        <v/>
      </c>
      <c r="DX57" s="232"/>
      <c r="DY57" s="228" t="str">
        <f aca="false">IF(DX57="","",VLOOKUP(DX57,Language!$D$5:$E$63,2,0))</f>
        <v/>
      </c>
      <c r="DZ57" s="243"/>
      <c r="EA57" s="244"/>
      <c r="EB57" s="245"/>
      <c r="EC57" s="245"/>
      <c r="ED57" s="246" t="n">
        <f aca="false">COUNTIF(DV$57:DV$60,DV57)+COUNTIF(DX$57:DX$60,DV57)</f>
        <v>0</v>
      </c>
      <c r="EE57" s="246" t="n">
        <f aca="false">COUNTIF(DV$57:DV$60,DX57)+COUNTIF(DX$57:DX$60,DX57)</f>
        <v>0</v>
      </c>
      <c r="EF57" s="246"/>
      <c r="EG57" s="247" t="str">
        <f aca="false">IF(OR(DV57&lt;&gt;"",DX57&lt;&gt;""),IF(ED57&lt;&gt;1,0,COUNTIF($B$57:$B$60,DV57)+COUNTIF($D$57:$D$60,DV57))+IF(EE57&lt;&gt;1,0,COUNTIF($B$57:$B$60,DX57)+COUNTIF($D$57:$D$60,DX57)),"")</f>
        <v/>
      </c>
      <c r="EH57" s="107"/>
      <c r="EI57" s="242"/>
      <c r="EJ57" s="228" t="str">
        <f aca="false">IF(EI57="","",VLOOKUP(EI57,Language!$D$5:$E$63,2,0))</f>
        <v/>
      </c>
      <c r="EK57" s="232"/>
      <c r="EL57" s="228" t="str">
        <f aca="false">IF(EK57="","",VLOOKUP(EK57,Language!$D$5:$E$63,2,0))</f>
        <v/>
      </c>
      <c r="EM57" s="243"/>
      <c r="EN57" s="244"/>
      <c r="EO57" s="245"/>
      <c r="EP57" s="245"/>
      <c r="EQ57" s="246" t="n">
        <f aca="false">COUNTIF(EI$57:EI$60,EI57)+COUNTIF(EK$57:EK$60,EI57)</f>
        <v>0</v>
      </c>
      <c r="ER57" s="246" t="n">
        <f aca="false">COUNTIF(EI$57:EI$60,EK57)+COUNTIF(EK$57:EK$60,EK57)</f>
        <v>0</v>
      </c>
      <c r="ES57" s="246"/>
      <c r="ET57" s="247" t="str">
        <f aca="false">IF(OR(EI57&lt;&gt;"",EK57&lt;&gt;""),IF(EQ57&lt;&gt;1,0,COUNTIF($B$57:$B$60,EI57)+COUNTIF($D$57:$D$60,EI57))+IF(ER57&lt;&gt;1,0,COUNTIF($B$57:$B$60,EK57)+COUNTIF($D$57:$D$60,EK57)),"")</f>
        <v/>
      </c>
      <c r="EU57" s="107"/>
      <c r="EV57" s="242"/>
      <c r="EW57" s="228" t="str">
        <f aca="false">IF(EV57="","",VLOOKUP(EV57,Language!$D$5:$E$63,2,0))</f>
        <v/>
      </c>
      <c r="EX57" s="232"/>
      <c r="EY57" s="228" t="str">
        <f aca="false">IF(EX57="","",VLOOKUP(EX57,Language!$D$5:$E$63,2,0))</f>
        <v/>
      </c>
      <c r="EZ57" s="243"/>
      <c r="FA57" s="244"/>
      <c r="FB57" s="245"/>
      <c r="FC57" s="245"/>
      <c r="FD57" s="246" t="n">
        <f aca="false">COUNTIF(EV$57:EV$60,EV57)+COUNTIF(EX$57:EX$60,EV57)</f>
        <v>0</v>
      </c>
      <c r="FE57" s="246" t="n">
        <f aca="false">COUNTIF(EV$57:EV$60,EX57)+COUNTIF(EX$57:EX$60,EX57)</f>
        <v>0</v>
      </c>
      <c r="FF57" s="246"/>
      <c r="FG57" s="247" t="str">
        <f aca="false">IF(OR(EV57&lt;&gt;"",EX57&lt;&gt;""),IF(FD57&lt;&gt;1,0,COUNTIF($B$57:$B$60,EV57)+COUNTIF($D$57:$D$60,EV57))+IF(FE57&lt;&gt;1,0,COUNTIF($B$57:$B$60,EX57)+COUNTIF($D$57:$D$60,EX57)),"")</f>
        <v/>
      </c>
      <c r="FH57" s="107"/>
      <c r="FI57" s="242"/>
      <c r="FJ57" s="228" t="str">
        <f aca="false">IF(FI57="","",VLOOKUP(FI57,Language!$D$5:$E$63,2,0))</f>
        <v/>
      </c>
      <c r="FK57" s="232"/>
      <c r="FL57" s="228" t="str">
        <f aca="false">IF(FK57="","",VLOOKUP(FK57,Language!$D$5:$E$63,2,0))</f>
        <v/>
      </c>
      <c r="FM57" s="243"/>
      <c r="FN57" s="244"/>
      <c r="FO57" s="245"/>
      <c r="FP57" s="245"/>
      <c r="FQ57" s="246" t="n">
        <f aca="false">COUNTIF(FI$57:FI$60,FI57)+COUNTIF(FK$57:FK$60,FI57)</f>
        <v>0</v>
      </c>
      <c r="FR57" s="246" t="n">
        <f aca="false">COUNTIF(FI$57:FI$60,FK57)+COUNTIF(FK$57:FK$60,FK57)</f>
        <v>0</v>
      </c>
      <c r="FS57" s="246"/>
      <c r="FT57" s="247" t="str">
        <f aca="false">IF(OR(FI57&lt;&gt;"",FK57&lt;&gt;""),IF(FQ57&lt;&gt;1,0,COUNTIF($B$57:$B$60,FI57)+COUNTIF($D$57:$D$60,FI57))+IF(FR57&lt;&gt;1,0,COUNTIF($B$57:$B$60,FK57)+COUNTIF($D$57:$D$60,FK57)),"")</f>
        <v/>
      </c>
      <c r="FU57" s="107"/>
      <c r="FV57" s="242"/>
      <c r="FW57" s="228" t="str">
        <f aca="false">IF(FV57="","",VLOOKUP(FV57,Language!$D$5:$E$63,2,0))</f>
        <v/>
      </c>
      <c r="FX57" s="232"/>
      <c r="FY57" s="228" t="str">
        <f aca="false">IF(FX57="","",VLOOKUP(FX57,Language!$D$5:$E$63,2,0))</f>
        <v/>
      </c>
      <c r="FZ57" s="243"/>
      <c r="GA57" s="244"/>
      <c r="GB57" s="245"/>
      <c r="GC57" s="245"/>
      <c r="GD57" s="246" t="n">
        <f aca="false">COUNTIF(FV$57:FV$60,FV57)+COUNTIF(FX$57:FX$60,FV57)</f>
        <v>0</v>
      </c>
      <c r="GE57" s="246" t="n">
        <f aca="false">COUNTIF(FV$57:FV$60,FX57)+COUNTIF(FX$57:FX$60,FX57)</f>
        <v>0</v>
      </c>
      <c r="GF57" s="246"/>
      <c r="GG57" s="247" t="str">
        <f aca="false">IF(OR(FV57&lt;&gt;"",FX57&lt;&gt;""),IF(GD57&lt;&gt;1,0,COUNTIF($B$57:$B$60,FV57)+COUNTIF($D$57:$D$60,FV57))+IF(GE57&lt;&gt;1,0,COUNTIF($B$57:$B$60,FX57)+COUNTIF($D$57:$D$60,FX57)),"")</f>
        <v/>
      </c>
      <c r="GH57" s="107"/>
      <c r="GI57" s="242"/>
      <c r="GJ57" s="228" t="str">
        <f aca="false">IF(GI57="","",VLOOKUP(GI57,Language!$D$5:$E$63,2,0))</f>
        <v/>
      </c>
      <c r="GK57" s="232"/>
      <c r="GL57" s="228" t="str">
        <f aca="false">IF(GK57="","",VLOOKUP(GK57,Language!$D$5:$E$63,2,0))</f>
        <v/>
      </c>
      <c r="GM57" s="243"/>
      <c r="GN57" s="244"/>
      <c r="GO57" s="245"/>
      <c r="GP57" s="245"/>
      <c r="GQ57" s="246" t="n">
        <f aca="false">COUNTIF(GI$57:GI$60,GI57)+COUNTIF(GK$57:GK$60,GI57)</f>
        <v>0</v>
      </c>
      <c r="GR57" s="246" t="n">
        <f aca="false">COUNTIF(GI$57:GI$60,GK57)+COUNTIF(GK$57:GK$60,GK57)</f>
        <v>0</v>
      </c>
      <c r="GS57" s="246"/>
      <c r="GT57" s="247" t="str">
        <f aca="false">IF(OR(GI57&lt;&gt;"",GK57&lt;&gt;""),IF(GQ57&lt;&gt;1,0,COUNTIF($B$57:$B$60,GI57)+COUNTIF($D$57:$D$60,GI57))+IF(GR57&lt;&gt;1,0,COUNTIF($B$57:$B$60,GK57)+COUNTIF($D$57:$D$60,GK57)),"")</f>
        <v/>
      </c>
      <c r="GU57" s="107"/>
      <c r="GV57" s="242"/>
      <c r="GW57" s="228" t="str">
        <f aca="false">IF(GV57="","",VLOOKUP(GV57,Language!$D$5:$E$63,2,0))</f>
        <v/>
      </c>
      <c r="GX57" s="232"/>
      <c r="GY57" s="228" t="str">
        <f aca="false">IF(GX57="","",VLOOKUP(GX57,Language!$D$5:$E$63,2,0))</f>
        <v/>
      </c>
      <c r="GZ57" s="243"/>
      <c r="HA57" s="244"/>
      <c r="HB57" s="245"/>
      <c r="HC57" s="245"/>
      <c r="HD57" s="246" t="n">
        <f aca="false">COUNTIF(GV$57:GV$60,GV57)+COUNTIF(GX$57:GX$60,GV57)</f>
        <v>0</v>
      </c>
      <c r="HE57" s="246" t="n">
        <f aca="false">COUNTIF(GV$57:GV$60,GX57)+COUNTIF(GX$57:GX$60,GX57)</f>
        <v>0</v>
      </c>
      <c r="HF57" s="246"/>
      <c r="HG57" s="247" t="str">
        <f aca="false">IF(OR(GV57&lt;&gt;"",GX57&lt;&gt;""),IF(HD57&lt;&gt;1,0,COUNTIF($B$57:$B$60,GV57)+COUNTIF($D$57:$D$60,GV57))+IF(HE57&lt;&gt;1,0,COUNTIF($B$57:$B$60,GX57)+COUNTIF($D$57:$D$60,GX57)),"")</f>
        <v/>
      </c>
      <c r="HH57" s="107"/>
      <c r="HI57" s="242"/>
      <c r="HJ57" s="228" t="str">
        <f aca="false">IF(HI57="","",VLOOKUP(HI57,Language!$D$5:$E$63,2,0))</f>
        <v/>
      </c>
      <c r="HK57" s="232"/>
      <c r="HL57" s="228" t="str">
        <f aca="false">IF(HK57="","",VLOOKUP(HK57,Language!$D$5:$E$63,2,0))</f>
        <v/>
      </c>
      <c r="HM57" s="243"/>
      <c r="HN57" s="244"/>
      <c r="HO57" s="245"/>
      <c r="HP57" s="245"/>
      <c r="HQ57" s="246" t="n">
        <f aca="false">COUNTIF(HI$57:HI$60,HI57)+COUNTIF(HK$57:HK$60,HI57)</f>
        <v>0</v>
      </c>
      <c r="HR57" s="246" t="n">
        <f aca="false">COUNTIF(HI$57:HI$60,HK57)+COUNTIF(HK$57:HK$60,HK57)</f>
        <v>0</v>
      </c>
      <c r="HS57" s="246"/>
      <c r="HT57" s="247" t="str">
        <f aca="false">IF(OR(HI57&lt;&gt;"",HK57&lt;&gt;""),IF(HQ57&lt;&gt;1,0,COUNTIF($B$57:$B$60,HI57)+COUNTIF($D$57:$D$60,HI57))+IF(HR57&lt;&gt;1,0,COUNTIF($B$57:$B$60,HK57)+COUNTIF($D$57:$D$60,HK57)),"")</f>
        <v/>
      </c>
      <c r="HU57" s="107"/>
      <c r="HV57" s="242"/>
      <c r="HW57" s="228" t="str">
        <f aca="false">IF(HV57="","",VLOOKUP(HV57,Language!$D$5:$E$63,2,0))</f>
        <v/>
      </c>
      <c r="HX57" s="232"/>
      <c r="HY57" s="228" t="str">
        <f aca="false">IF(HX57="","",VLOOKUP(HX57,Language!$D$5:$E$63,2,0))</f>
        <v/>
      </c>
      <c r="HZ57" s="243"/>
      <c r="IA57" s="244"/>
      <c r="IB57" s="245"/>
      <c r="IC57" s="245"/>
      <c r="ID57" s="246" t="n">
        <f aca="false">COUNTIF(HV$57:HV$60,HV57)+COUNTIF(HX$57:HX$60,HV57)</f>
        <v>0</v>
      </c>
      <c r="IE57" s="246" t="n">
        <f aca="false">COUNTIF(HV$57:HV$60,HX57)+COUNTIF(HX$57:HX$60,HX57)</f>
        <v>0</v>
      </c>
      <c r="IF57" s="246"/>
      <c r="IG57" s="247" t="str">
        <f aca="false">IF(OR(HV57&lt;&gt;"",HX57&lt;&gt;""),IF(ID57&lt;&gt;1,0,COUNTIF($B$57:$B$60,HV57)+COUNTIF($D$57:$D$60,HV57))+IF(IE57&lt;&gt;1,0,COUNTIF($B$57:$B$60,HX57)+COUNTIF($D$57:$D$60,HX57)),"")</f>
        <v/>
      </c>
      <c r="IH57" s="107"/>
      <c r="II57" s="242"/>
      <c r="IJ57" s="228" t="str">
        <f aca="false">IF(II57="","",VLOOKUP(II57,Language!$D$5:$E$63,2,0))</f>
        <v/>
      </c>
      <c r="IK57" s="232"/>
      <c r="IL57" s="228" t="str">
        <f aca="false">IF(IK57="","",VLOOKUP(IK57,Language!$D$5:$E$63,2,0))</f>
        <v/>
      </c>
      <c r="IM57" s="243"/>
      <c r="IN57" s="244"/>
      <c r="IO57" s="245"/>
      <c r="IP57" s="245"/>
      <c r="IQ57" s="246" t="n">
        <f aca="false">COUNTIF(II$57:II$60,II57)+COUNTIF(IK$57:IK$60,II57)</f>
        <v>0</v>
      </c>
      <c r="IR57" s="246" t="n">
        <f aca="false">COUNTIF(II$57:II$60,IK57)+COUNTIF(IK$57:IK$60,IK57)</f>
        <v>0</v>
      </c>
      <c r="IS57" s="246"/>
      <c r="IT57" s="247" t="str">
        <f aca="false">IF(OR(II57&lt;&gt;"",IK57&lt;&gt;""),IF(IQ57&lt;&gt;1,0,COUNTIF($B$57:$B$60,II57)+COUNTIF($D$57:$D$60,II57))+IF(IR57&lt;&gt;1,0,COUNTIF($B$57:$B$60,IK57)+COUNTIF($D$57:$D$60,IK57)),"")</f>
        <v/>
      </c>
      <c r="IU57" s="107"/>
      <c r="IV57" s="242"/>
      <c r="IW57" s="228" t="str">
        <f aca="false">IF(IV57="","",VLOOKUP(IV57,Language!$D$5:$E$63,2,0))</f>
        <v/>
      </c>
      <c r="IX57" s="232"/>
      <c r="IY57" s="228" t="str">
        <f aca="false">IF(IX57="","",VLOOKUP(IX57,Language!$D$5:$E$63,2,0))</f>
        <v/>
      </c>
      <c r="IZ57" s="243"/>
      <c r="JA57" s="244"/>
      <c r="JB57" s="245"/>
      <c r="JC57" s="245"/>
      <c r="JD57" s="246" t="n">
        <f aca="false">COUNTIF(IV$57:IV$60,IV57)+COUNTIF(IX$57:IX$60,IV57)</f>
        <v>0</v>
      </c>
      <c r="JE57" s="246" t="n">
        <f aca="false">COUNTIF(IV$57:IV$60,IX57)+COUNTIF(IX$57:IX$60,IX57)</f>
        <v>0</v>
      </c>
      <c r="JF57" s="246"/>
      <c r="JG57" s="247" t="str">
        <f aca="false">IF(OR(IV57&lt;&gt;"",IX57&lt;&gt;""),IF(JD57&lt;&gt;1,0,COUNTIF($B$57:$B$60,IV57)+COUNTIF($D$57:$D$60,IV57))+IF(JE57&lt;&gt;1,0,COUNTIF($B$57:$B$60,IX57)+COUNTIF($D$57:$D$60,IX57)),"")</f>
        <v/>
      </c>
      <c r="JH57" s="107"/>
      <c r="JI57" s="242"/>
      <c r="JJ57" s="228" t="str">
        <f aca="false">IF(JI57="","",VLOOKUP(JI57,Language!$D$5:$E$63,2,0))</f>
        <v/>
      </c>
      <c r="JK57" s="232"/>
      <c r="JL57" s="228" t="str">
        <f aca="false">IF(JK57="","",VLOOKUP(JK57,Language!$D$5:$E$63,2,0))</f>
        <v/>
      </c>
      <c r="JM57" s="243"/>
      <c r="JN57" s="244"/>
      <c r="JO57" s="245"/>
      <c r="JP57" s="245"/>
      <c r="JQ57" s="246" t="n">
        <f aca="false">COUNTIF(JI$57:JI$60,JI57)+COUNTIF(JK$57:JK$60,JI57)</f>
        <v>0</v>
      </c>
      <c r="JR57" s="246" t="n">
        <f aca="false">COUNTIF(JI$57:JI$60,JK57)+COUNTIF(JK$57:JK$60,JK57)</f>
        <v>0</v>
      </c>
      <c r="JS57" s="246"/>
      <c r="JT57" s="247" t="str">
        <f aca="false">IF(OR(JI57&lt;&gt;"",JK57&lt;&gt;""),IF(JQ57&lt;&gt;1,0,COUNTIF($B$57:$B$60,JI57)+COUNTIF($D$57:$D$60,JI57))+IF(JR57&lt;&gt;1,0,COUNTIF($B$57:$B$60,JK57)+COUNTIF($D$57:$D$60,JK57)),"")</f>
        <v/>
      </c>
      <c r="JU57" s="107"/>
      <c r="JV57" s="242"/>
      <c r="JW57" s="228" t="str">
        <f aca="false">IF(JV57="","",VLOOKUP(JV57,Language!$D$5:$E$63,2,0))</f>
        <v/>
      </c>
      <c r="JX57" s="232"/>
      <c r="JY57" s="228" t="str">
        <f aca="false">IF(JX57="","",VLOOKUP(JX57,Language!$D$5:$E$63,2,0))</f>
        <v/>
      </c>
      <c r="JZ57" s="243"/>
      <c r="KA57" s="244"/>
      <c r="KB57" s="245"/>
      <c r="KC57" s="245"/>
      <c r="KD57" s="246" t="n">
        <f aca="false">COUNTIF(JV$57:JV$60,JV57)+COUNTIF(JX$57:JX$60,JV57)</f>
        <v>0</v>
      </c>
      <c r="KE57" s="246" t="n">
        <f aca="false">COUNTIF(JV$57:JV$60,JX57)+COUNTIF(JX$57:JX$60,JX57)</f>
        <v>0</v>
      </c>
      <c r="KF57" s="246"/>
      <c r="KG57" s="247" t="str">
        <f aca="false">IF(OR(JV57&lt;&gt;"",JX57&lt;&gt;""),IF(KD57&lt;&gt;1,0,COUNTIF($B$57:$B$60,JV57)+COUNTIF($D$57:$D$60,JV57))+IF(KE57&lt;&gt;1,0,COUNTIF($B$57:$B$60,JX57)+COUNTIF($D$57:$D$60,JX57)),"")</f>
        <v/>
      </c>
      <c r="KH57" s="107"/>
      <c r="KI57" s="242"/>
      <c r="KJ57" s="228" t="str">
        <f aca="false">IF(KI57="","",VLOOKUP(KI57,Language!$D$5:$E$63,2,0))</f>
        <v/>
      </c>
      <c r="KK57" s="232"/>
      <c r="KL57" s="228" t="str">
        <f aca="false">IF(KK57="","",VLOOKUP(KK57,Language!$D$5:$E$63,2,0))</f>
        <v/>
      </c>
      <c r="KM57" s="243"/>
      <c r="KN57" s="244"/>
      <c r="KO57" s="245"/>
      <c r="KP57" s="245"/>
      <c r="KQ57" s="246" t="n">
        <f aca="false">COUNTIF(KI$57:KI$60,KI57)+COUNTIF(KK$57:KK$60,KI57)</f>
        <v>0</v>
      </c>
      <c r="KR57" s="246" t="n">
        <f aca="false">COUNTIF(KI$57:KI$60,KK57)+COUNTIF(KK$57:KK$60,KK57)</f>
        <v>0</v>
      </c>
      <c r="KS57" s="246"/>
      <c r="KT57" s="247" t="str">
        <f aca="false">IF(OR(KI57&lt;&gt;"",KK57&lt;&gt;""),IF(KQ57&lt;&gt;1,0,COUNTIF($B$57:$B$60,KI57)+COUNTIF($D$57:$D$60,KI57))+IF(KR57&lt;&gt;1,0,COUNTIF($B$57:$B$60,KK57)+COUNTIF($D$57:$D$60,KK57)),"")</f>
        <v/>
      </c>
      <c r="KU57" s="107"/>
      <c r="KV57" s="242"/>
      <c r="KW57" s="228" t="str">
        <f aca="false">IF(KV57="","",VLOOKUP(KV57,Language!$D$5:$E$63,2,0))</f>
        <v/>
      </c>
      <c r="KX57" s="232"/>
      <c r="KY57" s="228" t="str">
        <f aca="false">IF(KX57="","",VLOOKUP(KX57,Language!$D$5:$E$63,2,0))</f>
        <v/>
      </c>
      <c r="KZ57" s="243"/>
      <c r="LA57" s="244"/>
      <c r="LB57" s="245"/>
      <c r="LC57" s="245"/>
      <c r="LD57" s="246" t="n">
        <f aca="false">COUNTIF(KV$57:KV$60,KV57)+COUNTIF(KX$57:KX$60,KV57)</f>
        <v>0</v>
      </c>
      <c r="LE57" s="246" t="n">
        <f aca="false">COUNTIF(KV$57:KV$60,KX57)+COUNTIF(KX$57:KX$60,KX57)</f>
        <v>0</v>
      </c>
      <c r="LF57" s="246"/>
      <c r="LG57" s="247" t="str">
        <f aca="false">IF(OR(KV57&lt;&gt;"",KX57&lt;&gt;""),IF(LD57&lt;&gt;1,0,COUNTIF($B$57:$B$60,KV57)+COUNTIF($D$57:$D$60,KV57))+IF(LE57&lt;&gt;1,0,COUNTIF($B$57:$B$60,KX57)+COUNTIF($D$57:$D$60,KX57)),"")</f>
        <v/>
      </c>
      <c r="LH57" s="107"/>
      <c r="LI57" s="242"/>
      <c r="LJ57" s="228" t="str">
        <f aca="false">IF(LI57="","",VLOOKUP(LI57,Language!$D$5:$E$63,2,0))</f>
        <v/>
      </c>
      <c r="LK57" s="232"/>
      <c r="LL57" s="228" t="str">
        <f aca="false">IF(LK57="","",VLOOKUP(LK57,Language!$D$5:$E$63,2,0))</f>
        <v/>
      </c>
      <c r="LM57" s="243"/>
      <c r="LN57" s="244"/>
      <c r="LO57" s="245"/>
      <c r="LP57" s="245"/>
      <c r="LQ57" s="246" t="n">
        <f aca="false">COUNTIF(LI$57:LI$60,LI57)+COUNTIF(LK$57:LK$60,LI57)</f>
        <v>0</v>
      </c>
      <c r="LR57" s="246" t="n">
        <f aca="false">COUNTIF(LI$57:LI$60,LK57)+COUNTIF(LK$57:LK$60,LK57)</f>
        <v>0</v>
      </c>
      <c r="LS57" s="246"/>
      <c r="LT57" s="247" t="str">
        <f aca="false">IF(OR(LI57&lt;&gt;"",LK57&lt;&gt;""),IF(LQ57&lt;&gt;1,0,COUNTIF($B$57:$B$60,LI57)+COUNTIF($D$57:$D$60,LI57))+IF(LR57&lt;&gt;1,0,COUNTIF($B$57:$B$60,LK57)+COUNTIF($D$57:$D$60,LK57)),"")</f>
        <v/>
      </c>
      <c r="LU57" s="107"/>
      <c r="LV57" s="242"/>
      <c r="LW57" s="228" t="str">
        <f aca="false">IF(LV57="","",VLOOKUP(LV57,Language!$D$5:$E$63,2,0))</f>
        <v/>
      </c>
      <c r="LX57" s="232"/>
      <c r="LY57" s="228" t="str">
        <f aca="false">IF(LX57="","",VLOOKUP(LX57,Language!$D$5:$E$63,2,0))</f>
        <v/>
      </c>
      <c r="LZ57" s="243"/>
      <c r="MA57" s="244"/>
      <c r="MB57" s="245"/>
      <c r="MC57" s="245"/>
      <c r="MD57" s="246" t="n">
        <f aca="false">COUNTIF(LV$57:LV$60,LV57)+COUNTIF(LX$57:LX$60,LV57)</f>
        <v>0</v>
      </c>
      <c r="ME57" s="246" t="n">
        <f aca="false">COUNTIF(LV$57:LV$60,LX57)+COUNTIF(LX$57:LX$60,LX57)</f>
        <v>0</v>
      </c>
      <c r="MF57" s="246"/>
      <c r="MG57" s="247" t="str">
        <f aca="false">IF(OR(LV57&lt;&gt;"",LX57&lt;&gt;""),IF(MD57&lt;&gt;1,0,COUNTIF($B$57:$B$60,LV57)+COUNTIF($D$57:$D$60,LV57))+IF(ME57&lt;&gt;1,0,COUNTIF($B$57:$B$60,LX57)+COUNTIF($D$57:$D$60,LX57)),"")</f>
        <v/>
      </c>
    </row>
    <row r="58" customFormat="false" ht="15.75" hidden="false" customHeight="true" outlineLevel="0" collapsed="false">
      <c r="A58" s="153"/>
      <c r="B58" s="227" t="n">
        <f aca="false" t="array" ref="B58:B58">IF(C58="","",INDEX(Groups!$C$7:$C$35,MATCH(C58,Groups!$D$7:$D$35,0)))</f>
        <v>1</v>
      </c>
      <c r="C58" s="228" t="str">
        <f aca="true">INDIRECT("'"&amp;References!$A$1&amp;"'!"&amp;"$I$64")</f>
        <v>Portugal</v>
      </c>
      <c r="D58" s="229" t="n">
        <f aca="false" t="array" ref="D58:D58">IF(E58="","",INDEX(Groups!$C$7:$C$35,MATCH(E58,Groups!$D$7:$D$35,0)))</f>
        <v>12</v>
      </c>
      <c r="E58" s="228" t="str">
        <f aca="true">INDIRECT("'"&amp;References!$A$1&amp;"'!"&amp;"$K$64")</f>
        <v>Netherlands</v>
      </c>
      <c r="F58" s="230" t="n">
        <f aca="true">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231" t="n">
        <f aca="true">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H58" s="107"/>
      <c r="I58" s="242"/>
      <c r="J58" s="228" t="str">
        <f aca="false">IF(I58="","",VLOOKUP(I58,Language!$D$5:$E$63,2,0))</f>
        <v/>
      </c>
      <c r="K58" s="232"/>
      <c r="L58" s="228" t="str">
        <f aca="false">IF(K58="","",VLOOKUP(K58,Language!$D$5:$E$63,2,0))</f>
        <v/>
      </c>
      <c r="M58" s="248"/>
      <c r="N58" s="249"/>
      <c r="O58" s="250"/>
      <c r="P58" s="250"/>
      <c r="Q58" s="251" t="n">
        <f aca="false">COUNTIF(I$57:I$60,I58)+COUNTIF(K$57:K$60,I58)</f>
        <v>0</v>
      </c>
      <c r="R58" s="251" t="n">
        <f aca="false">COUNTIF(I$57:I$60,K58)+COUNTIF(K$57:K$60,K58)</f>
        <v>0</v>
      </c>
      <c r="S58" s="251"/>
      <c r="T58" s="247" t="str">
        <f aca="false">IF(OR(I58&lt;&gt;"",K58&lt;&gt;""),IF(Q58&lt;&gt;1,0,COUNTIF($B$57:$B$60,I58)+COUNTIF($D$57:$D$60,I58))+IF(R58&lt;&gt;1,0,COUNTIF($B$57:$B$60,K58)+COUNTIF($D$57:$D$60,K58)),"")</f>
        <v/>
      </c>
      <c r="U58" s="107"/>
      <c r="V58" s="242"/>
      <c r="W58" s="228" t="str">
        <f aca="false">IF(V58="","",VLOOKUP(V58,Language!$D$5:$E$63,2,0))</f>
        <v/>
      </c>
      <c r="X58" s="232"/>
      <c r="Y58" s="228" t="str">
        <f aca="false">IF(X58="","",VLOOKUP(X58,Language!$D$5:$E$63,2,0))</f>
        <v/>
      </c>
      <c r="Z58" s="248"/>
      <c r="AA58" s="249"/>
      <c r="AB58" s="250"/>
      <c r="AC58" s="250"/>
      <c r="AD58" s="251" t="n">
        <f aca="false">COUNTIF(V$57:V$60,V58)+COUNTIF(X$57:X$60,V58)</f>
        <v>0</v>
      </c>
      <c r="AE58" s="251" t="n">
        <f aca="false">COUNTIF(V$57:V$60,X58)+COUNTIF(X$57:X$60,X58)</f>
        <v>0</v>
      </c>
      <c r="AF58" s="251"/>
      <c r="AG58" s="247" t="str">
        <f aca="false">IF(OR(V58&lt;&gt;"",X58&lt;&gt;""),IF(AD58&lt;&gt;1,0,COUNTIF($B$57:$B$60,V58)+COUNTIF($D$57:$D$60,V58))+IF(AE58&lt;&gt;1,0,COUNTIF($B$57:$B$60,X58)+COUNTIF($D$57:$D$60,X58)),"")</f>
        <v/>
      </c>
      <c r="AH58" s="107"/>
      <c r="AI58" s="242"/>
      <c r="AJ58" s="228" t="str">
        <f aca="false">IF(AI58="","",VLOOKUP(AI58,Language!$D$5:$E$63,2,0))</f>
        <v/>
      </c>
      <c r="AK58" s="232"/>
      <c r="AL58" s="228" t="str">
        <f aca="false">IF(AK58="","",VLOOKUP(AK58,Language!$D$5:$E$63,2,0))</f>
        <v/>
      </c>
      <c r="AM58" s="248"/>
      <c r="AN58" s="249"/>
      <c r="AO58" s="250"/>
      <c r="AP58" s="250"/>
      <c r="AQ58" s="251" t="n">
        <f aca="false">COUNTIF(AI$57:AI$60,AI58)+COUNTIF(AK$57:AK$60,AI58)</f>
        <v>0</v>
      </c>
      <c r="AR58" s="251" t="n">
        <f aca="false">COUNTIF(AI$57:AI$60,AK58)+COUNTIF(AK$57:AK$60,AK58)</f>
        <v>0</v>
      </c>
      <c r="AS58" s="251"/>
      <c r="AT58" s="247" t="str">
        <f aca="false">IF(OR(AI58&lt;&gt;"",AK58&lt;&gt;""),IF(AQ58&lt;&gt;1,0,COUNTIF($B$57:$B$60,AI58)+COUNTIF($D$57:$D$60,AI58))+IF(AR58&lt;&gt;1,0,COUNTIF($B$57:$B$60,AK58)+COUNTIF($D$57:$D$60,AK58)),"")</f>
        <v/>
      </c>
      <c r="AU58" s="107"/>
      <c r="AV58" s="242"/>
      <c r="AW58" s="228" t="str">
        <f aca="false">IF(AV58="","",VLOOKUP(AV58,Language!$D$5:$E$63,2,0))</f>
        <v/>
      </c>
      <c r="AX58" s="232"/>
      <c r="AY58" s="228" t="str">
        <f aca="false">IF(AX58="","",VLOOKUP(AX58,Language!$D$5:$E$63,2,0))</f>
        <v/>
      </c>
      <c r="AZ58" s="248"/>
      <c r="BA58" s="249"/>
      <c r="BB58" s="250"/>
      <c r="BC58" s="250"/>
      <c r="BD58" s="251" t="n">
        <f aca="false">COUNTIF(AV$57:AV$60,AV58)+COUNTIF(AX$57:AX$60,AV58)</f>
        <v>0</v>
      </c>
      <c r="BE58" s="251" t="n">
        <f aca="false">COUNTIF(AV$57:AV$60,AX58)+COUNTIF(AX$57:AX$60,AX58)</f>
        <v>0</v>
      </c>
      <c r="BF58" s="251"/>
      <c r="BG58" s="247" t="str">
        <f aca="false">IF(OR(AV58&lt;&gt;"",AX58&lt;&gt;""),IF(BD58&lt;&gt;1,0,COUNTIF($B$57:$B$60,AV58)+COUNTIF($D$57:$D$60,AV58))+IF(BE58&lt;&gt;1,0,COUNTIF($B$57:$B$60,AX58)+COUNTIF($D$57:$D$60,AX58)),"")</f>
        <v/>
      </c>
      <c r="BH58" s="107"/>
      <c r="BI58" s="242"/>
      <c r="BJ58" s="228" t="str">
        <f aca="false">IF(BI58="","",VLOOKUP(BI58,Language!$D$5:$E$63,2,0))</f>
        <v/>
      </c>
      <c r="BK58" s="232"/>
      <c r="BL58" s="228" t="str">
        <f aca="false">IF(BK58="","",VLOOKUP(BK58,Language!$D$5:$E$63,2,0))</f>
        <v/>
      </c>
      <c r="BM58" s="248"/>
      <c r="BN58" s="249"/>
      <c r="BO58" s="250"/>
      <c r="BP58" s="250"/>
      <c r="BQ58" s="251" t="n">
        <f aca="false">COUNTIF(BI$57:BI$60,BI58)+COUNTIF(BK$57:BK$60,BI58)</f>
        <v>0</v>
      </c>
      <c r="BR58" s="251" t="n">
        <f aca="false">COUNTIF(BI$57:BI$60,BK58)+COUNTIF(BK$57:BK$60,BK58)</f>
        <v>0</v>
      </c>
      <c r="BS58" s="251"/>
      <c r="BT58" s="247" t="str">
        <f aca="false">IF(OR(BI58&lt;&gt;"",BK58&lt;&gt;""),IF(BQ58&lt;&gt;1,0,COUNTIF($B$57:$B$60,BI58)+COUNTIF($D$57:$D$60,BI58))+IF(BR58&lt;&gt;1,0,COUNTIF($B$57:$B$60,BK58)+COUNTIF($D$57:$D$60,BK58)),"")</f>
        <v/>
      </c>
      <c r="BU58" s="107"/>
      <c r="BV58" s="242"/>
      <c r="BW58" s="228" t="str">
        <f aca="false">IF(BV58="","",VLOOKUP(BV58,Language!$D$5:$E$63,2,0))</f>
        <v/>
      </c>
      <c r="BX58" s="232"/>
      <c r="BY58" s="228" t="str">
        <f aca="false">IF(BX58="","",VLOOKUP(BX58,Language!$D$5:$E$63,2,0))</f>
        <v/>
      </c>
      <c r="BZ58" s="248"/>
      <c r="CA58" s="249"/>
      <c r="CB58" s="250"/>
      <c r="CC58" s="250"/>
      <c r="CD58" s="251" t="n">
        <f aca="false">COUNTIF(BV$57:BV$60,BV58)+COUNTIF(BX$57:BX$60,BV58)</f>
        <v>0</v>
      </c>
      <c r="CE58" s="251" t="n">
        <f aca="false">COUNTIF(BV$57:BV$60,BX58)+COUNTIF(BX$57:BX$60,BX58)</f>
        <v>0</v>
      </c>
      <c r="CF58" s="251"/>
      <c r="CG58" s="247" t="str">
        <f aca="false">IF(OR(BV58&lt;&gt;"",BX58&lt;&gt;""),IF(CD58&lt;&gt;1,0,COUNTIF($B$57:$B$60,BV58)+COUNTIF($D$57:$D$60,BV58))+IF(CE58&lt;&gt;1,0,COUNTIF($B$57:$B$60,BX58)+COUNTIF($D$57:$D$60,BX58)),"")</f>
        <v/>
      </c>
      <c r="CH58" s="107"/>
      <c r="CI58" s="242"/>
      <c r="CJ58" s="228" t="str">
        <f aca="false">IF(CI58="","",VLOOKUP(CI58,Language!$D$5:$E$63,2,0))</f>
        <v/>
      </c>
      <c r="CK58" s="232"/>
      <c r="CL58" s="228" t="str">
        <f aca="false">IF(CK58="","",VLOOKUP(CK58,Language!$D$5:$E$63,2,0))</f>
        <v/>
      </c>
      <c r="CM58" s="248"/>
      <c r="CN58" s="249"/>
      <c r="CO58" s="250"/>
      <c r="CP58" s="250"/>
      <c r="CQ58" s="251" t="n">
        <f aca="false">COUNTIF(CI$57:CI$60,CI58)+COUNTIF(CK$57:CK$60,CI58)</f>
        <v>0</v>
      </c>
      <c r="CR58" s="251" t="n">
        <f aca="false">COUNTIF(CI$57:CI$60,CK58)+COUNTIF(CK$57:CK$60,CK58)</f>
        <v>0</v>
      </c>
      <c r="CS58" s="251"/>
      <c r="CT58" s="247" t="str">
        <f aca="false">IF(OR(CI58&lt;&gt;"",CK58&lt;&gt;""),IF(CQ58&lt;&gt;1,0,COUNTIF($B$57:$B$60,CI58)+COUNTIF($D$57:$D$60,CI58))+IF(CR58&lt;&gt;1,0,COUNTIF($B$57:$B$60,CK58)+COUNTIF($D$57:$D$60,CK58)),"")</f>
        <v/>
      </c>
      <c r="CU58" s="107"/>
      <c r="CV58" s="242"/>
      <c r="CW58" s="228" t="str">
        <f aca="false">IF(CV58="","",VLOOKUP(CV58,Language!$D$5:$E$63,2,0))</f>
        <v/>
      </c>
      <c r="CX58" s="232"/>
      <c r="CY58" s="228" t="str">
        <f aca="false">IF(CX58="","",VLOOKUP(CX58,Language!$D$5:$E$63,2,0))</f>
        <v/>
      </c>
      <c r="CZ58" s="248"/>
      <c r="DA58" s="249"/>
      <c r="DB58" s="250"/>
      <c r="DC58" s="250"/>
      <c r="DD58" s="251" t="n">
        <f aca="false">COUNTIF(CV$57:CV$60,CV58)+COUNTIF(CX$57:CX$60,CV58)</f>
        <v>0</v>
      </c>
      <c r="DE58" s="251" t="n">
        <f aca="false">COUNTIF(CV$57:CV$60,CX58)+COUNTIF(CX$57:CX$60,CX58)</f>
        <v>0</v>
      </c>
      <c r="DF58" s="251"/>
      <c r="DG58" s="247" t="str">
        <f aca="false">IF(OR(CV58&lt;&gt;"",CX58&lt;&gt;""),IF(DD58&lt;&gt;1,0,COUNTIF($B$57:$B$60,CV58)+COUNTIF($D$57:$D$60,CV58))+IF(DE58&lt;&gt;1,0,COUNTIF($B$57:$B$60,CX58)+COUNTIF($D$57:$D$60,CX58)),"")</f>
        <v/>
      </c>
      <c r="DH58" s="107"/>
      <c r="DI58" s="242"/>
      <c r="DJ58" s="228" t="str">
        <f aca="false">IF(DI58="","",VLOOKUP(DI58,Language!$D$5:$E$63,2,0))</f>
        <v/>
      </c>
      <c r="DK58" s="232"/>
      <c r="DL58" s="228" t="str">
        <f aca="false">IF(DK58="","",VLOOKUP(DK58,Language!$D$5:$E$63,2,0))</f>
        <v/>
      </c>
      <c r="DM58" s="248"/>
      <c r="DN58" s="249"/>
      <c r="DO58" s="250"/>
      <c r="DP58" s="250"/>
      <c r="DQ58" s="251" t="n">
        <f aca="false">COUNTIF(DI$57:DI$60,DI58)+COUNTIF(DK$57:DK$60,DI58)</f>
        <v>0</v>
      </c>
      <c r="DR58" s="251" t="n">
        <f aca="false">COUNTIF(DI$57:DI$60,DK58)+COUNTIF(DK$57:DK$60,DK58)</f>
        <v>0</v>
      </c>
      <c r="DS58" s="251"/>
      <c r="DT58" s="247" t="str">
        <f aca="false">IF(OR(DI58&lt;&gt;"",DK58&lt;&gt;""),IF(DQ58&lt;&gt;1,0,COUNTIF($B$57:$B$60,DI58)+COUNTIF($D$57:$D$60,DI58))+IF(DR58&lt;&gt;1,0,COUNTIF($B$57:$B$60,DK58)+COUNTIF($D$57:$D$60,DK58)),"")</f>
        <v/>
      </c>
      <c r="DU58" s="107"/>
      <c r="DV58" s="242"/>
      <c r="DW58" s="228" t="str">
        <f aca="false">IF(DV58="","",VLOOKUP(DV58,Language!$D$5:$E$63,2,0))</f>
        <v/>
      </c>
      <c r="DX58" s="232"/>
      <c r="DY58" s="228" t="str">
        <f aca="false">IF(DX58="","",VLOOKUP(DX58,Language!$D$5:$E$63,2,0))</f>
        <v/>
      </c>
      <c r="DZ58" s="248"/>
      <c r="EA58" s="249"/>
      <c r="EB58" s="250"/>
      <c r="EC58" s="250"/>
      <c r="ED58" s="251" t="n">
        <f aca="false">COUNTIF(DV$57:DV$60,DV58)+COUNTIF(DX$57:DX$60,DV58)</f>
        <v>0</v>
      </c>
      <c r="EE58" s="251" t="n">
        <f aca="false">COUNTIF(DV$57:DV$60,DX58)+COUNTIF(DX$57:DX$60,DX58)</f>
        <v>0</v>
      </c>
      <c r="EF58" s="251"/>
      <c r="EG58" s="247" t="str">
        <f aca="false">IF(OR(DV58&lt;&gt;"",DX58&lt;&gt;""),IF(ED58&lt;&gt;1,0,COUNTIF($B$57:$B$60,DV58)+COUNTIF($D$57:$D$60,DV58))+IF(EE58&lt;&gt;1,0,COUNTIF($B$57:$B$60,DX58)+COUNTIF($D$57:$D$60,DX58)),"")</f>
        <v/>
      </c>
      <c r="EH58" s="107"/>
      <c r="EI58" s="242"/>
      <c r="EJ58" s="228" t="str">
        <f aca="false">IF(EI58="","",VLOOKUP(EI58,Language!$D$5:$E$63,2,0))</f>
        <v/>
      </c>
      <c r="EK58" s="232"/>
      <c r="EL58" s="228" t="str">
        <f aca="false">IF(EK58="","",VLOOKUP(EK58,Language!$D$5:$E$63,2,0))</f>
        <v/>
      </c>
      <c r="EM58" s="248"/>
      <c r="EN58" s="249"/>
      <c r="EO58" s="250"/>
      <c r="EP58" s="250"/>
      <c r="EQ58" s="251" t="n">
        <f aca="false">COUNTIF(EI$57:EI$60,EI58)+COUNTIF(EK$57:EK$60,EI58)</f>
        <v>0</v>
      </c>
      <c r="ER58" s="251" t="n">
        <f aca="false">COUNTIF(EI$57:EI$60,EK58)+COUNTIF(EK$57:EK$60,EK58)</f>
        <v>0</v>
      </c>
      <c r="ES58" s="251"/>
      <c r="ET58" s="247" t="str">
        <f aca="false">IF(OR(EI58&lt;&gt;"",EK58&lt;&gt;""),IF(EQ58&lt;&gt;1,0,COUNTIF($B$57:$B$60,EI58)+COUNTIF($D$57:$D$60,EI58))+IF(ER58&lt;&gt;1,0,COUNTIF($B$57:$B$60,EK58)+COUNTIF($D$57:$D$60,EK58)),"")</f>
        <v/>
      </c>
      <c r="EU58" s="107"/>
      <c r="EV58" s="242"/>
      <c r="EW58" s="228" t="str">
        <f aca="false">IF(EV58="","",VLOOKUP(EV58,Language!$D$5:$E$63,2,0))</f>
        <v/>
      </c>
      <c r="EX58" s="232"/>
      <c r="EY58" s="228" t="str">
        <f aca="false">IF(EX58="","",VLOOKUP(EX58,Language!$D$5:$E$63,2,0))</f>
        <v/>
      </c>
      <c r="EZ58" s="248"/>
      <c r="FA58" s="249"/>
      <c r="FB58" s="250"/>
      <c r="FC58" s="250"/>
      <c r="FD58" s="251" t="n">
        <f aca="false">COUNTIF(EV$57:EV$60,EV58)+COUNTIF(EX$57:EX$60,EV58)</f>
        <v>0</v>
      </c>
      <c r="FE58" s="251" t="n">
        <f aca="false">COUNTIF(EV$57:EV$60,EX58)+COUNTIF(EX$57:EX$60,EX58)</f>
        <v>0</v>
      </c>
      <c r="FF58" s="251"/>
      <c r="FG58" s="247" t="str">
        <f aca="false">IF(OR(EV58&lt;&gt;"",EX58&lt;&gt;""),IF(FD58&lt;&gt;1,0,COUNTIF($B$57:$B$60,EV58)+COUNTIF($D$57:$D$60,EV58))+IF(FE58&lt;&gt;1,0,COUNTIF($B$57:$B$60,EX58)+COUNTIF($D$57:$D$60,EX58)),"")</f>
        <v/>
      </c>
      <c r="FH58" s="107"/>
      <c r="FI58" s="242"/>
      <c r="FJ58" s="228" t="str">
        <f aca="false">IF(FI58="","",VLOOKUP(FI58,Language!$D$5:$E$63,2,0))</f>
        <v/>
      </c>
      <c r="FK58" s="232"/>
      <c r="FL58" s="228" t="str">
        <f aca="false">IF(FK58="","",VLOOKUP(FK58,Language!$D$5:$E$63,2,0))</f>
        <v/>
      </c>
      <c r="FM58" s="248"/>
      <c r="FN58" s="249"/>
      <c r="FO58" s="250"/>
      <c r="FP58" s="250"/>
      <c r="FQ58" s="251" t="n">
        <f aca="false">COUNTIF(FI$57:FI$60,FI58)+COUNTIF(FK$57:FK$60,FI58)</f>
        <v>0</v>
      </c>
      <c r="FR58" s="251" t="n">
        <f aca="false">COUNTIF(FI$57:FI$60,FK58)+COUNTIF(FK$57:FK$60,FK58)</f>
        <v>0</v>
      </c>
      <c r="FS58" s="251"/>
      <c r="FT58" s="247" t="str">
        <f aca="false">IF(OR(FI58&lt;&gt;"",FK58&lt;&gt;""),IF(FQ58&lt;&gt;1,0,COUNTIF($B$57:$B$60,FI58)+COUNTIF($D$57:$D$60,FI58))+IF(FR58&lt;&gt;1,0,COUNTIF($B$57:$B$60,FK58)+COUNTIF($D$57:$D$60,FK58)),"")</f>
        <v/>
      </c>
      <c r="FU58" s="107"/>
      <c r="FV58" s="242"/>
      <c r="FW58" s="228" t="str">
        <f aca="false">IF(FV58="","",VLOOKUP(FV58,Language!$D$5:$E$63,2,0))</f>
        <v/>
      </c>
      <c r="FX58" s="232"/>
      <c r="FY58" s="228" t="str">
        <f aca="false">IF(FX58="","",VLOOKUP(FX58,Language!$D$5:$E$63,2,0))</f>
        <v/>
      </c>
      <c r="FZ58" s="248"/>
      <c r="GA58" s="249"/>
      <c r="GB58" s="250"/>
      <c r="GC58" s="250"/>
      <c r="GD58" s="251" t="n">
        <f aca="false">COUNTIF(FV$57:FV$60,FV58)+COUNTIF(FX$57:FX$60,FV58)</f>
        <v>0</v>
      </c>
      <c r="GE58" s="251" t="n">
        <f aca="false">COUNTIF(FV$57:FV$60,FX58)+COUNTIF(FX$57:FX$60,FX58)</f>
        <v>0</v>
      </c>
      <c r="GF58" s="251"/>
      <c r="GG58" s="247" t="str">
        <f aca="false">IF(OR(FV58&lt;&gt;"",FX58&lt;&gt;""),IF(GD58&lt;&gt;1,0,COUNTIF($B$57:$B$60,FV58)+COUNTIF($D$57:$D$60,FV58))+IF(GE58&lt;&gt;1,0,COUNTIF($B$57:$B$60,FX58)+COUNTIF($D$57:$D$60,FX58)),"")</f>
        <v/>
      </c>
      <c r="GH58" s="107"/>
      <c r="GI58" s="242"/>
      <c r="GJ58" s="228" t="str">
        <f aca="false">IF(GI58="","",VLOOKUP(GI58,Language!$D$5:$E$63,2,0))</f>
        <v/>
      </c>
      <c r="GK58" s="232"/>
      <c r="GL58" s="228" t="str">
        <f aca="false">IF(GK58="","",VLOOKUP(GK58,Language!$D$5:$E$63,2,0))</f>
        <v/>
      </c>
      <c r="GM58" s="248"/>
      <c r="GN58" s="249"/>
      <c r="GO58" s="250"/>
      <c r="GP58" s="250"/>
      <c r="GQ58" s="251" t="n">
        <f aca="false">COUNTIF(GI$57:GI$60,GI58)+COUNTIF(GK$57:GK$60,GI58)</f>
        <v>0</v>
      </c>
      <c r="GR58" s="251" t="n">
        <f aca="false">COUNTIF(GI$57:GI$60,GK58)+COUNTIF(GK$57:GK$60,GK58)</f>
        <v>0</v>
      </c>
      <c r="GS58" s="251"/>
      <c r="GT58" s="247" t="str">
        <f aca="false">IF(OR(GI58&lt;&gt;"",GK58&lt;&gt;""),IF(GQ58&lt;&gt;1,0,COUNTIF($B$57:$B$60,GI58)+COUNTIF($D$57:$D$60,GI58))+IF(GR58&lt;&gt;1,0,COUNTIF($B$57:$B$60,GK58)+COUNTIF($D$57:$D$60,GK58)),"")</f>
        <v/>
      </c>
      <c r="GU58" s="107"/>
      <c r="GV58" s="242"/>
      <c r="GW58" s="228" t="str">
        <f aca="false">IF(GV58="","",VLOOKUP(GV58,Language!$D$5:$E$63,2,0))</f>
        <v/>
      </c>
      <c r="GX58" s="232"/>
      <c r="GY58" s="228" t="str">
        <f aca="false">IF(GX58="","",VLOOKUP(GX58,Language!$D$5:$E$63,2,0))</f>
        <v/>
      </c>
      <c r="GZ58" s="248"/>
      <c r="HA58" s="249"/>
      <c r="HB58" s="250"/>
      <c r="HC58" s="250"/>
      <c r="HD58" s="251" t="n">
        <f aca="false">COUNTIF(GV$57:GV$60,GV58)+COUNTIF(GX$57:GX$60,GV58)</f>
        <v>0</v>
      </c>
      <c r="HE58" s="251" t="n">
        <f aca="false">COUNTIF(GV$57:GV$60,GX58)+COUNTIF(GX$57:GX$60,GX58)</f>
        <v>0</v>
      </c>
      <c r="HF58" s="251"/>
      <c r="HG58" s="247" t="str">
        <f aca="false">IF(OR(GV58&lt;&gt;"",GX58&lt;&gt;""),IF(HD58&lt;&gt;1,0,COUNTIF($B$57:$B$60,GV58)+COUNTIF($D$57:$D$60,GV58))+IF(HE58&lt;&gt;1,0,COUNTIF($B$57:$B$60,GX58)+COUNTIF($D$57:$D$60,GX58)),"")</f>
        <v/>
      </c>
      <c r="HH58" s="107"/>
      <c r="HI58" s="242"/>
      <c r="HJ58" s="228" t="str">
        <f aca="false">IF(HI58="","",VLOOKUP(HI58,Language!$D$5:$E$63,2,0))</f>
        <v/>
      </c>
      <c r="HK58" s="232"/>
      <c r="HL58" s="228" t="str">
        <f aca="false">IF(HK58="","",VLOOKUP(HK58,Language!$D$5:$E$63,2,0))</f>
        <v/>
      </c>
      <c r="HM58" s="248"/>
      <c r="HN58" s="249"/>
      <c r="HO58" s="250"/>
      <c r="HP58" s="250"/>
      <c r="HQ58" s="251" t="n">
        <f aca="false">COUNTIF(HI$57:HI$60,HI58)+COUNTIF(HK$57:HK$60,HI58)</f>
        <v>0</v>
      </c>
      <c r="HR58" s="251" t="n">
        <f aca="false">COUNTIF(HI$57:HI$60,HK58)+COUNTIF(HK$57:HK$60,HK58)</f>
        <v>0</v>
      </c>
      <c r="HS58" s="251"/>
      <c r="HT58" s="247" t="str">
        <f aca="false">IF(OR(HI58&lt;&gt;"",HK58&lt;&gt;""),IF(HQ58&lt;&gt;1,0,COUNTIF($B$57:$B$60,HI58)+COUNTIF($D$57:$D$60,HI58))+IF(HR58&lt;&gt;1,0,COUNTIF($B$57:$B$60,HK58)+COUNTIF($D$57:$D$60,HK58)),"")</f>
        <v/>
      </c>
      <c r="HU58" s="107"/>
      <c r="HV58" s="242"/>
      <c r="HW58" s="228" t="str">
        <f aca="false">IF(HV58="","",VLOOKUP(HV58,Language!$D$5:$E$63,2,0))</f>
        <v/>
      </c>
      <c r="HX58" s="232"/>
      <c r="HY58" s="228" t="str">
        <f aca="false">IF(HX58="","",VLOOKUP(HX58,Language!$D$5:$E$63,2,0))</f>
        <v/>
      </c>
      <c r="HZ58" s="248"/>
      <c r="IA58" s="249"/>
      <c r="IB58" s="250"/>
      <c r="IC58" s="250"/>
      <c r="ID58" s="251" t="n">
        <f aca="false">COUNTIF(HV$57:HV$60,HV58)+COUNTIF(HX$57:HX$60,HV58)</f>
        <v>0</v>
      </c>
      <c r="IE58" s="251" t="n">
        <f aca="false">COUNTIF(HV$57:HV$60,HX58)+COUNTIF(HX$57:HX$60,HX58)</f>
        <v>0</v>
      </c>
      <c r="IF58" s="251"/>
      <c r="IG58" s="247" t="str">
        <f aca="false">IF(OR(HV58&lt;&gt;"",HX58&lt;&gt;""),IF(ID58&lt;&gt;1,0,COUNTIF($B$57:$B$60,HV58)+COUNTIF($D$57:$D$60,HV58))+IF(IE58&lt;&gt;1,0,COUNTIF($B$57:$B$60,HX58)+COUNTIF($D$57:$D$60,HX58)),"")</f>
        <v/>
      </c>
      <c r="IH58" s="107"/>
      <c r="II58" s="242"/>
      <c r="IJ58" s="228" t="str">
        <f aca="false">IF(II58="","",VLOOKUP(II58,Language!$D$5:$E$63,2,0))</f>
        <v/>
      </c>
      <c r="IK58" s="232"/>
      <c r="IL58" s="228" t="str">
        <f aca="false">IF(IK58="","",VLOOKUP(IK58,Language!$D$5:$E$63,2,0))</f>
        <v/>
      </c>
      <c r="IM58" s="248"/>
      <c r="IN58" s="249"/>
      <c r="IO58" s="250"/>
      <c r="IP58" s="250"/>
      <c r="IQ58" s="251" t="n">
        <f aca="false">COUNTIF(II$57:II$60,II58)+COUNTIF(IK$57:IK$60,II58)</f>
        <v>0</v>
      </c>
      <c r="IR58" s="251" t="n">
        <f aca="false">COUNTIF(II$57:II$60,IK58)+COUNTIF(IK$57:IK$60,IK58)</f>
        <v>0</v>
      </c>
      <c r="IS58" s="251"/>
      <c r="IT58" s="247" t="str">
        <f aca="false">IF(OR(II58&lt;&gt;"",IK58&lt;&gt;""),IF(IQ58&lt;&gt;1,0,COUNTIF($B$57:$B$60,II58)+COUNTIF($D$57:$D$60,II58))+IF(IR58&lt;&gt;1,0,COUNTIF($B$57:$B$60,IK58)+COUNTIF($D$57:$D$60,IK58)),"")</f>
        <v/>
      </c>
      <c r="IU58" s="107"/>
      <c r="IV58" s="242"/>
      <c r="IW58" s="228" t="str">
        <f aca="false">IF(IV58="","",VLOOKUP(IV58,Language!$D$5:$E$63,2,0))</f>
        <v/>
      </c>
      <c r="IX58" s="232"/>
      <c r="IY58" s="228" t="str">
        <f aca="false">IF(IX58="","",VLOOKUP(IX58,Language!$D$5:$E$63,2,0))</f>
        <v/>
      </c>
      <c r="IZ58" s="248"/>
      <c r="JA58" s="249"/>
      <c r="JB58" s="250"/>
      <c r="JC58" s="250"/>
      <c r="JD58" s="251" t="n">
        <f aca="false">COUNTIF(IV$57:IV$60,IV58)+COUNTIF(IX$57:IX$60,IV58)</f>
        <v>0</v>
      </c>
      <c r="JE58" s="251" t="n">
        <f aca="false">COUNTIF(IV$57:IV$60,IX58)+COUNTIF(IX$57:IX$60,IX58)</f>
        <v>0</v>
      </c>
      <c r="JF58" s="251"/>
      <c r="JG58" s="247" t="str">
        <f aca="false">IF(OR(IV58&lt;&gt;"",IX58&lt;&gt;""),IF(JD58&lt;&gt;1,0,COUNTIF($B$57:$B$60,IV58)+COUNTIF($D$57:$D$60,IV58))+IF(JE58&lt;&gt;1,0,COUNTIF($B$57:$B$60,IX58)+COUNTIF($D$57:$D$60,IX58)),"")</f>
        <v/>
      </c>
      <c r="JH58" s="107"/>
      <c r="JI58" s="242"/>
      <c r="JJ58" s="228" t="str">
        <f aca="false">IF(JI58="","",VLOOKUP(JI58,Language!$D$5:$E$63,2,0))</f>
        <v/>
      </c>
      <c r="JK58" s="232"/>
      <c r="JL58" s="228" t="str">
        <f aca="false">IF(JK58="","",VLOOKUP(JK58,Language!$D$5:$E$63,2,0))</f>
        <v/>
      </c>
      <c r="JM58" s="248"/>
      <c r="JN58" s="249"/>
      <c r="JO58" s="250"/>
      <c r="JP58" s="250"/>
      <c r="JQ58" s="251" t="n">
        <f aca="false">COUNTIF(JI$57:JI$60,JI58)+COUNTIF(JK$57:JK$60,JI58)</f>
        <v>0</v>
      </c>
      <c r="JR58" s="251" t="n">
        <f aca="false">COUNTIF(JI$57:JI$60,JK58)+COUNTIF(JK$57:JK$60,JK58)</f>
        <v>0</v>
      </c>
      <c r="JS58" s="251"/>
      <c r="JT58" s="247" t="str">
        <f aca="false">IF(OR(JI58&lt;&gt;"",JK58&lt;&gt;""),IF(JQ58&lt;&gt;1,0,COUNTIF($B$57:$B$60,JI58)+COUNTIF($D$57:$D$60,JI58))+IF(JR58&lt;&gt;1,0,COUNTIF($B$57:$B$60,JK58)+COUNTIF($D$57:$D$60,JK58)),"")</f>
        <v/>
      </c>
      <c r="JU58" s="107"/>
      <c r="JV58" s="242"/>
      <c r="JW58" s="228" t="str">
        <f aca="false">IF(JV58="","",VLOOKUP(JV58,Language!$D$5:$E$63,2,0))</f>
        <v/>
      </c>
      <c r="JX58" s="232"/>
      <c r="JY58" s="228" t="str">
        <f aca="false">IF(JX58="","",VLOOKUP(JX58,Language!$D$5:$E$63,2,0))</f>
        <v/>
      </c>
      <c r="JZ58" s="248"/>
      <c r="KA58" s="249"/>
      <c r="KB58" s="250"/>
      <c r="KC58" s="250"/>
      <c r="KD58" s="251" t="n">
        <f aca="false">COUNTIF(JV$57:JV$60,JV58)+COUNTIF(JX$57:JX$60,JV58)</f>
        <v>0</v>
      </c>
      <c r="KE58" s="251" t="n">
        <f aca="false">COUNTIF(JV$57:JV$60,JX58)+COUNTIF(JX$57:JX$60,JX58)</f>
        <v>0</v>
      </c>
      <c r="KF58" s="251"/>
      <c r="KG58" s="247" t="str">
        <f aca="false">IF(OR(JV58&lt;&gt;"",JX58&lt;&gt;""),IF(KD58&lt;&gt;1,0,COUNTIF($B$57:$B$60,JV58)+COUNTIF($D$57:$D$60,JV58))+IF(KE58&lt;&gt;1,0,COUNTIF($B$57:$B$60,JX58)+COUNTIF($D$57:$D$60,JX58)),"")</f>
        <v/>
      </c>
      <c r="KH58" s="107"/>
      <c r="KI58" s="242"/>
      <c r="KJ58" s="228" t="str">
        <f aca="false">IF(KI58="","",VLOOKUP(KI58,Language!$D$5:$E$63,2,0))</f>
        <v/>
      </c>
      <c r="KK58" s="232"/>
      <c r="KL58" s="228" t="str">
        <f aca="false">IF(KK58="","",VLOOKUP(KK58,Language!$D$5:$E$63,2,0))</f>
        <v/>
      </c>
      <c r="KM58" s="248"/>
      <c r="KN58" s="249"/>
      <c r="KO58" s="250"/>
      <c r="KP58" s="250"/>
      <c r="KQ58" s="251" t="n">
        <f aca="false">COUNTIF(KI$57:KI$60,KI58)+COUNTIF(KK$57:KK$60,KI58)</f>
        <v>0</v>
      </c>
      <c r="KR58" s="251" t="n">
        <f aca="false">COUNTIF(KI$57:KI$60,KK58)+COUNTIF(KK$57:KK$60,KK58)</f>
        <v>0</v>
      </c>
      <c r="KS58" s="251"/>
      <c r="KT58" s="247" t="str">
        <f aca="false">IF(OR(KI58&lt;&gt;"",KK58&lt;&gt;""),IF(KQ58&lt;&gt;1,0,COUNTIF($B$57:$B$60,KI58)+COUNTIF($D$57:$D$60,KI58))+IF(KR58&lt;&gt;1,0,COUNTIF($B$57:$B$60,KK58)+COUNTIF($D$57:$D$60,KK58)),"")</f>
        <v/>
      </c>
      <c r="KU58" s="107"/>
      <c r="KV58" s="242"/>
      <c r="KW58" s="228" t="str">
        <f aca="false">IF(KV58="","",VLOOKUP(KV58,Language!$D$5:$E$63,2,0))</f>
        <v/>
      </c>
      <c r="KX58" s="232"/>
      <c r="KY58" s="228" t="str">
        <f aca="false">IF(KX58="","",VLOOKUP(KX58,Language!$D$5:$E$63,2,0))</f>
        <v/>
      </c>
      <c r="KZ58" s="248"/>
      <c r="LA58" s="249"/>
      <c r="LB58" s="250"/>
      <c r="LC58" s="250"/>
      <c r="LD58" s="251" t="n">
        <f aca="false">COUNTIF(KV$57:KV$60,KV58)+COUNTIF(KX$57:KX$60,KV58)</f>
        <v>0</v>
      </c>
      <c r="LE58" s="251" t="n">
        <f aca="false">COUNTIF(KV$57:KV$60,KX58)+COUNTIF(KX$57:KX$60,KX58)</f>
        <v>0</v>
      </c>
      <c r="LF58" s="251"/>
      <c r="LG58" s="247" t="str">
        <f aca="false">IF(OR(KV58&lt;&gt;"",KX58&lt;&gt;""),IF(LD58&lt;&gt;1,0,COUNTIF($B$57:$B$60,KV58)+COUNTIF($D$57:$D$60,KV58))+IF(LE58&lt;&gt;1,0,COUNTIF($B$57:$B$60,KX58)+COUNTIF($D$57:$D$60,KX58)),"")</f>
        <v/>
      </c>
      <c r="LH58" s="107"/>
      <c r="LI58" s="242"/>
      <c r="LJ58" s="228" t="str">
        <f aca="false">IF(LI58="","",VLOOKUP(LI58,Language!$D$5:$E$63,2,0))</f>
        <v/>
      </c>
      <c r="LK58" s="232"/>
      <c r="LL58" s="228" t="str">
        <f aca="false">IF(LK58="","",VLOOKUP(LK58,Language!$D$5:$E$63,2,0))</f>
        <v/>
      </c>
      <c r="LM58" s="248"/>
      <c r="LN58" s="249"/>
      <c r="LO58" s="250"/>
      <c r="LP58" s="250"/>
      <c r="LQ58" s="251" t="n">
        <f aca="false">COUNTIF(LI$57:LI$60,LI58)+COUNTIF(LK$57:LK$60,LI58)</f>
        <v>0</v>
      </c>
      <c r="LR58" s="251" t="n">
        <f aca="false">COUNTIF(LI$57:LI$60,LK58)+COUNTIF(LK$57:LK$60,LK58)</f>
        <v>0</v>
      </c>
      <c r="LS58" s="251"/>
      <c r="LT58" s="247" t="str">
        <f aca="false">IF(OR(LI58&lt;&gt;"",LK58&lt;&gt;""),IF(LQ58&lt;&gt;1,0,COUNTIF($B$57:$B$60,LI58)+COUNTIF($D$57:$D$60,LI58))+IF(LR58&lt;&gt;1,0,COUNTIF($B$57:$B$60,LK58)+COUNTIF($D$57:$D$60,LK58)),"")</f>
        <v/>
      </c>
      <c r="LU58" s="107"/>
      <c r="LV58" s="242"/>
      <c r="LW58" s="228" t="str">
        <f aca="false">IF(LV58="","",VLOOKUP(LV58,Language!$D$5:$E$63,2,0))</f>
        <v/>
      </c>
      <c r="LX58" s="232"/>
      <c r="LY58" s="228" t="str">
        <f aca="false">IF(LX58="","",VLOOKUP(LX58,Language!$D$5:$E$63,2,0))</f>
        <v/>
      </c>
      <c r="LZ58" s="248"/>
      <c r="MA58" s="249"/>
      <c r="MB58" s="250"/>
      <c r="MC58" s="250"/>
      <c r="MD58" s="251" t="n">
        <f aca="false">COUNTIF(LV$57:LV$60,LV58)+COUNTIF(LX$57:LX$60,LV58)</f>
        <v>0</v>
      </c>
      <c r="ME58" s="251" t="n">
        <f aca="false">COUNTIF(LV$57:LV$60,LX58)+COUNTIF(LX$57:LX$60,LX58)</f>
        <v>0</v>
      </c>
      <c r="MF58" s="251"/>
      <c r="MG58" s="247" t="str">
        <f aca="false">IF(OR(LV58&lt;&gt;"",LX58&lt;&gt;""),IF(MD58&lt;&gt;1,0,COUNTIF($B$57:$B$60,LV58)+COUNTIF($D$57:$D$60,LV58))+IF(ME58&lt;&gt;1,0,COUNTIF($B$57:$B$60,LX58)+COUNTIF($D$57:$D$60,LX58)),"")</f>
        <v/>
      </c>
    </row>
    <row r="59" customFormat="false" ht="15.75" hidden="false" customHeight="true" outlineLevel="0" collapsed="false">
      <c r="A59" s="153"/>
      <c r="B59" s="227" t="n">
        <f aca="false" t="array" ref="B59:B59">IF(C59="","",INDEX(Groups!$C$7:$C$35,MATCH(C59,Groups!$D$7:$D$35,0)))</f>
        <v>4</v>
      </c>
      <c r="C59" s="228" t="str">
        <f aca="true">INDIRECT("'"&amp;References!$A$1&amp;"'!"&amp;"$O$64")</f>
        <v>Belgium</v>
      </c>
      <c r="D59" s="229" t="n">
        <f aca="false" t="array" ref="D59:D59">IF(E59="","",INDEX(Groups!$C$7:$C$35,MATCH(E59,Groups!$D$7:$D$35,0)))</f>
        <v>2</v>
      </c>
      <c r="E59" s="228" t="str">
        <f aca="true">INDIRECT("'"&amp;References!$A$1&amp;"'!"&amp;"$Q$64")</f>
        <v>France</v>
      </c>
      <c r="F59" s="230" t="n">
        <f aca="true">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231" t="n">
        <f aca="true">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H59" s="107"/>
      <c r="I59" s="242"/>
      <c r="J59" s="228" t="str">
        <f aca="false">IF(I59="","",VLOOKUP(I59,Language!$D$5:$E$63,2,0))</f>
        <v/>
      </c>
      <c r="K59" s="232"/>
      <c r="L59" s="228" t="str">
        <f aca="false">IF(K59="","",VLOOKUP(K59,Language!$D$5:$E$63,2,0))</f>
        <v/>
      </c>
      <c r="M59" s="248"/>
      <c r="N59" s="249"/>
      <c r="O59" s="250"/>
      <c r="P59" s="250"/>
      <c r="Q59" s="251" t="n">
        <f aca="false">COUNTIF(I$57:I$60,I59)+COUNTIF(K$57:K$60,I59)</f>
        <v>0</v>
      </c>
      <c r="R59" s="251" t="n">
        <f aca="false">COUNTIF(I$57:I$60,K59)+COUNTIF(K$57:K$60,K59)</f>
        <v>0</v>
      </c>
      <c r="S59" s="251"/>
      <c r="T59" s="247" t="str">
        <f aca="false">IF(OR(I59&lt;&gt;"",K59&lt;&gt;""),IF(Q59&lt;&gt;1,0,COUNTIF($B$57:$B$60,I59)+COUNTIF($D$57:$D$60,I59))+IF(R59&lt;&gt;1,0,COUNTIF($B$57:$B$60,K59)+COUNTIF($D$57:$D$60,K59)),"")</f>
        <v/>
      </c>
      <c r="U59" s="107"/>
      <c r="V59" s="242"/>
      <c r="W59" s="228" t="str">
        <f aca="false">IF(V59="","",VLOOKUP(V59,Language!$D$5:$E$63,2,0))</f>
        <v/>
      </c>
      <c r="X59" s="232"/>
      <c r="Y59" s="228" t="str">
        <f aca="false">IF(X59="","",VLOOKUP(X59,Language!$D$5:$E$63,2,0))</f>
        <v/>
      </c>
      <c r="Z59" s="248"/>
      <c r="AA59" s="249"/>
      <c r="AB59" s="250"/>
      <c r="AC59" s="250"/>
      <c r="AD59" s="251" t="n">
        <f aca="false">COUNTIF(V$57:V$60,V59)+COUNTIF(X$57:X$60,V59)</f>
        <v>0</v>
      </c>
      <c r="AE59" s="251" t="n">
        <f aca="false">COUNTIF(V$57:V$60,X59)+COUNTIF(X$57:X$60,X59)</f>
        <v>0</v>
      </c>
      <c r="AF59" s="251"/>
      <c r="AG59" s="247" t="str">
        <f aca="false">IF(OR(V59&lt;&gt;"",X59&lt;&gt;""),IF(AD59&lt;&gt;1,0,COUNTIF($B$57:$B$60,V59)+COUNTIF($D$57:$D$60,V59))+IF(AE59&lt;&gt;1,0,COUNTIF($B$57:$B$60,X59)+COUNTIF($D$57:$D$60,X59)),"")</f>
        <v/>
      </c>
      <c r="AH59" s="107"/>
      <c r="AI59" s="242"/>
      <c r="AJ59" s="228" t="str">
        <f aca="false">IF(AI59="","",VLOOKUP(AI59,Language!$D$5:$E$63,2,0))</f>
        <v/>
      </c>
      <c r="AK59" s="232"/>
      <c r="AL59" s="228" t="str">
        <f aca="false">IF(AK59="","",VLOOKUP(AK59,Language!$D$5:$E$63,2,0))</f>
        <v/>
      </c>
      <c r="AM59" s="248"/>
      <c r="AN59" s="249"/>
      <c r="AO59" s="250"/>
      <c r="AP59" s="250"/>
      <c r="AQ59" s="251" t="n">
        <f aca="false">COUNTIF(AI$57:AI$60,AI59)+COUNTIF(AK$57:AK$60,AI59)</f>
        <v>0</v>
      </c>
      <c r="AR59" s="251" t="n">
        <f aca="false">COUNTIF(AI$57:AI$60,AK59)+COUNTIF(AK$57:AK$60,AK59)</f>
        <v>0</v>
      </c>
      <c r="AS59" s="251"/>
      <c r="AT59" s="247" t="str">
        <f aca="false">IF(OR(AI59&lt;&gt;"",AK59&lt;&gt;""),IF(AQ59&lt;&gt;1,0,COUNTIF($B$57:$B$60,AI59)+COUNTIF($D$57:$D$60,AI59))+IF(AR59&lt;&gt;1,0,COUNTIF($B$57:$B$60,AK59)+COUNTIF($D$57:$D$60,AK59)),"")</f>
        <v/>
      </c>
      <c r="AU59" s="107"/>
      <c r="AV59" s="242"/>
      <c r="AW59" s="228" t="str">
        <f aca="false">IF(AV59="","",VLOOKUP(AV59,Language!$D$5:$E$63,2,0))</f>
        <v/>
      </c>
      <c r="AX59" s="232"/>
      <c r="AY59" s="228" t="str">
        <f aca="false">IF(AX59="","",VLOOKUP(AX59,Language!$D$5:$E$63,2,0))</f>
        <v/>
      </c>
      <c r="AZ59" s="248"/>
      <c r="BA59" s="249"/>
      <c r="BB59" s="250"/>
      <c r="BC59" s="250"/>
      <c r="BD59" s="251" t="n">
        <f aca="false">COUNTIF(AV$57:AV$60,AV59)+COUNTIF(AX$57:AX$60,AV59)</f>
        <v>0</v>
      </c>
      <c r="BE59" s="251" t="n">
        <f aca="false">COUNTIF(AV$57:AV$60,AX59)+COUNTIF(AX$57:AX$60,AX59)</f>
        <v>0</v>
      </c>
      <c r="BF59" s="251"/>
      <c r="BG59" s="247" t="str">
        <f aca="false">IF(OR(AV59&lt;&gt;"",AX59&lt;&gt;""),IF(BD59&lt;&gt;1,0,COUNTIF($B$57:$B$60,AV59)+COUNTIF($D$57:$D$60,AV59))+IF(BE59&lt;&gt;1,0,COUNTIF($B$57:$B$60,AX59)+COUNTIF($D$57:$D$60,AX59)),"")</f>
        <v/>
      </c>
      <c r="BH59" s="107"/>
      <c r="BI59" s="242"/>
      <c r="BJ59" s="228" t="str">
        <f aca="false">IF(BI59="","",VLOOKUP(BI59,Language!$D$5:$E$63,2,0))</f>
        <v/>
      </c>
      <c r="BK59" s="232"/>
      <c r="BL59" s="228" t="str">
        <f aca="false">IF(BK59="","",VLOOKUP(BK59,Language!$D$5:$E$63,2,0))</f>
        <v/>
      </c>
      <c r="BM59" s="248"/>
      <c r="BN59" s="249"/>
      <c r="BO59" s="250"/>
      <c r="BP59" s="250"/>
      <c r="BQ59" s="251" t="n">
        <f aca="false">COUNTIF(BI$57:BI$60,BI59)+COUNTIF(BK$57:BK$60,BI59)</f>
        <v>0</v>
      </c>
      <c r="BR59" s="251" t="n">
        <f aca="false">COUNTIF(BI$57:BI$60,BK59)+COUNTIF(BK$57:BK$60,BK59)</f>
        <v>0</v>
      </c>
      <c r="BS59" s="251"/>
      <c r="BT59" s="247" t="str">
        <f aca="false">IF(OR(BI59&lt;&gt;"",BK59&lt;&gt;""),IF(BQ59&lt;&gt;1,0,COUNTIF($B$57:$B$60,BI59)+COUNTIF($D$57:$D$60,BI59))+IF(BR59&lt;&gt;1,0,COUNTIF($B$57:$B$60,BK59)+COUNTIF($D$57:$D$60,BK59)),"")</f>
        <v/>
      </c>
      <c r="BU59" s="107"/>
      <c r="BV59" s="242"/>
      <c r="BW59" s="228" t="str">
        <f aca="false">IF(BV59="","",VLOOKUP(BV59,Language!$D$5:$E$63,2,0))</f>
        <v/>
      </c>
      <c r="BX59" s="232"/>
      <c r="BY59" s="228" t="str">
        <f aca="false">IF(BX59="","",VLOOKUP(BX59,Language!$D$5:$E$63,2,0))</f>
        <v/>
      </c>
      <c r="BZ59" s="248"/>
      <c r="CA59" s="249"/>
      <c r="CB59" s="250"/>
      <c r="CC59" s="250"/>
      <c r="CD59" s="251" t="n">
        <f aca="false">COUNTIF(BV$57:BV$60,BV59)+COUNTIF(BX$57:BX$60,BV59)</f>
        <v>0</v>
      </c>
      <c r="CE59" s="251" t="n">
        <f aca="false">COUNTIF(BV$57:BV$60,BX59)+COUNTIF(BX$57:BX$60,BX59)</f>
        <v>0</v>
      </c>
      <c r="CF59" s="251"/>
      <c r="CG59" s="247" t="str">
        <f aca="false">IF(OR(BV59&lt;&gt;"",BX59&lt;&gt;""),IF(CD59&lt;&gt;1,0,COUNTIF($B$57:$B$60,BV59)+COUNTIF($D$57:$D$60,BV59))+IF(CE59&lt;&gt;1,0,COUNTIF($B$57:$B$60,BX59)+COUNTIF($D$57:$D$60,BX59)),"")</f>
        <v/>
      </c>
      <c r="CH59" s="107"/>
      <c r="CI59" s="242"/>
      <c r="CJ59" s="228" t="str">
        <f aca="false">IF(CI59="","",VLOOKUP(CI59,Language!$D$5:$E$63,2,0))</f>
        <v/>
      </c>
      <c r="CK59" s="232"/>
      <c r="CL59" s="228" t="str">
        <f aca="false">IF(CK59="","",VLOOKUP(CK59,Language!$D$5:$E$63,2,0))</f>
        <v/>
      </c>
      <c r="CM59" s="248"/>
      <c r="CN59" s="249"/>
      <c r="CO59" s="250"/>
      <c r="CP59" s="250"/>
      <c r="CQ59" s="251" t="n">
        <f aca="false">COUNTIF(CI$57:CI$60,CI59)+COUNTIF(CK$57:CK$60,CI59)</f>
        <v>0</v>
      </c>
      <c r="CR59" s="251" t="n">
        <f aca="false">COUNTIF(CI$57:CI$60,CK59)+COUNTIF(CK$57:CK$60,CK59)</f>
        <v>0</v>
      </c>
      <c r="CS59" s="251"/>
      <c r="CT59" s="247" t="str">
        <f aca="false">IF(OR(CI59&lt;&gt;"",CK59&lt;&gt;""),IF(CQ59&lt;&gt;1,0,COUNTIF($B$57:$B$60,CI59)+COUNTIF($D$57:$D$60,CI59))+IF(CR59&lt;&gt;1,0,COUNTIF($B$57:$B$60,CK59)+COUNTIF($D$57:$D$60,CK59)),"")</f>
        <v/>
      </c>
      <c r="CU59" s="107"/>
      <c r="CV59" s="242"/>
      <c r="CW59" s="228" t="str">
        <f aca="false">IF(CV59="","",VLOOKUP(CV59,Language!$D$5:$E$63,2,0))</f>
        <v/>
      </c>
      <c r="CX59" s="232"/>
      <c r="CY59" s="228" t="str">
        <f aca="false">IF(CX59="","",VLOOKUP(CX59,Language!$D$5:$E$63,2,0))</f>
        <v/>
      </c>
      <c r="CZ59" s="248"/>
      <c r="DA59" s="249"/>
      <c r="DB59" s="250"/>
      <c r="DC59" s="250"/>
      <c r="DD59" s="251" t="n">
        <f aca="false">COUNTIF(CV$57:CV$60,CV59)+COUNTIF(CX$57:CX$60,CV59)</f>
        <v>0</v>
      </c>
      <c r="DE59" s="251" t="n">
        <f aca="false">COUNTIF(CV$57:CV$60,CX59)+COUNTIF(CX$57:CX$60,CX59)</f>
        <v>0</v>
      </c>
      <c r="DF59" s="251"/>
      <c r="DG59" s="247" t="str">
        <f aca="false">IF(OR(CV59&lt;&gt;"",CX59&lt;&gt;""),IF(DD59&lt;&gt;1,0,COUNTIF($B$57:$B$60,CV59)+COUNTIF($D$57:$D$60,CV59))+IF(DE59&lt;&gt;1,0,COUNTIF($B$57:$B$60,CX59)+COUNTIF($D$57:$D$60,CX59)),"")</f>
        <v/>
      </c>
      <c r="DH59" s="107"/>
      <c r="DI59" s="242"/>
      <c r="DJ59" s="228" t="str">
        <f aca="false">IF(DI59="","",VLOOKUP(DI59,Language!$D$5:$E$63,2,0))</f>
        <v/>
      </c>
      <c r="DK59" s="232"/>
      <c r="DL59" s="228" t="str">
        <f aca="false">IF(DK59="","",VLOOKUP(DK59,Language!$D$5:$E$63,2,0))</f>
        <v/>
      </c>
      <c r="DM59" s="248"/>
      <c r="DN59" s="249"/>
      <c r="DO59" s="250"/>
      <c r="DP59" s="250"/>
      <c r="DQ59" s="251" t="n">
        <f aca="false">COUNTIF(DI$57:DI$60,DI59)+COUNTIF(DK$57:DK$60,DI59)</f>
        <v>0</v>
      </c>
      <c r="DR59" s="251" t="n">
        <f aca="false">COUNTIF(DI$57:DI$60,DK59)+COUNTIF(DK$57:DK$60,DK59)</f>
        <v>0</v>
      </c>
      <c r="DS59" s="251"/>
      <c r="DT59" s="247" t="str">
        <f aca="false">IF(OR(DI59&lt;&gt;"",DK59&lt;&gt;""),IF(DQ59&lt;&gt;1,0,COUNTIF($B$57:$B$60,DI59)+COUNTIF($D$57:$D$60,DI59))+IF(DR59&lt;&gt;1,0,COUNTIF($B$57:$B$60,DK59)+COUNTIF($D$57:$D$60,DK59)),"")</f>
        <v/>
      </c>
      <c r="DU59" s="107"/>
      <c r="DV59" s="242"/>
      <c r="DW59" s="228" t="str">
        <f aca="false">IF(DV59="","",VLOOKUP(DV59,Language!$D$5:$E$63,2,0))</f>
        <v/>
      </c>
      <c r="DX59" s="232"/>
      <c r="DY59" s="228" t="str">
        <f aca="false">IF(DX59="","",VLOOKUP(DX59,Language!$D$5:$E$63,2,0))</f>
        <v/>
      </c>
      <c r="DZ59" s="248"/>
      <c r="EA59" s="249"/>
      <c r="EB59" s="250"/>
      <c r="EC59" s="250"/>
      <c r="ED59" s="251" t="n">
        <f aca="false">COUNTIF(DV$57:DV$60,DV59)+COUNTIF(DX$57:DX$60,DV59)</f>
        <v>0</v>
      </c>
      <c r="EE59" s="251" t="n">
        <f aca="false">COUNTIF(DV$57:DV$60,DX59)+COUNTIF(DX$57:DX$60,DX59)</f>
        <v>0</v>
      </c>
      <c r="EF59" s="251"/>
      <c r="EG59" s="247" t="str">
        <f aca="false">IF(OR(DV59&lt;&gt;"",DX59&lt;&gt;""),IF(ED59&lt;&gt;1,0,COUNTIF($B$57:$B$60,DV59)+COUNTIF($D$57:$D$60,DV59))+IF(EE59&lt;&gt;1,0,COUNTIF($B$57:$B$60,DX59)+COUNTIF($D$57:$D$60,DX59)),"")</f>
        <v/>
      </c>
      <c r="EH59" s="107"/>
      <c r="EI59" s="242"/>
      <c r="EJ59" s="228" t="str">
        <f aca="false">IF(EI59="","",VLOOKUP(EI59,Language!$D$5:$E$63,2,0))</f>
        <v/>
      </c>
      <c r="EK59" s="232"/>
      <c r="EL59" s="228" t="str">
        <f aca="false">IF(EK59="","",VLOOKUP(EK59,Language!$D$5:$E$63,2,0))</f>
        <v/>
      </c>
      <c r="EM59" s="248"/>
      <c r="EN59" s="249"/>
      <c r="EO59" s="250"/>
      <c r="EP59" s="250"/>
      <c r="EQ59" s="251" t="n">
        <f aca="false">COUNTIF(EI$57:EI$60,EI59)+COUNTIF(EK$57:EK$60,EI59)</f>
        <v>0</v>
      </c>
      <c r="ER59" s="251" t="n">
        <f aca="false">COUNTIF(EI$57:EI$60,EK59)+COUNTIF(EK$57:EK$60,EK59)</f>
        <v>0</v>
      </c>
      <c r="ES59" s="251"/>
      <c r="ET59" s="247" t="str">
        <f aca="false">IF(OR(EI59&lt;&gt;"",EK59&lt;&gt;""),IF(EQ59&lt;&gt;1,0,COUNTIF($B$57:$B$60,EI59)+COUNTIF($D$57:$D$60,EI59))+IF(ER59&lt;&gt;1,0,COUNTIF($B$57:$B$60,EK59)+COUNTIF($D$57:$D$60,EK59)),"")</f>
        <v/>
      </c>
      <c r="EU59" s="107"/>
      <c r="EV59" s="242"/>
      <c r="EW59" s="228" t="str">
        <f aca="false">IF(EV59="","",VLOOKUP(EV59,Language!$D$5:$E$63,2,0))</f>
        <v/>
      </c>
      <c r="EX59" s="232"/>
      <c r="EY59" s="228" t="str">
        <f aca="false">IF(EX59="","",VLOOKUP(EX59,Language!$D$5:$E$63,2,0))</f>
        <v/>
      </c>
      <c r="EZ59" s="248"/>
      <c r="FA59" s="249"/>
      <c r="FB59" s="250"/>
      <c r="FC59" s="250"/>
      <c r="FD59" s="251" t="n">
        <f aca="false">COUNTIF(EV$57:EV$60,EV59)+COUNTIF(EX$57:EX$60,EV59)</f>
        <v>0</v>
      </c>
      <c r="FE59" s="251" t="n">
        <f aca="false">COUNTIF(EV$57:EV$60,EX59)+COUNTIF(EX$57:EX$60,EX59)</f>
        <v>0</v>
      </c>
      <c r="FF59" s="251"/>
      <c r="FG59" s="247" t="str">
        <f aca="false">IF(OR(EV59&lt;&gt;"",EX59&lt;&gt;""),IF(FD59&lt;&gt;1,0,COUNTIF($B$57:$B$60,EV59)+COUNTIF($D$57:$D$60,EV59))+IF(FE59&lt;&gt;1,0,COUNTIF($B$57:$B$60,EX59)+COUNTIF($D$57:$D$60,EX59)),"")</f>
        <v/>
      </c>
      <c r="FH59" s="107"/>
      <c r="FI59" s="242"/>
      <c r="FJ59" s="228" t="str">
        <f aca="false">IF(FI59="","",VLOOKUP(FI59,Language!$D$5:$E$63,2,0))</f>
        <v/>
      </c>
      <c r="FK59" s="232"/>
      <c r="FL59" s="228" t="str">
        <f aca="false">IF(FK59="","",VLOOKUP(FK59,Language!$D$5:$E$63,2,0))</f>
        <v/>
      </c>
      <c r="FM59" s="248"/>
      <c r="FN59" s="249"/>
      <c r="FO59" s="250"/>
      <c r="FP59" s="250"/>
      <c r="FQ59" s="251" t="n">
        <f aca="false">COUNTIF(FI$57:FI$60,FI59)+COUNTIF(FK$57:FK$60,FI59)</f>
        <v>0</v>
      </c>
      <c r="FR59" s="251" t="n">
        <f aca="false">COUNTIF(FI$57:FI$60,FK59)+COUNTIF(FK$57:FK$60,FK59)</f>
        <v>0</v>
      </c>
      <c r="FS59" s="251"/>
      <c r="FT59" s="247" t="str">
        <f aca="false">IF(OR(FI59&lt;&gt;"",FK59&lt;&gt;""),IF(FQ59&lt;&gt;1,0,COUNTIF($B$57:$B$60,FI59)+COUNTIF($D$57:$D$60,FI59))+IF(FR59&lt;&gt;1,0,COUNTIF($B$57:$B$60,FK59)+COUNTIF($D$57:$D$60,FK59)),"")</f>
        <v/>
      </c>
      <c r="FU59" s="107"/>
      <c r="FV59" s="242"/>
      <c r="FW59" s="228" t="str">
        <f aca="false">IF(FV59="","",VLOOKUP(FV59,Language!$D$5:$E$63,2,0))</f>
        <v/>
      </c>
      <c r="FX59" s="232"/>
      <c r="FY59" s="228" t="str">
        <f aca="false">IF(FX59="","",VLOOKUP(FX59,Language!$D$5:$E$63,2,0))</f>
        <v/>
      </c>
      <c r="FZ59" s="248"/>
      <c r="GA59" s="249"/>
      <c r="GB59" s="250"/>
      <c r="GC59" s="250"/>
      <c r="GD59" s="251" t="n">
        <f aca="false">COUNTIF(FV$57:FV$60,FV59)+COUNTIF(FX$57:FX$60,FV59)</f>
        <v>0</v>
      </c>
      <c r="GE59" s="251" t="n">
        <f aca="false">COUNTIF(FV$57:FV$60,FX59)+COUNTIF(FX$57:FX$60,FX59)</f>
        <v>0</v>
      </c>
      <c r="GF59" s="251"/>
      <c r="GG59" s="247" t="str">
        <f aca="false">IF(OR(FV59&lt;&gt;"",FX59&lt;&gt;""),IF(GD59&lt;&gt;1,0,COUNTIF($B$57:$B$60,FV59)+COUNTIF($D$57:$D$60,FV59))+IF(GE59&lt;&gt;1,0,COUNTIF($B$57:$B$60,FX59)+COUNTIF($D$57:$D$60,FX59)),"")</f>
        <v/>
      </c>
      <c r="GH59" s="107"/>
      <c r="GI59" s="242"/>
      <c r="GJ59" s="228" t="str">
        <f aca="false">IF(GI59="","",VLOOKUP(GI59,Language!$D$5:$E$63,2,0))</f>
        <v/>
      </c>
      <c r="GK59" s="232"/>
      <c r="GL59" s="228" t="str">
        <f aca="false">IF(GK59="","",VLOOKUP(GK59,Language!$D$5:$E$63,2,0))</f>
        <v/>
      </c>
      <c r="GM59" s="248"/>
      <c r="GN59" s="249"/>
      <c r="GO59" s="250"/>
      <c r="GP59" s="250"/>
      <c r="GQ59" s="251" t="n">
        <f aca="false">COUNTIF(GI$57:GI$60,GI59)+COUNTIF(GK$57:GK$60,GI59)</f>
        <v>0</v>
      </c>
      <c r="GR59" s="251" t="n">
        <f aca="false">COUNTIF(GI$57:GI$60,GK59)+COUNTIF(GK$57:GK$60,GK59)</f>
        <v>0</v>
      </c>
      <c r="GS59" s="251"/>
      <c r="GT59" s="247" t="str">
        <f aca="false">IF(OR(GI59&lt;&gt;"",GK59&lt;&gt;""),IF(GQ59&lt;&gt;1,0,COUNTIF($B$57:$B$60,GI59)+COUNTIF($D$57:$D$60,GI59))+IF(GR59&lt;&gt;1,0,COUNTIF($B$57:$B$60,GK59)+COUNTIF($D$57:$D$60,GK59)),"")</f>
        <v/>
      </c>
      <c r="GU59" s="107"/>
      <c r="GV59" s="242"/>
      <c r="GW59" s="228" t="str">
        <f aca="false">IF(GV59="","",VLOOKUP(GV59,Language!$D$5:$E$63,2,0))</f>
        <v/>
      </c>
      <c r="GX59" s="232"/>
      <c r="GY59" s="228" t="str">
        <f aca="false">IF(GX59="","",VLOOKUP(GX59,Language!$D$5:$E$63,2,0))</f>
        <v/>
      </c>
      <c r="GZ59" s="248"/>
      <c r="HA59" s="249"/>
      <c r="HB59" s="250"/>
      <c r="HC59" s="250"/>
      <c r="HD59" s="251" t="n">
        <f aca="false">COUNTIF(GV$57:GV$60,GV59)+COUNTIF(GX$57:GX$60,GV59)</f>
        <v>0</v>
      </c>
      <c r="HE59" s="251" t="n">
        <f aca="false">COUNTIF(GV$57:GV$60,GX59)+COUNTIF(GX$57:GX$60,GX59)</f>
        <v>0</v>
      </c>
      <c r="HF59" s="251"/>
      <c r="HG59" s="247" t="str">
        <f aca="false">IF(OR(GV59&lt;&gt;"",GX59&lt;&gt;""),IF(HD59&lt;&gt;1,0,COUNTIF($B$57:$B$60,GV59)+COUNTIF($D$57:$D$60,GV59))+IF(HE59&lt;&gt;1,0,COUNTIF($B$57:$B$60,GX59)+COUNTIF($D$57:$D$60,GX59)),"")</f>
        <v/>
      </c>
      <c r="HH59" s="107"/>
      <c r="HI59" s="242"/>
      <c r="HJ59" s="228" t="str">
        <f aca="false">IF(HI59="","",VLOOKUP(HI59,Language!$D$5:$E$63,2,0))</f>
        <v/>
      </c>
      <c r="HK59" s="232"/>
      <c r="HL59" s="228" t="str">
        <f aca="false">IF(HK59="","",VLOOKUP(HK59,Language!$D$5:$E$63,2,0))</f>
        <v/>
      </c>
      <c r="HM59" s="248"/>
      <c r="HN59" s="249"/>
      <c r="HO59" s="250"/>
      <c r="HP59" s="250"/>
      <c r="HQ59" s="251" t="n">
        <f aca="false">COUNTIF(HI$57:HI$60,HI59)+COUNTIF(HK$57:HK$60,HI59)</f>
        <v>0</v>
      </c>
      <c r="HR59" s="251" t="n">
        <f aca="false">COUNTIF(HI$57:HI$60,HK59)+COUNTIF(HK$57:HK$60,HK59)</f>
        <v>0</v>
      </c>
      <c r="HS59" s="251"/>
      <c r="HT59" s="247" t="str">
        <f aca="false">IF(OR(HI59&lt;&gt;"",HK59&lt;&gt;""),IF(HQ59&lt;&gt;1,0,COUNTIF($B$57:$B$60,HI59)+COUNTIF($D$57:$D$60,HI59))+IF(HR59&lt;&gt;1,0,COUNTIF($B$57:$B$60,HK59)+COUNTIF($D$57:$D$60,HK59)),"")</f>
        <v/>
      </c>
      <c r="HU59" s="107"/>
      <c r="HV59" s="242"/>
      <c r="HW59" s="228" t="str">
        <f aca="false">IF(HV59="","",VLOOKUP(HV59,Language!$D$5:$E$63,2,0))</f>
        <v/>
      </c>
      <c r="HX59" s="232"/>
      <c r="HY59" s="228" t="str">
        <f aca="false">IF(HX59="","",VLOOKUP(HX59,Language!$D$5:$E$63,2,0))</f>
        <v/>
      </c>
      <c r="HZ59" s="248"/>
      <c r="IA59" s="249"/>
      <c r="IB59" s="250"/>
      <c r="IC59" s="250"/>
      <c r="ID59" s="251" t="n">
        <f aca="false">COUNTIF(HV$57:HV$60,HV59)+COUNTIF(HX$57:HX$60,HV59)</f>
        <v>0</v>
      </c>
      <c r="IE59" s="251" t="n">
        <f aca="false">COUNTIF(HV$57:HV$60,HX59)+COUNTIF(HX$57:HX$60,HX59)</f>
        <v>0</v>
      </c>
      <c r="IF59" s="251"/>
      <c r="IG59" s="247" t="str">
        <f aca="false">IF(OR(HV59&lt;&gt;"",HX59&lt;&gt;""),IF(ID59&lt;&gt;1,0,COUNTIF($B$57:$B$60,HV59)+COUNTIF($D$57:$D$60,HV59))+IF(IE59&lt;&gt;1,0,COUNTIF($B$57:$B$60,HX59)+COUNTIF($D$57:$D$60,HX59)),"")</f>
        <v/>
      </c>
      <c r="IH59" s="107"/>
      <c r="II59" s="242"/>
      <c r="IJ59" s="228" t="str">
        <f aca="false">IF(II59="","",VLOOKUP(II59,Language!$D$5:$E$63,2,0))</f>
        <v/>
      </c>
      <c r="IK59" s="232"/>
      <c r="IL59" s="228" t="str">
        <f aca="false">IF(IK59="","",VLOOKUP(IK59,Language!$D$5:$E$63,2,0))</f>
        <v/>
      </c>
      <c r="IM59" s="248"/>
      <c r="IN59" s="249"/>
      <c r="IO59" s="250"/>
      <c r="IP59" s="250"/>
      <c r="IQ59" s="251" t="n">
        <f aca="false">COUNTIF(II$57:II$60,II59)+COUNTIF(IK$57:IK$60,II59)</f>
        <v>0</v>
      </c>
      <c r="IR59" s="251" t="n">
        <f aca="false">COUNTIF(II$57:II$60,IK59)+COUNTIF(IK$57:IK$60,IK59)</f>
        <v>0</v>
      </c>
      <c r="IS59" s="251"/>
      <c r="IT59" s="247" t="str">
        <f aca="false">IF(OR(II59&lt;&gt;"",IK59&lt;&gt;""),IF(IQ59&lt;&gt;1,0,COUNTIF($B$57:$B$60,II59)+COUNTIF($D$57:$D$60,II59))+IF(IR59&lt;&gt;1,0,COUNTIF($B$57:$B$60,IK59)+COUNTIF($D$57:$D$60,IK59)),"")</f>
        <v/>
      </c>
      <c r="IU59" s="107"/>
      <c r="IV59" s="242"/>
      <c r="IW59" s="228" t="str">
        <f aca="false">IF(IV59="","",VLOOKUP(IV59,Language!$D$5:$E$63,2,0))</f>
        <v/>
      </c>
      <c r="IX59" s="232"/>
      <c r="IY59" s="228" t="str">
        <f aca="false">IF(IX59="","",VLOOKUP(IX59,Language!$D$5:$E$63,2,0))</f>
        <v/>
      </c>
      <c r="IZ59" s="248"/>
      <c r="JA59" s="249"/>
      <c r="JB59" s="250"/>
      <c r="JC59" s="250"/>
      <c r="JD59" s="251" t="n">
        <f aca="false">COUNTIF(IV$57:IV$60,IV59)+COUNTIF(IX$57:IX$60,IV59)</f>
        <v>0</v>
      </c>
      <c r="JE59" s="251" t="n">
        <f aca="false">COUNTIF(IV$57:IV$60,IX59)+COUNTIF(IX$57:IX$60,IX59)</f>
        <v>0</v>
      </c>
      <c r="JF59" s="251"/>
      <c r="JG59" s="247" t="str">
        <f aca="false">IF(OR(IV59&lt;&gt;"",IX59&lt;&gt;""),IF(JD59&lt;&gt;1,0,COUNTIF($B$57:$B$60,IV59)+COUNTIF($D$57:$D$60,IV59))+IF(JE59&lt;&gt;1,0,COUNTIF($B$57:$B$60,IX59)+COUNTIF($D$57:$D$60,IX59)),"")</f>
        <v/>
      </c>
      <c r="JH59" s="107"/>
      <c r="JI59" s="242"/>
      <c r="JJ59" s="228" t="str">
        <f aca="false">IF(JI59="","",VLOOKUP(JI59,Language!$D$5:$E$63,2,0))</f>
        <v/>
      </c>
      <c r="JK59" s="232"/>
      <c r="JL59" s="228" t="str">
        <f aca="false">IF(JK59="","",VLOOKUP(JK59,Language!$D$5:$E$63,2,0))</f>
        <v/>
      </c>
      <c r="JM59" s="248"/>
      <c r="JN59" s="249"/>
      <c r="JO59" s="250"/>
      <c r="JP59" s="250"/>
      <c r="JQ59" s="251" t="n">
        <f aca="false">COUNTIF(JI$57:JI$60,JI59)+COUNTIF(JK$57:JK$60,JI59)</f>
        <v>0</v>
      </c>
      <c r="JR59" s="251" t="n">
        <f aca="false">COUNTIF(JI$57:JI$60,JK59)+COUNTIF(JK$57:JK$60,JK59)</f>
        <v>0</v>
      </c>
      <c r="JS59" s="251"/>
      <c r="JT59" s="247" t="str">
        <f aca="false">IF(OR(JI59&lt;&gt;"",JK59&lt;&gt;""),IF(JQ59&lt;&gt;1,0,COUNTIF($B$57:$B$60,JI59)+COUNTIF($D$57:$D$60,JI59))+IF(JR59&lt;&gt;1,0,COUNTIF($B$57:$B$60,JK59)+COUNTIF($D$57:$D$60,JK59)),"")</f>
        <v/>
      </c>
      <c r="JU59" s="107"/>
      <c r="JV59" s="242"/>
      <c r="JW59" s="228" t="str">
        <f aca="false">IF(JV59="","",VLOOKUP(JV59,Language!$D$5:$E$63,2,0))</f>
        <v/>
      </c>
      <c r="JX59" s="232"/>
      <c r="JY59" s="228" t="str">
        <f aca="false">IF(JX59="","",VLOOKUP(JX59,Language!$D$5:$E$63,2,0))</f>
        <v/>
      </c>
      <c r="JZ59" s="248"/>
      <c r="KA59" s="249"/>
      <c r="KB59" s="250"/>
      <c r="KC59" s="250"/>
      <c r="KD59" s="251" t="n">
        <f aca="false">COUNTIF(JV$57:JV$60,JV59)+COUNTIF(JX$57:JX$60,JV59)</f>
        <v>0</v>
      </c>
      <c r="KE59" s="251" t="n">
        <f aca="false">COUNTIF(JV$57:JV$60,JX59)+COUNTIF(JX$57:JX$60,JX59)</f>
        <v>0</v>
      </c>
      <c r="KF59" s="251"/>
      <c r="KG59" s="247" t="str">
        <f aca="false">IF(OR(JV59&lt;&gt;"",JX59&lt;&gt;""),IF(KD59&lt;&gt;1,0,COUNTIF($B$57:$B$60,JV59)+COUNTIF($D$57:$D$60,JV59))+IF(KE59&lt;&gt;1,0,COUNTIF($B$57:$B$60,JX59)+COUNTIF($D$57:$D$60,JX59)),"")</f>
        <v/>
      </c>
      <c r="KH59" s="107"/>
      <c r="KI59" s="242"/>
      <c r="KJ59" s="228" t="str">
        <f aca="false">IF(KI59="","",VLOOKUP(KI59,Language!$D$5:$E$63,2,0))</f>
        <v/>
      </c>
      <c r="KK59" s="232"/>
      <c r="KL59" s="228" t="str">
        <f aca="false">IF(KK59="","",VLOOKUP(KK59,Language!$D$5:$E$63,2,0))</f>
        <v/>
      </c>
      <c r="KM59" s="248"/>
      <c r="KN59" s="249"/>
      <c r="KO59" s="250"/>
      <c r="KP59" s="250"/>
      <c r="KQ59" s="251" t="n">
        <f aca="false">COUNTIF(KI$57:KI$60,KI59)+COUNTIF(KK$57:KK$60,KI59)</f>
        <v>0</v>
      </c>
      <c r="KR59" s="251" t="n">
        <f aca="false">COUNTIF(KI$57:KI$60,KK59)+COUNTIF(KK$57:KK$60,KK59)</f>
        <v>0</v>
      </c>
      <c r="KS59" s="251"/>
      <c r="KT59" s="247" t="str">
        <f aca="false">IF(OR(KI59&lt;&gt;"",KK59&lt;&gt;""),IF(KQ59&lt;&gt;1,0,COUNTIF($B$57:$B$60,KI59)+COUNTIF($D$57:$D$60,KI59))+IF(KR59&lt;&gt;1,0,COUNTIF($B$57:$B$60,KK59)+COUNTIF($D$57:$D$60,KK59)),"")</f>
        <v/>
      </c>
      <c r="KU59" s="107"/>
      <c r="KV59" s="242"/>
      <c r="KW59" s="228" t="str">
        <f aca="false">IF(KV59="","",VLOOKUP(KV59,Language!$D$5:$E$63,2,0))</f>
        <v/>
      </c>
      <c r="KX59" s="232"/>
      <c r="KY59" s="228" t="str">
        <f aca="false">IF(KX59="","",VLOOKUP(KX59,Language!$D$5:$E$63,2,0))</f>
        <v/>
      </c>
      <c r="KZ59" s="248"/>
      <c r="LA59" s="249"/>
      <c r="LB59" s="250"/>
      <c r="LC59" s="250"/>
      <c r="LD59" s="251" t="n">
        <f aca="false">COUNTIF(KV$57:KV$60,KV59)+COUNTIF(KX$57:KX$60,KV59)</f>
        <v>0</v>
      </c>
      <c r="LE59" s="251" t="n">
        <f aca="false">COUNTIF(KV$57:KV$60,KX59)+COUNTIF(KX$57:KX$60,KX59)</f>
        <v>0</v>
      </c>
      <c r="LF59" s="251"/>
      <c r="LG59" s="247" t="str">
        <f aca="false">IF(OR(KV59&lt;&gt;"",KX59&lt;&gt;""),IF(LD59&lt;&gt;1,0,COUNTIF($B$57:$B$60,KV59)+COUNTIF($D$57:$D$60,KV59))+IF(LE59&lt;&gt;1,0,COUNTIF($B$57:$B$60,KX59)+COUNTIF($D$57:$D$60,KX59)),"")</f>
        <v/>
      </c>
      <c r="LH59" s="107"/>
      <c r="LI59" s="242"/>
      <c r="LJ59" s="228" t="str">
        <f aca="false">IF(LI59="","",VLOOKUP(LI59,Language!$D$5:$E$63,2,0))</f>
        <v/>
      </c>
      <c r="LK59" s="232"/>
      <c r="LL59" s="228" t="str">
        <f aca="false">IF(LK59="","",VLOOKUP(LK59,Language!$D$5:$E$63,2,0))</f>
        <v/>
      </c>
      <c r="LM59" s="248"/>
      <c r="LN59" s="249"/>
      <c r="LO59" s="250"/>
      <c r="LP59" s="250"/>
      <c r="LQ59" s="251" t="n">
        <f aca="false">COUNTIF(LI$57:LI$60,LI59)+COUNTIF(LK$57:LK$60,LI59)</f>
        <v>0</v>
      </c>
      <c r="LR59" s="251" t="n">
        <f aca="false">COUNTIF(LI$57:LI$60,LK59)+COUNTIF(LK$57:LK$60,LK59)</f>
        <v>0</v>
      </c>
      <c r="LS59" s="251"/>
      <c r="LT59" s="247" t="str">
        <f aca="false">IF(OR(LI59&lt;&gt;"",LK59&lt;&gt;""),IF(LQ59&lt;&gt;1,0,COUNTIF($B$57:$B$60,LI59)+COUNTIF($D$57:$D$60,LI59))+IF(LR59&lt;&gt;1,0,COUNTIF($B$57:$B$60,LK59)+COUNTIF($D$57:$D$60,LK59)),"")</f>
        <v/>
      </c>
      <c r="LU59" s="107"/>
      <c r="LV59" s="242"/>
      <c r="LW59" s="228" t="str">
        <f aca="false">IF(LV59="","",VLOOKUP(LV59,Language!$D$5:$E$63,2,0))</f>
        <v/>
      </c>
      <c r="LX59" s="232"/>
      <c r="LY59" s="228" t="str">
        <f aca="false">IF(LX59="","",VLOOKUP(LX59,Language!$D$5:$E$63,2,0))</f>
        <v/>
      </c>
      <c r="LZ59" s="248"/>
      <c r="MA59" s="249"/>
      <c r="MB59" s="250"/>
      <c r="MC59" s="250"/>
      <c r="MD59" s="251" t="n">
        <f aca="false">COUNTIF(LV$57:LV$60,LV59)+COUNTIF(LX$57:LX$60,LV59)</f>
        <v>0</v>
      </c>
      <c r="ME59" s="251" t="n">
        <f aca="false">COUNTIF(LV$57:LV$60,LX59)+COUNTIF(LX$57:LX$60,LX59)</f>
        <v>0</v>
      </c>
      <c r="MF59" s="251"/>
      <c r="MG59" s="247" t="str">
        <f aca="false">IF(OR(LV59&lt;&gt;"",LX59&lt;&gt;""),IF(MD59&lt;&gt;1,0,COUNTIF($B$57:$B$60,LV59)+COUNTIF($D$57:$D$60,LV59))+IF(ME59&lt;&gt;1,0,COUNTIF($B$57:$B$60,LX59)+COUNTIF($D$57:$D$60,LX59)),"")</f>
        <v/>
      </c>
    </row>
    <row r="60" customFormat="false" ht="15.75" hidden="false" customHeight="true" outlineLevel="0" collapsed="false">
      <c r="A60" s="153"/>
      <c r="B60" s="227" t="n">
        <f aca="false" t="array" ref="B60:B60">IF(C60="","",INDEX(Groups!$C$7:$C$35,MATCH(C60,Groups!$D$7:$D$35,0)))</f>
        <v>5</v>
      </c>
      <c r="C60" s="228" t="str">
        <f aca="true">INDIRECT("'"&amp;References!$A$1&amp;"'!"&amp;"$U$64")</f>
        <v>England</v>
      </c>
      <c r="D60" s="229" t="n">
        <f aca="false" t="array" ref="D60:D60">IF(E60="","",INDEX(Groups!$C$7:$C$35,MATCH(E60,Groups!$D$7:$D$35,0)))</f>
        <v>14</v>
      </c>
      <c r="E60" s="228" t="str">
        <f aca="true">INDIRECT("'"&amp;References!$A$1&amp;"'!"&amp;"$W$64")</f>
        <v>Croatia</v>
      </c>
      <c r="F60" s="230" t="n">
        <f aca="true">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6</v>
      </c>
      <c r="G60" s="231" t="n">
        <f aca="true">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7</v>
      </c>
      <c r="H60" s="107"/>
      <c r="I60" s="242"/>
      <c r="J60" s="228" t="str">
        <f aca="false">IF(I60="","",VLOOKUP(I60,Language!$D$5:$E$63,2,0))</f>
        <v/>
      </c>
      <c r="K60" s="232"/>
      <c r="L60" s="228" t="str">
        <f aca="false">IF(K60="","",VLOOKUP(K60,Language!$D$5:$E$63,2,0))</f>
        <v/>
      </c>
      <c r="M60" s="252"/>
      <c r="N60" s="253"/>
      <c r="O60" s="254"/>
      <c r="P60" s="254"/>
      <c r="Q60" s="255" t="n">
        <f aca="false">COUNTIF(I$57:I$60,I60)+COUNTIF(K$57:K$60,I60)</f>
        <v>0</v>
      </c>
      <c r="R60" s="255" t="n">
        <f aca="false">COUNTIF(I$57:I$60,K60)+COUNTIF(K$57:K$60,K60)</f>
        <v>0</v>
      </c>
      <c r="S60" s="255"/>
      <c r="T60" s="247" t="str">
        <f aca="false">IF(OR(I60&lt;&gt;"",K60&lt;&gt;""),IF(Q60&lt;&gt;1,0,COUNTIF($B$57:$B$60,I60)+COUNTIF($D$57:$D$60,I60))+IF(R60&lt;&gt;1,0,COUNTIF($B$57:$B$60,K60)+COUNTIF($D$57:$D$60,K60)),"")</f>
        <v/>
      </c>
      <c r="V60" s="242"/>
      <c r="W60" s="228" t="str">
        <f aca="false">IF(V60="","",VLOOKUP(V60,Language!$D$5:$E$63,2,0))</f>
        <v/>
      </c>
      <c r="X60" s="232"/>
      <c r="Y60" s="228" t="str">
        <f aca="false">IF(X60="","",VLOOKUP(X60,Language!$D$5:$E$63,2,0))</f>
        <v/>
      </c>
      <c r="Z60" s="252"/>
      <c r="AA60" s="253"/>
      <c r="AB60" s="254"/>
      <c r="AC60" s="254"/>
      <c r="AD60" s="255" t="n">
        <f aca="false">COUNTIF(V$57:V$60,V60)+COUNTIF(X$57:X$60,V60)</f>
        <v>0</v>
      </c>
      <c r="AE60" s="255" t="n">
        <f aca="false">COUNTIF(V$57:V$60,X60)+COUNTIF(X$57:X$60,X60)</f>
        <v>0</v>
      </c>
      <c r="AF60" s="255"/>
      <c r="AG60" s="247" t="str">
        <f aca="false">IF(OR(V60&lt;&gt;"",X60&lt;&gt;""),IF(AD60&lt;&gt;1,0,COUNTIF($B$57:$B$60,V60)+COUNTIF($D$57:$D$60,V60))+IF(AE60&lt;&gt;1,0,COUNTIF($B$57:$B$60,X60)+COUNTIF($D$57:$D$60,X60)),"")</f>
        <v/>
      </c>
      <c r="AI60" s="242"/>
      <c r="AJ60" s="228" t="str">
        <f aca="false">IF(AI60="","",VLOOKUP(AI60,Language!$D$5:$E$63,2,0))</f>
        <v/>
      </c>
      <c r="AK60" s="232"/>
      <c r="AL60" s="228" t="str">
        <f aca="false">IF(AK60="","",VLOOKUP(AK60,Language!$D$5:$E$63,2,0))</f>
        <v/>
      </c>
      <c r="AM60" s="252"/>
      <c r="AN60" s="253"/>
      <c r="AO60" s="254"/>
      <c r="AP60" s="254"/>
      <c r="AQ60" s="255" t="n">
        <f aca="false">COUNTIF(AI$57:AI$60,AI60)+COUNTIF(AK$57:AK$60,AI60)</f>
        <v>0</v>
      </c>
      <c r="AR60" s="255" t="n">
        <f aca="false">COUNTIF(AI$57:AI$60,AK60)+COUNTIF(AK$57:AK$60,AK60)</f>
        <v>0</v>
      </c>
      <c r="AS60" s="255"/>
      <c r="AT60" s="247" t="str">
        <f aca="false">IF(OR(AI60&lt;&gt;"",AK60&lt;&gt;""),IF(AQ60&lt;&gt;1,0,COUNTIF($B$57:$B$60,AI60)+COUNTIF($D$57:$D$60,AI60))+IF(AR60&lt;&gt;1,0,COUNTIF($B$57:$B$60,AK60)+COUNTIF($D$57:$D$60,AK60)),"")</f>
        <v/>
      </c>
      <c r="AV60" s="242"/>
      <c r="AW60" s="228" t="str">
        <f aca="false">IF(AV60="","",VLOOKUP(AV60,Language!$D$5:$E$63,2,0))</f>
        <v/>
      </c>
      <c r="AX60" s="232"/>
      <c r="AY60" s="228" t="str">
        <f aca="false">IF(AX60="","",VLOOKUP(AX60,Language!$D$5:$E$63,2,0))</f>
        <v/>
      </c>
      <c r="AZ60" s="252"/>
      <c r="BA60" s="253"/>
      <c r="BB60" s="254"/>
      <c r="BC60" s="254"/>
      <c r="BD60" s="255" t="n">
        <f aca="false">COUNTIF(AV$57:AV$60,AV60)+COUNTIF(AX$57:AX$60,AV60)</f>
        <v>0</v>
      </c>
      <c r="BE60" s="255" t="n">
        <f aca="false">COUNTIF(AV$57:AV$60,AX60)+COUNTIF(AX$57:AX$60,AX60)</f>
        <v>0</v>
      </c>
      <c r="BF60" s="255"/>
      <c r="BG60" s="247" t="str">
        <f aca="false">IF(OR(AV60&lt;&gt;"",AX60&lt;&gt;""),IF(BD60&lt;&gt;1,0,COUNTIF($B$57:$B$60,AV60)+COUNTIF($D$57:$D$60,AV60))+IF(BE60&lt;&gt;1,0,COUNTIF($B$57:$B$60,AX60)+COUNTIF($D$57:$D$60,AX60)),"")</f>
        <v/>
      </c>
      <c r="BI60" s="242"/>
      <c r="BJ60" s="228" t="str">
        <f aca="false">IF(BI60="","",VLOOKUP(BI60,Language!$D$5:$E$63,2,0))</f>
        <v/>
      </c>
      <c r="BK60" s="232"/>
      <c r="BL60" s="228" t="str">
        <f aca="false">IF(BK60="","",VLOOKUP(BK60,Language!$D$5:$E$63,2,0))</f>
        <v/>
      </c>
      <c r="BM60" s="252"/>
      <c r="BN60" s="253"/>
      <c r="BO60" s="254"/>
      <c r="BP60" s="254"/>
      <c r="BQ60" s="255" t="n">
        <f aca="false">COUNTIF(BI$57:BI$60,BI60)+COUNTIF(BK$57:BK$60,BI60)</f>
        <v>0</v>
      </c>
      <c r="BR60" s="255" t="n">
        <f aca="false">COUNTIF(BI$57:BI$60,BK60)+COUNTIF(BK$57:BK$60,BK60)</f>
        <v>0</v>
      </c>
      <c r="BS60" s="255"/>
      <c r="BT60" s="247" t="str">
        <f aca="false">IF(OR(BI60&lt;&gt;"",BK60&lt;&gt;""),IF(BQ60&lt;&gt;1,0,COUNTIF($B$57:$B$60,BI60)+COUNTIF($D$57:$D$60,BI60))+IF(BR60&lt;&gt;1,0,COUNTIF($B$57:$B$60,BK60)+COUNTIF($D$57:$D$60,BK60)),"")</f>
        <v/>
      </c>
      <c r="BV60" s="242"/>
      <c r="BW60" s="228" t="str">
        <f aca="false">IF(BV60="","",VLOOKUP(BV60,Language!$D$5:$E$63,2,0))</f>
        <v/>
      </c>
      <c r="BX60" s="232"/>
      <c r="BY60" s="228" t="str">
        <f aca="false">IF(BX60="","",VLOOKUP(BX60,Language!$D$5:$E$63,2,0))</f>
        <v/>
      </c>
      <c r="BZ60" s="252"/>
      <c r="CA60" s="253"/>
      <c r="CB60" s="254"/>
      <c r="CC60" s="254"/>
      <c r="CD60" s="255" t="n">
        <f aca="false">COUNTIF(BV$57:BV$60,BV60)+COUNTIF(BX$57:BX$60,BV60)</f>
        <v>0</v>
      </c>
      <c r="CE60" s="255" t="n">
        <f aca="false">COUNTIF(BV$57:BV$60,BX60)+COUNTIF(BX$57:BX$60,BX60)</f>
        <v>0</v>
      </c>
      <c r="CF60" s="255"/>
      <c r="CG60" s="247" t="str">
        <f aca="false">IF(OR(BV60&lt;&gt;"",BX60&lt;&gt;""),IF(CD60&lt;&gt;1,0,COUNTIF($B$57:$B$60,BV60)+COUNTIF($D$57:$D$60,BV60))+IF(CE60&lt;&gt;1,0,COUNTIF($B$57:$B$60,BX60)+COUNTIF($D$57:$D$60,BX60)),"")</f>
        <v/>
      </c>
      <c r="CI60" s="242"/>
      <c r="CJ60" s="228" t="str">
        <f aca="false">IF(CI60="","",VLOOKUP(CI60,Language!$D$5:$E$63,2,0))</f>
        <v/>
      </c>
      <c r="CK60" s="232"/>
      <c r="CL60" s="228" t="str">
        <f aca="false">IF(CK60="","",VLOOKUP(CK60,Language!$D$5:$E$63,2,0))</f>
        <v/>
      </c>
      <c r="CM60" s="252"/>
      <c r="CN60" s="253"/>
      <c r="CO60" s="254"/>
      <c r="CP60" s="254"/>
      <c r="CQ60" s="255" t="n">
        <f aca="false">COUNTIF(CI$57:CI$60,CI60)+COUNTIF(CK$57:CK$60,CI60)</f>
        <v>0</v>
      </c>
      <c r="CR60" s="255" t="n">
        <f aca="false">COUNTIF(CI$57:CI$60,CK60)+COUNTIF(CK$57:CK$60,CK60)</f>
        <v>0</v>
      </c>
      <c r="CS60" s="255"/>
      <c r="CT60" s="247" t="str">
        <f aca="false">IF(OR(CI60&lt;&gt;"",CK60&lt;&gt;""),IF(CQ60&lt;&gt;1,0,COUNTIF($B$57:$B$60,CI60)+COUNTIF($D$57:$D$60,CI60))+IF(CR60&lt;&gt;1,0,COUNTIF($B$57:$B$60,CK60)+COUNTIF($D$57:$D$60,CK60)),"")</f>
        <v/>
      </c>
      <c r="CV60" s="242"/>
      <c r="CW60" s="228" t="str">
        <f aca="false">IF(CV60="","",VLOOKUP(CV60,Language!$D$5:$E$63,2,0))</f>
        <v/>
      </c>
      <c r="CX60" s="232"/>
      <c r="CY60" s="228" t="str">
        <f aca="false">IF(CX60="","",VLOOKUP(CX60,Language!$D$5:$E$63,2,0))</f>
        <v/>
      </c>
      <c r="CZ60" s="252"/>
      <c r="DA60" s="253"/>
      <c r="DB60" s="254"/>
      <c r="DC60" s="254"/>
      <c r="DD60" s="255" t="n">
        <f aca="false">COUNTIF(CV$57:CV$60,CV60)+COUNTIF(CX$57:CX$60,CV60)</f>
        <v>0</v>
      </c>
      <c r="DE60" s="255" t="n">
        <f aca="false">COUNTIF(CV$57:CV$60,CX60)+COUNTIF(CX$57:CX$60,CX60)</f>
        <v>0</v>
      </c>
      <c r="DF60" s="255"/>
      <c r="DG60" s="247" t="str">
        <f aca="false">IF(OR(CV60&lt;&gt;"",CX60&lt;&gt;""),IF(DD60&lt;&gt;1,0,COUNTIF($B$57:$B$60,CV60)+COUNTIF($D$57:$D$60,CV60))+IF(DE60&lt;&gt;1,0,COUNTIF($B$57:$B$60,CX60)+COUNTIF($D$57:$D$60,CX60)),"")</f>
        <v/>
      </c>
      <c r="DI60" s="242"/>
      <c r="DJ60" s="228" t="str">
        <f aca="false">IF(DI60="","",VLOOKUP(DI60,Language!$D$5:$E$63,2,0))</f>
        <v/>
      </c>
      <c r="DK60" s="232"/>
      <c r="DL60" s="228" t="str">
        <f aca="false">IF(DK60="","",VLOOKUP(DK60,Language!$D$5:$E$63,2,0))</f>
        <v/>
      </c>
      <c r="DM60" s="252"/>
      <c r="DN60" s="253"/>
      <c r="DO60" s="254"/>
      <c r="DP60" s="254"/>
      <c r="DQ60" s="255" t="n">
        <f aca="false">COUNTIF(DI$57:DI$60,DI60)+COUNTIF(DK$57:DK$60,DI60)</f>
        <v>0</v>
      </c>
      <c r="DR60" s="255" t="n">
        <f aca="false">COUNTIF(DI$57:DI$60,DK60)+COUNTIF(DK$57:DK$60,DK60)</f>
        <v>0</v>
      </c>
      <c r="DS60" s="255"/>
      <c r="DT60" s="247" t="str">
        <f aca="false">IF(OR(DI60&lt;&gt;"",DK60&lt;&gt;""),IF(DQ60&lt;&gt;1,0,COUNTIF($B$57:$B$60,DI60)+COUNTIF($D$57:$D$60,DI60))+IF(DR60&lt;&gt;1,0,COUNTIF($B$57:$B$60,DK60)+COUNTIF($D$57:$D$60,DK60)),"")</f>
        <v/>
      </c>
      <c r="DV60" s="242"/>
      <c r="DW60" s="228" t="str">
        <f aca="false">IF(DV60="","",VLOOKUP(DV60,Language!$D$5:$E$63,2,0))</f>
        <v/>
      </c>
      <c r="DX60" s="232"/>
      <c r="DY60" s="228" t="str">
        <f aca="false">IF(DX60="","",VLOOKUP(DX60,Language!$D$5:$E$63,2,0))</f>
        <v/>
      </c>
      <c r="DZ60" s="252"/>
      <c r="EA60" s="253"/>
      <c r="EB60" s="254"/>
      <c r="EC60" s="254"/>
      <c r="ED60" s="255" t="n">
        <f aca="false">COUNTIF(DV$57:DV$60,DV60)+COUNTIF(DX$57:DX$60,DV60)</f>
        <v>0</v>
      </c>
      <c r="EE60" s="255" t="n">
        <f aca="false">COUNTIF(DV$57:DV$60,DX60)+COUNTIF(DX$57:DX$60,DX60)</f>
        <v>0</v>
      </c>
      <c r="EF60" s="255"/>
      <c r="EG60" s="247" t="str">
        <f aca="false">IF(OR(DV60&lt;&gt;"",DX60&lt;&gt;""),IF(ED60&lt;&gt;1,0,COUNTIF($B$57:$B$60,DV60)+COUNTIF($D$57:$D$60,DV60))+IF(EE60&lt;&gt;1,0,COUNTIF($B$57:$B$60,DX60)+COUNTIF($D$57:$D$60,DX60)),"")</f>
        <v/>
      </c>
      <c r="EI60" s="242"/>
      <c r="EJ60" s="228" t="str">
        <f aca="false">IF(EI60="","",VLOOKUP(EI60,Language!$D$5:$E$63,2,0))</f>
        <v/>
      </c>
      <c r="EK60" s="232"/>
      <c r="EL60" s="228" t="str">
        <f aca="false">IF(EK60="","",VLOOKUP(EK60,Language!$D$5:$E$63,2,0))</f>
        <v/>
      </c>
      <c r="EM60" s="252"/>
      <c r="EN60" s="253"/>
      <c r="EO60" s="254"/>
      <c r="EP60" s="254"/>
      <c r="EQ60" s="255" t="n">
        <f aca="false">COUNTIF(EI$57:EI$60,EI60)+COUNTIF(EK$57:EK$60,EI60)</f>
        <v>0</v>
      </c>
      <c r="ER60" s="255" t="n">
        <f aca="false">COUNTIF(EI$57:EI$60,EK60)+COUNTIF(EK$57:EK$60,EK60)</f>
        <v>0</v>
      </c>
      <c r="ES60" s="255"/>
      <c r="ET60" s="247" t="str">
        <f aca="false">IF(OR(EI60&lt;&gt;"",EK60&lt;&gt;""),IF(EQ60&lt;&gt;1,0,COUNTIF($B$57:$B$60,EI60)+COUNTIF($D$57:$D$60,EI60))+IF(ER60&lt;&gt;1,0,COUNTIF($B$57:$B$60,EK60)+COUNTIF($D$57:$D$60,EK60)),"")</f>
        <v/>
      </c>
      <c r="EV60" s="242"/>
      <c r="EW60" s="228" t="str">
        <f aca="false">IF(EV60="","",VLOOKUP(EV60,Language!$D$5:$E$63,2,0))</f>
        <v/>
      </c>
      <c r="EX60" s="232"/>
      <c r="EY60" s="228" t="str">
        <f aca="false">IF(EX60="","",VLOOKUP(EX60,Language!$D$5:$E$63,2,0))</f>
        <v/>
      </c>
      <c r="EZ60" s="252"/>
      <c r="FA60" s="253"/>
      <c r="FB60" s="254"/>
      <c r="FC60" s="254"/>
      <c r="FD60" s="255" t="n">
        <f aca="false">COUNTIF(EV$57:EV$60,EV60)+COUNTIF(EX$57:EX$60,EV60)</f>
        <v>0</v>
      </c>
      <c r="FE60" s="255" t="n">
        <f aca="false">COUNTIF(EV$57:EV$60,EX60)+COUNTIF(EX$57:EX$60,EX60)</f>
        <v>0</v>
      </c>
      <c r="FF60" s="255"/>
      <c r="FG60" s="247" t="str">
        <f aca="false">IF(OR(EV60&lt;&gt;"",EX60&lt;&gt;""),IF(FD60&lt;&gt;1,0,COUNTIF($B$57:$B$60,EV60)+COUNTIF($D$57:$D$60,EV60))+IF(FE60&lt;&gt;1,0,COUNTIF($B$57:$B$60,EX60)+COUNTIF($D$57:$D$60,EX60)),"")</f>
        <v/>
      </c>
      <c r="FI60" s="242"/>
      <c r="FJ60" s="228" t="str">
        <f aca="false">IF(FI60="","",VLOOKUP(FI60,Language!$D$5:$E$63,2,0))</f>
        <v/>
      </c>
      <c r="FK60" s="232"/>
      <c r="FL60" s="228" t="str">
        <f aca="false">IF(FK60="","",VLOOKUP(FK60,Language!$D$5:$E$63,2,0))</f>
        <v/>
      </c>
      <c r="FM60" s="252"/>
      <c r="FN60" s="253"/>
      <c r="FO60" s="254"/>
      <c r="FP60" s="254"/>
      <c r="FQ60" s="255" t="n">
        <f aca="false">COUNTIF(FI$57:FI$60,FI60)+COUNTIF(FK$57:FK$60,FI60)</f>
        <v>0</v>
      </c>
      <c r="FR60" s="255" t="n">
        <f aca="false">COUNTIF(FI$57:FI$60,FK60)+COUNTIF(FK$57:FK$60,FK60)</f>
        <v>0</v>
      </c>
      <c r="FS60" s="255"/>
      <c r="FT60" s="247" t="str">
        <f aca="false">IF(OR(FI60&lt;&gt;"",FK60&lt;&gt;""),IF(FQ60&lt;&gt;1,0,COUNTIF($B$57:$B$60,FI60)+COUNTIF($D$57:$D$60,FI60))+IF(FR60&lt;&gt;1,0,COUNTIF($B$57:$B$60,FK60)+COUNTIF($D$57:$D$60,FK60)),"")</f>
        <v/>
      </c>
      <c r="FV60" s="242"/>
      <c r="FW60" s="228" t="str">
        <f aca="false">IF(FV60="","",VLOOKUP(FV60,Language!$D$5:$E$63,2,0))</f>
        <v/>
      </c>
      <c r="FX60" s="232"/>
      <c r="FY60" s="228" t="str">
        <f aca="false">IF(FX60="","",VLOOKUP(FX60,Language!$D$5:$E$63,2,0))</f>
        <v/>
      </c>
      <c r="FZ60" s="252"/>
      <c r="GA60" s="253"/>
      <c r="GB60" s="254"/>
      <c r="GC60" s="254"/>
      <c r="GD60" s="255" t="n">
        <f aca="false">COUNTIF(FV$57:FV$60,FV60)+COUNTIF(FX$57:FX$60,FV60)</f>
        <v>0</v>
      </c>
      <c r="GE60" s="255" t="n">
        <f aca="false">COUNTIF(FV$57:FV$60,FX60)+COUNTIF(FX$57:FX$60,FX60)</f>
        <v>0</v>
      </c>
      <c r="GF60" s="255"/>
      <c r="GG60" s="247" t="str">
        <f aca="false">IF(OR(FV60&lt;&gt;"",FX60&lt;&gt;""),IF(GD60&lt;&gt;1,0,COUNTIF($B$57:$B$60,FV60)+COUNTIF($D$57:$D$60,FV60))+IF(GE60&lt;&gt;1,0,COUNTIF($B$57:$B$60,FX60)+COUNTIF($D$57:$D$60,FX60)),"")</f>
        <v/>
      </c>
      <c r="GI60" s="242"/>
      <c r="GJ60" s="228" t="str">
        <f aca="false">IF(GI60="","",VLOOKUP(GI60,Language!$D$5:$E$63,2,0))</f>
        <v/>
      </c>
      <c r="GK60" s="232"/>
      <c r="GL60" s="228" t="str">
        <f aca="false">IF(GK60="","",VLOOKUP(GK60,Language!$D$5:$E$63,2,0))</f>
        <v/>
      </c>
      <c r="GM60" s="252"/>
      <c r="GN60" s="253"/>
      <c r="GO60" s="254"/>
      <c r="GP60" s="254"/>
      <c r="GQ60" s="255" t="n">
        <f aca="false">COUNTIF(GI$57:GI$60,GI60)+COUNTIF(GK$57:GK$60,GI60)</f>
        <v>0</v>
      </c>
      <c r="GR60" s="255" t="n">
        <f aca="false">COUNTIF(GI$57:GI$60,GK60)+COUNTIF(GK$57:GK$60,GK60)</f>
        <v>0</v>
      </c>
      <c r="GS60" s="255"/>
      <c r="GT60" s="247" t="str">
        <f aca="false">IF(OR(GI60&lt;&gt;"",GK60&lt;&gt;""),IF(GQ60&lt;&gt;1,0,COUNTIF($B$57:$B$60,GI60)+COUNTIF($D$57:$D$60,GI60))+IF(GR60&lt;&gt;1,0,COUNTIF($B$57:$B$60,GK60)+COUNTIF($D$57:$D$60,GK60)),"")</f>
        <v/>
      </c>
      <c r="GV60" s="242"/>
      <c r="GW60" s="228" t="str">
        <f aca="false">IF(GV60="","",VLOOKUP(GV60,Language!$D$5:$E$63,2,0))</f>
        <v/>
      </c>
      <c r="GX60" s="232"/>
      <c r="GY60" s="228" t="str">
        <f aca="false">IF(GX60="","",VLOOKUP(GX60,Language!$D$5:$E$63,2,0))</f>
        <v/>
      </c>
      <c r="GZ60" s="252"/>
      <c r="HA60" s="253"/>
      <c r="HB60" s="254"/>
      <c r="HC60" s="254"/>
      <c r="HD60" s="255" t="n">
        <f aca="false">COUNTIF(GV$57:GV$60,GV60)+COUNTIF(GX$57:GX$60,GV60)</f>
        <v>0</v>
      </c>
      <c r="HE60" s="255" t="n">
        <f aca="false">COUNTIF(GV$57:GV$60,GX60)+COUNTIF(GX$57:GX$60,GX60)</f>
        <v>0</v>
      </c>
      <c r="HF60" s="255"/>
      <c r="HG60" s="247" t="str">
        <f aca="false">IF(OR(GV60&lt;&gt;"",GX60&lt;&gt;""),IF(HD60&lt;&gt;1,0,COUNTIF($B$57:$B$60,GV60)+COUNTIF($D$57:$D$60,GV60))+IF(HE60&lt;&gt;1,0,COUNTIF($B$57:$B$60,GX60)+COUNTIF($D$57:$D$60,GX60)),"")</f>
        <v/>
      </c>
      <c r="HI60" s="242"/>
      <c r="HJ60" s="228" t="str">
        <f aca="false">IF(HI60="","",VLOOKUP(HI60,Language!$D$5:$E$63,2,0))</f>
        <v/>
      </c>
      <c r="HK60" s="232"/>
      <c r="HL60" s="228" t="str">
        <f aca="false">IF(HK60="","",VLOOKUP(HK60,Language!$D$5:$E$63,2,0))</f>
        <v/>
      </c>
      <c r="HM60" s="252"/>
      <c r="HN60" s="253"/>
      <c r="HO60" s="254"/>
      <c r="HP60" s="254"/>
      <c r="HQ60" s="255" t="n">
        <f aca="false">COUNTIF(HI$57:HI$60,HI60)+COUNTIF(HK$57:HK$60,HI60)</f>
        <v>0</v>
      </c>
      <c r="HR60" s="255" t="n">
        <f aca="false">COUNTIF(HI$57:HI$60,HK60)+COUNTIF(HK$57:HK$60,HK60)</f>
        <v>0</v>
      </c>
      <c r="HS60" s="255"/>
      <c r="HT60" s="247" t="str">
        <f aca="false">IF(OR(HI60&lt;&gt;"",HK60&lt;&gt;""),IF(HQ60&lt;&gt;1,0,COUNTIF($B$57:$B$60,HI60)+COUNTIF($D$57:$D$60,HI60))+IF(HR60&lt;&gt;1,0,COUNTIF($B$57:$B$60,HK60)+COUNTIF($D$57:$D$60,HK60)),"")</f>
        <v/>
      </c>
      <c r="HV60" s="242"/>
      <c r="HW60" s="228" t="str">
        <f aca="false">IF(HV60="","",VLOOKUP(HV60,Language!$D$5:$E$63,2,0))</f>
        <v/>
      </c>
      <c r="HX60" s="232"/>
      <c r="HY60" s="228" t="str">
        <f aca="false">IF(HX60="","",VLOOKUP(HX60,Language!$D$5:$E$63,2,0))</f>
        <v/>
      </c>
      <c r="HZ60" s="252"/>
      <c r="IA60" s="253"/>
      <c r="IB60" s="254"/>
      <c r="IC60" s="254"/>
      <c r="ID60" s="255" t="n">
        <f aca="false">COUNTIF(HV$57:HV$60,HV60)+COUNTIF(HX$57:HX$60,HV60)</f>
        <v>0</v>
      </c>
      <c r="IE60" s="255" t="n">
        <f aca="false">COUNTIF(HV$57:HV$60,HX60)+COUNTIF(HX$57:HX$60,HX60)</f>
        <v>0</v>
      </c>
      <c r="IF60" s="255"/>
      <c r="IG60" s="247" t="str">
        <f aca="false">IF(OR(HV60&lt;&gt;"",HX60&lt;&gt;""),IF(ID60&lt;&gt;1,0,COUNTIF($B$57:$B$60,HV60)+COUNTIF($D$57:$D$60,HV60))+IF(IE60&lt;&gt;1,0,COUNTIF($B$57:$B$60,HX60)+COUNTIF($D$57:$D$60,HX60)),"")</f>
        <v/>
      </c>
      <c r="II60" s="242"/>
      <c r="IJ60" s="228" t="str">
        <f aca="false">IF(II60="","",VLOOKUP(II60,Language!$D$5:$E$63,2,0))</f>
        <v/>
      </c>
      <c r="IK60" s="232"/>
      <c r="IL60" s="228" t="str">
        <f aca="false">IF(IK60="","",VLOOKUP(IK60,Language!$D$5:$E$63,2,0))</f>
        <v/>
      </c>
      <c r="IM60" s="252"/>
      <c r="IN60" s="253"/>
      <c r="IO60" s="254"/>
      <c r="IP60" s="254"/>
      <c r="IQ60" s="255" t="n">
        <f aca="false">COUNTIF(II$57:II$60,II60)+COUNTIF(IK$57:IK$60,II60)</f>
        <v>0</v>
      </c>
      <c r="IR60" s="255" t="n">
        <f aca="false">COUNTIF(II$57:II$60,IK60)+COUNTIF(IK$57:IK$60,IK60)</f>
        <v>0</v>
      </c>
      <c r="IS60" s="255"/>
      <c r="IT60" s="247" t="str">
        <f aca="false">IF(OR(II60&lt;&gt;"",IK60&lt;&gt;""),IF(IQ60&lt;&gt;1,0,COUNTIF($B$57:$B$60,II60)+COUNTIF($D$57:$D$60,II60))+IF(IR60&lt;&gt;1,0,COUNTIF($B$57:$B$60,IK60)+COUNTIF($D$57:$D$60,IK60)),"")</f>
        <v/>
      </c>
      <c r="IV60" s="242"/>
      <c r="IW60" s="228" t="str">
        <f aca="false">IF(IV60="","",VLOOKUP(IV60,Language!$D$5:$E$63,2,0))</f>
        <v/>
      </c>
      <c r="IX60" s="232"/>
      <c r="IY60" s="228" t="str">
        <f aca="false">IF(IX60="","",VLOOKUP(IX60,Language!$D$5:$E$63,2,0))</f>
        <v/>
      </c>
      <c r="IZ60" s="252"/>
      <c r="JA60" s="253"/>
      <c r="JB60" s="254"/>
      <c r="JC60" s="254"/>
      <c r="JD60" s="255" t="n">
        <f aca="false">COUNTIF(IV$57:IV$60,IV60)+COUNTIF(IX$57:IX$60,IV60)</f>
        <v>0</v>
      </c>
      <c r="JE60" s="255" t="n">
        <f aca="false">COUNTIF(IV$57:IV$60,IX60)+COUNTIF(IX$57:IX$60,IX60)</f>
        <v>0</v>
      </c>
      <c r="JF60" s="255"/>
      <c r="JG60" s="247" t="str">
        <f aca="false">IF(OR(IV60&lt;&gt;"",IX60&lt;&gt;""),IF(JD60&lt;&gt;1,0,COUNTIF($B$57:$B$60,IV60)+COUNTIF($D$57:$D$60,IV60))+IF(JE60&lt;&gt;1,0,COUNTIF($B$57:$B$60,IX60)+COUNTIF($D$57:$D$60,IX60)),"")</f>
        <v/>
      </c>
      <c r="JI60" s="242"/>
      <c r="JJ60" s="228" t="str">
        <f aca="false">IF(JI60="","",VLOOKUP(JI60,Language!$D$5:$E$63,2,0))</f>
        <v/>
      </c>
      <c r="JK60" s="232"/>
      <c r="JL60" s="228" t="str">
        <f aca="false">IF(JK60="","",VLOOKUP(JK60,Language!$D$5:$E$63,2,0))</f>
        <v/>
      </c>
      <c r="JM60" s="252"/>
      <c r="JN60" s="253"/>
      <c r="JO60" s="254"/>
      <c r="JP60" s="254"/>
      <c r="JQ60" s="255" t="n">
        <f aca="false">COUNTIF(JI$57:JI$60,JI60)+COUNTIF(JK$57:JK$60,JI60)</f>
        <v>0</v>
      </c>
      <c r="JR60" s="255" t="n">
        <f aca="false">COUNTIF(JI$57:JI$60,JK60)+COUNTIF(JK$57:JK$60,JK60)</f>
        <v>0</v>
      </c>
      <c r="JS60" s="255"/>
      <c r="JT60" s="247" t="str">
        <f aca="false">IF(OR(JI60&lt;&gt;"",JK60&lt;&gt;""),IF(JQ60&lt;&gt;1,0,COUNTIF($B$57:$B$60,JI60)+COUNTIF($D$57:$D$60,JI60))+IF(JR60&lt;&gt;1,0,COUNTIF($B$57:$B$60,JK60)+COUNTIF($D$57:$D$60,JK60)),"")</f>
        <v/>
      </c>
      <c r="JV60" s="242"/>
      <c r="JW60" s="228" t="str">
        <f aca="false">IF(JV60="","",VLOOKUP(JV60,Language!$D$5:$E$63,2,0))</f>
        <v/>
      </c>
      <c r="JX60" s="232"/>
      <c r="JY60" s="228" t="str">
        <f aca="false">IF(JX60="","",VLOOKUP(JX60,Language!$D$5:$E$63,2,0))</f>
        <v/>
      </c>
      <c r="JZ60" s="252"/>
      <c r="KA60" s="253"/>
      <c r="KB60" s="254"/>
      <c r="KC60" s="254"/>
      <c r="KD60" s="255" t="n">
        <f aca="false">COUNTIF(JV$57:JV$60,JV60)+COUNTIF(JX$57:JX$60,JV60)</f>
        <v>0</v>
      </c>
      <c r="KE60" s="255" t="n">
        <f aca="false">COUNTIF(JV$57:JV$60,JX60)+COUNTIF(JX$57:JX$60,JX60)</f>
        <v>0</v>
      </c>
      <c r="KF60" s="255"/>
      <c r="KG60" s="247" t="str">
        <f aca="false">IF(OR(JV60&lt;&gt;"",JX60&lt;&gt;""),IF(KD60&lt;&gt;1,0,COUNTIF($B$57:$B$60,JV60)+COUNTIF($D$57:$D$60,JV60))+IF(KE60&lt;&gt;1,0,COUNTIF($B$57:$B$60,JX60)+COUNTIF($D$57:$D$60,JX60)),"")</f>
        <v/>
      </c>
      <c r="KI60" s="242"/>
      <c r="KJ60" s="228" t="str">
        <f aca="false">IF(KI60="","",VLOOKUP(KI60,Language!$D$5:$E$63,2,0))</f>
        <v/>
      </c>
      <c r="KK60" s="232"/>
      <c r="KL60" s="228" t="str">
        <f aca="false">IF(KK60="","",VLOOKUP(KK60,Language!$D$5:$E$63,2,0))</f>
        <v/>
      </c>
      <c r="KM60" s="252"/>
      <c r="KN60" s="253"/>
      <c r="KO60" s="254"/>
      <c r="KP60" s="254"/>
      <c r="KQ60" s="255" t="n">
        <f aca="false">COUNTIF(KI$57:KI$60,KI60)+COUNTIF(KK$57:KK$60,KI60)</f>
        <v>0</v>
      </c>
      <c r="KR60" s="255" t="n">
        <f aca="false">COUNTIF(KI$57:KI$60,KK60)+COUNTIF(KK$57:KK$60,KK60)</f>
        <v>0</v>
      </c>
      <c r="KS60" s="255"/>
      <c r="KT60" s="247" t="str">
        <f aca="false">IF(OR(KI60&lt;&gt;"",KK60&lt;&gt;""),IF(KQ60&lt;&gt;1,0,COUNTIF($B$57:$B$60,KI60)+COUNTIF($D$57:$D$60,KI60))+IF(KR60&lt;&gt;1,0,COUNTIF($B$57:$B$60,KK60)+COUNTIF($D$57:$D$60,KK60)),"")</f>
        <v/>
      </c>
      <c r="KV60" s="242"/>
      <c r="KW60" s="228" t="str">
        <f aca="false">IF(KV60="","",VLOOKUP(KV60,Language!$D$5:$E$63,2,0))</f>
        <v/>
      </c>
      <c r="KX60" s="232"/>
      <c r="KY60" s="228" t="str">
        <f aca="false">IF(KX60="","",VLOOKUP(KX60,Language!$D$5:$E$63,2,0))</f>
        <v/>
      </c>
      <c r="KZ60" s="252"/>
      <c r="LA60" s="253"/>
      <c r="LB60" s="254"/>
      <c r="LC60" s="254"/>
      <c r="LD60" s="255" t="n">
        <f aca="false">COUNTIF(KV$57:KV$60,KV60)+COUNTIF(KX$57:KX$60,KV60)</f>
        <v>0</v>
      </c>
      <c r="LE60" s="255" t="n">
        <f aca="false">COUNTIF(KV$57:KV$60,KX60)+COUNTIF(KX$57:KX$60,KX60)</f>
        <v>0</v>
      </c>
      <c r="LF60" s="255"/>
      <c r="LG60" s="247" t="str">
        <f aca="false">IF(OR(KV60&lt;&gt;"",KX60&lt;&gt;""),IF(LD60&lt;&gt;1,0,COUNTIF($B$57:$B$60,KV60)+COUNTIF($D$57:$D$60,KV60))+IF(LE60&lt;&gt;1,0,COUNTIF($B$57:$B$60,KX60)+COUNTIF($D$57:$D$60,KX60)),"")</f>
        <v/>
      </c>
      <c r="LI60" s="242"/>
      <c r="LJ60" s="228" t="str">
        <f aca="false">IF(LI60="","",VLOOKUP(LI60,Language!$D$5:$E$63,2,0))</f>
        <v/>
      </c>
      <c r="LK60" s="232"/>
      <c r="LL60" s="228" t="str">
        <f aca="false">IF(LK60="","",VLOOKUP(LK60,Language!$D$5:$E$63,2,0))</f>
        <v/>
      </c>
      <c r="LM60" s="252"/>
      <c r="LN60" s="253"/>
      <c r="LO60" s="254"/>
      <c r="LP60" s="254"/>
      <c r="LQ60" s="255" t="n">
        <f aca="false">COUNTIF(LI$57:LI$60,LI60)+COUNTIF(LK$57:LK$60,LI60)</f>
        <v>0</v>
      </c>
      <c r="LR60" s="255" t="n">
        <f aca="false">COUNTIF(LI$57:LI$60,LK60)+COUNTIF(LK$57:LK$60,LK60)</f>
        <v>0</v>
      </c>
      <c r="LS60" s="255"/>
      <c r="LT60" s="247" t="str">
        <f aca="false">IF(OR(LI60&lt;&gt;"",LK60&lt;&gt;""),IF(LQ60&lt;&gt;1,0,COUNTIF($B$57:$B$60,LI60)+COUNTIF($D$57:$D$60,LI60))+IF(LR60&lt;&gt;1,0,COUNTIF($B$57:$B$60,LK60)+COUNTIF($D$57:$D$60,LK60)),"")</f>
        <v/>
      </c>
      <c r="LV60" s="242"/>
      <c r="LW60" s="228" t="str">
        <f aca="false">IF(LV60="","",VLOOKUP(LV60,Language!$D$5:$E$63,2,0))</f>
        <v/>
      </c>
      <c r="LX60" s="232"/>
      <c r="LY60" s="228" t="str">
        <f aca="false">IF(LX60="","",VLOOKUP(LX60,Language!$D$5:$E$63,2,0))</f>
        <v/>
      </c>
      <c r="LZ60" s="252"/>
      <c r="MA60" s="253"/>
      <c r="MB60" s="254"/>
      <c r="MC60" s="254"/>
      <c r="MD60" s="255" t="n">
        <f aca="false">COUNTIF(LV$57:LV$60,LV60)+COUNTIF(LX$57:LX$60,LV60)</f>
        <v>0</v>
      </c>
      <c r="ME60" s="255" t="n">
        <f aca="false">COUNTIF(LV$57:LV$60,LX60)+COUNTIF(LX$57:LX$60,LX60)</f>
        <v>0</v>
      </c>
      <c r="MF60" s="255"/>
      <c r="MG60" s="247" t="str">
        <f aca="false">IF(OR(LV60&lt;&gt;"",LX60&lt;&gt;""),IF(MD60&lt;&gt;1,0,COUNTIF($B$57:$B$60,LV60)+COUNTIF($D$57:$D$60,LV60))+IF(ME60&lt;&gt;1,0,COUNTIF($B$57:$B$60,LX60)+COUNTIF($D$57:$D$60,LX60)),"")</f>
        <v/>
      </c>
    </row>
    <row r="61" customFormat="false" ht="24" hidden="false" customHeight="true" outlineLevel="0" collapsed="false">
      <c r="A61" s="153"/>
      <c r="B61" s="217" t="str">
        <f aca="false">Language!$E$184</f>
        <v>Semi-Final</v>
      </c>
      <c r="C61" s="218"/>
      <c r="D61" s="239"/>
      <c r="E61" s="220"/>
      <c r="F61" s="240"/>
      <c r="G61" s="241"/>
      <c r="H61" s="107"/>
      <c r="I61" s="217" t="str">
        <f aca="false">$B61</f>
        <v>Semi-Final</v>
      </c>
      <c r="J61" s="219"/>
      <c r="K61" s="219"/>
      <c r="L61" s="220"/>
      <c r="M61" s="223"/>
      <c r="N61" s="224"/>
      <c r="O61" s="221"/>
      <c r="P61" s="225"/>
      <c r="Q61" s="225"/>
      <c r="R61" s="220"/>
      <c r="S61" s="220"/>
      <c r="T61" s="226"/>
      <c r="V61" s="217" t="str">
        <f aca="false">$B61</f>
        <v>Semi-Final</v>
      </c>
      <c r="W61" s="219"/>
      <c r="X61" s="219"/>
      <c r="Y61" s="220"/>
      <c r="Z61" s="223"/>
      <c r="AA61" s="224"/>
      <c r="AB61" s="221"/>
      <c r="AC61" s="225"/>
      <c r="AD61" s="225"/>
      <c r="AE61" s="220"/>
      <c r="AF61" s="220"/>
      <c r="AG61" s="226"/>
      <c r="AI61" s="217" t="str">
        <f aca="false">$B61</f>
        <v>Semi-Final</v>
      </c>
      <c r="AJ61" s="219"/>
      <c r="AK61" s="219"/>
      <c r="AL61" s="220"/>
      <c r="AM61" s="223"/>
      <c r="AN61" s="224"/>
      <c r="AO61" s="221"/>
      <c r="AP61" s="225"/>
      <c r="AQ61" s="225"/>
      <c r="AR61" s="220"/>
      <c r="AS61" s="220"/>
      <c r="AT61" s="226"/>
      <c r="AV61" s="217" t="str">
        <f aca="false">$B61</f>
        <v>Semi-Final</v>
      </c>
      <c r="AW61" s="219"/>
      <c r="AX61" s="219"/>
      <c r="AY61" s="220"/>
      <c r="AZ61" s="223"/>
      <c r="BA61" s="224"/>
      <c r="BB61" s="221"/>
      <c r="BC61" s="225"/>
      <c r="BD61" s="225"/>
      <c r="BE61" s="220"/>
      <c r="BF61" s="220"/>
      <c r="BG61" s="226"/>
      <c r="BI61" s="217" t="str">
        <f aca="false">$B61</f>
        <v>Semi-Final</v>
      </c>
      <c r="BJ61" s="219"/>
      <c r="BK61" s="219"/>
      <c r="BL61" s="220"/>
      <c r="BM61" s="223"/>
      <c r="BN61" s="224"/>
      <c r="BO61" s="221"/>
      <c r="BP61" s="225"/>
      <c r="BQ61" s="225"/>
      <c r="BR61" s="220"/>
      <c r="BS61" s="220"/>
      <c r="BT61" s="226"/>
      <c r="BV61" s="217" t="str">
        <f aca="false">$B61</f>
        <v>Semi-Final</v>
      </c>
      <c r="BW61" s="219"/>
      <c r="BX61" s="219"/>
      <c r="BY61" s="220"/>
      <c r="BZ61" s="223"/>
      <c r="CA61" s="224"/>
      <c r="CB61" s="221"/>
      <c r="CC61" s="225"/>
      <c r="CD61" s="225"/>
      <c r="CE61" s="220"/>
      <c r="CF61" s="220"/>
      <c r="CG61" s="226"/>
      <c r="CI61" s="217" t="str">
        <f aca="false">$B61</f>
        <v>Semi-Final</v>
      </c>
      <c r="CJ61" s="219"/>
      <c r="CK61" s="219"/>
      <c r="CL61" s="220"/>
      <c r="CM61" s="223"/>
      <c r="CN61" s="224"/>
      <c r="CO61" s="221"/>
      <c r="CP61" s="225"/>
      <c r="CQ61" s="225"/>
      <c r="CR61" s="220"/>
      <c r="CS61" s="220"/>
      <c r="CT61" s="226"/>
      <c r="CV61" s="217" t="str">
        <f aca="false">$B61</f>
        <v>Semi-Final</v>
      </c>
      <c r="CW61" s="219"/>
      <c r="CX61" s="219"/>
      <c r="CY61" s="220"/>
      <c r="CZ61" s="223"/>
      <c r="DA61" s="224"/>
      <c r="DB61" s="221"/>
      <c r="DC61" s="225"/>
      <c r="DD61" s="225"/>
      <c r="DE61" s="220"/>
      <c r="DF61" s="220"/>
      <c r="DG61" s="226"/>
      <c r="DI61" s="217" t="str">
        <f aca="false">$B61</f>
        <v>Semi-Final</v>
      </c>
      <c r="DJ61" s="219"/>
      <c r="DK61" s="219"/>
      <c r="DL61" s="220"/>
      <c r="DM61" s="223"/>
      <c r="DN61" s="224"/>
      <c r="DO61" s="221"/>
      <c r="DP61" s="225"/>
      <c r="DQ61" s="225"/>
      <c r="DR61" s="220"/>
      <c r="DS61" s="220"/>
      <c r="DT61" s="226"/>
      <c r="DV61" s="217" t="str">
        <f aca="false">$B61</f>
        <v>Semi-Final</v>
      </c>
      <c r="DW61" s="219"/>
      <c r="DX61" s="219"/>
      <c r="DY61" s="220"/>
      <c r="DZ61" s="223"/>
      <c r="EA61" s="224"/>
      <c r="EB61" s="221"/>
      <c r="EC61" s="225"/>
      <c r="ED61" s="225"/>
      <c r="EE61" s="220"/>
      <c r="EF61" s="220"/>
      <c r="EG61" s="226"/>
      <c r="EI61" s="217" t="str">
        <f aca="false">$B61</f>
        <v>Semi-Final</v>
      </c>
      <c r="EJ61" s="219"/>
      <c r="EK61" s="219"/>
      <c r="EL61" s="220"/>
      <c r="EM61" s="223"/>
      <c r="EN61" s="224"/>
      <c r="EO61" s="221"/>
      <c r="EP61" s="225"/>
      <c r="EQ61" s="225"/>
      <c r="ER61" s="220"/>
      <c r="ES61" s="220"/>
      <c r="ET61" s="226"/>
      <c r="EV61" s="217" t="str">
        <f aca="false">$B61</f>
        <v>Semi-Final</v>
      </c>
      <c r="EW61" s="219"/>
      <c r="EX61" s="219"/>
      <c r="EY61" s="220"/>
      <c r="EZ61" s="223"/>
      <c r="FA61" s="224"/>
      <c r="FB61" s="221"/>
      <c r="FC61" s="225"/>
      <c r="FD61" s="225"/>
      <c r="FE61" s="220"/>
      <c r="FF61" s="220"/>
      <c r="FG61" s="226"/>
      <c r="FI61" s="217" t="str">
        <f aca="false">$B61</f>
        <v>Semi-Final</v>
      </c>
      <c r="FJ61" s="219"/>
      <c r="FK61" s="219"/>
      <c r="FL61" s="220"/>
      <c r="FM61" s="223"/>
      <c r="FN61" s="224"/>
      <c r="FO61" s="221"/>
      <c r="FP61" s="225"/>
      <c r="FQ61" s="225"/>
      <c r="FR61" s="220"/>
      <c r="FS61" s="220"/>
      <c r="FT61" s="226"/>
      <c r="FV61" s="217" t="str">
        <f aca="false">$B61</f>
        <v>Semi-Final</v>
      </c>
      <c r="FW61" s="219"/>
      <c r="FX61" s="219"/>
      <c r="FY61" s="220"/>
      <c r="FZ61" s="223"/>
      <c r="GA61" s="224"/>
      <c r="GB61" s="221"/>
      <c r="GC61" s="225"/>
      <c r="GD61" s="225"/>
      <c r="GE61" s="220"/>
      <c r="GF61" s="220"/>
      <c r="GG61" s="226"/>
      <c r="GI61" s="217" t="str">
        <f aca="false">$B61</f>
        <v>Semi-Final</v>
      </c>
      <c r="GJ61" s="219"/>
      <c r="GK61" s="219"/>
      <c r="GL61" s="220"/>
      <c r="GM61" s="223"/>
      <c r="GN61" s="224"/>
      <c r="GO61" s="221"/>
      <c r="GP61" s="225"/>
      <c r="GQ61" s="225"/>
      <c r="GR61" s="220"/>
      <c r="GS61" s="220"/>
      <c r="GT61" s="226"/>
      <c r="GV61" s="217" t="str">
        <f aca="false">$B61</f>
        <v>Semi-Final</v>
      </c>
      <c r="GW61" s="219"/>
      <c r="GX61" s="219"/>
      <c r="GY61" s="220"/>
      <c r="GZ61" s="223"/>
      <c r="HA61" s="224"/>
      <c r="HB61" s="221"/>
      <c r="HC61" s="225"/>
      <c r="HD61" s="225"/>
      <c r="HE61" s="220"/>
      <c r="HF61" s="220"/>
      <c r="HG61" s="226"/>
      <c r="HI61" s="217" t="str">
        <f aca="false">$B61</f>
        <v>Semi-Final</v>
      </c>
      <c r="HJ61" s="219"/>
      <c r="HK61" s="219"/>
      <c r="HL61" s="220"/>
      <c r="HM61" s="223"/>
      <c r="HN61" s="224"/>
      <c r="HO61" s="221"/>
      <c r="HP61" s="225"/>
      <c r="HQ61" s="225"/>
      <c r="HR61" s="220"/>
      <c r="HS61" s="220"/>
      <c r="HT61" s="226"/>
      <c r="HV61" s="217" t="str">
        <f aca="false">$B61</f>
        <v>Semi-Final</v>
      </c>
      <c r="HW61" s="219"/>
      <c r="HX61" s="219"/>
      <c r="HY61" s="220"/>
      <c r="HZ61" s="223"/>
      <c r="IA61" s="224"/>
      <c r="IB61" s="221"/>
      <c r="IC61" s="225"/>
      <c r="ID61" s="225"/>
      <c r="IE61" s="220"/>
      <c r="IF61" s="220"/>
      <c r="IG61" s="226"/>
      <c r="II61" s="217" t="str">
        <f aca="false">$B61</f>
        <v>Semi-Final</v>
      </c>
      <c r="IJ61" s="219"/>
      <c r="IK61" s="219"/>
      <c r="IL61" s="220"/>
      <c r="IM61" s="223"/>
      <c r="IN61" s="224"/>
      <c r="IO61" s="221"/>
      <c r="IP61" s="225"/>
      <c r="IQ61" s="225"/>
      <c r="IR61" s="220"/>
      <c r="IS61" s="220"/>
      <c r="IT61" s="226"/>
      <c r="IV61" s="217" t="str">
        <f aca="false">$B61</f>
        <v>Semi-Final</v>
      </c>
      <c r="IW61" s="219"/>
      <c r="IX61" s="219"/>
      <c r="IY61" s="220"/>
      <c r="IZ61" s="223"/>
      <c r="JA61" s="224"/>
      <c r="JB61" s="221"/>
      <c r="JC61" s="225"/>
      <c r="JD61" s="225"/>
      <c r="JE61" s="220"/>
      <c r="JF61" s="220"/>
      <c r="JG61" s="226"/>
      <c r="JI61" s="217" t="str">
        <f aca="false">$B61</f>
        <v>Semi-Final</v>
      </c>
      <c r="JJ61" s="219"/>
      <c r="JK61" s="219"/>
      <c r="JL61" s="220"/>
      <c r="JM61" s="223"/>
      <c r="JN61" s="224"/>
      <c r="JO61" s="221"/>
      <c r="JP61" s="225"/>
      <c r="JQ61" s="225"/>
      <c r="JR61" s="220"/>
      <c r="JS61" s="220"/>
      <c r="JT61" s="226"/>
      <c r="JV61" s="217" t="str">
        <f aca="false">$B61</f>
        <v>Semi-Final</v>
      </c>
      <c r="JW61" s="219"/>
      <c r="JX61" s="219"/>
      <c r="JY61" s="220"/>
      <c r="JZ61" s="223"/>
      <c r="KA61" s="224"/>
      <c r="KB61" s="221"/>
      <c r="KC61" s="225"/>
      <c r="KD61" s="225"/>
      <c r="KE61" s="220"/>
      <c r="KF61" s="220"/>
      <c r="KG61" s="226"/>
      <c r="KI61" s="217" t="str">
        <f aca="false">$B61</f>
        <v>Semi-Final</v>
      </c>
      <c r="KJ61" s="219"/>
      <c r="KK61" s="219"/>
      <c r="KL61" s="220"/>
      <c r="KM61" s="223"/>
      <c r="KN61" s="224"/>
      <c r="KO61" s="221"/>
      <c r="KP61" s="225"/>
      <c r="KQ61" s="225"/>
      <c r="KR61" s="220"/>
      <c r="KS61" s="220"/>
      <c r="KT61" s="226"/>
      <c r="KV61" s="217" t="str">
        <f aca="false">$B61</f>
        <v>Semi-Final</v>
      </c>
      <c r="KW61" s="219"/>
      <c r="KX61" s="219"/>
      <c r="KY61" s="220"/>
      <c r="KZ61" s="223"/>
      <c r="LA61" s="224"/>
      <c r="LB61" s="221"/>
      <c r="LC61" s="225"/>
      <c r="LD61" s="225"/>
      <c r="LE61" s="220"/>
      <c r="LF61" s="220"/>
      <c r="LG61" s="226"/>
      <c r="LI61" s="217" t="str">
        <f aca="false">$B61</f>
        <v>Semi-Final</v>
      </c>
      <c r="LJ61" s="219"/>
      <c r="LK61" s="219"/>
      <c r="LL61" s="220"/>
      <c r="LM61" s="223"/>
      <c r="LN61" s="224"/>
      <c r="LO61" s="221"/>
      <c r="LP61" s="225"/>
      <c r="LQ61" s="225"/>
      <c r="LR61" s="220"/>
      <c r="LS61" s="220"/>
      <c r="LT61" s="226"/>
      <c r="LV61" s="217" t="str">
        <f aca="false">$B61</f>
        <v>Semi-Final</v>
      </c>
      <c r="LW61" s="219"/>
      <c r="LX61" s="219"/>
      <c r="LY61" s="220"/>
      <c r="LZ61" s="223"/>
      <c r="MA61" s="224"/>
      <c r="MB61" s="221"/>
      <c r="MC61" s="225"/>
      <c r="MD61" s="225"/>
      <c r="ME61" s="220"/>
      <c r="MF61" s="220"/>
      <c r="MG61" s="226"/>
    </row>
    <row r="62" customFormat="false" ht="15.75" hidden="false" customHeight="true" outlineLevel="0" collapsed="false">
      <c r="A62" s="153"/>
      <c r="B62" s="227" t="n">
        <f aca="false" t="array" ref="B62:B62">IF(C62="","",INDEX(Groups!$C$7:$C$35,MATCH(C62,Groups!$D$7:$D$35,0)))</f>
        <v>3</v>
      </c>
      <c r="C62" s="228" t="str">
        <f aca="true">INDIRECT("'"&amp;References!$A$1&amp;"'!"&amp;"$F$74")</f>
        <v>Spain</v>
      </c>
      <c r="D62" s="229" t="n">
        <f aca="false" t="array" ref="D62:D62">IF(E62="","",INDEX(Groups!$C$7:$C$35,MATCH(E62,Groups!$D$7:$D$35,0)))</f>
        <v>1</v>
      </c>
      <c r="E62" s="228" t="str">
        <f aca="true">INDIRECT("'"&amp;References!$A$1&amp;"'!"&amp;"$H$74")</f>
        <v>Portugal</v>
      </c>
      <c r="F62" s="230" t="n">
        <f aca="true">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6</v>
      </c>
      <c r="G62" s="231" t="n">
        <f aca="true">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8</v>
      </c>
      <c r="H62" s="107"/>
      <c r="I62" s="242"/>
      <c r="J62" s="228" t="str">
        <f aca="false">IF(I62="","",VLOOKUP(I62,Language!$D$5:$E$63,2,0))</f>
        <v/>
      </c>
      <c r="K62" s="232"/>
      <c r="L62" s="228" t="str">
        <f aca="false">IF(K62="","",VLOOKUP(K62,Language!$D$5:$E$63,2,0))</f>
        <v/>
      </c>
      <c r="M62" s="243"/>
      <c r="N62" s="244"/>
      <c r="O62" s="245"/>
      <c r="P62" s="245"/>
      <c r="Q62" s="246" t="n">
        <f aca="false">COUNTIF(I$62:I$63,I62)+COUNTIF(K$62:K$63,I62)</f>
        <v>0</v>
      </c>
      <c r="R62" s="246" t="n">
        <f aca="false">COUNTIF(I$62:I$63,K62)+COUNTIF(K$62:K$63,K62)</f>
        <v>0</v>
      </c>
      <c r="S62" s="246"/>
      <c r="T62" s="247" t="str">
        <f aca="false">IF(OR(I62&lt;&gt;"",K62&lt;&gt;""),IF(Q62&lt;&gt;1,0,COUNTIF($B$62:$B$63,I62)+COUNTIF($D$62:$D$63,I62))+IF(R62&lt;&gt;1,0,COUNTIF($B$62:$B$63,K62)+COUNTIF($D$62:$D$63,K62)),"")</f>
        <v/>
      </c>
      <c r="V62" s="242"/>
      <c r="W62" s="228" t="str">
        <f aca="false">IF(V62="","",VLOOKUP(V62,Language!$D$5:$E$63,2,0))</f>
        <v/>
      </c>
      <c r="X62" s="232"/>
      <c r="Y62" s="228" t="str">
        <f aca="false">IF(X62="","",VLOOKUP(X62,Language!$D$5:$E$63,2,0))</f>
        <v/>
      </c>
      <c r="Z62" s="243"/>
      <c r="AA62" s="244"/>
      <c r="AB62" s="245"/>
      <c r="AC62" s="245"/>
      <c r="AD62" s="246" t="n">
        <f aca="false">COUNTIF(V$62:V$63,V62)+COUNTIF(X$62:X$63,V62)</f>
        <v>0</v>
      </c>
      <c r="AE62" s="246" t="n">
        <f aca="false">COUNTIF(V$62:V$63,X62)+COUNTIF(X$62:X$63,X62)</f>
        <v>0</v>
      </c>
      <c r="AF62" s="246"/>
      <c r="AG62" s="247" t="str">
        <f aca="false">IF(OR(V62&lt;&gt;"",X62&lt;&gt;""),IF(AD62&lt;&gt;1,0,COUNTIF($B$62:$B$63,V62)+COUNTIF($D$62:$D$63,V62))+IF(AE62&lt;&gt;1,0,COUNTIF($B$62:$B$63,X62)+COUNTIF($D$62:$D$63,X62)),"")</f>
        <v/>
      </c>
      <c r="AI62" s="242"/>
      <c r="AJ62" s="228" t="str">
        <f aca="false">IF(AI62="","",VLOOKUP(AI62,Language!$D$5:$E$63,2,0))</f>
        <v/>
      </c>
      <c r="AK62" s="232"/>
      <c r="AL62" s="228" t="str">
        <f aca="false">IF(AK62="","",VLOOKUP(AK62,Language!$D$5:$E$63,2,0))</f>
        <v/>
      </c>
      <c r="AM62" s="243"/>
      <c r="AN62" s="244"/>
      <c r="AO62" s="245"/>
      <c r="AP62" s="245"/>
      <c r="AQ62" s="246" t="n">
        <f aca="false">COUNTIF(AI$62:AI$63,AI62)+COUNTIF(AK$62:AK$63,AI62)</f>
        <v>0</v>
      </c>
      <c r="AR62" s="246" t="n">
        <f aca="false">COUNTIF(AI$62:AI$63,AK62)+COUNTIF(AK$62:AK$63,AK62)</f>
        <v>0</v>
      </c>
      <c r="AS62" s="246"/>
      <c r="AT62" s="247" t="str">
        <f aca="false">IF(OR(AI62&lt;&gt;"",AK62&lt;&gt;""),IF(AQ62&lt;&gt;1,0,COUNTIF($B$62:$B$63,AI62)+COUNTIF($D$62:$D$63,AI62))+IF(AR62&lt;&gt;1,0,COUNTIF($B$62:$B$63,AK62)+COUNTIF($D$62:$D$63,AK62)),"")</f>
        <v/>
      </c>
      <c r="AV62" s="242"/>
      <c r="AW62" s="228" t="str">
        <f aca="false">IF(AV62="","",VLOOKUP(AV62,Language!$D$5:$E$63,2,0))</f>
        <v/>
      </c>
      <c r="AX62" s="232"/>
      <c r="AY62" s="228" t="str">
        <f aca="false">IF(AX62="","",VLOOKUP(AX62,Language!$D$5:$E$63,2,0))</f>
        <v/>
      </c>
      <c r="AZ62" s="243"/>
      <c r="BA62" s="244"/>
      <c r="BB62" s="245"/>
      <c r="BC62" s="245"/>
      <c r="BD62" s="246" t="n">
        <f aca="false">COUNTIF(AV$62:AV$63,AV62)+COUNTIF(AX$62:AX$63,AV62)</f>
        <v>0</v>
      </c>
      <c r="BE62" s="246" t="n">
        <f aca="false">COUNTIF(AV$62:AV$63,AX62)+COUNTIF(AX$62:AX$63,AX62)</f>
        <v>0</v>
      </c>
      <c r="BF62" s="246"/>
      <c r="BG62" s="247" t="str">
        <f aca="false">IF(OR(AV62&lt;&gt;"",AX62&lt;&gt;""),IF(BD62&lt;&gt;1,0,COUNTIF($B$62:$B$63,AV62)+COUNTIF($D$62:$D$63,AV62))+IF(BE62&lt;&gt;1,0,COUNTIF($B$62:$B$63,AX62)+COUNTIF($D$62:$D$63,AX62)),"")</f>
        <v/>
      </c>
      <c r="BI62" s="242"/>
      <c r="BJ62" s="228" t="str">
        <f aca="false">IF(BI62="","",VLOOKUP(BI62,Language!$D$5:$E$63,2,0))</f>
        <v/>
      </c>
      <c r="BK62" s="232"/>
      <c r="BL62" s="228" t="str">
        <f aca="false">IF(BK62="","",VLOOKUP(BK62,Language!$D$5:$E$63,2,0))</f>
        <v/>
      </c>
      <c r="BM62" s="243"/>
      <c r="BN62" s="244"/>
      <c r="BO62" s="245"/>
      <c r="BP62" s="245"/>
      <c r="BQ62" s="246" t="n">
        <f aca="false">COUNTIF(BI$62:BI$63,BI62)+COUNTIF(BK$62:BK$63,BI62)</f>
        <v>0</v>
      </c>
      <c r="BR62" s="246" t="n">
        <f aca="false">COUNTIF(BI$62:BI$63,BK62)+COUNTIF(BK$62:BK$63,BK62)</f>
        <v>0</v>
      </c>
      <c r="BS62" s="246"/>
      <c r="BT62" s="247" t="str">
        <f aca="false">IF(OR(BI62&lt;&gt;"",BK62&lt;&gt;""),IF(BQ62&lt;&gt;1,0,COUNTIF($B$62:$B$63,BI62)+COUNTIF($D$62:$D$63,BI62))+IF(BR62&lt;&gt;1,0,COUNTIF($B$62:$B$63,BK62)+COUNTIF($D$62:$D$63,BK62)),"")</f>
        <v/>
      </c>
      <c r="BV62" s="242"/>
      <c r="BW62" s="228" t="str">
        <f aca="false">IF(BV62="","",VLOOKUP(BV62,Language!$D$5:$E$63,2,0))</f>
        <v/>
      </c>
      <c r="BX62" s="232"/>
      <c r="BY62" s="228" t="str">
        <f aca="false">IF(BX62="","",VLOOKUP(BX62,Language!$D$5:$E$63,2,0))</f>
        <v/>
      </c>
      <c r="BZ62" s="243"/>
      <c r="CA62" s="244"/>
      <c r="CB62" s="245"/>
      <c r="CC62" s="245"/>
      <c r="CD62" s="246" t="n">
        <f aca="false">COUNTIF(BV$62:BV$63,BV62)+COUNTIF(BX$62:BX$63,BV62)</f>
        <v>0</v>
      </c>
      <c r="CE62" s="246" t="n">
        <f aca="false">COUNTIF(BV$62:BV$63,BX62)+COUNTIF(BX$62:BX$63,BX62)</f>
        <v>0</v>
      </c>
      <c r="CF62" s="246"/>
      <c r="CG62" s="247" t="str">
        <f aca="false">IF(OR(BV62&lt;&gt;"",BX62&lt;&gt;""),IF(CD62&lt;&gt;1,0,COUNTIF($B$62:$B$63,BV62)+COUNTIF($D$62:$D$63,BV62))+IF(CE62&lt;&gt;1,0,COUNTIF($B$62:$B$63,BX62)+COUNTIF($D$62:$D$63,BX62)),"")</f>
        <v/>
      </c>
      <c r="CI62" s="242"/>
      <c r="CJ62" s="228" t="str">
        <f aca="false">IF(CI62="","",VLOOKUP(CI62,Language!$D$5:$E$63,2,0))</f>
        <v/>
      </c>
      <c r="CK62" s="232"/>
      <c r="CL62" s="228" t="str">
        <f aca="false">IF(CK62="","",VLOOKUP(CK62,Language!$D$5:$E$63,2,0))</f>
        <v/>
      </c>
      <c r="CM62" s="243"/>
      <c r="CN62" s="244"/>
      <c r="CO62" s="245"/>
      <c r="CP62" s="245"/>
      <c r="CQ62" s="246" t="n">
        <f aca="false">COUNTIF(CI$62:CI$63,CI62)+COUNTIF(CK$62:CK$63,CI62)</f>
        <v>0</v>
      </c>
      <c r="CR62" s="246" t="n">
        <f aca="false">COUNTIF(CI$62:CI$63,CK62)+COUNTIF(CK$62:CK$63,CK62)</f>
        <v>0</v>
      </c>
      <c r="CS62" s="246"/>
      <c r="CT62" s="247" t="str">
        <f aca="false">IF(OR(CI62&lt;&gt;"",CK62&lt;&gt;""),IF(CQ62&lt;&gt;1,0,COUNTIF($B$62:$B$63,CI62)+COUNTIF($D$62:$D$63,CI62))+IF(CR62&lt;&gt;1,0,COUNTIF($B$62:$B$63,CK62)+COUNTIF($D$62:$D$63,CK62)),"")</f>
        <v/>
      </c>
      <c r="CV62" s="242"/>
      <c r="CW62" s="228" t="str">
        <f aca="false">IF(CV62="","",VLOOKUP(CV62,Language!$D$5:$E$63,2,0))</f>
        <v/>
      </c>
      <c r="CX62" s="232"/>
      <c r="CY62" s="228" t="str">
        <f aca="false">IF(CX62="","",VLOOKUP(CX62,Language!$D$5:$E$63,2,0))</f>
        <v/>
      </c>
      <c r="CZ62" s="243"/>
      <c r="DA62" s="244"/>
      <c r="DB62" s="245"/>
      <c r="DC62" s="245"/>
      <c r="DD62" s="246" t="n">
        <f aca="false">COUNTIF(CV$62:CV$63,CV62)+COUNTIF(CX$62:CX$63,CV62)</f>
        <v>0</v>
      </c>
      <c r="DE62" s="246" t="n">
        <f aca="false">COUNTIF(CV$62:CV$63,CX62)+COUNTIF(CX$62:CX$63,CX62)</f>
        <v>0</v>
      </c>
      <c r="DF62" s="246"/>
      <c r="DG62" s="247" t="str">
        <f aca="false">IF(OR(CV62&lt;&gt;"",CX62&lt;&gt;""),IF(DD62&lt;&gt;1,0,COUNTIF($B$62:$B$63,CV62)+COUNTIF($D$62:$D$63,CV62))+IF(DE62&lt;&gt;1,0,COUNTIF($B$62:$B$63,CX62)+COUNTIF($D$62:$D$63,CX62)),"")</f>
        <v/>
      </c>
      <c r="DI62" s="242"/>
      <c r="DJ62" s="228" t="str">
        <f aca="false">IF(DI62="","",VLOOKUP(DI62,Language!$D$5:$E$63,2,0))</f>
        <v/>
      </c>
      <c r="DK62" s="232"/>
      <c r="DL62" s="228" t="str">
        <f aca="false">IF(DK62="","",VLOOKUP(DK62,Language!$D$5:$E$63,2,0))</f>
        <v/>
      </c>
      <c r="DM62" s="243"/>
      <c r="DN62" s="244"/>
      <c r="DO62" s="245"/>
      <c r="DP62" s="245"/>
      <c r="DQ62" s="246" t="n">
        <f aca="false">COUNTIF(DI$62:DI$63,DI62)+COUNTIF(DK$62:DK$63,DI62)</f>
        <v>0</v>
      </c>
      <c r="DR62" s="246" t="n">
        <f aca="false">COUNTIF(DI$62:DI$63,DK62)+COUNTIF(DK$62:DK$63,DK62)</f>
        <v>0</v>
      </c>
      <c r="DS62" s="246"/>
      <c r="DT62" s="247" t="str">
        <f aca="false">IF(OR(DI62&lt;&gt;"",DK62&lt;&gt;""),IF(DQ62&lt;&gt;1,0,COUNTIF($B$62:$B$63,DI62)+COUNTIF($D$62:$D$63,DI62))+IF(DR62&lt;&gt;1,0,COUNTIF($B$62:$B$63,DK62)+COUNTIF($D$62:$D$63,DK62)),"")</f>
        <v/>
      </c>
      <c r="DV62" s="242"/>
      <c r="DW62" s="228" t="str">
        <f aca="false">IF(DV62="","",VLOOKUP(DV62,Language!$D$5:$E$63,2,0))</f>
        <v/>
      </c>
      <c r="DX62" s="232"/>
      <c r="DY62" s="228" t="str">
        <f aca="false">IF(DX62="","",VLOOKUP(DX62,Language!$D$5:$E$63,2,0))</f>
        <v/>
      </c>
      <c r="DZ62" s="243"/>
      <c r="EA62" s="244"/>
      <c r="EB62" s="245"/>
      <c r="EC62" s="245"/>
      <c r="ED62" s="246" t="n">
        <f aca="false">COUNTIF(DV$62:DV$63,DV62)+COUNTIF(DX$62:DX$63,DV62)</f>
        <v>0</v>
      </c>
      <c r="EE62" s="246" t="n">
        <f aca="false">COUNTIF(DV$62:DV$63,DX62)+COUNTIF(DX$62:DX$63,DX62)</f>
        <v>0</v>
      </c>
      <c r="EF62" s="246"/>
      <c r="EG62" s="247" t="str">
        <f aca="false">IF(OR(DV62&lt;&gt;"",DX62&lt;&gt;""),IF(ED62&lt;&gt;1,0,COUNTIF($B$62:$B$63,DV62)+COUNTIF($D$62:$D$63,DV62))+IF(EE62&lt;&gt;1,0,COUNTIF($B$62:$B$63,DX62)+COUNTIF($D$62:$D$63,DX62)),"")</f>
        <v/>
      </c>
      <c r="EI62" s="242"/>
      <c r="EJ62" s="228" t="str">
        <f aca="false">IF(EI62="","",VLOOKUP(EI62,Language!$D$5:$E$63,2,0))</f>
        <v/>
      </c>
      <c r="EK62" s="232"/>
      <c r="EL62" s="228" t="str">
        <f aca="false">IF(EK62="","",VLOOKUP(EK62,Language!$D$5:$E$63,2,0))</f>
        <v/>
      </c>
      <c r="EM62" s="243"/>
      <c r="EN62" s="244"/>
      <c r="EO62" s="245"/>
      <c r="EP62" s="245"/>
      <c r="EQ62" s="246" t="n">
        <f aca="false">COUNTIF(EI$62:EI$63,EI62)+COUNTIF(EK$62:EK$63,EI62)</f>
        <v>0</v>
      </c>
      <c r="ER62" s="246" t="n">
        <f aca="false">COUNTIF(EI$62:EI$63,EK62)+COUNTIF(EK$62:EK$63,EK62)</f>
        <v>0</v>
      </c>
      <c r="ES62" s="246"/>
      <c r="ET62" s="247" t="str">
        <f aca="false">IF(OR(EI62&lt;&gt;"",EK62&lt;&gt;""),IF(EQ62&lt;&gt;1,0,COUNTIF($B$62:$B$63,EI62)+COUNTIF($D$62:$D$63,EI62))+IF(ER62&lt;&gt;1,0,COUNTIF($B$62:$B$63,EK62)+COUNTIF($D$62:$D$63,EK62)),"")</f>
        <v/>
      </c>
      <c r="EV62" s="242"/>
      <c r="EW62" s="228" t="str">
        <f aca="false">IF(EV62="","",VLOOKUP(EV62,Language!$D$5:$E$63,2,0))</f>
        <v/>
      </c>
      <c r="EX62" s="232"/>
      <c r="EY62" s="228" t="str">
        <f aca="false">IF(EX62="","",VLOOKUP(EX62,Language!$D$5:$E$63,2,0))</f>
        <v/>
      </c>
      <c r="EZ62" s="243"/>
      <c r="FA62" s="244"/>
      <c r="FB62" s="245"/>
      <c r="FC62" s="245"/>
      <c r="FD62" s="246" t="n">
        <f aca="false">COUNTIF(EV$62:EV$63,EV62)+COUNTIF(EX$62:EX$63,EV62)</f>
        <v>0</v>
      </c>
      <c r="FE62" s="246" t="n">
        <f aca="false">COUNTIF(EV$62:EV$63,EX62)+COUNTIF(EX$62:EX$63,EX62)</f>
        <v>0</v>
      </c>
      <c r="FF62" s="246"/>
      <c r="FG62" s="247" t="str">
        <f aca="false">IF(OR(EV62&lt;&gt;"",EX62&lt;&gt;""),IF(FD62&lt;&gt;1,0,COUNTIF($B$62:$B$63,EV62)+COUNTIF($D$62:$D$63,EV62))+IF(FE62&lt;&gt;1,0,COUNTIF($B$62:$B$63,EX62)+COUNTIF($D$62:$D$63,EX62)),"")</f>
        <v/>
      </c>
      <c r="FI62" s="242"/>
      <c r="FJ62" s="228" t="str">
        <f aca="false">IF(FI62="","",VLOOKUP(FI62,Language!$D$5:$E$63,2,0))</f>
        <v/>
      </c>
      <c r="FK62" s="232"/>
      <c r="FL62" s="228" t="str">
        <f aca="false">IF(FK62="","",VLOOKUP(FK62,Language!$D$5:$E$63,2,0))</f>
        <v/>
      </c>
      <c r="FM62" s="243"/>
      <c r="FN62" s="244"/>
      <c r="FO62" s="245"/>
      <c r="FP62" s="245"/>
      <c r="FQ62" s="246" t="n">
        <f aca="false">COUNTIF(FI$62:FI$63,FI62)+COUNTIF(FK$62:FK$63,FI62)</f>
        <v>0</v>
      </c>
      <c r="FR62" s="246" t="n">
        <f aca="false">COUNTIF(FI$62:FI$63,FK62)+COUNTIF(FK$62:FK$63,FK62)</f>
        <v>0</v>
      </c>
      <c r="FS62" s="246"/>
      <c r="FT62" s="247" t="str">
        <f aca="false">IF(OR(FI62&lt;&gt;"",FK62&lt;&gt;""),IF(FQ62&lt;&gt;1,0,COUNTIF($B$62:$B$63,FI62)+COUNTIF($D$62:$D$63,FI62))+IF(FR62&lt;&gt;1,0,COUNTIF($B$62:$B$63,FK62)+COUNTIF($D$62:$D$63,FK62)),"")</f>
        <v/>
      </c>
      <c r="FV62" s="242"/>
      <c r="FW62" s="228" t="str">
        <f aca="false">IF(FV62="","",VLOOKUP(FV62,Language!$D$5:$E$63,2,0))</f>
        <v/>
      </c>
      <c r="FX62" s="232"/>
      <c r="FY62" s="228" t="str">
        <f aca="false">IF(FX62="","",VLOOKUP(FX62,Language!$D$5:$E$63,2,0))</f>
        <v/>
      </c>
      <c r="FZ62" s="243"/>
      <c r="GA62" s="244"/>
      <c r="GB62" s="245"/>
      <c r="GC62" s="245"/>
      <c r="GD62" s="246" t="n">
        <f aca="false">COUNTIF(FV$62:FV$63,FV62)+COUNTIF(FX$62:FX$63,FV62)</f>
        <v>0</v>
      </c>
      <c r="GE62" s="246" t="n">
        <f aca="false">COUNTIF(FV$62:FV$63,FX62)+COUNTIF(FX$62:FX$63,FX62)</f>
        <v>0</v>
      </c>
      <c r="GF62" s="246"/>
      <c r="GG62" s="247" t="str">
        <f aca="false">IF(OR(FV62&lt;&gt;"",FX62&lt;&gt;""),IF(GD62&lt;&gt;1,0,COUNTIF($B$62:$B$63,FV62)+COUNTIF($D$62:$D$63,FV62))+IF(GE62&lt;&gt;1,0,COUNTIF($B$62:$B$63,FX62)+COUNTIF($D$62:$D$63,FX62)),"")</f>
        <v/>
      </c>
      <c r="GI62" s="242"/>
      <c r="GJ62" s="228" t="str">
        <f aca="false">IF(GI62="","",VLOOKUP(GI62,Language!$D$5:$E$63,2,0))</f>
        <v/>
      </c>
      <c r="GK62" s="232"/>
      <c r="GL62" s="228" t="str">
        <f aca="false">IF(GK62="","",VLOOKUP(GK62,Language!$D$5:$E$63,2,0))</f>
        <v/>
      </c>
      <c r="GM62" s="243"/>
      <c r="GN62" s="244"/>
      <c r="GO62" s="245"/>
      <c r="GP62" s="245"/>
      <c r="GQ62" s="246" t="n">
        <f aca="false">COUNTIF(GI$62:GI$63,GI62)+COUNTIF(GK$62:GK$63,GI62)</f>
        <v>0</v>
      </c>
      <c r="GR62" s="246" t="n">
        <f aca="false">COUNTIF(GI$62:GI$63,GK62)+COUNTIF(GK$62:GK$63,GK62)</f>
        <v>0</v>
      </c>
      <c r="GS62" s="246"/>
      <c r="GT62" s="247" t="str">
        <f aca="false">IF(OR(GI62&lt;&gt;"",GK62&lt;&gt;""),IF(GQ62&lt;&gt;1,0,COUNTIF($B$62:$B$63,GI62)+COUNTIF($D$62:$D$63,GI62))+IF(GR62&lt;&gt;1,0,COUNTIF($B$62:$B$63,GK62)+COUNTIF($D$62:$D$63,GK62)),"")</f>
        <v/>
      </c>
      <c r="GV62" s="242"/>
      <c r="GW62" s="228" t="str">
        <f aca="false">IF(GV62="","",VLOOKUP(GV62,Language!$D$5:$E$63,2,0))</f>
        <v/>
      </c>
      <c r="GX62" s="232"/>
      <c r="GY62" s="228" t="str">
        <f aca="false">IF(GX62="","",VLOOKUP(GX62,Language!$D$5:$E$63,2,0))</f>
        <v/>
      </c>
      <c r="GZ62" s="243"/>
      <c r="HA62" s="244"/>
      <c r="HB62" s="245"/>
      <c r="HC62" s="245"/>
      <c r="HD62" s="246" t="n">
        <f aca="false">COUNTIF(GV$62:GV$63,GV62)+COUNTIF(GX$62:GX$63,GV62)</f>
        <v>0</v>
      </c>
      <c r="HE62" s="246" t="n">
        <f aca="false">COUNTIF(GV$62:GV$63,GX62)+COUNTIF(GX$62:GX$63,GX62)</f>
        <v>0</v>
      </c>
      <c r="HF62" s="246"/>
      <c r="HG62" s="247" t="str">
        <f aca="false">IF(OR(GV62&lt;&gt;"",GX62&lt;&gt;""),IF(HD62&lt;&gt;1,0,COUNTIF($B$62:$B$63,GV62)+COUNTIF($D$62:$D$63,GV62))+IF(HE62&lt;&gt;1,0,COUNTIF($B$62:$B$63,GX62)+COUNTIF($D$62:$D$63,GX62)),"")</f>
        <v/>
      </c>
      <c r="HI62" s="242"/>
      <c r="HJ62" s="228" t="str">
        <f aca="false">IF(HI62="","",VLOOKUP(HI62,Language!$D$5:$E$63,2,0))</f>
        <v/>
      </c>
      <c r="HK62" s="232"/>
      <c r="HL62" s="228" t="str">
        <f aca="false">IF(HK62="","",VLOOKUP(HK62,Language!$D$5:$E$63,2,0))</f>
        <v/>
      </c>
      <c r="HM62" s="243"/>
      <c r="HN62" s="244"/>
      <c r="HO62" s="245"/>
      <c r="HP62" s="245"/>
      <c r="HQ62" s="246" t="n">
        <f aca="false">COUNTIF(HI$62:HI$63,HI62)+COUNTIF(HK$62:HK$63,HI62)</f>
        <v>0</v>
      </c>
      <c r="HR62" s="246" t="n">
        <f aca="false">COUNTIF(HI$62:HI$63,HK62)+COUNTIF(HK$62:HK$63,HK62)</f>
        <v>0</v>
      </c>
      <c r="HS62" s="246"/>
      <c r="HT62" s="247" t="str">
        <f aca="false">IF(OR(HI62&lt;&gt;"",HK62&lt;&gt;""),IF(HQ62&lt;&gt;1,0,COUNTIF($B$62:$B$63,HI62)+COUNTIF($D$62:$D$63,HI62))+IF(HR62&lt;&gt;1,0,COUNTIF($B$62:$B$63,HK62)+COUNTIF($D$62:$D$63,HK62)),"")</f>
        <v/>
      </c>
      <c r="HV62" s="242"/>
      <c r="HW62" s="228" t="str">
        <f aca="false">IF(HV62="","",VLOOKUP(HV62,Language!$D$5:$E$63,2,0))</f>
        <v/>
      </c>
      <c r="HX62" s="232"/>
      <c r="HY62" s="228" t="str">
        <f aca="false">IF(HX62="","",VLOOKUP(HX62,Language!$D$5:$E$63,2,0))</f>
        <v/>
      </c>
      <c r="HZ62" s="243"/>
      <c r="IA62" s="244"/>
      <c r="IB62" s="245"/>
      <c r="IC62" s="245"/>
      <c r="ID62" s="246" t="n">
        <f aca="false">COUNTIF(HV$62:HV$63,HV62)+COUNTIF(HX$62:HX$63,HV62)</f>
        <v>0</v>
      </c>
      <c r="IE62" s="246" t="n">
        <f aca="false">COUNTIF(HV$62:HV$63,HX62)+COUNTIF(HX$62:HX$63,HX62)</f>
        <v>0</v>
      </c>
      <c r="IF62" s="246"/>
      <c r="IG62" s="247" t="str">
        <f aca="false">IF(OR(HV62&lt;&gt;"",HX62&lt;&gt;""),IF(ID62&lt;&gt;1,0,COUNTIF($B$62:$B$63,HV62)+COUNTIF($D$62:$D$63,HV62))+IF(IE62&lt;&gt;1,0,COUNTIF($B$62:$B$63,HX62)+COUNTIF($D$62:$D$63,HX62)),"")</f>
        <v/>
      </c>
      <c r="II62" s="242"/>
      <c r="IJ62" s="228" t="str">
        <f aca="false">IF(II62="","",VLOOKUP(II62,Language!$D$5:$E$63,2,0))</f>
        <v/>
      </c>
      <c r="IK62" s="232"/>
      <c r="IL62" s="228" t="str">
        <f aca="false">IF(IK62="","",VLOOKUP(IK62,Language!$D$5:$E$63,2,0))</f>
        <v/>
      </c>
      <c r="IM62" s="243"/>
      <c r="IN62" s="244"/>
      <c r="IO62" s="245"/>
      <c r="IP62" s="245"/>
      <c r="IQ62" s="246" t="n">
        <f aca="false">COUNTIF(II$62:II$63,II62)+COUNTIF(IK$62:IK$63,II62)</f>
        <v>0</v>
      </c>
      <c r="IR62" s="246" t="n">
        <f aca="false">COUNTIF(II$62:II$63,IK62)+COUNTIF(IK$62:IK$63,IK62)</f>
        <v>0</v>
      </c>
      <c r="IS62" s="246"/>
      <c r="IT62" s="247" t="str">
        <f aca="false">IF(OR(II62&lt;&gt;"",IK62&lt;&gt;""),IF(IQ62&lt;&gt;1,0,COUNTIF($B$62:$B$63,II62)+COUNTIF($D$62:$D$63,II62))+IF(IR62&lt;&gt;1,0,COUNTIF($B$62:$B$63,IK62)+COUNTIF($D$62:$D$63,IK62)),"")</f>
        <v/>
      </c>
      <c r="IV62" s="242"/>
      <c r="IW62" s="228" t="str">
        <f aca="false">IF(IV62="","",VLOOKUP(IV62,Language!$D$5:$E$63,2,0))</f>
        <v/>
      </c>
      <c r="IX62" s="232"/>
      <c r="IY62" s="228" t="str">
        <f aca="false">IF(IX62="","",VLOOKUP(IX62,Language!$D$5:$E$63,2,0))</f>
        <v/>
      </c>
      <c r="IZ62" s="243"/>
      <c r="JA62" s="244"/>
      <c r="JB62" s="245"/>
      <c r="JC62" s="245"/>
      <c r="JD62" s="246" t="n">
        <f aca="false">COUNTIF(IV$62:IV$63,IV62)+COUNTIF(IX$62:IX$63,IV62)</f>
        <v>0</v>
      </c>
      <c r="JE62" s="246" t="n">
        <f aca="false">COUNTIF(IV$62:IV$63,IX62)+COUNTIF(IX$62:IX$63,IX62)</f>
        <v>0</v>
      </c>
      <c r="JF62" s="246"/>
      <c r="JG62" s="247" t="str">
        <f aca="false">IF(OR(IV62&lt;&gt;"",IX62&lt;&gt;""),IF(JD62&lt;&gt;1,0,COUNTIF($B$62:$B$63,IV62)+COUNTIF($D$62:$D$63,IV62))+IF(JE62&lt;&gt;1,0,COUNTIF($B$62:$B$63,IX62)+COUNTIF($D$62:$D$63,IX62)),"")</f>
        <v/>
      </c>
      <c r="JI62" s="242"/>
      <c r="JJ62" s="228" t="str">
        <f aca="false">IF(JI62="","",VLOOKUP(JI62,Language!$D$5:$E$63,2,0))</f>
        <v/>
      </c>
      <c r="JK62" s="232"/>
      <c r="JL62" s="228" t="str">
        <f aca="false">IF(JK62="","",VLOOKUP(JK62,Language!$D$5:$E$63,2,0))</f>
        <v/>
      </c>
      <c r="JM62" s="243"/>
      <c r="JN62" s="244"/>
      <c r="JO62" s="245"/>
      <c r="JP62" s="245"/>
      <c r="JQ62" s="246" t="n">
        <f aca="false">COUNTIF(JI$62:JI$63,JI62)+COUNTIF(JK$62:JK$63,JI62)</f>
        <v>0</v>
      </c>
      <c r="JR62" s="246" t="n">
        <f aca="false">COUNTIF(JI$62:JI$63,JK62)+COUNTIF(JK$62:JK$63,JK62)</f>
        <v>0</v>
      </c>
      <c r="JS62" s="246"/>
      <c r="JT62" s="247" t="str">
        <f aca="false">IF(OR(JI62&lt;&gt;"",JK62&lt;&gt;""),IF(JQ62&lt;&gt;1,0,COUNTIF($B$62:$B$63,JI62)+COUNTIF($D$62:$D$63,JI62))+IF(JR62&lt;&gt;1,0,COUNTIF($B$62:$B$63,JK62)+COUNTIF($D$62:$D$63,JK62)),"")</f>
        <v/>
      </c>
      <c r="JV62" s="242"/>
      <c r="JW62" s="228" t="str">
        <f aca="false">IF(JV62="","",VLOOKUP(JV62,Language!$D$5:$E$63,2,0))</f>
        <v/>
      </c>
      <c r="JX62" s="232"/>
      <c r="JY62" s="228" t="str">
        <f aca="false">IF(JX62="","",VLOOKUP(JX62,Language!$D$5:$E$63,2,0))</f>
        <v/>
      </c>
      <c r="JZ62" s="243"/>
      <c r="KA62" s="244"/>
      <c r="KB62" s="245"/>
      <c r="KC62" s="245"/>
      <c r="KD62" s="246" t="n">
        <f aca="false">COUNTIF(JV$62:JV$63,JV62)+COUNTIF(JX$62:JX$63,JV62)</f>
        <v>0</v>
      </c>
      <c r="KE62" s="246" t="n">
        <f aca="false">COUNTIF(JV$62:JV$63,JX62)+COUNTIF(JX$62:JX$63,JX62)</f>
        <v>0</v>
      </c>
      <c r="KF62" s="246"/>
      <c r="KG62" s="247" t="str">
        <f aca="false">IF(OR(JV62&lt;&gt;"",JX62&lt;&gt;""),IF(KD62&lt;&gt;1,0,COUNTIF($B$62:$B$63,JV62)+COUNTIF($D$62:$D$63,JV62))+IF(KE62&lt;&gt;1,0,COUNTIF($B$62:$B$63,JX62)+COUNTIF($D$62:$D$63,JX62)),"")</f>
        <v/>
      </c>
      <c r="KI62" s="242"/>
      <c r="KJ62" s="228" t="str">
        <f aca="false">IF(KI62="","",VLOOKUP(KI62,Language!$D$5:$E$63,2,0))</f>
        <v/>
      </c>
      <c r="KK62" s="232"/>
      <c r="KL62" s="228" t="str">
        <f aca="false">IF(KK62="","",VLOOKUP(KK62,Language!$D$5:$E$63,2,0))</f>
        <v/>
      </c>
      <c r="KM62" s="243"/>
      <c r="KN62" s="244"/>
      <c r="KO62" s="245"/>
      <c r="KP62" s="245"/>
      <c r="KQ62" s="246" t="n">
        <f aca="false">COUNTIF(KI$62:KI$63,KI62)+COUNTIF(KK$62:KK$63,KI62)</f>
        <v>0</v>
      </c>
      <c r="KR62" s="246" t="n">
        <f aca="false">COUNTIF(KI$62:KI$63,KK62)+COUNTIF(KK$62:KK$63,KK62)</f>
        <v>0</v>
      </c>
      <c r="KS62" s="246"/>
      <c r="KT62" s="247" t="str">
        <f aca="false">IF(OR(KI62&lt;&gt;"",KK62&lt;&gt;""),IF(KQ62&lt;&gt;1,0,COUNTIF($B$62:$B$63,KI62)+COUNTIF($D$62:$D$63,KI62))+IF(KR62&lt;&gt;1,0,COUNTIF($B$62:$B$63,KK62)+COUNTIF($D$62:$D$63,KK62)),"")</f>
        <v/>
      </c>
      <c r="KV62" s="242"/>
      <c r="KW62" s="228" t="str">
        <f aca="false">IF(KV62="","",VLOOKUP(KV62,Language!$D$5:$E$63,2,0))</f>
        <v/>
      </c>
      <c r="KX62" s="232"/>
      <c r="KY62" s="228" t="str">
        <f aca="false">IF(KX62="","",VLOOKUP(KX62,Language!$D$5:$E$63,2,0))</f>
        <v/>
      </c>
      <c r="KZ62" s="243"/>
      <c r="LA62" s="244"/>
      <c r="LB62" s="245"/>
      <c r="LC62" s="245"/>
      <c r="LD62" s="246" t="n">
        <f aca="false">COUNTIF(KV$62:KV$63,KV62)+COUNTIF(KX$62:KX$63,KV62)</f>
        <v>0</v>
      </c>
      <c r="LE62" s="246" t="n">
        <f aca="false">COUNTIF(KV$62:KV$63,KX62)+COUNTIF(KX$62:KX$63,KX62)</f>
        <v>0</v>
      </c>
      <c r="LF62" s="246"/>
      <c r="LG62" s="247" t="str">
        <f aca="false">IF(OR(KV62&lt;&gt;"",KX62&lt;&gt;""),IF(LD62&lt;&gt;1,0,COUNTIF($B$62:$B$63,KV62)+COUNTIF($D$62:$D$63,KV62))+IF(LE62&lt;&gt;1,0,COUNTIF($B$62:$B$63,KX62)+COUNTIF($D$62:$D$63,KX62)),"")</f>
        <v/>
      </c>
      <c r="LI62" s="242"/>
      <c r="LJ62" s="228" t="str">
        <f aca="false">IF(LI62="","",VLOOKUP(LI62,Language!$D$5:$E$63,2,0))</f>
        <v/>
      </c>
      <c r="LK62" s="232"/>
      <c r="LL62" s="228" t="str">
        <f aca="false">IF(LK62="","",VLOOKUP(LK62,Language!$D$5:$E$63,2,0))</f>
        <v/>
      </c>
      <c r="LM62" s="243"/>
      <c r="LN62" s="244"/>
      <c r="LO62" s="245"/>
      <c r="LP62" s="245"/>
      <c r="LQ62" s="246" t="n">
        <f aca="false">COUNTIF(LI$62:LI$63,LI62)+COUNTIF(LK$62:LK$63,LI62)</f>
        <v>0</v>
      </c>
      <c r="LR62" s="246" t="n">
        <f aca="false">COUNTIF(LI$62:LI$63,LK62)+COUNTIF(LK$62:LK$63,LK62)</f>
        <v>0</v>
      </c>
      <c r="LS62" s="246"/>
      <c r="LT62" s="247" t="str">
        <f aca="false">IF(OR(LI62&lt;&gt;"",LK62&lt;&gt;""),IF(LQ62&lt;&gt;1,0,COUNTIF($B$62:$B$63,LI62)+COUNTIF($D$62:$D$63,LI62))+IF(LR62&lt;&gt;1,0,COUNTIF($B$62:$B$63,LK62)+COUNTIF($D$62:$D$63,LK62)),"")</f>
        <v/>
      </c>
      <c r="LV62" s="242"/>
      <c r="LW62" s="228" t="str">
        <f aca="false">IF(LV62="","",VLOOKUP(LV62,Language!$D$5:$E$63,2,0))</f>
        <v/>
      </c>
      <c r="LX62" s="232"/>
      <c r="LY62" s="228" t="str">
        <f aca="false">IF(LX62="","",VLOOKUP(LX62,Language!$D$5:$E$63,2,0))</f>
        <v/>
      </c>
      <c r="LZ62" s="243"/>
      <c r="MA62" s="244"/>
      <c r="MB62" s="245"/>
      <c r="MC62" s="245"/>
      <c r="MD62" s="246" t="n">
        <f aca="false">COUNTIF(LV$62:LV$63,LV62)+COUNTIF(LX$62:LX$63,LV62)</f>
        <v>0</v>
      </c>
      <c r="ME62" s="246" t="n">
        <f aca="false">COUNTIF(LV$62:LV$63,LX62)+COUNTIF(LX$62:LX$63,LX62)</f>
        <v>0</v>
      </c>
      <c r="MF62" s="246"/>
      <c r="MG62" s="247" t="str">
        <f aca="false">IF(OR(LV62&lt;&gt;"",LX62&lt;&gt;""),IF(MD62&lt;&gt;1,0,COUNTIF($B$62:$B$63,LV62)+COUNTIF($D$62:$D$63,LV62))+IF(ME62&lt;&gt;1,0,COUNTIF($B$62:$B$63,LX62)+COUNTIF($D$62:$D$63,LX62)),"")</f>
        <v/>
      </c>
    </row>
    <row r="63" customFormat="false" ht="15.75" hidden="false" customHeight="true" outlineLevel="0" collapsed="false">
      <c r="A63" s="153"/>
      <c r="B63" s="227" t="n">
        <f aca="false" t="array" ref="B63:B63">IF(C63="","",INDEX(Groups!$C$7:$C$35,MATCH(C63,Groups!$D$7:$D$35,0)))</f>
        <v>2</v>
      </c>
      <c r="C63" s="228" t="str">
        <f aca="true">INDIRECT("'"&amp;References!$A$1&amp;"'!"&amp;"$R$74")</f>
        <v>France</v>
      </c>
      <c r="D63" s="229" t="n">
        <f aca="false" t="array" ref="D63:D63">IF(E63="","",INDEX(Groups!$C$7:$C$35,MATCH(E63,Groups!$D$7:$D$35,0)))</f>
        <v>14</v>
      </c>
      <c r="E63" s="228" t="str">
        <f aca="true">INDIRECT("'"&amp;References!$A$1&amp;"'!"&amp;"$T$74")</f>
        <v>Croatia</v>
      </c>
      <c r="F63" s="230" t="n">
        <f aca="true">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3</v>
      </c>
      <c r="G63" s="231" t="n">
        <f aca="true">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1</v>
      </c>
      <c r="H63" s="107"/>
      <c r="I63" s="242"/>
      <c r="J63" s="228" t="str">
        <f aca="false">IF(I63="","",VLOOKUP(I63,Language!$D$5:$E$63,2,0))</f>
        <v/>
      </c>
      <c r="K63" s="232"/>
      <c r="L63" s="228" t="str">
        <f aca="false">IF(K63="","",VLOOKUP(K63,Language!$D$5:$E$63,2,0))</f>
        <v/>
      </c>
      <c r="M63" s="252"/>
      <c r="N63" s="253"/>
      <c r="O63" s="254"/>
      <c r="P63" s="254"/>
      <c r="Q63" s="255" t="n">
        <f aca="false">COUNTIF(I$62:I$63,I63)+COUNTIF(K$62:K$63,I63)</f>
        <v>0</v>
      </c>
      <c r="R63" s="255" t="n">
        <f aca="false">COUNTIF(I$62:I$63,K63)+COUNTIF(K$62:K$63,K63)</f>
        <v>0</v>
      </c>
      <c r="S63" s="255"/>
      <c r="T63" s="247" t="str">
        <f aca="false">IF(OR(I63&lt;&gt;"",K63&lt;&gt;""),IF(Q63&lt;&gt;1,0,COUNTIF($B$62:$B$63,I63)+COUNTIF($D$62:$D$63,I63))+IF(R63&lt;&gt;1,0,COUNTIF($B$62:$B$63,K63)+COUNTIF($D$62:$D$63,K63)),"")</f>
        <v/>
      </c>
      <c r="V63" s="242"/>
      <c r="W63" s="228" t="str">
        <f aca="false">IF(V63="","",VLOOKUP(V63,Language!$D$5:$E$63,2,0))</f>
        <v/>
      </c>
      <c r="X63" s="232"/>
      <c r="Y63" s="228" t="str">
        <f aca="false">IF(X63="","",VLOOKUP(X63,Language!$D$5:$E$63,2,0))</f>
        <v/>
      </c>
      <c r="Z63" s="252"/>
      <c r="AA63" s="253"/>
      <c r="AB63" s="254"/>
      <c r="AC63" s="254"/>
      <c r="AD63" s="255" t="n">
        <f aca="false">COUNTIF(V$62:V$63,V63)+COUNTIF(X$62:X$63,V63)</f>
        <v>0</v>
      </c>
      <c r="AE63" s="255" t="n">
        <f aca="false">COUNTIF(V$62:V$63,X63)+COUNTIF(X$62:X$63,X63)</f>
        <v>0</v>
      </c>
      <c r="AF63" s="255"/>
      <c r="AG63" s="247" t="str">
        <f aca="false">IF(OR(V63&lt;&gt;"",X63&lt;&gt;""),IF(AD63&lt;&gt;1,0,COUNTIF($B$62:$B$63,V63)+COUNTIF($D$62:$D$63,V63))+IF(AE63&lt;&gt;1,0,COUNTIF($B$62:$B$63,X63)+COUNTIF($D$62:$D$63,X63)),"")</f>
        <v/>
      </c>
      <c r="AI63" s="242"/>
      <c r="AJ63" s="228" t="str">
        <f aca="false">IF(AI63="","",VLOOKUP(AI63,Language!$D$5:$E$63,2,0))</f>
        <v/>
      </c>
      <c r="AK63" s="232"/>
      <c r="AL63" s="228" t="str">
        <f aca="false">IF(AK63="","",VLOOKUP(AK63,Language!$D$5:$E$63,2,0))</f>
        <v/>
      </c>
      <c r="AM63" s="252"/>
      <c r="AN63" s="253"/>
      <c r="AO63" s="254"/>
      <c r="AP63" s="254"/>
      <c r="AQ63" s="255" t="n">
        <f aca="false">COUNTIF(AI$62:AI$63,AI63)+COUNTIF(AK$62:AK$63,AI63)</f>
        <v>0</v>
      </c>
      <c r="AR63" s="255" t="n">
        <f aca="false">COUNTIF(AI$62:AI$63,AK63)+COUNTIF(AK$62:AK$63,AK63)</f>
        <v>0</v>
      </c>
      <c r="AS63" s="255"/>
      <c r="AT63" s="247" t="str">
        <f aca="false">IF(OR(AI63&lt;&gt;"",AK63&lt;&gt;""),IF(AQ63&lt;&gt;1,0,COUNTIF($B$62:$B$63,AI63)+COUNTIF($D$62:$D$63,AI63))+IF(AR63&lt;&gt;1,0,COUNTIF($B$62:$B$63,AK63)+COUNTIF($D$62:$D$63,AK63)),"")</f>
        <v/>
      </c>
      <c r="AV63" s="242"/>
      <c r="AW63" s="228" t="str">
        <f aca="false">IF(AV63="","",VLOOKUP(AV63,Language!$D$5:$E$63,2,0))</f>
        <v/>
      </c>
      <c r="AX63" s="232"/>
      <c r="AY63" s="228" t="str">
        <f aca="false">IF(AX63="","",VLOOKUP(AX63,Language!$D$5:$E$63,2,0))</f>
        <v/>
      </c>
      <c r="AZ63" s="252"/>
      <c r="BA63" s="253"/>
      <c r="BB63" s="254"/>
      <c r="BC63" s="254"/>
      <c r="BD63" s="255" t="n">
        <f aca="false">COUNTIF(AV$62:AV$63,AV63)+COUNTIF(AX$62:AX$63,AV63)</f>
        <v>0</v>
      </c>
      <c r="BE63" s="255" t="n">
        <f aca="false">COUNTIF(AV$62:AV$63,AX63)+COUNTIF(AX$62:AX$63,AX63)</f>
        <v>0</v>
      </c>
      <c r="BF63" s="255"/>
      <c r="BG63" s="247" t="str">
        <f aca="false">IF(OR(AV63&lt;&gt;"",AX63&lt;&gt;""),IF(BD63&lt;&gt;1,0,COUNTIF($B$62:$B$63,AV63)+COUNTIF($D$62:$D$63,AV63))+IF(BE63&lt;&gt;1,0,COUNTIF($B$62:$B$63,AX63)+COUNTIF($D$62:$D$63,AX63)),"")</f>
        <v/>
      </c>
      <c r="BI63" s="242"/>
      <c r="BJ63" s="228" t="str">
        <f aca="false">IF(BI63="","",VLOOKUP(BI63,Language!$D$5:$E$63,2,0))</f>
        <v/>
      </c>
      <c r="BK63" s="232"/>
      <c r="BL63" s="228" t="str">
        <f aca="false">IF(BK63="","",VLOOKUP(BK63,Language!$D$5:$E$63,2,0))</f>
        <v/>
      </c>
      <c r="BM63" s="252"/>
      <c r="BN63" s="253"/>
      <c r="BO63" s="254"/>
      <c r="BP63" s="254"/>
      <c r="BQ63" s="255" t="n">
        <f aca="false">COUNTIF(BI$62:BI$63,BI63)+COUNTIF(BK$62:BK$63,BI63)</f>
        <v>0</v>
      </c>
      <c r="BR63" s="255" t="n">
        <f aca="false">COUNTIF(BI$62:BI$63,BK63)+COUNTIF(BK$62:BK$63,BK63)</f>
        <v>0</v>
      </c>
      <c r="BS63" s="255"/>
      <c r="BT63" s="247" t="str">
        <f aca="false">IF(OR(BI63&lt;&gt;"",BK63&lt;&gt;""),IF(BQ63&lt;&gt;1,0,COUNTIF($B$62:$B$63,BI63)+COUNTIF($D$62:$D$63,BI63))+IF(BR63&lt;&gt;1,0,COUNTIF($B$62:$B$63,BK63)+COUNTIF($D$62:$D$63,BK63)),"")</f>
        <v/>
      </c>
      <c r="BV63" s="242"/>
      <c r="BW63" s="228" t="str">
        <f aca="false">IF(BV63="","",VLOOKUP(BV63,Language!$D$5:$E$63,2,0))</f>
        <v/>
      </c>
      <c r="BX63" s="232"/>
      <c r="BY63" s="228" t="str">
        <f aca="false">IF(BX63="","",VLOOKUP(BX63,Language!$D$5:$E$63,2,0))</f>
        <v/>
      </c>
      <c r="BZ63" s="252"/>
      <c r="CA63" s="253"/>
      <c r="CB63" s="254"/>
      <c r="CC63" s="254"/>
      <c r="CD63" s="255" t="n">
        <f aca="false">COUNTIF(BV$62:BV$63,BV63)+COUNTIF(BX$62:BX$63,BV63)</f>
        <v>0</v>
      </c>
      <c r="CE63" s="255" t="n">
        <f aca="false">COUNTIF(BV$62:BV$63,BX63)+COUNTIF(BX$62:BX$63,BX63)</f>
        <v>0</v>
      </c>
      <c r="CF63" s="255"/>
      <c r="CG63" s="247" t="str">
        <f aca="false">IF(OR(BV63&lt;&gt;"",BX63&lt;&gt;""),IF(CD63&lt;&gt;1,0,COUNTIF($B$62:$B$63,BV63)+COUNTIF($D$62:$D$63,BV63))+IF(CE63&lt;&gt;1,0,COUNTIF($B$62:$B$63,BX63)+COUNTIF($D$62:$D$63,BX63)),"")</f>
        <v/>
      </c>
      <c r="CI63" s="242"/>
      <c r="CJ63" s="228" t="str">
        <f aca="false">IF(CI63="","",VLOOKUP(CI63,Language!$D$5:$E$63,2,0))</f>
        <v/>
      </c>
      <c r="CK63" s="232"/>
      <c r="CL63" s="228" t="str">
        <f aca="false">IF(CK63="","",VLOOKUP(CK63,Language!$D$5:$E$63,2,0))</f>
        <v/>
      </c>
      <c r="CM63" s="252"/>
      <c r="CN63" s="253"/>
      <c r="CO63" s="254"/>
      <c r="CP63" s="254"/>
      <c r="CQ63" s="255" t="n">
        <f aca="false">COUNTIF(CI$62:CI$63,CI63)+COUNTIF(CK$62:CK$63,CI63)</f>
        <v>0</v>
      </c>
      <c r="CR63" s="255" t="n">
        <f aca="false">COUNTIF(CI$62:CI$63,CK63)+COUNTIF(CK$62:CK$63,CK63)</f>
        <v>0</v>
      </c>
      <c r="CS63" s="255"/>
      <c r="CT63" s="247" t="str">
        <f aca="false">IF(OR(CI63&lt;&gt;"",CK63&lt;&gt;""),IF(CQ63&lt;&gt;1,0,COUNTIF($B$62:$B$63,CI63)+COUNTIF($D$62:$D$63,CI63))+IF(CR63&lt;&gt;1,0,COUNTIF($B$62:$B$63,CK63)+COUNTIF($D$62:$D$63,CK63)),"")</f>
        <v/>
      </c>
      <c r="CV63" s="242"/>
      <c r="CW63" s="228" t="str">
        <f aca="false">IF(CV63="","",VLOOKUP(CV63,Language!$D$5:$E$63,2,0))</f>
        <v/>
      </c>
      <c r="CX63" s="232"/>
      <c r="CY63" s="228" t="str">
        <f aca="false">IF(CX63="","",VLOOKUP(CX63,Language!$D$5:$E$63,2,0))</f>
        <v/>
      </c>
      <c r="CZ63" s="252"/>
      <c r="DA63" s="253"/>
      <c r="DB63" s="254"/>
      <c r="DC63" s="254"/>
      <c r="DD63" s="255" t="n">
        <f aca="false">COUNTIF(CV$62:CV$63,CV63)+COUNTIF(CX$62:CX$63,CV63)</f>
        <v>0</v>
      </c>
      <c r="DE63" s="255" t="n">
        <f aca="false">COUNTIF(CV$62:CV$63,CX63)+COUNTIF(CX$62:CX$63,CX63)</f>
        <v>0</v>
      </c>
      <c r="DF63" s="255"/>
      <c r="DG63" s="247" t="str">
        <f aca="false">IF(OR(CV63&lt;&gt;"",CX63&lt;&gt;""),IF(DD63&lt;&gt;1,0,COUNTIF($B$62:$B$63,CV63)+COUNTIF($D$62:$D$63,CV63))+IF(DE63&lt;&gt;1,0,COUNTIF($B$62:$B$63,CX63)+COUNTIF($D$62:$D$63,CX63)),"")</f>
        <v/>
      </c>
      <c r="DI63" s="242"/>
      <c r="DJ63" s="228" t="str">
        <f aca="false">IF(DI63="","",VLOOKUP(DI63,Language!$D$5:$E$63,2,0))</f>
        <v/>
      </c>
      <c r="DK63" s="232"/>
      <c r="DL63" s="228" t="str">
        <f aca="false">IF(DK63="","",VLOOKUP(DK63,Language!$D$5:$E$63,2,0))</f>
        <v/>
      </c>
      <c r="DM63" s="252"/>
      <c r="DN63" s="253"/>
      <c r="DO63" s="254"/>
      <c r="DP63" s="254"/>
      <c r="DQ63" s="255" t="n">
        <f aca="false">COUNTIF(DI$62:DI$63,DI63)+COUNTIF(DK$62:DK$63,DI63)</f>
        <v>0</v>
      </c>
      <c r="DR63" s="255" t="n">
        <f aca="false">COUNTIF(DI$62:DI$63,DK63)+COUNTIF(DK$62:DK$63,DK63)</f>
        <v>0</v>
      </c>
      <c r="DS63" s="255"/>
      <c r="DT63" s="247" t="str">
        <f aca="false">IF(OR(DI63&lt;&gt;"",DK63&lt;&gt;""),IF(DQ63&lt;&gt;1,0,COUNTIF($B$62:$B$63,DI63)+COUNTIF($D$62:$D$63,DI63))+IF(DR63&lt;&gt;1,0,COUNTIF($B$62:$B$63,DK63)+COUNTIF($D$62:$D$63,DK63)),"")</f>
        <v/>
      </c>
      <c r="DV63" s="242"/>
      <c r="DW63" s="228" t="str">
        <f aca="false">IF(DV63="","",VLOOKUP(DV63,Language!$D$5:$E$63,2,0))</f>
        <v/>
      </c>
      <c r="DX63" s="232"/>
      <c r="DY63" s="228" t="str">
        <f aca="false">IF(DX63="","",VLOOKUP(DX63,Language!$D$5:$E$63,2,0))</f>
        <v/>
      </c>
      <c r="DZ63" s="252"/>
      <c r="EA63" s="253"/>
      <c r="EB63" s="254"/>
      <c r="EC63" s="254"/>
      <c r="ED63" s="255" t="n">
        <f aca="false">COUNTIF(DV$62:DV$63,DV63)+COUNTIF(DX$62:DX$63,DV63)</f>
        <v>0</v>
      </c>
      <c r="EE63" s="255" t="n">
        <f aca="false">COUNTIF(DV$62:DV$63,DX63)+COUNTIF(DX$62:DX$63,DX63)</f>
        <v>0</v>
      </c>
      <c r="EF63" s="255"/>
      <c r="EG63" s="247" t="str">
        <f aca="false">IF(OR(DV63&lt;&gt;"",DX63&lt;&gt;""),IF(ED63&lt;&gt;1,0,COUNTIF($B$62:$B$63,DV63)+COUNTIF($D$62:$D$63,DV63))+IF(EE63&lt;&gt;1,0,COUNTIF($B$62:$B$63,DX63)+COUNTIF($D$62:$D$63,DX63)),"")</f>
        <v/>
      </c>
      <c r="EI63" s="242"/>
      <c r="EJ63" s="228" t="str">
        <f aca="false">IF(EI63="","",VLOOKUP(EI63,Language!$D$5:$E$63,2,0))</f>
        <v/>
      </c>
      <c r="EK63" s="232"/>
      <c r="EL63" s="228" t="str">
        <f aca="false">IF(EK63="","",VLOOKUP(EK63,Language!$D$5:$E$63,2,0))</f>
        <v/>
      </c>
      <c r="EM63" s="252"/>
      <c r="EN63" s="253"/>
      <c r="EO63" s="254"/>
      <c r="EP63" s="254"/>
      <c r="EQ63" s="255" t="n">
        <f aca="false">COUNTIF(EI$62:EI$63,EI63)+COUNTIF(EK$62:EK$63,EI63)</f>
        <v>0</v>
      </c>
      <c r="ER63" s="255" t="n">
        <f aca="false">COUNTIF(EI$62:EI$63,EK63)+COUNTIF(EK$62:EK$63,EK63)</f>
        <v>0</v>
      </c>
      <c r="ES63" s="255"/>
      <c r="ET63" s="247" t="str">
        <f aca="false">IF(OR(EI63&lt;&gt;"",EK63&lt;&gt;""),IF(EQ63&lt;&gt;1,0,COUNTIF($B$62:$B$63,EI63)+COUNTIF($D$62:$D$63,EI63))+IF(ER63&lt;&gt;1,0,COUNTIF($B$62:$B$63,EK63)+COUNTIF($D$62:$D$63,EK63)),"")</f>
        <v/>
      </c>
      <c r="EV63" s="242"/>
      <c r="EW63" s="228" t="str">
        <f aca="false">IF(EV63="","",VLOOKUP(EV63,Language!$D$5:$E$63,2,0))</f>
        <v/>
      </c>
      <c r="EX63" s="232"/>
      <c r="EY63" s="228" t="str">
        <f aca="false">IF(EX63="","",VLOOKUP(EX63,Language!$D$5:$E$63,2,0))</f>
        <v/>
      </c>
      <c r="EZ63" s="252"/>
      <c r="FA63" s="253"/>
      <c r="FB63" s="254"/>
      <c r="FC63" s="254"/>
      <c r="FD63" s="255" t="n">
        <f aca="false">COUNTIF(EV$62:EV$63,EV63)+COUNTIF(EX$62:EX$63,EV63)</f>
        <v>0</v>
      </c>
      <c r="FE63" s="255" t="n">
        <f aca="false">COUNTIF(EV$62:EV$63,EX63)+COUNTIF(EX$62:EX$63,EX63)</f>
        <v>0</v>
      </c>
      <c r="FF63" s="255"/>
      <c r="FG63" s="247" t="str">
        <f aca="false">IF(OR(EV63&lt;&gt;"",EX63&lt;&gt;""),IF(FD63&lt;&gt;1,0,COUNTIF($B$62:$B$63,EV63)+COUNTIF($D$62:$D$63,EV63))+IF(FE63&lt;&gt;1,0,COUNTIF($B$62:$B$63,EX63)+COUNTIF($D$62:$D$63,EX63)),"")</f>
        <v/>
      </c>
      <c r="FI63" s="242"/>
      <c r="FJ63" s="228" t="str">
        <f aca="false">IF(FI63="","",VLOOKUP(FI63,Language!$D$5:$E$63,2,0))</f>
        <v/>
      </c>
      <c r="FK63" s="232"/>
      <c r="FL63" s="228" t="str">
        <f aca="false">IF(FK63="","",VLOOKUP(FK63,Language!$D$5:$E$63,2,0))</f>
        <v/>
      </c>
      <c r="FM63" s="252"/>
      <c r="FN63" s="253"/>
      <c r="FO63" s="254"/>
      <c r="FP63" s="254"/>
      <c r="FQ63" s="255" t="n">
        <f aca="false">COUNTIF(FI$62:FI$63,FI63)+COUNTIF(FK$62:FK$63,FI63)</f>
        <v>0</v>
      </c>
      <c r="FR63" s="255" t="n">
        <f aca="false">COUNTIF(FI$62:FI$63,FK63)+COUNTIF(FK$62:FK$63,FK63)</f>
        <v>0</v>
      </c>
      <c r="FS63" s="255"/>
      <c r="FT63" s="247" t="str">
        <f aca="false">IF(OR(FI63&lt;&gt;"",FK63&lt;&gt;""),IF(FQ63&lt;&gt;1,0,COUNTIF($B$62:$B$63,FI63)+COUNTIF($D$62:$D$63,FI63))+IF(FR63&lt;&gt;1,0,COUNTIF($B$62:$B$63,FK63)+COUNTIF($D$62:$D$63,FK63)),"")</f>
        <v/>
      </c>
      <c r="FV63" s="242"/>
      <c r="FW63" s="228" t="str">
        <f aca="false">IF(FV63="","",VLOOKUP(FV63,Language!$D$5:$E$63,2,0))</f>
        <v/>
      </c>
      <c r="FX63" s="232"/>
      <c r="FY63" s="228" t="str">
        <f aca="false">IF(FX63="","",VLOOKUP(FX63,Language!$D$5:$E$63,2,0))</f>
        <v/>
      </c>
      <c r="FZ63" s="252"/>
      <c r="GA63" s="253"/>
      <c r="GB63" s="254"/>
      <c r="GC63" s="254"/>
      <c r="GD63" s="255" t="n">
        <f aca="false">COUNTIF(FV$62:FV$63,FV63)+COUNTIF(FX$62:FX$63,FV63)</f>
        <v>0</v>
      </c>
      <c r="GE63" s="255" t="n">
        <f aca="false">COUNTIF(FV$62:FV$63,FX63)+COUNTIF(FX$62:FX$63,FX63)</f>
        <v>0</v>
      </c>
      <c r="GF63" s="255"/>
      <c r="GG63" s="247" t="str">
        <f aca="false">IF(OR(FV63&lt;&gt;"",FX63&lt;&gt;""),IF(GD63&lt;&gt;1,0,COUNTIF($B$62:$B$63,FV63)+COUNTIF($D$62:$D$63,FV63))+IF(GE63&lt;&gt;1,0,COUNTIF($B$62:$B$63,FX63)+COUNTIF($D$62:$D$63,FX63)),"")</f>
        <v/>
      </c>
      <c r="GI63" s="242"/>
      <c r="GJ63" s="228" t="str">
        <f aca="false">IF(GI63="","",VLOOKUP(GI63,Language!$D$5:$E$63,2,0))</f>
        <v/>
      </c>
      <c r="GK63" s="232"/>
      <c r="GL63" s="228" t="str">
        <f aca="false">IF(GK63="","",VLOOKUP(GK63,Language!$D$5:$E$63,2,0))</f>
        <v/>
      </c>
      <c r="GM63" s="252"/>
      <c r="GN63" s="253"/>
      <c r="GO63" s="254"/>
      <c r="GP63" s="254"/>
      <c r="GQ63" s="255" t="n">
        <f aca="false">COUNTIF(GI$62:GI$63,GI63)+COUNTIF(GK$62:GK$63,GI63)</f>
        <v>0</v>
      </c>
      <c r="GR63" s="255" t="n">
        <f aca="false">COUNTIF(GI$62:GI$63,GK63)+COUNTIF(GK$62:GK$63,GK63)</f>
        <v>0</v>
      </c>
      <c r="GS63" s="255"/>
      <c r="GT63" s="247" t="str">
        <f aca="false">IF(OR(GI63&lt;&gt;"",GK63&lt;&gt;""),IF(GQ63&lt;&gt;1,0,COUNTIF($B$62:$B$63,GI63)+COUNTIF($D$62:$D$63,GI63))+IF(GR63&lt;&gt;1,0,COUNTIF($B$62:$B$63,GK63)+COUNTIF($D$62:$D$63,GK63)),"")</f>
        <v/>
      </c>
      <c r="GV63" s="242"/>
      <c r="GW63" s="228" t="str">
        <f aca="false">IF(GV63="","",VLOOKUP(GV63,Language!$D$5:$E$63,2,0))</f>
        <v/>
      </c>
      <c r="GX63" s="232"/>
      <c r="GY63" s="228" t="str">
        <f aca="false">IF(GX63="","",VLOOKUP(GX63,Language!$D$5:$E$63,2,0))</f>
        <v/>
      </c>
      <c r="GZ63" s="252"/>
      <c r="HA63" s="253"/>
      <c r="HB63" s="254"/>
      <c r="HC63" s="254"/>
      <c r="HD63" s="255" t="n">
        <f aca="false">COUNTIF(GV$62:GV$63,GV63)+COUNTIF(GX$62:GX$63,GV63)</f>
        <v>0</v>
      </c>
      <c r="HE63" s="255" t="n">
        <f aca="false">COUNTIF(GV$62:GV$63,GX63)+COUNTIF(GX$62:GX$63,GX63)</f>
        <v>0</v>
      </c>
      <c r="HF63" s="255"/>
      <c r="HG63" s="247" t="str">
        <f aca="false">IF(OR(GV63&lt;&gt;"",GX63&lt;&gt;""),IF(HD63&lt;&gt;1,0,COUNTIF($B$62:$B$63,GV63)+COUNTIF($D$62:$D$63,GV63))+IF(HE63&lt;&gt;1,0,COUNTIF($B$62:$B$63,GX63)+COUNTIF($D$62:$D$63,GX63)),"")</f>
        <v/>
      </c>
      <c r="HI63" s="242"/>
      <c r="HJ63" s="228" t="str">
        <f aca="false">IF(HI63="","",VLOOKUP(HI63,Language!$D$5:$E$63,2,0))</f>
        <v/>
      </c>
      <c r="HK63" s="232"/>
      <c r="HL63" s="228" t="str">
        <f aca="false">IF(HK63="","",VLOOKUP(HK63,Language!$D$5:$E$63,2,0))</f>
        <v/>
      </c>
      <c r="HM63" s="252"/>
      <c r="HN63" s="253"/>
      <c r="HO63" s="254"/>
      <c r="HP63" s="254"/>
      <c r="HQ63" s="255" t="n">
        <f aca="false">COUNTIF(HI$62:HI$63,HI63)+COUNTIF(HK$62:HK$63,HI63)</f>
        <v>0</v>
      </c>
      <c r="HR63" s="255" t="n">
        <f aca="false">COUNTIF(HI$62:HI$63,HK63)+COUNTIF(HK$62:HK$63,HK63)</f>
        <v>0</v>
      </c>
      <c r="HS63" s="255"/>
      <c r="HT63" s="247" t="str">
        <f aca="false">IF(OR(HI63&lt;&gt;"",HK63&lt;&gt;""),IF(HQ63&lt;&gt;1,0,COUNTIF($B$62:$B$63,HI63)+COUNTIF($D$62:$D$63,HI63))+IF(HR63&lt;&gt;1,0,COUNTIF($B$62:$B$63,HK63)+COUNTIF($D$62:$D$63,HK63)),"")</f>
        <v/>
      </c>
      <c r="HV63" s="242"/>
      <c r="HW63" s="228" t="str">
        <f aca="false">IF(HV63="","",VLOOKUP(HV63,Language!$D$5:$E$63,2,0))</f>
        <v/>
      </c>
      <c r="HX63" s="232"/>
      <c r="HY63" s="228" t="str">
        <f aca="false">IF(HX63="","",VLOOKUP(HX63,Language!$D$5:$E$63,2,0))</f>
        <v/>
      </c>
      <c r="HZ63" s="252"/>
      <c r="IA63" s="253"/>
      <c r="IB63" s="254"/>
      <c r="IC63" s="254"/>
      <c r="ID63" s="255" t="n">
        <f aca="false">COUNTIF(HV$62:HV$63,HV63)+COUNTIF(HX$62:HX$63,HV63)</f>
        <v>0</v>
      </c>
      <c r="IE63" s="255" t="n">
        <f aca="false">COUNTIF(HV$62:HV$63,HX63)+COUNTIF(HX$62:HX$63,HX63)</f>
        <v>0</v>
      </c>
      <c r="IF63" s="255"/>
      <c r="IG63" s="247" t="str">
        <f aca="false">IF(OR(HV63&lt;&gt;"",HX63&lt;&gt;""),IF(ID63&lt;&gt;1,0,COUNTIF($B$62:$B$63,HV63)+COUNTIF($D$62:$D$63,HV63))+IF(IE63&lt;&gt;1,0,COUNTIF($B$62:$B$63,HX63)+COUNTIF($D$62:$D$63,HX63)),"")</f>
        <v/>
      </c>
      <c r="II63" s="242"/>
      <c r="IJ63" s="228" t="str">
        <f aca="false">IF(II63="","",VLOOKUP(II63,Language!$D$5:$E$63,2,0))</f>
        <v/>
      </c>
      <c r="IK63" s="232"/>
      <c r="IL63" s="228" t="str">
        <f aca="false">IF(IK63="","",VLOOKUP(IK63,Language!$D$5:$E$63,2,0))</f>
        <v/>
      </c>
      <c r="IM63" s="252"/>
      <c r="IN63" s="253"/>
      <c r="IO63" s="254"/>
      <c r="IP63" s="254"/>
      <c r="IQ63" s="255" t="n">
        <f aca="false">COUNTIF(II$62:II$63,II63)+COUNTIF(IK$62:IK$63,II63)</f>
        <v>0</v>
      </c>
      <c r="IR63" s="255" t="n">
        <f aca="false">COUNTIF(II$62:II$63,IK63)+COUNTIF(IK$62:IK$63,IK63)</f>
        <v>0</v>
      </c>
      <c r="IS63" s="255"/>
      <c r="IT63" s="247" t="str">
        <f aca="false">IF(OR(II63&lt;&gt;"",IK63&lt;&gt;""),IF(IQ63&lt;&gt;1,0,COUNTIF($B$62:$B$63,II63)+COUNTIF($D$62:$D$63,II63))+IF(IR63&lt;&gt;1,0,COUNTIF($B$62:$B$63,IK63)+COUNTIF($D$62:$D$63,IK63)),"")</f>
        <v/>
      </c>
      <c r="IV63" s="242"/>
      <c r="IW63" s="228" t="str">
        <f aca="false">IF(IV63="","",VLOOKUP(IV63,Language!$D$5:$E$63,2,0))</f>
        <v/>
      </c>
      <c r="IX63" s="232"/>
      <c r="IY63" s="228" t="str">
        <f aca="false">IF(IX63="","",VLOOKUP(IX63,Language!$D$5:$E$63,2,0))</f>
        <v/>
      </c>
      <c r="IZ63" s="252"/>
      <c r="JA63" s="253"/>
      <c r="JB63" s="254"/>
      <c r="JC63" s="254"/>
      <c r="JD63" s="255" t="n">
        <f aca="false">COUNTIF(IV$62:IV$63,IV63)+COUNTIF(IX$62:IX$63,IV63)</f>
        <v>0</v>
      </c>
      <c r="JE63" s="255" t="n">
        <f aca="false">COUNTIF(IV$62:IV$63,IX63)+COUNTIF(IX$62:IX$63,IX63)</f>
        <v>0</v>
      </c>
      <c r="JF63" s="255"/>
      <c r="JG63" s="247" t="str">
        <f aca="false">IF(OR(IV63&lt;&gt;"",IX63&lt;&gt;""),IF(JD63&lt;&gt;1,0,COUNTIF($B$62:$B$63,IV63)+COUNTIF($D$62:$D$63,IV63))+IF(JE63&lt;&gt;1,0,COUNTIF($B$62:$B$63,IX63)+COUNTIF($D$62:$D$63,IX63)),"")</f>
        <v/>
      </c>
      <c r="JI63" s="242"/>
      <c r="JJ63" s="228" t="str">
        <f aca="false">IF(JI63="","",VLOOKUP(JI63,Language!$D$5:$E$63,2,0))</f>
        <v/>
      </c>
      <c r="JK63" s="232"/>
      <c r="JL63" s="228" t="str">
        <f aca="false">IF(JK63="","",VLOOKUP(JK63,Language!$D$5:$E$63,2,0))</f>
        <v/>
      </c>
      <c r="JM63" s="252"/>
      <c r="JN63" s="253"/>
      <c r="JO63" s="254"/>
      <c r="JP63" s="254"/>
      <c r="JQ63" s="255" t="n">
        <f aca="false">COUNTIF(JI$62:JI$63,JI63)+COUNTIF(JK$62:JK$63,JI63)</f>
        <v>0</v>
      </c>
      <c r="JR63" s="255" t="n">
        <f aca="false">COUNTIF(JI$62:JI$63,JK63)+COUNTIF(JK$62:JK$63,JK63)</f>
        <v>0</v>
      </c>
      <c r="JS63" s="255"/>
      <c r="JT63" s="247" t="str">
        <f aca="false">IF(OR(JI63&lt;&gt;"",JK63&lt;&gt;""),IF(JQ63&lt;&gt;1,0,COUNTIF($B$62:$B$63,JI63)+COUNTIF($D$62:$D$63,JI63))+IF(JR63&lt;&gt;1,0,COUNTIF($B$62:$B$63,JK63)+COUNTIF($D$62:$D$63,JK63)),"")</f>
        <v/>
      </c>
      <c r="JV63" s="242"/>
      <c r="JW63" s="228" t="str">
        <f aca="false">IF(JV63="","",VLOOKUP(JV63,Language!$D$5:$E$63,2,0))</f>
        <v/>
      </c>
      <c r="JX63" s="232"/>
      <c r="JY63" s="228" t="str">
        <f aca="false">IF(JX63="","",VLOOKUP(JX63,Language!$D$5:$E$63,2,0))</f>
        <v/>
      </c>
      <c r="JZ63" s="252"/>
      <c r="KA63" s="253"/>
      <c r="KB63" s="254"/>
      <c r="KC63" s="254"/>
      <c r="KD63" s="255" t="n">
        <f aca="false">COUNTIF(JV$62:JV$63,JV63)+COUNTIF(JX$62:JX$63,JV63)</f>
        <v>0</v>
      </c>
      <c r="KE63" s="255" t="n">
        <f aca="false">COUNTIF(JV$62:JV$63,JX63)+COUNTIF(JX$62:JX$63,JX63)</f>
        <v>0</v>
      </c>
      <c r="KF63" s="255"/>
      <c r="KG63" s="247" t="str">
        <f aca="false">IF(OR(JV63&lt;&gt;"",JX63&lt;&gt;""),IF(KD63&lt;&gt;1,0,COUNTIF($B$62:$B$63,JV63)+COUNTIF($D$62:$D$63,JV63))+IF(KE63&lt;&gt;1,0,COUNTIF($B$62:$B$63,JX63)+COUNTIF($D$62:$D$63,JX63)),"")</f>
        <v/>
      </c>
      <c r="KI63" s="242"/>
      <c r="KJ63" s="228" t="str">
        <f aca="false">IF(KI63="","",VLOOKUP(KI63,Language!$D$5:$E$63,2,0))</f>
        <v/>
      </c>
      <c r="KK63" s="232"/>
      <c r="KL63" s="228" t="str">
        <f aca="false">IF(KK63="","",VLOOKUP(KK63,Language!$D$5:$E$63,2,0))</f>
        <v/>
      </c>
      <c r="KM63" s="252"/>
      <c r="KN63" s="253"/>
      <c r="KO63" s="254"/>
      <c r="KP63" s="254"/>
      <c r="KQ63" s="255" t="n">
        <f aca="false">COUNTIF(KI$62:KI$63,KI63)+COUNTIF(KK$62:KK$63,KI63)</f>
        <v>0</v>
      </c>
      <c r="KR63" s="255" t="n">
        <f aca="false">COUNTIF(KI$62:KI$63,KK63)+COUNTIF(KK$62:KK$63,KK63)</f>
        <v>0</v>
      </c>
      <c r="KS63" s="255"/>
      <c r="KT63" s="247" t="str">
        <f aca="false">IF(OR(KI63&lt;&gt;"",KK63&lt;&gt;""),IF(KQ63&lt;&gt;1,0,COUNTIF($B$62:$B$63,KI63)+COUNTIF($D$62:$D$63,KI63))+IF(KR63&lt;&gt;1,0,COUNTIF($B$62:$B$63,KK63)+COUNTIF($D$62:$D$63,KK63)),"")</f>
        <v/>
      </c>
      <c r="KV63" s="242"/>
      <c r="KW63" s="228" t="str">
        <f aca="false">IF(KV63="","",VLOOKUP(KV63,Language!$D$5:$E$63,2,0))</f>
        <v/>
      </c>
      <c r="KX63" s="232"/>
      <c r="KY63" s="228" t="str">
        <f aca="false">IF(KX63="","",VLOOKUP(KX63,Language!$D$5:$E$63,2,0))</f>
        <v/>
      </c>
      <c r="KZ63" s="252"/>
      <c r="LA63" s="253"/>
      <c r="LB63" s="254"/>
      <c r="LC63" s="254"/>
      <c r="LD63" s="255" t="n">
        <f aca="false">COUNTIF(KV$62:KV$63,KV63)+COUNTIF(KX$62:KX$63,KV63)</f>
        <v>0</v>
      </c>
      <c r="LE63" s="255" t="n">
        <f aca="false">COUNTIF(KV$62:KV$63,KX63)+COUNTIF(KX$62:KX$63,KX63)</f>
        <v>0</v>
      </c>
      <c r="LF63" s="255"/>
      <c r="LG63" s="247" t="str">
        <f aca="false">IF(OR(KV63&lt;&gt;"",KX63&lt;&gt;""),IF(LD63&lt;&gt;1,0,COUNTIF($B$62:$B$63,KV63)+COUNTIF($D$62:$D$63,KV63))+IF(LE63&lt;&gt;1,0,COUNTIF($B$62:$B$63,KX63)+COUNTIF($D$62:$D$63,KX63)),"")</f>
        <v/>
      </c>
      <c r="LI63" s="242"/>
      <c r="LJ63" s="228" t="str">
        <f aca="false">IF(LI63="","",VLOOKUP(LI63,Language!$D$5:$E$63,2,0))</f>
        <v/>
      </c>
      <c r="LK63" s="232"/>
      <c r="LL63" s="228" t="str">
        <f aca="false">IF(LK63="","",VLOOKUP(LK63,Language!$D$5:$E$63,2,0))</f>
        <v/>
      </c>
      <c r="LM63" s="252"/>
      <c r="LN63" s="253"/>
      <c r="LO63" s="254"/>
      <c r="LP63" s="254"/>
      <c r="LQ63" s="255" t="n">
        <f aca="false">COUNTIF(LI$62:LI$63,LI63)+COUNTIF(LK$62:LK$63,LI63)</f>
        <v>0</v>
      </c>
      <c r="LR63" s="255" t="n">
        <f aca="false">COUNTIF(LI$62:LI$63,LK63)+COUNTIF(LK$62:LK$63,LK63)</f>
        <v>0</v>
      </c>
      <c r="LS63" s="255"/>
      <c r="LT63" s="247" t="str">
        <f aca="false">IF(OR(LI63&lt;&gt;"",LK63&lt;&gt;""),IF(LQ63&lt;&gt;1,0,COUNTIF($B$62:$B$63,LI63)+COUNTIF($D$62:$D$63,LI63))+IF(LR63&lt;&gt;1,0,COUNTIF($B$62:$B$63,LK63)+COUNTIF($D$62:$D$63,LK63)),"")</f>
        <v/>
      </c>
      <c r="LV63" s="242"/>
      <c r="LW63" s="228" t="str">
        <f aca="false">IF(LV63="","",VLOOKUP(LV63,Language!$D$5:$E$63,2,0))</f>
        <v/>
      </c>
      <c r="LX63" s="232"/>
      <c r="LY63" s="228" t="str">
        <f aca="false">IF(LX63="","",VLOOKUP(LX63,Language!$D$5:$E$63,2,0))</f>
        <v/>
      </c>
      <c r="LZ63" s="252"/>
      <c r="MA63" s="253"/>
      <c r="MB63" s="254"/>
      <c r="MC63" s="254"/>
      <c r="MD63" s="255" t="n">
        <f aca="false">COUNTIF(LV$62:LV$63,LV63)+COUNTIF(LX$62:LX$63,LV63)</f>
        <v>0</v>
      </c>
      <c r="ME63" s="255" t="n">
        <f aca="false">COUNTIF(LV$62:LV$63,LX63)+COUNTIF(LX$62:LX$63,LX63)</f>
        <v>0</v>
      </c>
      <c r="MF63" s="255"/>
      <c r="MG63" s="247" t="str">
        <f aca="false">IF(OR(LV63&lt;&gt;"",LX63&lt;&gt;""),IF(MD63&lt;&gt;1,0,COUNTIF($B$62:$B$63,LV63)+COUNTIF($D$62:$D$63,LV63))+IF(ME63&lt;&gt;1,0,COUNTIF($B$62:$B$63,LX63)+COUNTIF($D$62:$D$63,LX63)),"")</f>
        <v/>
      </c>
    </row>
    <row r="64" customFormat="false" ht="24" hidden="false" customHeight="true" outlineLevel="0" collapsed="false">
      <c r="A64" s="153"/>
      <c r="B64" s="217" t="str">
        <f aca="false">Language!$E$186</f>
        <v>Final</v>
      </c>
      <c r="C64" s="218"/>
      <c r="D64" s="239"/>
      <c r="E64" s="220"/>
      <c r="F64" s="240"/>
      <c r="G64" s="241"/>
      <c r="H64" s="107"/>
      <c r="I64" s="217" t="str">
        <f aca="false">$B64</f>
        <v>Final</v>
      </c>
      <c r="J64" s="219"/>
      <c r="K64" s="219"/>
      <c r="L64" s="220"/>
      <c r="M64" s="223"/>
      <c r="N64" s="224"/>
      <c r="O64" s="221"/>
      <c r="P64" s="225"/>
      <c r="Q64" s="225"/>
      <c r="R64" s="220"/>
      <c r="S64" s="220"/>
      <c r="T64" s="226"/>
      <c r="V64" s="217" t="str">
        <f aca="false">$B64</f>
        <v>Final</v>
      </c>
      <c r="W64" s="219"/>
      <c r="X64" s="219"/>
      <c r="Y64" s="220"/>
      <c r="Z64" s="223"/>
      <c r="AA64" s="224"/>
      <c r="AB64" s="221"/>
      <c r="AC64" s="225"/>
      <c r="AD64" s="225"/>
      <c r="AE64" s="220"/>
      <c r="AF64" s="220"/>
      <c r="AG64" s="226"/>
      <c r="AI64" s="217" t="str">
        <f aca="false">$B64</f>
        <v>Final</v>
      </c>
      <c r="AJ64" s="219"/>
      <c r="AK64" s="219"/>
      <c r="AL64" s="220"/>
      <c r="AM64" s="223"/>
      <c r="AN64" s="224"/>
      <c r="AO64" s="221"/>
      <c r="AP64" s="225"/>
      <c r="AQ64" s="225"/>
      <c r="AR64" s="220"/>
      <c r="AS64" s="220"/>
      <c r="AT64" s="226"/>
      <c r="AV64" s="217" t="str">
        <f aca="false">$B64</f>
        <v>Final</v>
      </c>
      <c r="AW64" s="219"/>
      <c r="AX64" s="219"/>
      <c r="AY64" s="220"/>
      <c r="AZ64" s="223"/>
      <c r="BA64" s="224"/>
      <c r="BB64" s="221"/>
      <c r="BC64" s="225"/>
      <c r="BD64" s="225"/>
      <c r="BE64" s="220"/>
      <c r="BF64" s="220"/>
      <c r="BG64" s="226"/>
      <c r="BI64" s="217" t="str">
        <f aca="false">$B64</f>
        <v>Final</v>
      </c>
      <c r="BJ64" s="219"/>
      <c r="BK64" s="219"/>
      <c r="BL64" s="220"/>
      <c r="BM64" s="223"/>
      <c r="BN64" s="224"/>
      <c r="BO64" s="221"/>
      <c r="BP64" s="225"/>
      <c r="BQ64" s="225"/>
      <c r="BR64" s="220"/>
      <c r="BS64" s="220"/>
      <c r="BT64" s="226"/>
      <c r="BV64" s="217" t="str">
        <f aca="false">$B64</f>
        <v>Final</v>
      </c>
      <c r="BW64" s="219"/>
      <c r="BX64" s="219"/>
      <c r="BY64" s="220"/>
      <c r="BZ64" s="223"/>
      <c r="CA64" s="224"/>
      <c r="CB64" s="221"/>
      <c r="CC64" s="225"/>
      <c r="CD64" s="225"/>
      <c r="CE64" s="220"/>
      <c r="CF64" s="220"/>
      <c r="CG64" s="226"/>
      <c r="CI64" s="217" t="str">
        <f aca="false">$B64</f>
        <v>Final</v>
      </c>
      <c r="CJ64" s="219"/>
      <c r="CK64" s="219"/>
      <c r="CL64" s="220"/>
      <c r="CM64" s="223"/>
      <c r="CN64" s="224"/>
      <c r="CO64" s="221"/>
      <c r="CP64" s="225"/>
      <c r="CQ64" s="225"/>
      <c r="CR64" s="220"/>
      <c r="CS64" s="220"/>
      <c r="CT64" s="226"/>
      <c r="CV64" s="217" t="str">
        <f aca="false">$B64</f>
        <v>Final</v>
      </c>
      <c r="CW64" s="219"/>
      <c r="CX64" s="219"/>
      <c r="CY64" s="220"/>
      <c r="CZ64" s="223"/>
      <c r="DA64" s="224"/>
      <c r="DB64" s="221"/>
      <c r="DC64" s="225"/>
      <c r="DD64" s="225"/>
      <c r="DE64" s="220"/>
      <c r="DF64" s="220"/>
      <c r="DG64" s="226"/>
      <c r="DI64" s="217" t="str">
        <f aca="false">$B64</f>
        <v>Final</v>
      </c>
      <c r="DJ64" s="219"/>
      <c r="DK64" s="219"/>
      <c r="DL64" s="220"/>
      <c r="DM64" s="223"/>
      <c r="DN64" s="224"/>
      <c r="DO64" s="221"/>
      <c r="DP64" s="225"/>
      <c r="DQ64" s="225"/>
      <c r="DR64" s="220"/>
      <c r="DS64" s="220"/>
      <c r="DT64" s="226"/>
      <c r="DV64" s="217" t="str">
        <f aca="false">$B64</f>
        <v>Final</v>
      </c>
      <c r="DW64" s="219"/>
      <c r="DX64" s="219"/>
      <c r="DY64" s="220"/>
      <c r="DZ64" s="223"/>
      <c r="EA64" s="224"/>
      <c r="EB64" s="221"/>
      <c r="EC64" s="225"/>
      <c r="ED64" s="225"/>
      <c r="EE64" s="220"/>
      <c r="EF64" s="220"/>
      <c r="EG64" s="226"/>
      <c r="EI64" s="217" t="str">
        <f aca="false">$B64</f>
        <v>Final</v>
      </c>
      <c r="EJ64" s="219"/>
      <c r="EK64" s="219"/>
      <c r="EL64" s="220"/>
      <c r="EM64" s="223"/>
      <c r="EN64" s="224"/>
      <c r="EO64" s="221"/>
      <c r="EP64" s="225"/>
      <c r="EQ64" s="225"/>
      <c r="ER64" s="220"/>
      <c r="ES64" s="220"/>
      <c r="ET64" s="226"/>
      <c r="EV64" s="217" t="str">
        <f aca="false">$B64</f>
        <v>Final</v>
      </c>
      <c r="EW64" s="219"/>
      <c r="EX64" s="219"/>
      <c r="EY64" s="220"/>
      <c r="EZ64" s="223"/>
      <c r="FA64" s="224"/>
      <c r="FB64" s="221"/>
      <c r="FC64" s="225"/>
      <c r="FD64" s="225"/>
      <c r="FE64" s="220"/>
      <c r="FF64" s="220"/>
      <c r="FG64" s="226"/>
      <c r="FI64" s="217" t="str">
        <f aca="false">$B64</f>
        <v>Final</v>
      </c>
      <c r="FJ64" s="219"/>
      <c r="FK64" s="219"/>
      <c r="FL64" s="220"/>
      <c r="FM64" s="223"/>
      <c r="FN64" s="224"/>
      <c r="FO64" s="221"/>
      <c r="FP64" s="225"/>
      <c r="FQ64" s="225"/>
      <c r="FR64" s="220"/>
      <c r="FS64" s="220"/>
      <c r="FT64" s="226"/>
      <c r="FV64" s="217" t="str">
        <f aca="false">$B64</f>
        <v>Final</v>
      </c>
      <c r="FW64" s="219"/>
      <c r="FX64" s="219"/>
      <c r="FY64" s="220"/>
      <c r="FZ64" s="223"/>
      <c r="GA64" s="224"/>
      <c r="GB64" s="221"/>
      <c r="GC64" s="225"/>
      <c r="GD64" s="225"/>
      <c r="GE64" s="220"/>
      <c r="GF64" s="220"/>
      <c r="GG64" s="226"/>
      <c r="GI64" s="217" t="str">
        <f aca="false">$B64</f>
        <v>Final</v>
      </c>
      <c r="GJ64" s="219"/>
      <c r="GK64" s="219"/>
      <c r="GL64" s="220"/>
      <c r="GM64" s="223"/>
      <c r="GN64" s="224"/>
      <c r="GO64" s="221"/>
      <c r="GP64" s="225"/>
      <c r="GQ64" s="225"/>
      <c r="GR64" s="220"/>
      <c r="GS64" s="220"/>
      <c r="GT64" s="226"/>
      <c r="GV64" s="217" t="str">
        <f aca="false">$B64</f>
        <v>Final</v>
      </c>
      <c r="GW64" s="219"/>
      <c r="GX64" s="219"/>
      <c r="GY64" s="220"/>
      <c r="GZ64" s="223"/>
      <c r="HA64" s="224"/>
      <c r="HB64" s="221"/>
      <c r="HC64" s="225"/>
      <c r="HD64" s="225"/>
      <c r="HE64" s="220"/>
      <c r="HF64" s="220"/>
      <c r="HG64" s="226"/>
      <c r="HI64" s="217" t="str">
        <f aca="false">$B64</f>
        <v>Final</v>
      </c>
      <c r="HJ64" s="219"/>
      <c r="HK64" s="219"/>
      <c r="HL64" s="220"/>
      <c r="HM64" s="223"/>
      <c r="HN64" s="224"/>
      <c r="HO64" s="221"/>
      <c r="HP64" s="225"/>
      <c r="HQ64" s="225"/>
      <c r="HR64" s="220"/>
      <c r="HS64" s="220"/>
      <c r="HT64" s="226"/>
      <c r="HV64" s="217" t="str">
        <f aca="false">$B64</f>
        <v>Final</v>
      </c>
      <c r="HW64" s="219"/>
      <c r="HX64" s="219"/>
      <c r="HY64" s="220"/>
      <c r="HZ64" s="223"/>
      <c r="IA64" s="224"/>
      <c r="IB64" s="221"/>
      <c r="IC64" s="225"/>
      <c r="ID64" s="225"/>
      <c r="IE64" s="220"/>
      <c r="IF64" s="220"/>
      <c r="IG64" s="226"/>
      <c r="II64" s="217" t="str">
        <f aca="false">$B64</f>
        <v>Final</v>
      </c>
      <c r="IJ64" s="219"/>
      <c r="IK64" s="219"/>
      <c r="IL64" s="220"/>
      <c r="IM64" s="223"/>
      <c r="IN64" s="224"/>
      <c r="IO64" s="221"/>
      <c r="IP64" s="225"/>
      <c r="IQ64" s="225"/>
      <c r="IR64" s="220"/>
      <c r="IS64" s="220"/>
      <c r="IT64" s="226"/>
      <c r="IV64" s="217" t="str">
        <f aca="false">$B64</f>
        <v>Final</v>
      </c>
      <c r="IW64" s="219"/>
      <c r="IX64" s="219"/>
      <c r="IY64" s="220"/>
      <c r="IZ64" s="223"/>
      <c r="JA64" s="224"/>
      <c r="JB64" s="221"/>
      <c r="JC64" s="225"/>
      <c r="JD64" s="225"/>
      <c r="JE64" s="220"/>
      <c r="JF64" s="220"/>
      <c r="JG64" s="226"/>
      <c r="JI64" s="217" t="str">
        <f aca="false">$B64</f>
        <v>Final</v>
      </c>
      <c r="JJ64" s="219"/>
      <c r="JK64" s="219"/>
      <c r="JL64" s="220"/>
      <c r="JM64" s="223"/>
      <c r="JN64" s="224"/>
      <c r="JO64" s="221"/>
      <c r="JP64" s="225"/>
      <c r="JQ64" s="225"/>
      <c r="JR64" s="220"/>
      <c r="JS64" s="220"/>
      <c r="JT64" s="226"/>
      <c r="JV64" s="217" t="str">
        <f aca="false">$B64</f>
        <v>Final</v>
      </c>
      <c r="JW64" s="219"/>
      <c r="JX64" s="219"/>
      <c r="JY64" s="220"/>
      <c r="JZ64" s="223"/>
      <c r="KA64" s="224"/>
      <c r="KB64" s="221"/>
      <c r="KC64" s="225"/>
      <c r="KD64" s="225"/>
      <c r="KE64" s="220"/>
      <c r="KF64" s="220"/>
      <c r="KG64" s="226"/>
      <c r="KI64" s="217" t="str">
        <f aca="false">$B64</f>
        <v>Final</v>
      </c>
      <c r="KJ64" s="219"/>
      <c r="KK64" s="219"/>
      <c r="KL64" s="220"/>
      <c r="KM64" s="223"/>
      <c r="KN64" s="224"/>
      <c r="KO64" s="221"/>
      <c r="KP64" s="225"/>
      <c r="KQ64" s="225"/>
      <c r="KR64" s="220"/>
      <c r="KS64" s="220"/>
      <c r="KT64" s="226"/>
      <c r="KV64" s="217" t="str">
        <f aca="false">$B64</f>
        <v>Final</v>
      </c>
      <c r="KW64" s="219"/>
      <c r="KX64" s="219"/>
      <c r="KY64" s="220"/>
      <c r="KZ64" s="223"/>
      <c r="LA64" s="224"/>
      <c r="LB64" s="221"/>
      <c r="LC64" s="225"/>
      <c r="LD64" s="225"/>
      <c r="LE64" s="220"/>
      <c r="LF64" s="220"/>
      <c r="LG64" s="226"/>
      <c r="LI64" s="217" t="str">
        <f aca="false">$B64</f>
        <v>Final</v>
      </c>
      <c r="LJ64" s="219"/>
      <c r="LK64" s="219"/>
      <c r="LL64" s="220"/>
      <c r="LM64" s="223"/>
      <c r="LN64" s="224"/>
      <c r="LO64" s="221"/>
      <c r="LP64" s="225"/>
      <c r="LQ64" s="225"/>
      <c r="LR64" s="220"/>
      <c r="LS64" s="220"/>
      <c r="LT64" s="226"/>
      <c r="LV64" s="217" t="str">
        <f aca="false">$B64</f>
        <v>Final</v>
      </c>
      <c r="LW64" s="219"/>
      <c r="LX64" s="219"/>
      <c r="LY64" s="220"/>
      <c r="LZ64" s="223"/>
      <c r="MA64" s="224"/>
      <c r="MB64" s="221"/>
      <c r="MC64" s="225"/>
      <c r="MD64" s="225"/>
      <c r="ME64" s="220"/>
      <c r="MF64" s="220"/>
      <c r="MG64" s="226"/>
    </row>
    <row r="65" customFormat="false" ht="15.75" hidden="false" customHeight="true" outlineLevel="0" collapsed="false">
      <c r="A65" s="153"/>
      <c r="B65" s="256" t="n">
        <f aca="false" t="array" ref="B65:B65">IF(C65="","",INDEX(Groups!$C$7:$C$35,MATCH(C65,Groups!$D$7:$D$35,0)))</f>
        <v>1</v>
      </c>
      <c r="C65" s="257" t="str">
        <f aca="true">INDIRECT("'"&amp;References!$A$1&amp;"'!"&amp;"$L$84")</f>
        <v>Portugal</v>
      </c>
      <c r="D65" s="258" t="n">
        <f aca="false" t="array" ref="D65:D65">IF(E65="","",INDEX(Groups!$C$7:$C$35,MATCH(E65,Groups!$D$7:$D$35,0)))</f>
        <v>2</v>
      </c>
      <c r="E65" s="259" t="str">
        <f aca="true">INDIRECT("'"&amp;References!$A$1&amp;"'!"&amp;"$N$84")</f>
        <v>France</v>
      </c>
      <c r="F65" s="260"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7</v>
      </c>
      <c r="G65" s="261"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9</v>
      </c>
      <c r="H65" s="107"/>
      <c r="I65" s="262"/>
      <c r="J65" s="263" t="str">
        <f aca="false">IF(I65="","",VLOOKUP(I65,Language!$D$5:$E$63,2,0))</f>
        <v/>
      </c>
      <c r="K65" s="264"/>
      <c r="L65" s="263" t="str">
        <f aca="false">IF(K65="","",VLOOKUP(K65,Language!$D$5:$E$63,2,0))</f>
        <v/>
      </c>
      <c r="M65" s="265"/>
      <c r="N65" s="251"/>
      <c r="O65" s="245"/>
      <c r="P65" s="245"/>
      <c r="Q65" s="251" t="n">
        <f aca="false">COUNTIF(I$65,I65)+COUNTIF(K$65,I65)</f>
        <v>0</v>
      </c>
      <c r="R65" s="251" t="n">
        <f aca="false">COUNTIF(I$65,K65)+COUNTIF(K$65,K65)</f>
        <v>0</v>
      </c>
      <c r="S65" s="251"/>
      <c r="T65" s="266" t="str">
        <f aca="false">IF(OR(I65&lt;&gt;"",K65&lt;&gt;""),IF(Q65&lt;&gt;1,0,COUNTIF($B$65,I65)+COUNTIF($D$65,I65))+IF(R65&lt;&gt;1,0,COUNTIF($B$65,K65)+COUNTIF($D$65,K65)),"")</f>
        <v/>
      </c>
      <c r="V65" s="262"/>
      <c r="W65" s="263" t="str">
        <f aca="false">IF(V65="","",VLOOKUP(V65,Language!$D$5:$E$63,2,0))</f>
        <v/>
      </c>
      <c r="X65" s="264"/>
      <c r="Y65" s="263" t="str">
        <f aca="false">IF(X65="","",VLOOKUP(X65,Language!$D$5:$E$63,2,0))</f>
        <v/>
      </c>
      <c r="Z65" s="265"/>
      <c r="AA65" s="251"/>
      <c r="AB65" s="245"/>
      <c r="AC65" s="245"/>
      <c r="AD65" s="251" t="n">
        <f aca="false">COUNTIF(V$65,V65)+COUNTIF(X$65,V65)</f>
        <v>0</v>
      </c>
      <c r="AE65" s="251" t="n">
        <f aca="false">COUNTIF(V$65,X65)+COUNTIF(X$65,X65)</f>
        <v>0</v>
      </c>
      <c r="AF65" s="251"/>
      <c r="AG65" s="266" t="str">
        <f aca="false">IF(OR(V65&lt;&gt;"",X65&lt;&gt;""),IF(AD65&lt;&gt;1,0,COUNTIF($B$65,V65)+COUNTIF($D$65,V65))+IF(AE65&lt;&gt;1,0,COUNTIF($B$65,X65)+COUNTIF($D$65,X65)),"")</f>
        <v/>
      </c>
      <c r="AI65" s="262"/>
      <c r="AJ65" s="263" t="str">
        <f aca="false">IF(AI65="","",VLOOKUP(AI65,Language!$D$5:$E$63,2,0))</f>
        <v/>
      </c>
      <c r="AK65" s="264"/>
      <c r="AL65" s="263" t="str">
        <f aca="false">IF(AK65="","",VLOOKUP(AK65,Language!$D$5:$E$63,2,0))</f>
        <v/>
      </c>
      <c r="AM65" s="265"/>
      <c r="AN65" s="251"/>
      <c r="AO65" s="245"/>
      <c r="AP65" s="245"/>
      <c r="AQ65" s="251" t="n">
        <f aca="false">COUNTIF(AI$65,AI65)+COUNTIF(AK$65,AI65)</f>
        <v>0</v>
      </c>
      <c r="AR65" s="251" t="n">
        <f aca="false">COUNTIF(AI$65,AK65)+COUNTIF(AK$65,AK65)</f>
        <v>0</v>
      </c>
      <c r="AS65" s="251"/>
      <c r="AT65" s="266" t="str">
        <f aca="false">IF(OR(AI65&lt;&gt;"",AK65&lt;&gt;""),IF(AQ65&lt;&gt;1,0,COUNTIF($B$65,AI65)+COUNTIF($D$65,AI65))+IF(AR65&lt;&gt;1,0,COUNTIF($B$65,AK65)+COUNTIF($D$65,AK65)),"")</f>
        <v/>
      </c>
      <c r="AV65" s="262"/>
      <c r="AW65" s="263" t="str">
        <f aca="false">IF(AV65="","",VLOOKUP(AV65,Language!$D$5:$E$63,2,0))</f>
        <v/>
      </c>
      <c r="AX65" s="264"/>
      <c r="AY65" s="263" t="str">
        <f aca="false">IF(AX65="","",VLOOKUP(AX65,Language!$D$5:$E$63,2,0))</f>
        <v/>
      </c>
      <c r="AZ65" s="265"/>
      <c r="BA65" s="251"/>
      <c r="BB65" s="245"/>
      <c r="BC65" s="245"/>
      <c r="BD65" s="251" t="n">
        <f aca="false">COUNTIF(AV$65,AV65)+COUNTIF(AX$65,AV65)</f>
        <v>0</v>
      </c>
      <c r="BE65" s="251" t="n">
        <f aca="false">COUNTIF(AV$65,AX65)+COUNTIF(AX$65,AX65)</f>
        <v>0</v>
      </c>
      <c r="BF65" s="251"/>
      <c r="BG65" s="266" t="str">
        <f aca="false">IF(OR(AV65&lt;&gt;"",AX65&lt;&gt;""),IF(BD65&lt;&gt;1,0,COUNTIF($B$65,AV65)+COUNTIF($D$65,AV65))+IF(BE65&lt;&gt;1,0,COUNTIF($B$65,AX65)+COUNTIF($D$65,AX65)),"")</f>
        <v/>
      </c>
      <c r="BI65" s="262"/>
      <c r="BJ65" s="263" t="str">
        <f aca="false">IF(BI65="","",VLOOKUP(BI65,Language!$D$5:$E$63,2,0))</f>
        <v/>
      </c>
      <c r="BK65" s="264"/>
      <c r="BL65" s="263" t="str">
        <f aca="false">IF(BK65="","",VLOOKUP(BK65,Language!$D$5:$E$63,2,0))</f>
        <v/>
      </c>
      <c r="BM65" s="265"/>
      <c r="BN65" s="251"/>
      <c r="BO65" s="245"/>
      <c r="BP65" s="245"/>
      <c r="BQ65" s="251" t="n">
        <f aca="false">COUNTIF(BI$65,BI65)+COUNTIF(BK$65,BI65)</f>
        <v>0</v>
      </c>
      <c r="BR65" s="251" t="n">
        <f aca="false">COUNTIF(BI$65,BK65)+COUNTIF(BK$65,BK65)</f>
        <v>0</v>
      </c>
      <c r="BS65" s="251"/>
      <c r="BT65" s="266" t="str">
        <f aca="false">IF(OR(BI65&lt;&gt;"",BK65&lt;&gt;""),IF(BQ65&lt;&gt;1,0,COUNTIF($B$65,BI65)+COUNTIF($D$65,BI65))+IF(BR65&lt;&gt;1,0,COUNTIF($B$65,BK65)+COUNTIF($D$65,BK65)),"")</f>
        <v/>
      </c>
      <c r="BV65" s="262"/>
      <c r="BW65" s="263" t="str">
        <f aca="false">IF(BV65="","",VLOOKUP(BV65,Language!$D$5:$E$63,2,0))</f>
        <v/>
      </c>
      <c r="BX65" s="264"/>
      <c r="BY65" s="263" t="str">
        <f aca="false">IF(BX65="","",VLOOKUP(BX65,Language!$D$5:$E$63,2,0))</f>
        <v/>
      </c>
      <c r="BZ65" s="265"/>
      <c r="CA65" s="251"/>
      <c r="CB65" s="245"/>
      <c r="CC65" s="245"/>
      <c r="CD65" s="251" t="n">
        <f aca="false">COUNTIF(BV$65,BV65)+COUNTIF(BX$65,BV65)</f>
        <v>0</v>
      </c>
      <c r="CE65" s="251" t="n">
        <f aca="false">COUNTIF(BV$65,BX65)+COUNTIF(BX$65,BX65)</f>
        <v>0</v>
      </c>
      <c r="CF65" s="251"/>
      <c r="CG65" s="266" t="str">
        <f aca="false">IF(OR(BV65&lt;&gt;"",BX65&lt;&gt;""),IF(CD65&lt;&gt;1,0,COUNTIF($B$65,BV65)+COUNTIF($D$65,BV65))+IF(CE65&lt;&gt;1,0,COUNTIF($B$65,BX65)+COUNTIF($D$65,BX65)),"")</f>
        <v/>
      </c>
      <c r="CI65" s="262"/>
      <c r="CJ65" s="263" t="str">
        <f aca="false">IF(CI65="","",VLOOKUP(CI65,Language!$D$5:$E$63,2,0))</f>
        <v/>
      </c>
      <c r="CK65" s="264"/>
      <c r="CL65" s="263" t="str">
        <f aca="false">IF(CK65="","",VLOOKUP(CK65,Language!$D$5:$E$63,2,0))</f>
        <v/>
      </c>
      <c r="CM65" s="265"/>
      <c r="CN65" s="251"/>
      <c r="CO65" s="245"/>
      <c r="CP65" s="245"/>
      <c r="CQ65" s="251" t="n">
        <f aca="false">COUNTIF(CI$65,CI65)+COUNTIF(CK$65,CI65)</f>
        <v>0</v>
      </c>
      <c r="CR65" s="251" t="n">
        <f aca="false">COUNTIF(CI$65,CK65)+COUNTIF(CK$65,CK65)</f>
        <v>0</v>
      </c>
      <c r="CS65" s="251"/>
      <c r="CT65" s="266" t="str">
        <f aca="false">IF(OR(CI65&lt;&gt;"",CK65&lt;&gt;""),IF(CQ65&lt;&gt;1,0,COUNTIF($B$65,CI65)+COUNTIF($D$65,CI65))+IF(CR65&lt;&gt;1,0,COUNTIF($B$65,CK65)+COUNTIF($D$65,CK65)),"")</f>
        <v/>
      </c>
      <c r="CV65" s="262"/>
      <c r="CW65" s="263" t="str">
        <f aca="false">IF(CV65="","",VLOOKUP(CV65,Language!$D$5:$E$63,2,0))</f>
        <v/>
      </c>
      <c r="CX65" s="264"/>
      <c r="CY65" s="263" t="str">
        <f aca="false">IF(CX65="","",VLOOKUP(CX65,Language!$D$5:$E$63,2,0))</f>
        <v/>
      </c>
      <c r="CZ65" s="265"/>
      <c r="DA65" s="251"/>
      <c r="DB65" s="245"/>
      <c r="DC65" s="245"/>
      <c r="DD65" s="251" t="n">
        <f aca="false">COUNTIF(CV$65,CV65)+COUNTIF(CX$65,CV65)</f>
        <v>0</v>
      </c>
      <c r="DE65" s="251" t="n">
        <f aca="false">COUNTIF(CV$65,CX65)+COUNTIF(CX$65,CX65)</f>
        <v>0</v>
      </c>
      <c r="DF65" s="251"/>
      <c r="DG65" s="266" t="str">
        <f aca="false">IF(OR(CV65&lt;&gt;"",CX65&lt;&gt;""),IF(DD65&lt;&gt;1,0,COUNTIF($B$65,CV65)+COUNTIF($D$65,CV65))+IF(DE65&lt;&gt;1,0,COUNTIF($B$65,CX65)+COUNTIF($D$65,CX65)),"")</f>
        <v/>
      </c>
      <c r="DI65" s="262"/>
      <c r="DJ65" s="263" t="str">
        <f aca="false">IF(DI65="","",VLOOKUP(DI65,Language!$D$5:$E$63,2,0))</f>
        <v/>
      </c>
      <c r="DK65" s="264"/>
      <c r="DL65" s="263" t="str">
        <f aca="false">IF(DK65="","",VLOOKUP(DK65,Language!$D$5:$E$63,2,0))</f>
        <v/>
      </c>
      <c r="DM65" s="265"/>
      <c r="DN65" s="251"/>
      <c r="DO65" s="245"/>
      <c r="DP65" s="245"/>
      <c r="DQ65" s="251" t="n">
        <f aca="false">COUNTIF(DI$65,DI65)+COUNTIF(DK$65,DI65)</f>
        <v>0</v>
      </c>
      <c r="DR65" s="251" t="n">
        <f aca="false">COUNTIF(DI$65,DK65)+COUNTIF(DK$65,DK65)</f>
        <v>0</v>
      </c>
      <c r="DS65" s="251"/>
      <c r="DT65" s="266" t="str">
        <f aca="false">IF(OR(DI65&lt;&gt;"",DK65&lt;&gt;""),IF(DQ65&lt;&gt;1,0,COUNTIF($B$65,DI65)+COUNTIF($D$65,DI65))+IF(DR65&lt;&gt;1,0,COUNTIF($B$65,DK65)+COUNTIF($D$65,DK65)),"")</f>
        <v/>
      </c>
      <c r="DV65" s="262"/>
      <c r="DW65" s="263" t="str">
        <f aca="false">IF(DV65="","",VLOOKUP(DV65,Language!$D$5:$E$63,2,0))</f>
        <v/>
      </c>
      <c r="DX65" s="264"/>
      <c r="DY65" s="263" t="str">
        <f aca="false">IF(DX65="","",VLOOKUP(DX65,Language!$D$5:$E$63,2,0))</f>
        <v/>
      </c>
      <c r="DZ65" s="265"/>
      <c r="EA65" s="251"/>
      <c r="EB65" s="245"/>
      <c r="EC65" s="245"/>
      <c r="ED65" s="251" t="n">
        <f aca="false">COUNTIF(DV$65,DV65)+COUNTIF(DX$65,DV65)</f>
        <v>0</v>
      </c>
      <c r="EE65" s="251" t="n">
        <f aca="false">COUNTIF(DV$65,DX65)+COUNTIF(DX$65,DX65)</f>
        <v>0</v>
      </c>
      <c r="EF65" s="251"/>
      <c r="EG65" s="266" t="str">
        <f aca="false">IF(OR(DV65&lt;&gt;"",DX65&lt;&gt;""),IF(ED65&lt;&gt;1,0,COUNTIF($B$65,DV65)+COUNTIF($D$65,DV65))+IF(EE65&lt;&gt;1,0,COUNTIF($B$65,DX65)+COUNTIF($D$65,DX65)),"")</f>
        <v/>
      </c>
      <c r="EI65" s="262"/>
      <c r="EJ65" s="263" t="str">
        <f aca="false">IF(EI65="","",VLOOKUP(EI65,Language!$D$5:$E$63,2,0))</f>
        <v/>
      </c>
      <c r="EK65" s="264"/>
      <c r="EL65" s="263" t="str">
        <f aca="false">IF(EK65="","",VLOOKUP(EK65,Language!$D$5:$E$63,2,0))</f>
        <v/>
      </c>
      <c r="EM65" s="265"/>
      <c r="EN65" s="251"/>
      <c r="EO65" s="245"/>
      <c r="EP65" s="245"/>
      <c r="EQ65" s="251" t="n">
        <f aca="false">COUNTIF(EI$65,EI65)+COUNTIF(EK$65,EI65)</f>
        <v>0</v>
      </c>
      <c r="ER65" s="251" t="n">
        <f aca="false">COUNTIF(EI$65,EK65)+COUNTIF(EK$65,EK65)</f>
        <v>0</v>
      </c>
      <c r="ES65" s="251"/>
      <c r="ET65" s="266" t="str">
        <f aca="false">IF(OR(EI65&lt;&gt;"",EK65&lt;&gt;""),IF(EQ65&lt;&gt;1,0,COUNTIF($B$65,EI65)+COUNTIF($D$65,EI65))+IF(ER65&lt;&gt;1,0,COUNTIF($B$65,EK65)+COUNTIF($D$65,EK65)),"")</f>
        <v/>
      </c>
      <c r="EV65" s="262"/>
      <c r="EW65" s="263" t="str">
        <f aca="false">IF(EV65="","",VLOOKUP(EV65,Language!$D$5:$E$63,2,0))</f>
        <v/>
      </c>
      <c r="EX65" s="264"/>
      <c r="EY65" s="263" t="str">
        <f aca="false">IF(EX65="","",VLOOKUP(EX65,Language!$D$5:$E$63,2,0))</f>
        <v/>
      </c>
      <c r="EZ65" s="265"/>
      <c r="FA65" s="251"/>
      <c r="FB65" s="245"/>
      <c r="FC65" s="245"/>
      <c r="FD65" s="251" t="n">
        <f aca="false">COUNTIF(EV$65,EV65)+COUNTIF(EX$65,EV65)</f>
        <v>0</v>
      </c>
      <c r="FE65" s="251" t="n">
        <f aca="false">COUNTIF(EV$65,EX65)+COUNTIF(EX$65,EX65)</f>
        <v>0</v>
      </c>
      <c r="FF65" s="251"/>
      <c r="FG65" s="266" t="str">
        <f aca="false">IF(OR(EV65&lt;&gt;"",EX65&lt;&gt;""),IF(FD65&lt;&gt;1,0,COUNTIF($B$65,EV65)+COUNTIF($D$65,EV65))+IF(FE65&lt;&gt;1,0,COUNTIF($B$65,EX65)+COUNTIF($D$65,EX65)),"")</f>
        <v/>
      </c>
      <c r="FI65" s="262"/>
      <c r="FJ65" s="263" t="str">
        <f aca="false">IF(FI65="","",VLOOKUP(FI65,Language!$D$5:$E$63,2,0))</f>
        <v/>
      </c>
      <c r="FK65" s="264"/>
      <c r="FL65" s="263" t="str">
        <f aca="false">IF(FK65="","",VLOOKUP(FK65,Language!$D$5:$E$63,2,0))</f>
        <v/>
      </c>
      <c r="FM65" s="265"/>
      <c r="FN65" s="251"/>
      <c r="FO65" s="245"/>
      <c r="FP65" s="245"/>
      <c r="FQ65" s="251" t="n">
        <f aca="false">COUNTIF(FI$65,FI65)+COUNTIF(FK$65,FI65)</f>
        <v>0</v>
      </c>
      <c r="FR65" s="251" t="n">
        <f aca="false">COUNTIF(FI$65,FK65)+COUNTIF(FK$65,FK65)</f>
        <v>0</v>
      </c>
      <c r="FS65" s="251"/>
      <c r="FT65" s="266" t="str">
        <f aca="false">IF(OR(FI65&lt;&gt;"",FK65&lt;&gt;""),IF(FQ65&lt;&gt;1,0,COUNTIF($B$65,FI65)+COUNTIF($D$65,FI65))+IF(FR65&lt;&gt;1,0,COUNTIF($B$65,FK65)+COUNTIF($D$65,FK65)),"")</f>
        <v/>
      </c>
      <c r="FV65" s="262"/>
      <c r="FW65" s="263" t="str">
        <f aca="false">IF(FV65="","",VLOOKUP(FV65,Language!$D$5:$E$63,2,0))</f>
        <v/>
      </c>
      <c r="FX65" s="264"/>
      <c r="FY65" s="263" t="str">
        <f aca="false">IF(FX65="","",VLOOKUP(FX65,Language!$D$5:$E$63,2,0))</f>
        <v/>
      </c>
      <c r="FZ65" s="265"/>
      <c r="GA65" s="251"/>
      <c r="GB65" s="245"/>
      <c r="GC65" s="245"/>
      <c r="GD65" s="251" t="n">
        <f aca="false">COUNTIF(FV$65,FV65)+COUNTIF(FX$65,FV65)</f>
        <v>0</v>
      </c>
      <c r="GE65" s="251" t="n">
        <f aca="false">COUNTIF(FV$65,FX65)+COUNTIF(FX$65,FX65)</f>
        <v>0</v>
      </c>
      <c r="GF65" s="251"/>
      <c r="GG65" s="266" t="str">
        <f aca="false">IF(OR(FV65&lt;&gt;"",FX65&lt;&gt;""),IF(GD65&lt;&gt;1,0,COUNTIF($B$65,FV65)+COUNTIF($D$65,FV65))+IF(GE65&lt;&gt;1,0,COUNTIF($B$65,FX65)+COUNTIF($D$65,FX65)),"")</f>
        <v/>
      </c>
      <c r="GI65" s="262"/>
      <c r="GJ65" s="263" t="str">
        <f aca="false">IF(GI65="","",VLOOKUP(GI65,Language!$D$5:$E$63,2,0))</f>
        <v/>
      </c>
      <c r="GK65" s="264"/>
      <c r="GL65" s="263" t="str">
        <f aca="false">IF(GK65="","",VLOOKUP(GK65,Language!$D$5:$E$63,2,0))</f>
        <v/>
      </c>
      <c r="GM65" s="265"/>
      <c r="GN65" s="251"/>
      <c r="GO65" s="245"/>
      <c r="GP65" s="245"/>
      <c r="GQ65" s="251" t="n">
        <f aca="false">COUNTIF(GI$65,GI65)+COUNTIF(GK$65,GI65)</f>
        <v>0</v>
      </c>
      <c r="GR65" s="251" t="n">
        <f aca="false">COUNTIF(GI$65,GK65)+COUNTIF(GK$65,GK65)</f>
        <v>0</v>
      </c>
      <c r="GS65" s="251"/>
      <c r="GT65" s="266" t="str">
        <f aca="false">IF(OR(GI65&lt;&gt;"",GK65&lt;&gt;""),IF(GQ65&lt;&gt;1,0,COUNTIF($B$65,GI65)+COUNTIF($D$65,GI65))+IF(GR65&lt;&gt;1,0,COUNTIF($B$65,GK65)+COUNTIF($D$65,GK65)),"")</f>
        <v/>
      </c>
      <c r="GV65" s="262"/>
      <c r="GW65" s="263" t="str">
        <f aca="false">IF(GV65="","",VLOOKUP(GV65,Language!$D$5:$E$63,2,0))</f>
        <v/>
      </c>
      <c r="GX65" s="264"/>
      <c r="GY65" s="263" t="str">
        <f aca="false">IF(GX65="","",VLOOKUP(GX65,Language!$D$5:$E$63,2,0))</f>
        <v/>
      </c>
      <c r="GZ65" s="265"/>
      <c r="HA65" s="251"/>
      <c r="HB65" s="245"/>
      <c r="HC65" s="245"/>
      <c r="HD65" s="251" t="n">
        <f aca="false">COUNTIF(GV$65,GV65)+COUNTIF(GX$65,GV65)</f>
        <v>0</v>
      </c>
      <c r="HE65" s="251" t="n">
        <f aca="false">COUNTIF(GV$65,GX65)+COUNTIF(GX$65,GX65)</f>
        <v>0</v>
      </c>
      <c r="HF65" s="251"/>
      <c r="HG65" s="266" t="str">
        <f aca="false">IF(OR(GV65&lt;&gt;"",GX65&lt;&gt;""),IF(HD65&lt;&gt;1,0,COUNTIF($B$65,GV65)+COUNTIF($D$65,GV65))+IF(HE65&lt;&gt;1,0,COUNTIF($B$65,GX65)+COUNTIF($D$65,GX65)),"")</f>
        <v/>
      </c>
      <c r="HI65" s="262"/>
      <c r="HJ65" s="263" t="str">
        <f aca="false">IF(HI65="","",VLOOKUP(HI65,Language!$D$5:$E$63,2,0))</f>
        <v/>
      </c>
      <c r="HK65" s="264"/>
      <c r="HL65" s="263" t="str">
        <f aca="false">IF(HK65="","",VLOOKUP(HK65,Language!$D$5:$E$63,2,0))</f>
        <v/>
      </c>
      <c r="HM65" s="265"/>
      <c r="HN65" s="251"/>
      <c r="HO65" s="245"/>
      <c r="HP65" s="245"/>
      <c r="HQ65" s="251" t="n">
        <f aca="false">COUNTIF(HI$65,HI65)+COUNTIF(HK$65,HI65)</f>
        <v>0</v>
      </c>
      <c r="HR65" s="251" t="n">
        <f aca="false">COUNTIF(HI$65,HK65)+COUNTIF(HK$65,HK65)</f>
        <v>0</v>
      </c>
      <c r="HS65" s="251"/>
      <c r="HT65" s="266" t="str">
        <f aca="false">IF(OR(HI65&lt;&gt;"",HK65&lt;&gt;""),IF(HQ65&lt;&gt;1,0,COUNTIF($B$65,HI65)+COUNTIF($D$65,HI65))+IF(HR65&lt;&gt;1,0,COUNTIF($B$65,HK65)+COUNTIF($D$65,HK65)),"")</f>
        <v/>
      </c>
      <c r="HV65" s="262"/>
      <c r="HW65" s="263" t="str">
        <f aca="false">IF(HV65="","",VLOOKUP(HV65,Language!$D$5:$E$63,2,0))</f>
        <v/>
      </c>
      <c r="HX65" s="264"/>
      <c r="HY65" s="263" t="str">
        <f aca="false">IF(HX65="","",VLOOKUP(HX65,Language!$D$5:$E$63,2,0))</f>
        <v/>
      </c>
      <c r="HZ65" s="265"/>
      <c r="IA65" s="251"/>
      <c r="IB65" s="245"/>
      <c r="IC65" s="245"/>
      <c r="ID65" s="251" t="n">
        <f aca="false">COUNTIF(HV$65,HV65)+COUNTIF(HX$65,HV65)</f>
        <v>0</v>
      </c>
      <c r="IE65" s="251" t="n">
        <f aca="false">COUNTIF(HV$65,HX65)+COUNTIF(HX$65,HX65)</f>
        <v>0</v>
      </c>
      <c r="IF65" s="251"/>
      <c r="IG65" s="266" t="str">
        <f aca="false">IF(OR(HV65&lt;&gt;"",HX65&lt;&gt;""),IF(ID65&lt;&gt;1,0,COUNTIF($B$65,HV65)+COUNTIF($D$65,HV65))+IF(IE65&lt;&gt;1,0,COUNTIF($B$65,HX65)+COUNTIF($D$65,HX65)),"")</f>
        <v/>
      </c>
      <c r="II65" s="262"/>
      <c r="IJ65" s="263" t="str">
        <f aca="false">IF(II65="","",VLOOKUP(II65,Language!$D$5:$E$63,2,0))</f>
        <v/>
      </c>
      <c r="IK65" s="264"/>
      <c r="IL65" s="263" t="str">
        <f aca="false">IF(IK65="","",VLOOKUP(IK65,Language!$D$5:$E$63,2,0))</f>
        <v/>
      </c>
      <c r="IM65" s="265"/>
      <c r="IN65" s="251"/>
      <c r="IO65" s="245"/>
      <c r="IP65" s="245"/>
      <c r="IQ65" s="251" t="n">
        <f aca="false">COUNTIF(II$65,II65)+COUNTIF(IK$65,II65)</f>
        <v>0</v>
      </c>
      <c r="IR65" s="251" t="n">
        <f aca="false">COUNTIF(II$65,IK65)+COUNTIF(IK$65,IK65)</f>
        <v>0</v>
      </c>
      <c r="IS65" s="251"/>
      <c r="IT65" s="266" t="str">
        <f aca="false">IF(OR(II65&lt;&gt;"",IK65&lt;&gt;""),IF(IQ65&lt;&gt;1,0,COUNTIF($B$65,II65)+COUNTIF($D$65,II65))+IF(IR65&lt;&gt;1,0,COUNTIF($B$65,IK65)+COUNTIF($D$65,IK65)),"")</f>
        <v/>
      </c>
      <c r="IV65" s="262"/>
      <c r="IW65" s="263" t="str">
        <f aca="false">IF(IV65="","",VLOOKUP(IV65,Language!$D$5:$E$63,2,0))</f>
        <v/>
      </c>
      <c r="IX65" s="264"/>
      <c r="IY65" s="263" t="str">
        <f aca="false">IF(IX65="","",VLOOKUP(IX65,Language!$D$5:$E$63,2,0))</f>
        <v/>
      </c>
      <c r="IZ65" s="265"/>
      <c r="JA65" s="251"/>
      <c r="JB65" s="245"/>
      <c r="JC65" s="245"/>
      <c r="JD65" s="251" t="n">
        <f aca="false">COUNTIF(IV$65,IV65)+COUNTIF(IX$65,IV65)</f>
        <v>0</v>
      </c>
      <c r="JE65" s="251" t="n">
        <f aca="false">COUNTIF(IV$65,IX65)+COUNTIF(IX$65,IX65)</f>
        <v>0</v>
      </c>
      <c r="JF65" s="251"/>
      <c r="JG65" s="266" t="str">
        <f aca="false">IF(OR(IV65&lt;&gt;"",IX65&lt;&gt;""),IF(JD65&lt;&gt;1,0,COUNTIF($B$65,IV65)+COUNTIF($D$65,IV65))+IF(JE65&lt;&gt;1,0,COUNTIF($B$65,IX65)+COUNTIF($D$65,IX65)),"")</f>
        <v/>
      </c>
      <c r="JI65" s="262"/>
      <c r="JJ65" s="263" t="str">
        <f aca="false">IF(JI65="","",VLOOKUP(JI65,Language!$D$5:$E$63,2,0))</f>
        <v/>
      </c>
      <c r="JK65" s="264"/>
      <c r="JL65" s="263" t="str">
        <f aca="false">IF(JK65="","",VLOOKUP(JK65,Language!$D$5:$E$63,2,0))</f>
        <v/>
      </c>
      <c r="JM65" s="265"/>
      <c r="JN65" s="251"/>
      <c r="JO65" s="245"/>
      <c r="JP65" s="245"/>
      <c r="JQ65" s="251" t="n">
        <f aca="false">COUNTIF(JI$65,JI65)+COUNTIF(JK$65,JI65)</f>
        <v>0</v>
      </c>
      <c r="JR65" s="251" t="n">
        <f aca="false">COUNTIF(JI$65,JK65)+COUNTIF(JK$65,JK65)</f>
        <v>0</v>
      </c>
      <c r="JS65" s="251"/>
      <c r="JT65" s="266" t="str">
        <f aca="false">IF(OR(JI65&lt;&gt;"",JK65&lt;&gt;""),IF(JQ65&lt;&gt;1,0,COUNTIF($B$65,JI65)+COUNTIF($D$65,JI65))+IF(JR65&lt;&gt;1,0,COUNTIF($B$65,JK65)+COUNTIF($D$65,JK65)),"")</f>
        <v/>
      </c>
      <c r="JV65" s="262"/>
      <c r="JW65" s="263" t="str">
        <f aca="false">IF(JV65="","",VLOOKUP(JV65,Language!$D$5:$E$63,2,0))</f>
        <v/>
      </c>
      <c r="JX65" s="264"/>
      <c r="JY65" s="263" t="str">
        <f aca="false">IF(JX65="","",VLOOKUP(JX65,Language!$D$5:$E$63,2,0))</f>
        <v/>
      </c>
      <c r="JZ65" s="265"/>
      <c r="KA65" s="251"/>
      <c r="KB65" s="245"/>
      <c r="KC65" s="245"/>
      <c r="KD65" s="251" t="n">
        <f aca="false">COUNTIF(JV$65,JV65)+COUNTIF(JX$65,JV65)</f>
        <v>0</v>
      </c>
      <c r="KE65" s="251" t="n">
        <f aca="false">COUNTIF(JV$65,JX65)+COUNTIF(JX$65,JX65)</f>
        <v>0</v>
      </c>
      <c r="KF65" s="251"/>
      <c r="KG65" s="266" t="str">
        <f aca="false">IF(OR(JV65&lt;&gt;"",JX65&lt;&gt;""),IF(KD65&lt;&gt;1,0,COUNTIF($B$65,JV65)+COUNTIF($D$65,JV65))+IF(KE65&lt;&gt;1,0,COUNTIF($B$65,JX65)+COUNTIF($D$65,JX65)),"")</f>
        <v/>
      </c>
      <c r="KI65" s="262"/>
      <c r="KJ65" s="263" t="str">
        <f aca="false">IF(KI65="","",VLOOKUP(KI65,Language!$D$5:$E$63,2,0))</f>
        <v/>
      </c>
      <c r="KK65" s="264"/>
      <c r="KL65" s="263" t="str">
        <f aca="false">IF(KK65="","",VLOOKUP(KK65,Language!$D$5:$E$63,2,0))</f>
        <v/>
      </c>
      <c r="KM65" s="265"/>
      <c r="KN65" s="251"/>
      <c r="KO65" s="245"/>
      <c r="KP65" s="245"/>
      <c r="KQ65" s="251" t="n">
        <f aca="false">COUNTIF(KI$65,KI65)+COUNTIF(KK$65,KI65)</f>
        <v>0</v>
      </c>
      <c r="KR65" s="251" t="n">
        <f aca="false">COUNTIF(KI$65,KK65)+COUNTIF(KK$65,KK65)</f>
        <v>0</v>
      </c>
      <c r="KS65" s="251"/>
      <c r="KT65" s="266" t="str">
        <f aca="false">IF(OR(KI65&lt;&gt;"",KK65&lt;&gt;""),IF(KQ65&lt;&gt;1,0,COUNTIF($B$65,KI65)+COUNTIF($D$65,KI65))+IF(KR65&lt;&gt;1,0,COUNTIF($B$65,KK65)+COUNTIF($D$65,KK65)),"")</f>
        <v/>
      </c>
      <c r="KV65" s="262"/>
      <c r="KW65" s="263" t="str">
        <f aca="false">IF(KV65="","",VLOOKUP(KV65,Language!$D$5:$E$63,2,0))</f>
        <v/>
      </c>
      <c r="KX65" s="264"/>
      <c r="KY65" s="263" t="str">
        <f aca="false">IF(KX65="","",VLOOKUP(KX65,Language!$D$5:$E$63,2,0))</f>
        <v/>
      </c>
      <c r="KZ65" s="265"/>
      <c r="LA65" s="251"/>
      <c r="LB65" s="245"/>
      <c r="LC65" s="245"/>
      <c r="LD65" s="251" t="n">
        <f aca="false">COUNTIF(KV$65,KV65)+COUNTIF(KX$65,KV65)</f>
        <v>0</v>
      </c>
      <c r="LE65" s="251" t="n">
        <f aca="false">COUNTIF(KV$65,KX65)+COUNTIF(KX$65,KX65)</f>
        <v>0</v>
      </c>
      <c r="LF65" s="251"/>
      <c r="LG65" s="266" t="str">
        <f aca="false">IF(OR(KV65&lt;&gt;"",KX65&lt;&gt;""),IF(LD65&lt;&gt;1,0,COUNTIF($B$65,KV65)+COUNTIF($D$65,KV65))+IF(LE65&lt;&gt;1,0,COUNTIF($B$65,KX65)+COUNTIF($D$65,KX65)),"")</f>
        <v/>
      </c>
      <c r="LI65" s="262"/>
      <c r="LJ65" s="263" t="str">
        <f aca="false">IF(LI65="","",VLOOKUP(LI65,Language!$D$5:$E$63,2,0))</f>
        <v/>
      </c>
      <c r="LK65" s="264"/>
      <c r="LL65" s="263" t="str">
        <f aca="false">IF(LK65="","",VLOOKUP(LK65,Language!$D$5:$E$63,2,0))</f>
        <v/>
      </c>
      <c r="LM65" s="265"/>
      <c r="LN65" s="251"/>
      <c r="LO65" s="245"/>
      <c r="LP65" s="245"/>
      <c r="LQ65" s="251" t="n">
        <f aca="false">COUNTIF(LI$65,LI65)+COUNTIF(LK$65,LI65)</f>
        <v>0</v>
      </c>
      <c r="LR65" s="251" t="n">
        <f aca="false">COUNTIF(LI$65,LK65)+COUNTIF(LK$65,LK65)</f>
        <v>0</v>
      </c>
      <c r="LS65" s="251"/>
      <c r="LT65" s="266" t="str">
        <f aca="false">IF(OR(LI65&lt;&gt;"",LK65&lt;&gt;""),IF(LQ65&lt;&gt;1,0,COUNTIF($B$65,LI65)+COUNTIF($D$65,LI65))+IF(LR65&lt;&gt;1,0,COUNTIF($B$65,LK65)+COUNTIF($D$65,LK65)),"")</f>
        <v/>
      </c>
      <c r="LV65" s="262"/>
      <c r="LW65" s="263" t="str">
        <f aca="false">IF(LV65="","",VLOOKUP(LV65,Language!$D$5:$E$63,2,0))</f>
        <v/>
      </c>
      <c r="LX65" s="264"/>
      <c r="LY65" s="263" t="str">
        <f aca="false">IF(LX65="","",VLOOKUP(LX65,Language!$D$5:$E$63,2,0))</f>
        <v/>
      </c>
      <c r="LZ65" s="265"/>
      <c r="MA65" s="251"/>
      <c r="MB65" s="245"/>
      <c r="MC65" s="245"/>
      <c r="MD65" s="251" t="n">
        <f aca="false">COUNTIF(LV$65,LV65)+COUNTIF(LX$65,LV65)</f>
        <v>0</v>
      </c>
      <c r="ME65" s="251" t="n">
        <f aca="false">COUNTIF(LV$65,LX65)+COUNTIF(LX$65,LX65)</f>
        <v>0</v>
      </c>
      <c r="MF65" s="251"/>
      <c r="MG65" s="266" t="str">
        <f aca="false">IF(OR(LV65&lt;&gt;"",LX65&lt;&gt;""),IF(MD65&lt;&gt;1,0,COUNTIF($B$65,LV65)+COUNTIF($D$65,LV65))+IF(ME65&lt;&gt;1,0,COUNTIF($B$65,LX65)+COUNTIF($D$65,LX65)),"")</f>
        <v/>
      </c>
    </row>
    <row r="66" customFormat="false" ht="24" hidden="false" customHeight="true" outlineLevel="0" collapsed="false">
      <c r="A66" s="153"/>
      <c r="B66" s="267" t="str">
        <f aca="false">Language!$E$217</f>
        <v>European Champion</v>
      </c>
      <c r="C66" s="33"/>
      <c r="D66" s="107"/>
      <c r="E66" s="268"/>
      <c r="F66" s="269"/>
      <c r="G66" s="269"/>
      <c r="H66" s="107"/>
      <c r="I66" s="270" t="str">
        <f aca="false">$B66</f>
        <v>European Champion</v>
      </c>
      <c r="J66" s="219"/>
      <c r="K66" s="219"/>
      <c r="L66" s="220"/>
      <c r="M66" s="223"/>
      <c r="N66" s="224"/>
      <c r="O66" s="221"/>
      <c r="P66" s="225"/>
      <c r="Q66" s="220"/>
      <c r="R66" s="220"/>
      <c r="S66" s="220"/>
      <c r="T66" s="226"/>
      <c r="V66" s="270" t="str">
        <f aca="false">$B66</f>
        <v>European Champion</v>
      </c>
      <c r="W66" s="219"/>
      <c r="X66" s="219"/>
      <c r="Y66" s="220"/>
      <c r="Z66" s="223"/>
      <c r="AA66" s="224"/>
      <c r="AB66" s="221"/>
      <c r="AC66" s="225"/>
      <c r="AD66" s="220"/>
      <c r="AE66" s="220"/>
      <c r="AF66" s="220"/>
      <c r="AG66" s="226"/>
      <c r="AI66" s="270" t="str">
        <f aca="false">$B66</f>
        <v>European Champion</v>
      </c>
      <c r="AJ66" s="219"/>
      <c r="AK66" s="219"/>
      <c r="AL66" s="220"/>
      <c r="AM66" s="223"/>
      <c r="AN66" s="224"/>
      <c r="AO66" s="221"/>
      <c r="AP66" s="225"/>
      <c r="AQ66" s="220"/>
      <c r="AR66" s="220"/>
      <c r="AS66" s="220"/>
      <c r="AT66" s="226"/>
      <c r="AV66" s="270" t="str">
        <f aca="false">$B66</f>
        <v>European Champion</v>
      </c>
      <c r="AW66" s="219"/>
      <c r="AX66" s="219"/>
      <c r="AY66" s="220"/>
      <c r="AZ66" s="223"/>
      <c r="BA66" s="224"/>
      <c r="BB66" s="221"/>
      <c r="BC66" s="225"/>
      <c r="BD66" s="220"/>
      <c r="BE66" s="220"/>
      <c r="BF66" s="220"/>
      <c r="BG66" s="226"/>
      <c r="BI66" s="270" t="str">
        <f aca="false">$B66</f>
        <v>European Champion</v>
      </c>
      <c r="BJ66" s="219"/>
      <c r="BK66" s="219"/>
      <c r="BL66" s="220"/>
      <c r="BM66" s="223"/>
      <c r="BN66" s="224"/>
      <c r="BO66" s="221"/>
      <c r="BP66" s="225"/>
      <c r="BQ66" s="220"/>
      <c r="BR66" s="220"/>
      <c r="BS66" s="220"/>
      <c r="BT66" s="226"/>
      <c r="BV66" s="270" t="str">
        <f aca="false">$B66</f>
        <v>European Champion</v>
      </c>
      <c r="BW66" s="219"/>
      <c r="BX66" s="219"/>
      <c r="BY66" s="220"/>
      <c r="BZ66" s="223"/>
      <c r="CA66" s="224"/>
      <c r="CB66" s="221"/>
      <c r="CC66" s="225"/>
      <c r="CD66" s="220"/>
      <c r="CE66" s="220"/>
      <c r="CF66" s="220"/>
      <c r="CG66" s="226"/>
      <c r="CI66" s="270" t="str">
        <f aca="false">$B66</f>
        <v>European Champion</v>
      </c>
      <c r="CJ66" s="219"/>
      <c r="CK66" s="219"/>
      <c r="CL66" s="220"/>
      <c r="CM66" s="223"/>
      <c r="CN66" s="224"/>
      <c r="CO66" s="221"/>
      <c r="CP66" s="225"/>
      <c r="CQ66" s="220"/>
      <c r="CR66" s="220"/>
      <c r="CS66" s="220"/>
      <c r="CT66" s="226"/>
      <c r="CV66" s="270" t="str">
        <f aca="false">$B66</f>
        <v>European Champion</v>
      </c>
      <c r="CW66" s="219"/>
      <c r="CX66" s="219"/>
      <c r="CY66" s="220"/>
      <c r="CZ66" s="223"/>
      <c r="DA66" s="224"/>
      <c r="DB66" s="221"/>
      <c r="DC66" s="225"/>
      <c r="DD66" s="220"/>
      <c r="DE66" s="220"/>
      <c r="DF66" s="220"/>
      <c r="DG66" s="226"/>
      <c r="DI66" s="270" t="str">
        <f aca="false">$B66</f>
        <v>European Champion</v>
      </c>
      <c r="DJ66" s="219"/>
      <c r="DK66" s="219"/>
      <c r="DL66" s="220"/>
      <c r="DM66" s="223"/>
      <c r="DN66" s="224"/>
      <c r="DO66" s="221"/>
      <c r="DP66" s="225"/>
      <c r="DQ66" s="220"/>
      <c r="DR66" s="220"/>
      <c r="DS66" s="220"/>
      <c r="DT66" s="226"/>
      <c r="DV66" s="270" t="str">
        <f aca="false">$B66</f>
        <v>European Champion</v>
      </c>
      <c r="DW66" s="219"/>
      <c r="DX66" s="219"/>
      <c r="DY66" s="220"/>
      <c r="DZ66" s="223"/>
      <c r="EA66" s="224"/>
      <c r="EB66" s="221"/>
      <c r="EC66" s="225"/>
      <c r="ED66" s="220"/>
      <c r="EE66" s="220"/>
      <c r="EF66" s="220"/>
      <c r="EG66" s="226"/>
      <c r="EI66" s="270" t="str">
        <f aca="false">$B66</f>
        <v>European Champion</v>
      </c>
      <c r="EJ66" s="219"/>
      <c r="EK66" s="219"/>
      <c r="EL66" s="220"/>
      <c r="EM66" s="223"/>
      <c r="EN66" s="224"/>
      <c r="EO66" s="221"/>
      <c r="EP66" s="225"/>
      <c r="EQ66" s="220"/>
      <c r="ER66" s="220"/>
      <c r="ES66" s="220"/>
      <c r="ET66" s="226"/>
      <c r="EV66" s="270" t="str">
        <f aca="false">$B66</f>
        <v>European Champion</v>
      </c>
      <c r="EW66" s="219"/>
      <c r="EX66" s="219"/>
      <c r="EY66" s="220"/>
      <c r="EZ66" s="223"/>
      <c r="FA66" s="224"/>
      <c r="FB66" s="221"/>
      <c r="FC66" s="225"/>
      <c r="FD66" s="220"/>
      <c r="FE66" s="220"/>
      <c r="FF66" s="220"/>
      <c r="FG66" s="226"/>
      <c r="FI66" s="270" t="str">
        <f aca="false">$B66</f>
        <v>European Champion</v>
      </c>
      <c r="FJ66" s="219"/>
      <c r="FK66" s="219"/>
      <c r="FL66" s="220"/>
      <c r="FM66" s="223"/>
      <c r="FN66" s="224"/>
      <c r="FO66" s="221"/>
      <c r="FP66" s="225"/>
      <c r="FQ66" s="220"/>
      <c r="FR66" s="220"/>
      <c r="FS66" s="220"/>
      <c r="FT66" s="226"/>
      <c r="FV66" s="270" t="str">
        <f aca="false">$B66</f>
        <v>European Champion</v>
      </c>
      <c r="FW66" s="219"/>
      <c r="FX66" s="219"/>
      <c r="FY66" s="220"/>
      <c r="FZ66" s="223"/>
      <c r="GA66" s="224"/>
      <c r="GB66" s="221"/>
      <c r="GC66" s="225"/>
      <c r="GD66" s="220"/>
      <c r="GE66" s="220"/>
      <c r="GF66" s="220"/>
      <c r="GG66" s="226"/>
      <c r="GI66" s="270" t="str">
        <f aca="false">$B66</f>
        <v>European Champion</v>
      </c>
      <c r="GJ66" s="219"/>
      <c r="GK66" s="219"/>
      <c r="GL66" s="220"/>
      <c r="GM66" s="223"/>
      <c r="GN66" s="224"/>
      <c r="GO66" s="221"/>
      <c r="GP66" s="225"/>
      <c r="GQ66" s="220"/>
      <c r="GR66" s="220"/>
      <c r="GS66" s="220"/>
      <c r="GT66" s="226"/>
      <c r="GV66" s="270" t="str">
        <f aca="false">$B66</f>
        <v>European Champion</v>
      </c>
      <c r="GW66" s="219"/>
      <c r="GX66" s="219"/>
      <c r="GY66" s="220"/>
      <c r="GZ66" s="223"/>
      <c r="HA66" s="224"/>
      <c r="HB66" s="221"/>
      <c r="HC66" s="225"/>
      <c r="HD66" s="220"/>
      <c r="HE66" s="220"/>
      <c r="HF66" s="220"/>
      <c r="HG66" s="226"/>
      <c r="HI66" s="270" t="str">
        <f aca="false">$B66</f>
        <v>European Champion</v>
      </c>
      <c r="HJ66" s="219"/>
      <c r="HK66" s="219"/>
      <c r="HL66" s="220"/>
      <c r="HM66" s="223"/>
      <c r="HN66" s="224"/>
      <c r="HO66" s="221"/>
      <c r="HP66" s="225"/>
      <c r="HQ66" s="220"/>
      <c r="HR66" s="220"/>
      <c r="HS66" s="220"/>
      <c r="HT66" s="226"/>
      <c r="HV66" s="270" t="str">
        <f aca="false">$B66</f>
        <v>European Champion</v>
      </c>
      <c r="HW66" s="219"/>
      <c r="HX66" s="219"/>
      <c r="HY66" s="220"/>
      <c r="HZ66" s="223"/>
      <c r="IA66" s="224"/>
      <c r="IB66" s="221"/>
      <c r="IC66" s="225"/>
      <c r="ID66" s="220"/>
      <c r="IE66" s="220"/>
      <c r="IF66" s="220"/>
      <c r="IG66" s="226"/>
      <c r="II66" s="270" t="str">
        <f aca="false">$B66</f>
        <v>European Champion</v>
      </c>
      <c r="IJ66" s="219"/>
      <c r="IK66" s="219"/>
      <c r="IL66" s="220"/>
      <c r="IM66" s="223"/>
      <c r="IN66" s="224"/>
      <c r="IO66" s="221"/>
      <c r="IP66" s="225"/>
      <c r="IQ66" s="220"/>
      <c r="IR66" s="220"/>
      <c r="IS66" s="220"/>
      <c r="IT66" s="226"/>
      <c r="IV66" s="270" t="str">
        <f aca="false">$B66</f>
        <v>European Champion</v>
      </c>
      <c r="IW66" s="219"/>
      <c r="IX66" s="219"/>
      <c r="IY66" s="220"/>
      <c r="IZ66" s="223"/>
      <c r="JA66" s="224"/>
      <c r="JB66" s="221"/>
      <c r="JC66" s="225"/>
      <c r="JD66" s="220"/>
      <c r="JE66" s="220"/>
      <c r="JF66" s="220"/>
      <c r="JG66" s="226"/>
      <c r="JI66" s="270" t="str">
        <f aca="false">$B66</f>
        <v>European Champion</v>
      </c>
      <c r="JJ66" s="219"/>
      <c r="JK66" s="219"/>
      <c r="JL66" s="220"/>
      <c r="JM66" s="223"/>
      <c r="JN66" s="224"/>
      <c r="JO66" s="221"/>
      <c r="JP66" s="225"/>
      <c r="JQ66" s="220"/>
      <c r="JR66" s="220"/>
      <c r="JS66" s="220"/>
      <c r="JT66" s="226"/>
      <c r="JV66" s="270" t="str">
        <f aca="false">$B66</f>
        <v>European Champion</v>
      </c>
      <c r="JW66" s="219"/>
      <c r="JX66" s="219"/>
      <c r="JY66" s="220"/>
      <c r="JZ66" s="223"/>
      <c r="KA66" s="224"/>
      <c r="KB66" s="221"/>
      <c r="KC66" s="225"/>
      <c r="KD66" s="220"/>
      <c r="KE66" s="220"/>
      <c r="KF66" s="220"/>
      <c r="KG66" s="226"/>
      <c r="KI66" s="270" t="str">
        <f aca="false">$B66</f>
        <v>European Champion</v>
      </c>
      <c r="KJ66" s="219"/>
      <c r="KK66" s="219"/>
      <c r="KL66" s="220"/>
      <c r="KM66" s="223"/>
      <c r="KN66" s="224"/>
      <c r="KO66" s="221"/>
      <c r="KP66" s="225"/>
      <c r="KQ66" s="220"/>
      <c r="KR66" s="220"/>
      <c r="KS66" s="220"/>
      <c r="KT66" s="226"/>
      <c r="KV66" s="270" t="str">
        <f aca="false">$B66</f>
        <v>European Champion</v>
      </c>
      <c r="KW66" s="219"/>
      <c r="KX66" s="219"/>
      <c r="KY66" s="220"/>
      <c r="KZ66" s="223"/>
      <c r="LA66" s="224"/>
      <c r="LB66" s="221"/>
      <c r="LC66" s="225"/>
      <c r="LD66" s="220"/>
      <c r="LE66" s="220"/>
      <c r="LF66" s="220"/>
      <c r="LG66" s="226"/>
      <c r="LI66" s="270" t="str">
        <f aca="false">$B66</f>
        <v>European Champion</v>
      </c>
      <c r="LJ66" s="219"/>
      <c r="LK66" s="219"/>
      <c r="LL66" s="220"/>
      <c r="LM66" s="223"/>
      <c r="LN66" s="224"/>
      <c r="LO66" s="221"/>
      <c r="LP66" s="225"/>
      <c r="LQ66" s="220"/>
      <c r="LR66" s="220"/>
      <c r="LS66" s="220"/>
      <c r="LT66" s="226"/>
      <c r="LV66" s="270" t="str">
        <f aca="false">$B66</f>
        <v>European Champion</v>
      </c>
      <c r="LW66" s="219"/>
      <c r="LX66" s="219"/>
      <c r="LY66" s="220"/>
      <c r="LZ66" s="223"/>
      <c r="MA66" s="224"/>
      <c r="MB66" s="221"/>
      <c r="MC66" s="225"/>
      <c r="MD66" s="220"/>
      <c r="ME66" s="220"/>
      <c r="MF66" s="220"/>
      <c r="MG66" s="226"/>
    </row>
    <row r="67" customFormat="false" ht="15.75" hidden="false" customHeight="true" outlineLevel="0" collapsed="false">
      <c r="A67" s="153"/>
      <c r="B67" s="107"/>
      <c r="C67" s="33"/>
      <c r="D67" s="107"/>
      <c r="E67" s="268"/>
      <c r="F67" s="269"/>
      <c r="G67" s="269"/>
      <c r="H67" s="107"/>
      <c r="I67" s="271"/>
      <c r="J67" s="257" t="str">
        <f aca="false">IF(I67="","",VLOOKUP(I67,Language!$D$5:$E$63,2,0))</f>
        <v/>
      </c>
      <c r="K67" s="272"/>
      <c r="L67" s="273"/>
      <c r="M67" s="274"/>
      <c r="N67" s="275"/>
      <c r="O67" s="276" t="str">
        <f aca="false">IF(($F65&lt;&gt;"")*($G65&lt;&gt;"")*(I67&lt;&gt;""),($F65&gt;$G65)*($B65=I67)+($F65&lt;$G65)*($D65=I67),"")</f>
        <v/>
      </c>
      <c r="P67" s="277"/>
      <c r="Q67" s="255"/>
      <c r="R67" s="251"/>
      <c r="S67" s="255"/>
      <c r="T67" s="278"/>
      <c r="V67" s="271"/>
      <c r="W67" s="257" t="str">
        <f aca="false">IF(V67="","",VLOOKUP(V67,Language!$D$5:$E$63,2,0))</f>
        <v/>
      </c>
      <c r="X67" s="272"/>
      <c r="Y67" s="273"/>
      <c r="Z67" s="274"/>
      <c r="AA67" s="275"/>
      <c r="AB67" s="276" t="str">
        <f aca="false">IF(($F65&lt;&gt;"")*($G65&lt;&gt;"")*(V67&lt;&gt;""),($F65&gt;$G65)*($B65=V67)+($F65&lt;$G65)*($D65=V67),"")</f>
        <v/>
      </c>
      <c r="AC67" s="277"/>
      <c r="AD67" s="255"/>
      <c r="AE67" s="251"/>
      <c r="AF67" s="255"/>
      <c r="AG67" s="278"/>
      <c r="AI67" s="271"/>
      <c r="AJ67" s="257" t="str">
        <f aca="false">IF(AI67="","",VLOOKUP(AI67,Language!$D$5:$E$63,2,0))</f>
        <v/>
      </c>
      <c r="AK67" s="272"/>
      <c r="AL67" s="273"/>
      <c r="AM67" s="274"/>
      <c r="AN67" s="275"/>
      <c r="AO67" s="276" t="str">
        <f aca="false">IF(($F65&lt;&gt;"")*($G65&lt;&gt;"")*(AI67&lt;&gt;""),($F65&gt;$G65)*($B65=AI67)+($F65&lt;$G65)*($D65=AI67),"")</f>
        <v/>
      </c>
      <c r="AP67" s="277"/>
      <c r="AQ67" s="255"/>
      <c r="AR67" s="251"/>
      <c r="AS67" s="255"/>
      <c r="AT67" s="278"/>
      <c r="AV67" s="271"/>
      <c r="AW67" s="257" t="str">
        <f aca="false">IF(AV67="","",VLOOKUP(AV67,Language!$D$5:$E$63,2,0))</f>
        <v/>
      </c>
      <c r="AX67" s="272"/>
      <c r="AY67" s="273"/>
      <c r="AZ67" s="274"/>
      <c r="BA67" s="275"/>
      <c r="BB67" s="276" t="str">
        <f aca="false">IF(($F65&lt;&gt;"")*($G65&lt;&gt;"")*(AV67&lt;&gt;""),($F65&gt;$G65)*($B65=AV67)+($F65&lt;$G65)*($D65=AV67),"")</f>
        <v/>
      </c>
      <c r="BC67" s="277"/>
      <c r="BD67" s="255"/>
      <c r="BE67" s="251"/>
      <c r="BF67" s="255"/>
      <c r="BG67" s="278"/>
      <c r="BI67" s="271"/>
      <c r="BJ67" s="257" t="str">
        <f aca="false">IF(BI67="","",VLOOKUP(BI67,Language!$D$5:$E$63,2,0))</f>
        <v/>
      </c>
      <c r="BK67" s="272"/>
      <c r="BL67" s="273"/>
      <c r="BM67" s="274"/>
      <c r="BN67" s="275"/>
      <c r="BO67" s="276" t="str">
        <f aca="false">IF(($F65&lt;&gt;"")*($G65&lt;&gt;"")*(BI67&lt;&gt;""),($F65&gt;$G65)*($B65=BI67)+($F65&lt;$G65)*($D65=BI67),"")</f>
        <v/>
      </c>
      <c r="BP67" s="277"/>
      <c r="BQ67" s="255"/>
      <c r="BR67" s="251"/>
      <c r="BS67" s="255"/>
      <c r="BT67" s="278"/>
      <c r="BV67" s="271"/>
      <c r="BW67" s="257" t="str">
        <f aca="false">IF(BV67="","",VLOOKUP(BV67,Language!$D$5:$E$63,2,0))</f>
        <v/>
      </c>
      <c r="BX67" s="272"/>
      <c r="BY67" s="273"/>
      <c r="BZ67" s="274"/>
      <c r="CA67" s="275"/>
      <c r="CB67" s="276" t="str">
        <f aca="false">IF(($F65&lt;&gt;"")*($G65&lt;&gt;"")*(BV67&lt;&gt;""),($F65&gt;$G65)*($B65=BV67)+($F65&lt;$G65)*($D65=BV67),"")</f>
        <v/>
      </c>
      <c r="CC67" s="277"/>
      <c r="CD67" s="255"/>
      <c r="CE67" s="251"/>
      <c r="CF67" s="255"/>
      <c r="CG67" s="278"/>
      <c r="CI67" s="271"/>
      <c r="CJ67" s="257" t="str">
        <f aca="false">IF(CI67="","",VLOOKUP(CI67,Language!$D$5:$E$63,2,0))</f>
        <v/>
      </c>
      <c r="CK67" s="272"/>
      <c r="CL67" s="273"/>
      <c r="CM67" s="274"/>
      <c r="CN67" s="275"/>
      <c r="CO67" s="276" t="str">
        <f aca="false">IF(($F65&lt;&gt;"")*($G65&lt;&gt;"")*(CI67&lt;&gt;""),($F65&gt;$G65)*($B65=CI67)+($F65&lt;$G65)*($D65=CI67),"")</f>
        <v/>
      </c>
      <c r="CP67" s="277"/>
      <c r="CQ67" s="255"/>
      <c r="CR67" s="251"/>
      <c r="CS67" s="255"/>
      <c r="CT67" s="278"/>
      <c r="CV67" s="271"/>
      <c r="CW67" s="257" t="str">
        <f aca="false">IF(CV67="","",VLOOKUP(CV67,Language!$D$5:$E$63,2,0))</f>
        <v/>
      </c>
      <c r="CX67" s="272"/>
      <c r="CY67" s="273"/>
      <c r="CZ67" s="274"/>
      <c r="DA67" s="275"/>
      <c r="DB67" s="276" t="str">
        <f aca="false">IF(($F65&lt;&gt;"")*($G65&lt;&gt;"")*(CV67&lt;&gt;""),($F65&gt;$G65)*($B65=CV67)+($F65&lt;$G65)*($D65=CV67),"")</f>
        <v/>
      </c>
      <c r="DC67" s="277"/>
      <c r="DD67" s="255"/>
      <c r="DE67" s="251"/>
      <c r="DF67" s="255"/>
      <c r="DG67" s="278"/>
      <c r="DI67" s="271"/>
      <c r="DJ67" s="257" t="str">
        <f aca="false">IF(DI67="","",VLOOKUP(DI67,Language!$D$5:$E$63,2,0))</f>
        <v/>
      </c>
      <c r="DK67" s="272"/>
      <c r="DL67" s="273"/>
      <c r="DM67" s="274"/>
      <c r="DN67" s="275"/>
      <c r="DO67" s="276" t="str">
        <f aca="false">IF(($F65&lt;&gt;"")*($G65&lt;&gt;"")*(DI67&lt;&gt;""),($F65&gt;$G65)*($B65=DI67)+($F65&lt;$G65)*($D65=DI67),"")</f>
        <v/>
      </c>
      <c r="DP67" s="277"/>
      <c r="DQ67" s="255"/>
      <c r="DR67" s="251"/>
      <c r="DS67" s="255"/>
      <c r="DT67" s="278"/>
      <c r="DV67" s="271"/>
      <c r="DW67" s="257" t="str">
        <f aca="false">IF(DV67="","",VLOOKUP(DV67,Language!$D$5:$E$63,2,0))</f>
        <v/>
      </c>
      <c r="DX67" s="272"/>
      <c r="DY67" s="273"/>
      <c r="DZ67" s="274"/>
      <c r="EA67" s="275"/>
      <c r="EB67" s="276" t="str">
        <f aca="false">IF(($F65&lt;&gt;"")*($G65&lt;&gt;"")*(DV67&lt;&gt;""),($F65&gt;$G65)*($B65=DV67)+($F65&lt;$G65)*($D65=DV67),"")</f>
        <v/>
      </c>
      <c r="EC67" s="277"/>
      <c r="ED67" s="255"/>
      <c r="EE67" s="251"/>
      <c r="EF67" s="255"/>
      <c r="EG67" s="278"/>
      <c r="EI67" s="271"/>
      <c r="EJ67" s="257" t="str">
        <f aca="false">IF(EI67="","",VLOOKUP(EI67,Language!$D$5:$E$63,2,0))</f>
        <v/>
      </c>
      <c r="EK67" s="272"/>
      <c r="EL67" s="273"/>
      <c r="EM67" s="274"/>
      <c r="EN67" s="275"/>
      <c r="EO67" s="276" t="str">
        <f aca="false">IF(($F65&lt;&gt;"")*($G65&lt;&gt;"")*(EI67&lt;&gt;""),($F65&gt;$G65)*($B65=EI67)+($F65&lt;$G65)*($D65=EI67),"")</f>
        <v/>
      </c>
      <c r="EP67" s="277"/>
      <c r="EQ67" s="255"/>
      <c r="ER67" s="251"/>
      <c r="ES67" s="255"/>
      <c r="ET67" s="278"/>
      <c r="EV67" s="271"/>
      <c r="EW67" s="257" t="str">
        <f aca="false">IF(EV67="","",VLOOKUP(EV67,Language!$D$5:$E$63,2,0))</f>
        <v/>
      </c>
      <c r="EX67" s="272"/>
      <c r="EY67" s="273"/>
      <c r="EZ67" s="274"/>
      <c r="FA67" s="275"/>
      <c r="FB67" s="276" t="str">
        <f aca="false">IF(($F65&lt;&gt;"")*($G65&lt;&gt;"")*(EV67&lt;&gt;""),($F65&gt;$G65)*($B65=EV67)+($F65&lt;$G65)*($D65=EV67),"")</f>
        <v/>
      </c>
      <c r="FC67" s="277"/>
      <c r="FD67" s="255"/>
      <c r="FE67" s="251"/>
      <c r="FF67" s="255"/>
      <c r="FG67" s="278"/>
      <c r="FI67" s="271"/>
      <c r="FJ67" s="257" t="str">
        <f aca="false">IF(FI67="","",VLOOKUP(FI67,Language!$D$5:$E$63,2,0))</f>
        <v/>
      </c>
      <c r="FK67" s="272"/>
      <c r="FL67" s="273"/>
      <c r="FM67" s="274"/>
      <c r="FN67" s="275"/>
      <c r="FO67" s="276" t="str">
        <f aca="false">IF(($F65&lt;&gt;"")*($G65&lt;&gt;"")*(FI67&lt;&gt;""),($F65&gt;$G65)*($B65=FI67)+($F65&lt;$G65)*($D65=FI67),"")</f>
        <v/>
      </c>
      <c r="FP67" s="277"/>
      <c r="FQ67" s="255"/>
      <c r="FR67" s="251"/>
      <c r="FS67" s="255"/>
      <c r="FT67" s="278"/>
      <c r="FV67" s="271"/>
      <c r="FW67" s="257" t="str">
        <f aca="false">IF(FV67="","",VLOOKUP(FV67,Language!$D$5:$E$63,2,0))</f>
        <v/>
      </c>
      <c r="FX67" s="272"/>
      <c r="FY67" s="273"/>
      <c r="FZ67" s="274"/>
      <c r="GA67" s="275"/>
      <c r="GB67" s="276" t="str">
        <f aca="false">IF(($F65&lt;&gt;"")*($G65&lt;&gt;"")*(FV67&lt;&gt;""),($F65&gt;$G65)*($B65=FV67)+($F65&lt;$G65)*($D65=FV67),"")</f>
        <v/>
      </c>
      <c r="GC67" s="277"/>
      <c r="GD67" s="255"/>
      <c r="GE67" s="251"/>
      <c r="GF67" s="255"/>
      <c r="GG67" s="278"/>
      <c r="GI67" s="271"/>
      <c r="GJ67" s="257" t="str">
        <f aca="false">IF(GI67="","",VLOOKUP(GI67,Language!$D$5:$E$63,2,0))</f>
        <v/>
      </c>
      <c r="GK67" s="272"/>
      <c r="GL67" s="273"/>
      <c r="GM67" s="274"/>
      <c r="GN67" s="275"/>
      <c r="GO67" s="276" t="str">
        <f aca="false">IF(($F65&lt;&gt;"")*($G65&lt;&gt;"")*(GI67&lt;&gt;""),($F65&gt;$G65)*($B65=GI67)+($F65&lt;$G65)*($D65=GI67),"")</f>
        <v/>
      </c>
      <c r="GP67" s="277"/>
      <c r="GQ67" s="255"/>
      <c r="GR67" s="251"/>
      <c r="GS67" s="255"/>
      <c r="GT67" s="278"/>
      <c r="GV67" s="271"/>
      <c r="GW67" s="257" t="str">
        <f aca="false">IF(GV67="","",VLOOKUP(GV67,Language!$D$5:$E$63,2,0))</f>
        <v/>
      </c>
      <c r="GX67" s="272"/>
      <c r="GY67" s="273"/>
      <c r="GZ67" s="274"/>
      <c r="HA67" s="275"/>
      <c r="HB67" s="276" t="str">
        <f aca="false">IF(($F65&lt;&gt;"")*($G65&lt;&gt;"")*(GV67&lt;&gt;""),($F65&gt;$G65)*($B65=GV67)+($F65&lt;$G65)*($D65=GV67),"")</f>
        <v/>
      </c>
      <c r="HC67" s="277"/>
      <c r="HD67" s="255"/>
      <c r="HE67" s="251"/>
      <c r="HF67" s="255"/>
      <c r="HG67" s="278"/>
      <c r="HI67" s="271"/>
      <c r="HJ67" s="257" t="str">
        <f aca="false">IF(HI67="","",VLOOKUP(HI67,Language!$D$5:$E$63,2,0))</f>
        <v/>
      </c>
      <c r="HK67" s="272"/>
      <c r="HL67" s="273"/>
      <c r="HM67" s="274"/>
      <c r="HN67" s="275"/>
      <c r="HO67" s="276" t="str">
        <f aca="false">IF(($F65&lt;&gt;"")*($G65&lt;&gt;"")*(HI67&lt;&gt;""),($F65&gt;$G65)*($B65=HI67)+($F65&lt;$G65)*($D65=HI67),"")</f>
        <v/>
      </c>
      <c r="HP67" s="277"/>
      <c r="HQ67" s="255"/>
      <c r="HR67" s="251"/>
      <c r="HS67" s="255"/>
      <c r="HT67" s="278"/>
      <c r="HV67" s="271"/>
      <c r="HW67" s="257" t="str">
        <f aca="false">IF(HV67="","",VLOOKUP(HV67,Language!$D$5:$E$63,2,0))</f>
        <v/>
      </c>
      <c r="HX67" s="272"/>
      <c r="HY67" s="273"/>
      <c r="HZ67" s="274"/>
      <c r="IA67" s="275"/>
      <c r="IB67" s="276" t="str">
        <f aca="false">IF(($F65&lt;&gt;"")*($G65&lt;&gt;"")*(HV67&lt;&gt;""),($F65&gt;$G65)*($B65=HV67)+($F65&lt;$G65)*($D65=HV67),"")</f>
        <v/>
      </c>
      <c r="IC67" s="277"/>
      <c r="ID67" s="255"/>
      <c r="IE67" s="251"/>
      <c r="IF67" s="255"/>
      <c r="IG67" s="278"/>
      <c r="II67" s="271"/>
      <c r="IJ67" s="257" t="str">
        <f aca="false">IF(II67="","",VLOOKUP(II67,Language!$D$5:$E$63,2,0))</f>
        <v/>
      </c>
      <c r="IK67" s="272"/>
      <c r="IL67" s="273"/>
      <c r="IM67" s="274"/>
      <c r="IN67" s="275"/>
      <c r="IO67" s="276" t="str">
        <f aca="false">IF(($F65&lt;&gt;"")*($G65&lt;&gt;"")*(II67&lt;&gt;""),($F65&gt;$G65)*($B65=II67)+($F65&lt;$G65)*($D65=II67),"")</f>
        <v/>
      </c>
      <c r="IP67" s="277"/>
      <c r="IQ67" s="255"/>
      <c r="IR67" s="251"/>
      <c r="IS67" s="255"/>
      <c r="IT67" s="278"/>
      <c r="IV67" s="271"/>
      <c r="IW67" s="257" t="str">
        <f aca="false">IF(IV67="","",VLOOKUP(IV67,Language!$D$5:$E$63,2,0))</f>
        <v/>
      </c>
      <c r="IX67" s="272"/>
      <c r="IY67" s="273"/>
      <c r="IZ67" s="274"/>
      <c r="JA67" s="275"/>
      <c r="JB67" s="276" t="str">
        <f aca="false">IF(($F65&lt;&gt;"")*($G65&lt;&gt;"")*(IV67&lt;&gt;""),($F65&gt;$G65)*($B65=IV67)+($F65&lt;$G65)*($D65=IV67),"")</f>
        <v/>
      </c>
      <c r="JC67" s="277"/>
      <c r="JD67" s="255"/>
      <c r="JE67" s="251"/>
      <c r="JF67" s="255"/>
      <c r="JG67" s="278"/>
      <c r="JI67" s="271"/>
      <c r="JJ67" s="257" t="str">
        <f aca="false">IF(JI67="","",VLOOKUP(JI67,Language!$D$5:$E$63,2,0))</f>
        <v/>
      </c>
      <c r="JK67" s="272"/>
      <c r="JL67" s="273"/>
      <c r="JM67" s="274"/>
      <c r="JN67" s="275"/>
      <c r="JO67" s="276" t="str">
        <f aca="false">IF(($F65&lt;&gt;"")*($G65&lt;&gt;"")*(JI67&lt;&gt;""),($F65&gt;$G65)*($B65=JI67)+($F65&lt;$G65)*($D65=JI67),"")</f>
        <v/>
      </c>
      <c r="JP67" s="277"/>
      <c r="JQ67" s="255"/>
      <c r="JR67" s="251"/>
      <c r="JS67" s="255"/>
      <c r="JT67" s="278"/>
      <c r="JV67" s="271"/>
      <c r="JW67" s="257" t="str">
        <f aca="false">IF(JV67="","",VLOOKUP(JV67,Language!$D$5:$E$63,2,0))</f>
        <v/>
      </c>
      <c r="JX67" s="272"/>
      <c r="JY67" s="273"/>
      <c r="JZ67" s="274"/>
      <c r="KA67" s="275"/>
      <c r="KB67" s="276" t="str">
        <f aca="false">IF(($F65&lt;&gt;"")*($G65&lt;&gt;"")*(JV67&lt;&gt;""),($F65&gt;$G65)*($B65=JV67)+($F65&lt;$G65)*($D65=JV67),"")</f>
        <v/>
      </c>
      <c r="KC67" s="277"/>
      <c r="KD67" s="255"/>
      <c r="KE67" s="251"/>
      <c r="KF67" s="255"/>
      <c r="KG67" s="278"/>
      <c r="KI67" s="271"/>
      <c r="KJ67" s="257" t="str">
        <f aca="false">IF(KI67="","",VLOOKUP(KI67,Language!$D$5:$E$63,2,0))</f>
        <v/>
      </c>
      <c r="KK67" s="272"/>
      <c r="KL67" s="273"/>
      <c r="KM67" s="274"/>
      <c r="KN67" s="275"/>
      <c r="KO67" s="276" t="str">
        <f aca="false">IF(($F65&lt;&gt;"")*($G65&lt;&gt;"")*(KI67&lt;&gt;""),($F65&gt;$G65)*($B65=KI67)+($F65&lt;$G65)*($D65=KI67),"")</f>
        <v/>
      </c>
      <c r="KP67" s="277"/>
      <c r="KQ67" s="255"/>
      <c r="KR67" s="251"/>
      <c r="KS67" s="255"/>
      <c r="KT67" s="278"/>
      <c r="KV67" s="271"/>
      <c r="KW67" s="257" t="str">
        <f aca="false">IF(KV67="","",VLOOKUP(KV67,Language!$D$5:$E$63,2,0))</f>
        <v/>
      </c>
      <c r="KX67" s="272"/>
      <c r="KY67" s="273"/>
      <c r="KZ67" s="274"/>
      <c r="LA67" s="275"/>
      <c r="LB67" s="276" t="str">
        <f aca="false">IF(($F65&lt;&gt;"")*($G65&lt;&gt;"")*(KV67&lt;&gt;""),($F65&gt;$G65)*($B65=KV67)+($F65&lt;$G65)*($D65=KV67),"")</f>
        <v/>
      </c>
      <c r="LC67" s="277"/>
      <c r="LD67" s="255"/>
      <c r="LE67" s="251"/>
      <c r="LF67" s="255"/>
      <c r="LG67" s="278"/>
      <c r="LI67" s="271"/>
      <c r="LJ67" s="257" t="str">
        <f aca="false">IF(LI67="","",VLOOKUP(LI67,Language!$D$5:$E$63,2,0))</f>
        <v/>
      </c>
      <c r="LK67" s="272"/>
      <c r="LL67" s="273"/>
      <c r="LM67" s="274"/>
      <c r="LN67" s="275"/>
      <c r="LO67" s="276" t="str">
        <f aca="false">IF(($F65&lt;&gt;"")*($G65&lt;&gt;"")*(LI67&lt;&gt;""),($F65&gt;$G65)*($B65=LI67)+($F65&lt;$G65)*($D65=LI67),"")</f>
        <v/>
      </c>
      <c r="LP67" s="277"/>
      <c r="LQ67" s="255"/>
      <c r="LR67" s="251"/>
      <c r="LS67" s="255"/>
      <c r="LT67" s="278"/>
      <c r="LV67" s="271"/>
      <c r="LW67" s="257" t="str">
        <f aca="false">IF(LV67="","",VLOOKUP(LV67,Language!$D$5:$E$63,2,0))</f>
        <v/>
      </c>
      <c r="LX67" s="272"/>
      <c r="LY67" s="273"/>
      <c r="LZ67" s="274"/>
      <c r="MA67" s="275"/>
      <c r="MB67" s="276" t="str">
        <f aca="false">IF(($F65&lt;&gt;"")*($G65&lt;&gt;"")*(LV67&lt;&gt;""),($F65&gt;$G65)*($B65=LV67)+($F65&lt;$G65)*($D65=LV67),"")</f>
        <v/>
      </c>
      <c r="MC67" s="277"/>
      <c r="MD67" s="255"/>
      <c r="ME67" s="251"/>
      <c r="MF67" s="255"/>
      <c r="MG67" s="278"/>
    </row>
    <row r="68" customFormat="false" ht="40.5" hidden="false" customHeight="true" outlineLevel="0" collapsed="false">
      <c r="A68" s="153"/>
      <c r="B68" s="153"/>
      <c r="F68" s="48"/>
      <c r="G68" s="48"/>
      <c r="H68" s="107"/>
      <c r="I68" s="107"/>
      <c r="J68" s="107"/>
      <c r="K68" s="107"/>
      <c r="L68" s="279"/>
      <c r="M68" s="280"/>
      <c r="N68" s="280"/>
      <c r="O68" s="214" t="str">
        <f aca="false">Language!$E$186</f>
        <v>Final</v>
      </c>
      <c r="P68" s="214" t="str">
        <f aca="false">Language!$E$178</f>
        <v>W/D/L</v>
      </c>
      <c r="Q68" s="214" t="str">
        <f aca="false">Language!$E$179</f>
        <v>GD</v>
      </c>
      <c r="R68" s="214" t="str">
        <f aca="false">Language!$E$180</f>
        <v>exact</v>
      </c>
      <c r="S68" s="214" t="str">
        <f aca="false">Language!$E$191</f>
        <v>many g.</v>
      </c>
      <c r="T68" s="215" t="str">
        <f aca="false">Language!$E$181</f>
        <v>teams</v>
      </c>
      <c r="V68" s="107"/>
      <c r="W68" s="107"/>
      <c r="X68" s="107"/>
      <c r="Y68" s="279"/>
      <c r="Z68" s="280"/>
      <c r="AA68" s="280"/>
      <c r="AB68" s="214" t="str">
        <f aca="false">Language!$E$186</f>
        <v>Final</v>
      </c>
      <c r="AC68" s="214" t="str">
        <f aca="false">Language!$E$178</f>
        <v>W/D/L</v>
      </c>
      <c r="AD68" s="214" t="str">
        <f aca="false">Language!$E$179</f>
        <v>GD</v>
      </c>
      <c r="AE68" s="214" t="str">
        <f aca="false">Language!$E$180</f>
        <v>exact</v>
      </c>
      <c r="AF68" s="214" t="str">
        <f aca="false">Language!$E$191</f>
        <v>many g.</v>
      </c>
      <c r="AG68" s="215" t="str">
        <f aca="false">Language!$E$181</f>
        <v>teams</v>
      </c>
      <c r="AI68" s="107"/>
      <c r="AJ68" s="107"/>
      <c r="AK68" s="107"/>
      <c r="AL68" s="279"/>
      <c r="AM68" s="280"/>
      <c r="AN68" s="280"/>
      <c r="AO68" s="214" t="str">
        <f aca="false">Language!$E$186</f>
        <v>Final</v>
      </c>
      <c r="AP68" s="214" t="str">
        <f aca="false">Language!$E$178</f>
        <v>W/D/L</v>
      </c>
      <c r="AQ68" s="214" t="str">
        <f aca="false">Language!$E$179</f>
        <v>GD</v>
      </c>
      <c r="AR68" s="214" t="str">
        <f aca="false">Language!$E$180</f>
        <v>exact</v>
      </c>
      <c r="AS68" s="214" t="str">
        <f aca="false">Language!$E$191</f>
        <v>many g.</v>
      </c>
      <c r="AT68" s="215" t="str">
        <f aca="false">Language!$E$181</f>
        <v>teams</v>
      </c>
      <c r="AV68" s="107"/>
      <c r="AW68" s="107"/>
      <c r="AX68" s="107"/>
      <c r="AY68" s="279"/>
      <c r="AZ68" s="280"/>
      <c r="BA68" s="280"/>
      <c r="BB68" s="214" t="str">
        <f aca="false">Language!$E$186</f>
        <v>Final</v>
      </c>
      <c r="BC68" s="214" t="str">
        <f aca="false">Language!$E$178</f>
        <v>W/D/L</v>
      </c>
      <c r="BD68" s="214" t="str">
        <f aca="false">Language!$E$179</f>
        <v>GD</v>
      </c>
      <c r="BE68" s="214" t="str">
        <f aca="false">Language!$E$180</f>
        <v>exact</v>
      </c>
      <c r="BF68" s="214" t="str">
        <f aca="false">Language!$E$191</f>
        <v>many g.</v>
      </c>
      <c r="BG68" s="215" t="str">
        <f aca="false">Language!$E$181</f>
        <v>teams</v>
      </c>
      <c r="BI68" s="107"/>
      <c r="BJ68" s="107"/>
      <c r="BK68" s="107"/>
      <c r="BL68" s="279"/>
      <c r="BM68" s="280"/>
      <c r="BN68" s="280"/>
      <c r="BO68" s="214" t="str">
        <f aca="false">Language!$E$186</f>
        <v>Final</v>
      </c>
      <c r="BP68" s="214" t="str">
        <f aca="false">Language!$E$178</f>
        <v>W/D/L</v>
      </c>
      <c r="BQ68" s="214" t="str">
        <f aca="false">Language!$E$179</f>
        <v>GD</v>
      </c>
      <c r="BR68" s="214" t="str">
        <f aca="false">Language!$E$180</f>
        <v>exact</v>
      </c>
      <c r="BS68" s="214" t="str">
        <f aca="false">Language!$E$191</f>
        <v>many g.</v>
      </c>
      <c r="BT68" s="215" t="str">
        <f aca="false">Language!$E$181</f>
        <v>teams</v>
      </c>
      <c r="BV68" s="107"/>
      <c r="BW68" s="107"/>
      <c r="BX68" s="107"/>
      <c r="BY68" s="279"/>
      <c r="BZ68" s="280"/>
      <c r="CA68" s="280"/>
      <c r="CB68" s="214" t="str">
        <f aca="false">Language!$E$186</f>
        <v>Final</v>
      </c>
      <c r="CC68" s="214" t="str">
        <f aca="false">Language!$E$178</f>
        <v>W/D/L</v>
      </c>
      <c r="CD68" s="214" t="str">
        <f aca="false">Language!$E$179</f>
        <v>GD</v>
      </c>
      <c r="CE68" s="214" t="str">
        <f aca="false">Language!$E$180</f>
        <v>exact</v>
      </c>
      <c r="CF68" s="214" t="str">
        <f aca="false">Language!$E$191</f>
        <v>many g.</v>
      </c>
      <c r="CG68" s="215" t="str">
        <f aca="false">Language!$E$181</f>
        <v>teams</v>
      </c>
      <c r="CI68" s="107"/>
      <c r="CJ68" s="107"/>
      <c r="CK68" s="107"/>
      <c r="CL68" s="279"/>
      <c r="CM68" s="280"/>
      <c r="CN68" s="280"/>
      <c r="CO68" s="214" t="str">
        <f aca="false">Language!$E$186</f>
        <v>Final</v>
      </c>
      <c r="CP68" s="214" t="str">
        <f aca="false">Language!$E$178</f>
        <v>W/D/L</v>
      </c>
      <c r="CQ68" s="214" t="str">
        <f aca="false">Language!$E$179</f>
        <v>GD</v>
      </c>
      <c r="CR68" s="214" t="str">
        <f aca="false">Language!$E$180</f>
        <v>exact</v>
      </c>
      <c r="CS68" s="214" t="str">
        <f aca="false">Language!$E$191</f>
        <v>many g.</v>
      </c>
      <c r="CT68" s="215" t="str">
        <f aca="false">Language!$E$181</f>
        <v>teams</v>
      </c>
      <c r="CV68" s="107"/>
      <c r="CW68" s="107"/>
      <c r="CX68" s="107"/>
      <c r="CY68" s="279"/>
      <c r="CZ68" s="280"/>
      <c r="DA68" s="280"/>
      <c r="DB68" s="214" t="str">
        <f aca="false">Language!$E$186</f>
        <v>Final</v>
      </c>
      <c r="DC68" s="214" t="str">
        <f aca="false">Language!$E$178</f>
        <v>W/D/L</v>
      </c>
      <c r="DD68" s="214" t="str">
        <f aca="false">Language!$E$179</f>
        <v>GD</v>
      </c>
      <c r="DE68" s="214" t="str">
        <f aca="false">Language!$E$180</f>
        <v>exact</v>
      </c>
      <c r="DF68" s="214" t="str">
        <f aca="false">Language!$E$191</f>
        <v>many g.</v>
      </c>
      <c r="DG68" s="215" t="str">
        <f aca="false">Language!$E$181</f>
        <v>teams</v>
      </c>
      <c r="DI68" s="107"/>
      <c r="DJ68" s="107"/>
      <c r="DK68" s="107"/>
      <c r="DL68" s="279"/>
      <c r="DM68" s="280"/>
      <c r="DN68" s="280"/>
      <c r="DO68" s="214" t="str">
        <f aca="false">Language!$E$186</f>
        <v>Final</v>
      </c>
      <c r="DP68" s="214" t="str">
        <f aca="false">Language!$E$178</f>
        <v>W/D/L</v>
      </c>
      <c r="DQ68" s="214" t="str">
        <f aca="false">Language!$E$179</f>
        <v>GD</v>
      </c>
      <c r="DR68" s="214" t="str">
        <f aca="false">Language!$E$180</f>
        <v>exact</v>
      </c>
      <c r="DS68" s="214" t="str">
        <f aca="false">Language!$E$191</f>
        <v>many g.</v>
      </c>
      <c r="DT68" s="215" t="str">
        <f aca="false">Language!$E$181</f>
        <v>teams</v>
      </c>
      <c r="DV68" s="107"/>
      <c r="DW68" s="107"/>
      <c r="DX68" s="107"/>
      <c r="DY68" s="279"/>
      <c r="DZ68" s="280"/>
      <c r="EA68" s="280"/>
      <c r="EB68" s="214" t="str">
        <f aca="false">Language!$E$186</f>
        <v>Final</v>
      </c>
      <c r="EC68" s="214" t="str">
        <f aca="false">Language!$E$178</f>
        <v>W/D/L</v>
      </c>
      <c r="ED68" s="214" t="str">
        <f aca="false">Language!$E$179</f>
        <v>GD</v>
      </c>
      <c r="EE68" s="214" t="str">
        <f aca="false">Language!$E$180</f>
        <v>exact</v>
      </c>
      <c r="EF68" s="214" t="str">
        <f aca="false">Language!$E$191</f>
        <v>many g.</v>
      </c>
      <c r="EG68" s="215" t="str">
        <f aca="false">Language!$E$181</f>
        <v>teams</v>
      </c>
      <c r="EI68" s="107"/>
      <c r="EJ68" s="107"/>
      <c r="EK68" s="107"/>
      <c r="EL68" s="279"/>
      <c r="EM68" s="280"/>
      <c r="EN68" s="280"/>
      <c r="EO68" s="214" t="str">
        <f aca="false">Language!$E$186</f>
        <v>Final</v>
      </c>
      <c r="EP68" s="214" t="str">
        <f aca="false">Language!$E$178</f>
        <v>W/D/L</v>
      </c>
      <c r="EQ68" s="214" t="str">
        <f aca="false">Language!$E$179</f>
        <v>GD</v>
      </c>
      <c r="ER68" s="214" t="str">
        <f aca="false">Language!$E$180</f>
        <v>exact</v>
      </c>
      <c r="ES68" s="214" t="str">
        <f aca="false">Language!$E$191</f>
        <v>many g.</v>
      </c>
      <c r="ET68" s="215" t="str">
        <f aca="false">Language!$E$181</f>
        <v>teams</v>
      </c>
      <c r="EV68" s="107"/>
      <c r="EW68" s="107"/>
      <c r="EX68" s="107"/>
      <c r="EY68" s="279"/>
      <c r="EZ68" s="280"/>
      <c r="FA68" s="280"/>
      <c r="FB68" s="214" t="str">
        <f aca="false">Language!$E$186</f>
        <v>Final</v>
      </c>
      <c r="FC68" s="214" t="str">
        <f aca="false">Language!$E$178</f>
        <v>W/D/L</v>
      </c>
      <c r="FD68" s="214" t="str">
        <f aca="false">Language!$E$179</f>
        <v>GD</v>
      </c>
      <c r="FE68" s="214" t="str">
        <f aca="false">Language!$E$180</f>
        <v>exact</v>
      </c>
      <c r="FF68" s="214" t="str">
        <f aca="false">Language!$E$191</f>
        <v>many g.</v>
      </c>
      <c r="FG68" s="215" t="str">
        <f aca="false">Language!$E$181</f>
        <v>teams</v>
      </c>
      <c r="FI68" s="107"/>
      <c r="FJ68" s="107"/>
      <c r="FK68" s="107"/>
      <c r="FL68" s="279"/>
      <c r="FM68" s="280"/>
      <c r="FN68" s="280"/>
      <c r="FO68" s="214" t="str">
        <f aca="false">Language!$E$186</f>
        <v>Final</v>
      </c>
      <c r="FP68" s="214" t="str">
        <f aca="false">Language!$E$178</f>
        <v>W/D/L</v>
      </c>
      <c r="FQ68" s="214" t="str">
        <f aca="false">Language!$E$179</f>
        <v>GD</v>
      </c>
      <c r="FR68" s="214" t="str">
        <f aca="false">Language!$E$180</f>
        <v>exact</v>
      </c>
      <c r="FS68" s="214" t="str">
        <f aca="false">Language!$E$191</f>
        <v>many g.</v>
      </c>
      <c r="FT68" s="215" t="str">
        <f aca="false">Language!$E$181</f>
        <v>teams</v>
      </c>
      <c r="FV68" s="107"/>
      <c r="FW68" s="107"/>
      <c r="FX68" s="107"/>
      <c r="FY68" s="279"/>
      <c r="FZ68" s="280"/>
      <c r="GA68" s="280"/>
      <c r="GB68" s="214" t="str">
        <f aca="false">Language!$E$186</f>
        <v>Final</v>
      </c>
      <c r="GC68" s="214" t="str">
        <f aca="false">Language!$E$178</f>
        <v>W/D/L</v>
      </c>
      <c r="GD68" s="214" t="str">
        <f aca="false">Language!$E$179</f>
        <v>GD</v>
      </c>
      <c r="GE68" s="214" t="str">
        <f aca="false">Language!$E$180</f>
        <v>exact</v>
      </c>
      <c r="GF68" s="214" t="str">
        <f aca="false">Language!$E$191</f>
        <v>many g.</v>
      </c>
      <c r="GG68" s="215" t="str">
        <f aca="false">Language!$E$181</f>
        <v>teams</v>
      </c>
      <c r="GI68" s="107"/>
      <c r="GJ68" s="107"/>
      <c r="GK68" s="107"/>
      <c r="GL68" s="279"/>
      <c r="GM68" s="280"/>
      <c r="GN68" s="280"/>
      <c r="GO68" s="214" t="str">
        <f aca="false">Language!$E$186</f>
        <v>Final</v>
      </c>
      <c r="GP68" s="214" t="str">
        <f aca="false">Language!$E$178</f>
        <v>W/D/L</v>
      </c>
      <c r="GQ68" s="214" t="str">
        <f aca="false">Language!$E$179</f>
        <v>GD</v>
      </c>
      <c r="GR68" s="214" t="str">
        <f aca="false">Language!$E$180</f>
        <v>exact</v>
      </c>
      <c r="GS68" s="214" t="str">
        <f aca="false">Language!$E$191</f>
        <v>many g.</v>
      </c>
      <c r="GT68" s="215" t="str">
        <f aca="false">Language!$E$181</f>
        <v>teams</v>
      </c>
      <c r="GV68" s="107"/>
      <c r="GW68" s="107"/>
      <c r="GX68" s="107"/>
      <c r="GY68" s="279"/>
      <c r="GZ68" s="280"/>
      <c r="HA68" s="280"/>
      <c r="HB68" s="214" t="str">
        <f aca="false">Language!$E$186</f>
        <v>Final</v>
      </c>
      <c r="HC68" s="214" t="str">
        <f aca="false">Language!$E$178</f>
        <v>W/D/L</v>
      </c>
      <c r="HD68" s="214" t="str">
        <f aca="false">Language!$E$179</f>
        <v>GD</v>
      </c>
      <c r="HE68" s="214" t="str">
        <f aca="false">Language!$E$180</f>
        <v>exact</v>
      </c>
      <c r="HF68" s="214" t="str">
        <f aca="false">Language!$E$191</f>
        <v>many g.</v>
      </c>
      <c r="HG68" s="215" t="str">
        <f aca="false">Language!$E$181</f>
        <v>teams</v>
      </c>
      <c r="HI68" s="107"/>
      <c r="HJ68" s="107"/>
      <c r="HK68" s="107"/>
      <c r="HL68" s="279"/>
      <c r="HM68" s="280"/>
      <c r="HN68" s="280"/>
      <c r="HO68" s="214" t="str">
        <f aca="false">Language!$E$186</f>
        <v>Final</v>
      </c>
      <c r="HP68" s="214" t="str">
        <f aca="false">Language!$E$178</f>
        <v>W/D/L</v>
      </c>
      <c r="HQ68" s="214" t="str">
        <f aca="false">Language!$E$179</f>
        <v>GD</v>
      </c>
      <c r="HR68" s="214" t="str">
        <f aca="false">Language!$E$180</f>
        <v>exact</v>
      </c>
      <c r="HS68" s="214" t="str">
        <f aca="false">Language!$E$191</f>
        <v>many g.</v>
      </c>
      <c r="HT68" s="215" t="str">
        <f aca="false">Language!$E$181</f>
        <v>teams</v>
      </c>
      <c r="HV68" s="107"/>
      <c r="HW68" s="107"/>
      <c r="HX68" s="107"/>
      <c r="HY68" s="279"/>
      <c r="HZ68" s="280"/>
      <c r="IA68" s="280"/>
      <c r="IB68" s="214" t="str">
        <f aca="false">Language!$E$186</f>
        <v>Final</v>
      </c>
      <c r="IC68" s="214" t="str">
        <f aca="false">Language!$E$178</f>
        <v>W/D/L</v>
      </c>
      <c r="ID68" s="214" t="str">
        <f aca="false">Language!$E$179</f>
        <v>GD</v>
      </c>
      <c r="IE68" s="214" t="str">
        <f aca="false">Language!$E$180</f>
        <v>exact</v>
      </c>
      <c r="IF68" s="214" t="str">
        <f aca="false">Language!$E$191</f>
        <v>many g.</v>
      </c>
      <c r="IG68" s="215" t="str">
        <f aca="false">Language!$E$181</f>
        <v>teams</v>
      </c>
      <c r="II68" s="107"/>
      <c r="IJ68" s="107"/>
      <c r="IK68" s="107"/>
      <c r="IL68" s="279"/>
      <c r="IM68" s="280"/>
      <c r="IN68" s="280"/>
      <c r="IO68" s="214" t="str">
        <f aca="false">Language!$E$186</f>
        <v>Final</v>
      </c>
      <c r="IP68" s="214" t="str">
        <f aca="false">Language!$E$178</f>
        <v>W/D/L</v>
      </c>
      <c r="IQ68" s="214" t="str">
        <f aca="false">Language!$E$179</f>
        <v>GD</v>
      </c>
      <c r="IR68" s="214" t="str">
        <f aca="false">Language!$E$180</f>
        <v>exact</v>
      </c>
      <c r="IS68" s="214" t="str">
        <f aca="false">Language!$E$191</f>
        <v>many g.</v>
      </c>
      <c r="IT68" s="215" t="str">
        <f aca="false">Language!$E$181</f>
        <v>teams</v>
      </c>
      <c r="IV68" s="107"/>
      <c r="IW68" s="107"/>
      <c r="IX68" s="107"/>
      <c r="IY68" s="279"/>
      <c r="IZ68" s="280"/>
      <c r="JA68" s="280"/>
      <c r="JB68" s="214" t="str">
        <f aca="false">Language!$E$186</f>
        <v>Final</v>
      </c>
      <c r="JC68" s="214" t="str">
        <f aca="false">Language!$E$178</f>
        <v>W/D/L</v>
      </c>
      <c r="JD68" s="214" t="str">
        <f aca="false">Language!$E$179</f>
        <v>GD</v>
      </c>
      <c r="JE68" s="214" t="str">
        <f aca="false">Language!$E$180</f>
        <v>exact</v>
      </c>
      <c r="JF68" s="214" t="str">
        <f aca="false">Language!$E$191</f>
        <v>many g.</v>
      </c>
      <c r="JG68" s="215" t="str">
        <f aca="false">Language!$E$181</f>
        <v>teams</v>
      </c>
      <c r="JI68" s="107"/>
      <c r="JJ68" s="107"/>
      <c r="JK68" s="107"/>
      <c r="JL68" s="279"/>
      <c r="JM68" s="280"/>
      <c r="JN68" s="280"/>
      <c r="JO68" s="214" t="str">
        <f aca="false">Language!$E$186</f>
        <v>Final</v>
      </c>
      <c r="JP68" s="214" t="str">
        <f aca="false">Language!$E$178</f>
        <v>W/D/L</v>
      </c>
      <c r="JQ68" s="214" t="str">
        <f aca="false">Language!$E$179</f>
        <v>GD</v>
      </c>
      <c r="JR68" s="214" t="str">
        <f aca="false">Language!$E$180</f>
        <v>exact</v>
      </c>
      <c r="JS68" s="214" t="str">
        <f aca="false">Language!$E$191</f>
        <v>many g.</v>
      </c>
      <c r="JT68" s="215" t="str">
        <f aca="false">Language!$E$181</f>
        <v>teams</v>
      </c>
      <c r="JV68" s="107"/>
      <c r="JW68" s="107"/>
      <c r="JX68" s="107"/>
      <c r="JY68" s="279"/>
      <c r="JZ68" s="280"/>
      <c r="KA68" s="280"/>
      <c r="KB68" s="214" t="str">
        <f aca="false">Language!$E$186</f>
        <v>Final</v>
      </c>
      <c r="KC68" s="214" t="str">
        <f aca="false">Language!$E$178</f>
        <v>W/D/L</v>
      </c>
      <c r="KD68" s="214" t="str">
        <f aca="false">Language!$E$179</f>
        <v>GD</v>
      </c>
      <c r="KE68" s="214" t="str">
        <f aca="false">Language!$E$180</f>
        <v>exact</v>
      </c>
      <c r="KF68" s="214" t="str">
        <f aca="false">Language!$E$191</f>
        <v>many g.</v>
      </c>
      <c r="KG68" s="215" t="str">
        <f aca="false">Language!$E$181</f>
        <v>teams</v>
      </c>
      <c r="KI68" s="107"/>
      <c r="KJ68" s="107"/>
      <c r="KK68" s="107"/>
      <c r="KL68" s="279"/>
      <c r="KM68" s="280"/>
      <c r="KN68" s="280"/>
      <c r="KO68" s="214" t="str">
        <f aca="false">Language!$E$186</f>
        <v>Final</v>
      </c>
      <c r="KP68" s="214" t="str">
        <f aca="false">Language!$E$178</f>
        <v>W/D/L</v>
      </c>
      <c r="KQ68" s="214" t="str">
        <f aca="false">Language!$E$179</f>
        <v>GD</v>
      </c>
      <c r="KR68" s="214" t="str">
        <f aca="false">Language!$E$180</f>
        <v>exact</v>
      </c>
      <c r="KS68" s="214" t="str">
        <f aca="false">Language!$E$191</f>
        <v>many g.</v>
      </c>
      <c r="KT68" s="215" t="str">
        <f aca="false">Language!$E$181</f>
        <v>teams</v>
      </c>
      <c r="KV68" s="107"/>
      <c r="KW68" s="107"/>
      <c r="KX68" s="107"/>
      <c r="KY68" s="279"/>
      <c r="KZ68" s="280"/>
      <c r="LA68" s="280"/>
      <c r="LB68" s="214" t="str">
        <f aca="false">Language!$E$186</f>
        <v>Final</v>
      </c>
      <c r="LC68" s="214" t="str">
        <f aca="false">Language!$E$178</f>
        <v>W/D/L</v>
      </c>
      <c r="LD68" s="214" t="str">
        <f aca="false">Language!$E$179</f>
        <v>GD</v>
      </c>
      <c r="LE68" s="214" t="str">
        <f aca="false">Language!$E$180</f>
        <v>exact</v>
      </c>
      <c r="LF68" s="214" t="str">
        <f aca="false">Language!$E$191</f>
        <v>many g.</v>
      </c>
      <c r="LG68" s="215" t="str">
        <f aca="false">Language!$E$181</f>
        <v>teams</v>
      </c>
      <c r="LI68" s="107"/>
      <c r="LJ68" s="107"/>
      <c r="LK68" s="107"/>
      <c r="LL68" s="279"/>
      <c r="LM68" s="280"/>
      <c r="LN68" s="280"/>
      <c r="LO68" s="214" t="str">
        <f aca="false">Language!$E$186</f>
        <v>Final</v>
      </c>
      <c r="LP68" s="214" t="str">
        <f aca="false">Language!$E$178</f>
        <v>W/D/L</v>
      </c>
      <c r="LQ68" s="214" t="str">
        <f aca="false">Language!$E$179</f>
        <v>GD</v>
      </c>
      <c r="LR68" s="214" t="str">
        <f aca="false">Language!$E$180</f>
        <v>exact</v>
      </c>
      <c r="LS68" s="214" t="str">
        <f aca="false">Language!$E$191</f>
        <v>many g.</v>
      </c>
      <c r="LT68" s="215" t="str">
        <f aca="false">Language!$E$181</f>
        <v>teams</v>
      </c>
      <c r="LV68" s="107"/>
      <c r="LW68" s="107"/>
      <c r="LX68" s="107"/>
      <c r="LY68" s="279"/>
      <c r="LZ68" s="280"/>
      <c r="MA68" s="280"/>
      <c r="MB68" s="214" t="str">
        <f aca="false">Language!$E$186</f>
        <v>Final</v>
      </c>
      <c r="MC68" s="214" t="str">
        <f aca="false">Language!$E$178</f>
        <v>W/D/L</v>
      </c>
      <c r="MD68" s="214" t="str">
        <f aca="false">Language!$E$179</f>
        <v>GD</v>
      </c>
      <c r="ME68" s="214" t="str">
        <f aca="false">Language!$E$180</f>
        <v>exact</v>
      </c>
      <c r="MF68" s="214" t="str">
        <f aca="false">Language!$E$191</f>
        <v>many g.</v>
      </c>
      <c r="MG68" s="215" t="str">
        <f aca="false">Language!$E$181</f>
        <v>teams</v>
      </c>
    </row>
    <row r="69" customFormat="false" ht="15.75" hidden="false" customHeight="true" outlineLevel="0" collapsed="false">
      <c r="A69" s="153"/>
      <c r="B69" s="153"/>
      <c r="F69" s="48"/>
      <c r="G69" s="48"/>
      <c r="H69" s="107"/>
      <c r="I69" s="107"/>
      <c r="J69" s="107"/>
      <c r="K69" s="107"/>
      <c r="L69" s="281" t="str">
        <f aca="false">Language!$E$216</f>
        <v>Number:</v>
      </c>
      <c r="M69" s="281"/>
      <c r="N69" s="281"/>
      <c r="O69" s="229" t="n">
        <f aca="false">SUM(O67)</f>
        <v>0</v>
      </c>
      <c r="P69" s="229" t="n">
        <f aca="false">SUM(P6:P46)</f>
        <v>0</v>
      </c>
      <c r="Q69" s="229" t="n">
        <f aca="false">SUM(Q6:Q46)</f>
        <v>0</v>
      </c>
      <c r="R69" s="229" t="n">
        <f aca="false">SUM(R6:R46)</f>
        <v>0</v>
      </c>
      <c r="S69" s="229" t="n">
        <f aca="false">SUM(S6:S46)</f>
        <v>0</v>
      </c>
      <c r="T69" s="247" t="n">
        <f aca="false">SUM(T48:T65)</f>
        <v>0</v>
      </c>
      <c r="V69" s="107"/>
      <c r="W69" s="107"/>
      <c r="X69" s="107"/>
      <c r="Y69" s="281" t="str">
        <f aca="false">Language!$E$216</f>
        <v>Number:</v>
      </c>
      <c r="Z69" s="281"/>
      <c r="AA69" s="281"/>
      <c r="AB69" s="229" t="n">
        <f aca="false">SUM(AB67)</f>
        <v>0</v>
      </c>
      <c r="AC69" s="229" t="n">
        <f aca="false">SUM(AC6:AC46)</f>
        <v>0</v>
      </c>
      <c r="AD69" s="229" t="n">
        <f aca="false">SUM(AD6:AD46)</f>
        <v>0</v>
      </c>
      <c r="AE69" s="229" t="n">
        <f aca="false">SUM(AE6:AE46)</f>
        <v>0</v>
      </c>
      <c r="AF69" s="229" t="n">
        <f aca="false">SUM(AF6:AF46)</f>
        <v>0</v>
      </c>
      <c r="AG69" s="247" t="n">
        <f aca="false">SUM(AG48:AG65)</f>
        <v>0</v>
      </c>
      <c r="AI69" s="107"/>
      <c r="AJ69" s="107"/>
      <c r="AK69" s="107"/>
      <c r="AL69" s="281" t="str">
        <f aca="false">Language!$E$216</f>
        <v>Number:</v>
      </c>
      <c r="AM69" s="281"/>
      <c r="AN69" s="281"/>
      <c r="AO69" s="229" t="n">
        <f aca="false">SUM(AO67)</f>
        <v>0</v>
      </c>
      <c r="AP69" s="229" t="n">
        <f aca="false">SUM(AP6:AP46)</f>
        <v>0</v>
      </c>
      <c r="AQ69" s="229" t="n">
        <f aca="false">SUM(AQ6:AQ46)</f>
        <v>0</v>
      </c>
      <c r="AR69" s="229" t="n">
        <f aca="false">SUM(AR6:AR46)</f>
        <v>0</v>
      </c>
      <c r="AS69" s="229" t="n">
        <f aca="false">SUM(AS6:AS46)</f>
        <v>0</v>
      </c>
      <c r="AT69" s="247" t="n">
        <f aca="false">SUM(AT48:AT65)</f>
        <v>0</v>
      </c>
      <c r="AV69" s="107"/>
      <c r="AW69" s="107"/>
      <c r="AX69" s="107"/>
      <c r="AY69" s="281" t="str">
        <f aca="false">Language!$E$216</f>
        <v>Number:</v>
      </c>
      <c r="AZ69" s="281"/>
      <c r="BA69" s="281"/>
      <c r="BB69" s="229" t="n">
        <f aca="false">SUM(BB67)</f>
        <v>0</v>
      </c>
      <c r="BC69" s="229" t="n">
        <f aca="false">SUM(BC6:BC46)</f>
        <v>0</v>
      </c>
      <c r="BD69" s="229" t="n">
        <f aca="false">SUM(BD6:BD46)</f>
        <v>0</v>
      </c>
      <c r="BE69" s="229" t="n">
        <f aca="false">SUM(BE6:BE46)</f>
        <v>0</v>
      </c>
      <c r="BF69" s="229" t="n">
        <f aca="false">SUM(BF6:BF46)</f>
        <v>0</v>
      </c>
      <c r="BG69" s="247" t="n">
        <f aca="false">SUM(BG48:BG65)</f>
        <v>0</v>
      </c>
      <c r="BI69" s="107"/>
      <c r="BJ69" s="107"/>
      <c r="BK69" s="107"/>
      <c r="BL69" s="281" t="str">
        <f aca="false">Language!$E$216</f>
        <v>Number:</v>
      </c>
      <c r="BM69" s="281"/>
      <c r="BN69" s="281"/>
      <c r="BO69" s="229" t="n">
        <f aca="false">SUM(BO67)</f>
        <v>0</v>
      </c>
      <c r="BP69" s="229" t="n">
        <f aca="false">SUM(BP6:BP46)</f>
        <v>0</v>
      </c>
      <c r="BQ69" s="229" t="n">
        <f aca="false">SUM(BQ6:BQ46)</f>
        <v>0</v>
      </c>
      <c r="BR69" s="229" t="n">
        <f aca="false">SUM(BR6:BR46)</f>
        <v>0</v>
      </c>
      <c r="BS69" s="229" t="n">
        <f aca="false">SUM(BS6:BS46)</f>
        <v>0</v>
      </c>
      <c r="BT69" s="247" t="n">
        <f aca="false">SUM(BT48:BT65)</f>
        <v>0</v>
      </c>
      <c r="BV69" s="107"/>
      <c r="BW69" s="107"/>
      <c r="BX69" s="107"/>
      <c r="BY69" s="281" t="str">
        <f aca="false">Language!$E$216</f>
        <v>Number:</v>
      </c>
      <c r="BZ69" s="281"/>
      <c r="CA69" s="281"/>
      <c r="CB69" s="229" t="n">
        <f aca="false">SUM(CB67)</f>
        <v>0</v>
      </c>
      <c r="CC69" s="229" t="n">
        <f aca="false">SUM(CC6:CC46)</f>
        <v>0</v>
      </c>
      <c r="CD69" s="229" t="n">
        <f aca="false">SUM(CD6:CD46)</f>
        <v>0</v>
      </c>
      <c r="CE69" s="229" t="n">
        <f aca="false">SUM(CE6:CE46)</f>
        <v>0</v>
      </c>
      <c r="CF69" s="229" t="n">
        <f aca="false">SUM(CF6:CF46)</f>
        <v>0</v>
      </c>
      <c r="CG69" s="247" t="n">
        <f aca="false">SUM(CG48:CG65)</f>
        <v>0</v>
      </c>
      <c r="CI69" s="107"/>
      <c r="CJ69" s="107"/>
      <c r="CK69" s="107"/>
      <c r="CL69" s="281" t="str">
        <f aca="false">Language!$E$216</f>
        <v>Number:</v>
      </c>
      <c r="CM69" s="281"/>
      <c r="CN69" s="281"/>
      <c r="CO69" s="229" t="n">
        <f aca="false">SUM(CO67)</f>
        <v>0</v>
      </c>
      <c r="CP69" s="229" t="n">
        <f aca="false">SUM(CP6:CP46)</f>
        <v>0</v>
      </c>
      <c r="CQ69" s="229" t="n">
        <f aca="false">SUM(CQ6:CQ46)</f>
        <v>0</v>
      </c>
      <c r="CR69" s="229" t="n">
        <f aca="false">SUM(CR6:CR46)</f>
        <v>0</v>
      </c>
      <c r="CS69" s="229" t="n">
        <f aca="false">SUM(CS6:CS46)</f>
        <v>0</v>
      </c>
      <c r="CT69" s="247" t="n">
        <f aca="false">SUM(CT48:CT65)</f>
        <v>0</v>
      </c>
      <c r="CV69" s="107"/>
      <c r="CW69" s="107"/>
      <c r="CX69" s="107"/>
      <c r="CY69" s="281" t="str">
        <f aca="false">Language!$E$216</f>
        <v>Number:</v>
      </c>
      <c r="CZ69" s="281"/>
      <c r="DA69" s="281"/>
      <c r="DB69" s="229" t="n">
        <f aca="false">SUM(DB67)</f>
        <v>0</v>
      </c>
      <c r="DC69" s="229" t="n">
        <f aca="false">SUM(DC6:DC46)</f>
        <v>0</v>
      </c>
      <c r="DD69" s="229" t="n">
        <f aca="false">SUM(DD6:DD46)</f>
        <v>0</v>
      </c>
      <c r="DE69" s="229" t="n">
        <f aca="false">SUM(DE6:DE46)</f>
        <v>0</v>
      </c>
      <c r="DF69" s="229" t="n">
        <f aca="false">SUM(DF6:DF46)</f>
        <v>0</v>
      </c>
      <c r="DG69" s="247" t="n">
        <f aca="false">SUM(DG48:DG65)</f>
        <v>0</v>
      </c>
      <c r="DI69" s="107"/>
      <c r="DJ69" s="107"/>
      <c r="DK69" s="107"/>
      <c r="DL69" s="281" t="str">
        <f aca="false">Language!$E$216</f>
        <v>Number:</v>
      </c>
      <c r="DM69" s="281"/>
      <c r="DN69" s="281"/>
      <c r="DO69" s="229" t="n">
        <f aca="false">SUM(DO67)</f>
        <v>0</v>
      </c>
      <c r="DP69" s="229" t="n">
        <f aca="false">SUM(DP6:DP46)</f>
        <v>0</v>
      </c>
      <c r="DQ69" s="229" t="n">
        <f aca="false">SUM(DQ6:DQ46)</f>
        <v>0</v>
      </c>
      <c r="DR69" s="229" t="n">
        <f aca="false">SUM(DR6:DR46)</f>
        <v>0</v>
      </c>
      <c r="DS69" s="229" t="n">
        <f aca="false">SUM(DS6:DS46)</f>
        <v>0</v>
      </c>
      <c r="DT69" s="247" t="n">
        <f aca="false">SUM(DT48:DT65)</f>
        <v>0</v>
      </c>
      <c r="DV69" s="107"/>
      <c r="DW69" s="107"/>
      <c r="DX69" s="107"/>
      <c r="DY69" s="281" t="str">
        <f aca="false">Language!$E$216</f>
        <v>Number:</v>
      </c>
      <c r="DZ69" s="281"/>
      <c r="EA69" s="281"/>
      <c r="EB69" s="229" t="n">
        <f aca="false">SUM(EB67)</f>
        <v>0</v>
      </c>
      <c r="EC69" s="229" t="n">
        <f aca="false">SUM(EC6:EC46)</f>
        <v>0</v>
      </c>
      <c r="ED69" s="229" t="n">
        <f aca="false">SUM(ED6:ED46)</f>
        <v>0</v>
      </c>
      <c r="EE69" s="229" t="n">
        <f aca="false">SUM(EE6:EE46)</f>
        <v>0</v>
      </c>
      <c r="EF69" s="229" t="n">
        <f aca="false">SUM(EF6:EF46)</f>
        <v>0</v>
      </c>
      <c r="EG69" s="247" t="n">
        <f aca="false">SUM(EG48:EG65)</f>
        <v>0</v>
      </c>
      <c r="EI69" s="107"/>
      <c r="EJ69" s="107"/>
      <c r="EK69" s="107"/>
      <c r="EL69" s="281" t="str">
        <f aca="false">Language!$E$216</f>
        <v>Number:</v>
      </c>
      <c r="EM69" s="281"/>
      <c r="EN69" s="281"/>
      <c r="EO69" s="229" t="n">
        <f aca="false">SUM(EO67)</f>
        <v>0</v>
      </c>
      <c r="EP69" s="229" t="n">
        <f aca="false">SUM(EP6:EP46)</f>
        <v>0</v>
      </c>
      <c r="EQ69" s="229" t="n">
        <f aca="false">SUM(EQ6:EQ46)</f>
        <v>0</v>
      </c>
      <c r="ER69" s="229" t="n">
        <f aca="false">SUM(ER6:ER46)</f>
        <v>0</v>
      </c>
      <c r="ES69" s="229" t="n">
        <f aca="false">SUM(ES6:ES46)</f>
        <v>0</v>
      </c>
      <c r="ET69" s="247" t="n">
        <f aca="false">SUM(ET48:ET65)</f>
        <v>0</v>
      </c>
      <c r="EV69" s="107"/>
      <c r="EW69" s="107"/>
      <c r="EX69" s="107"/>
      <c r="EY69" s="281" t="str">
        <f aca="false">Language!$E$216</f>
        <v>Number:</v>
      </c>
      <c r="EZ69" s="281"/>
      <c r="FA69" s="281"/>
      <c r="FB69" s="229" t="n">
        <f aca="false">SUM(FB67)</f>
        <v>0</v>
      </c>
      <c r="FC69" s="229" t="n">
        <f aca="false">SUM(FC6:FC46)</f>
        <v>0</v>
      </c>
      <c r="FD69" s="229" t="n">
        <f aca="false">SUM(FD6:FD46)</f>
        <v>0</v>
      </c>
      <c r="FE69" s="229" t="n">
        <f aca="false">SUM(FE6:FE46)</f>
        <v>0</v>
      </c>
      <c r="FF69" s="229" t="n">
        <f aca="false">SUM(FF6:FF46)</f>
        <v>0</v>
      </c>
      <c r="FG69" s="247" t="n">
        <f aca="false">SUM(FG48:FG65)</f>
        <v>0</v>
      </c>
      <c r="FI69" s="107"/>
      <c r="FJ69" s="107"/>
      <c r="FK69" s="107"/>
      <c r="FL69" s="281" t="str">
        <f aca="false">Language!$E$216</f>
        <v>Number:</v>
      </c>
      <c r="FM69" s="281"/>
      <c r="FN69" s="281"/>
      <c r="FO69" s="229" t="n">
        <f aca="false">SUM(FO67)</f>
        <v>0</v>
      </c>
      <c r="FP69" s="229" t="n">
        <f aca="false">SUM(FP6:FP46)</f>
        <v>0</v>
      </c>
      <c r="FQ69" s="229" t="n">
        <f aca="false">SUM(FQ6:FQ46)</f>
        <v>0</v>
      </c>
      <c r="FR69" s="229" t="n">
        <f aca="false">SUM(FR6:FR46)</f>
        <v>0</v>
      </c>
      <c r="FS69" s="229" t="n">
        <f aca="false">SUM(FS6:FS46)</f>
        <v>0</v>
      </c>
      <c r="FT69" s="247" t="n">
        <f aca="false">SUM(FT48:FT65)</f>
        <v>0</v>
      </c>
      <c r="FV69" s="107"/>
      <c r="FW69" s="107"/>
      <c r="FX69" s="107"/>
      <c r="FY69" s="281" t="str">
        <f aca="false">Language!$E$216</f>
        <v>Number:</v>
      </c>
      <c r="FZ69" s="281"/>
      <c r="GA69" s="281"/>
      <c r="GB69" s="229" t="n">
        <f aca="false">SUM(GB67)</f>
        <v>0</v>
      </c>
      <c r="GC69" s="229" t="n">
        <f aca="false">SUM(GC6:GC46)</f>
        <v>0</v>
      </c>
      <c r="GD69" s="229" t="n">
        <f aca="false">SUM(GD6:GD46)</f>
        <v>0</v>
      </c>
      <c r="GE69" s="229" t="n">
        <f aca="false">SUM(GE6:GE46)</f>
        <v>0</v>
      </c>
      <c r="GF69" s="229" t="n">
        <f aca="false">SUM(GF6:GF46)</f>
        <v>0</v>
      </c>
      <c r="GG69" s="247" t="n">
        <f aca="false">SUM(GG48:GG65)</f>
        <v>0</v>
      </c>
      <c r="GI69" s="107"/>
      <c r="GJ69" s="107"/>
      <c r="GK69" s="107"/>
      <c r="GL69" s="281" t="str">
        <f aca="false">Language!$E$216</f>
        <v>Number:</v>
      </c>
      <c r="GM69" s="281"/>
      <c r="GN69" s="281"/>
      <c r="GO69" s="229" t="n">
        <f aca="false">SUM(GO67)</f>
        <v>0</v>
      </c>
      <c r="GP69" s="229" t="n">
        <f aca="false">SUM(GP6:GP46)</f>
        <v>0</v>
      </c>
      <c r="GQ69" s="229" t="n">
        <f aca="false">SUM(GQ6:GQ46)</f>
        <v>0</v>
      </c>
      <c r="GR69" s="229" t="n">
        <f aca="false">SUM(GR6:GR46)</f>
        <v>0</v>
      </c>
      <c r="GS69" s="229" t="n">
        <f aca="false">SUM(GS6:GS46)</f>
        <v>0</v>
      </c>
      <c r="GT69" s="247" t="n">
        <f aca="false">SUM(GT48:GT65)</f>
        <v>0</v>
      </c>
      <c r="GV69" s="107"/>
      <c r="GW69" s="107"/>
      <c r="GX69" s="107"/>
      <c r="GY69" s="281" t="str">
        <f aca="false">Language!$E$216</f>
        <v>Number:</v>
      </c>
      <c r="GZ69" s="281"/>
      <c r="HA69" s="281"/>
      <c r="HB69" s="229" t="n">
        <f aca="false">SUM(HB67)</f>
        <v>0</v>
      </c>
      <c r="HC69" s="229" t="n">
        <f aca="false">SUM(HC6:HC46)</f>
        <v>0</v>
      </c>
      <c r="HD69" s="229" t="n">
        <f aca="false">SUM(HD6:HD46)</f>
        <v>0</v>
      </c>
      <c r="HE69" s="229" t="n">
        <f aca="false">SUM(HE6:HE46)</f>
        <v>0</v>
      </c>
      <c r="HF69" s="229" t="n">
        <f aca="false">SUM(HF6:HF46)</f>
        <v>0</v>
      </c>
      <c r="HG69" s="247" t="n">
        <f aca="false">SUM(HG48:HG65)</f>
        <v>0</v>
      </c>
      <c r="HI69" s="107"/>
      <c r="HJ69" s="107"/>
      <c r="HK69" s="107"/>
      <c r="HL69" s="281" t="str">
        <f aca="false">Language!$E$216</f>
        <v>Number:</v>
      </c>
      <c r="HM69" s="281"/>
      <c r="HN69" s="281"/>
      <c r="HO69" s="229" t="n">
        <f aca="false">SUM(HO67)</f>
        <v>0</v>
      </c>
      <c r="HP69" s="229" t="n">
        <f aca="false">SUM(HP6:HP46)</f>
        <v>0</v>
      </c>
      <c r="HQ69" s="229" t="n">
        <f aca="false">SUM(HQ6:HQ46)</f>
        <v>0</v>
      </c>
      <c r="HR69" s="229" t="n">
        <f aca="false">SUM(HR6:HR46)</f>
        <v>0</v>
      </c>
      <c r="HS69" s="229" t="n">
        <f aca="false">SUM(HS6:HS46)</f>
        <v>0</v>
      </c>
      <c r="HT69" s="247" t="n">
        <f aca="false">SUM(HT48:HT65)</f>
        <v>0</v>
      </c>
      <c r="HV69" s="107"/>
      <c r="HW69" s="107"/>
      <c r="HX69" s="107"/>
      <c r="HY69" s="281" t="str">
        <f aca="false">Language!$E$216</f>
        <v>Number:</v>
      </c>
      <c r="HZ69" s="281"/>
      <c r="IA69" s="281"/>
      <c r="IB69" s="229" t="n">
        <f aca="false">SUM(IB67)</f>
        <v>0</v>
      </c>
      <c r="IC69" s="229" t="n">
        <f aca="false">SUM(IC6:IC46)</f>
        <v>0</v>
      </c>
      <c r="ID69" s="229" t="n">
        <f aca="false">SUM(ID6:ID46)</f>
        <v>0</v>
      </c>
      <c r="IE69" s="229" t="n">
        <f aca="false">SUM(IE6:IE46)</f>
        <v>0</v>
      </c>
      <c r="IF69" s="229" t="n">
        <f aca="false">SUM(IF6:IF46)</f>
        <v>0</v>
      </c>
      <c r="IG69" s="247" t="n">
        <f aca="false">SUM(IG48:IG65)</f>
        <v>0</v>
      </c>
      <c r="II69" s="107"/>
      <c r="IJ69" s="107"/>
      <c r="IK69" s="107"/>
      <c r="IL69" s="281" t="str">
        <f aca="false">Language!$E$216</f>
        <v>Number:</v>
      </c>
      <c r="IM69" s="281"/>
      <c r="IN69" s="281"/>
      <c r="IO69" s="229" t="n">
        <f aca="false">SUM(IO67)</f>
        <v>0</v>
      </c>
      <c r="IP69" s="229" t="n">
        <f aca="false">SUM(IP6:IP46)</f>
        <v>0</v>
      </c>
      <c r="IQ69" s="229" t="n">
        <f aca="false">SUM(IQ6:IQ46)</f>
        <v>0</v>
      </c>
      <c r="IR69" s="229" t="n">
        <f aca="false">SUM(IR6:IR46)</f>
        <v>0</v>
      </c>
      <c r="IS69" s="229" t="n">
        <f aca="false">SUM(IS6:IS46)</f>
        <v>0</v>
      </c>
      <c r="IT69" s="247" t="n">
        <f aca="false">SUM(IT48:IT65)</f>
        <v>0</v>
      </c>
      <c r="IV69" s="107"/>
      <c r="IW69" s="107"/>
      <c r="IX69" s="107"/>
      <c r="IY69" s="281" t="str">
        <f aca="false">Language!$E$216</f>
        <v>Number:</v>
      </c>
      <c r="IZ69" s="281"/>
      <c r="JA69" s="281"/>
      <c r="JB69" s="229" t="n">
        <f aca="false">SUM(JB67)</f>
        <v>0</v>
      </c>
      <c r="JC69" s="229" t="n">
        <f aca="false">SUM(JC6:JC46)</f>
        <v>0</v>
      </c>
      <c r="JD69" s="229" t="n">
        <f aca="false">SUM(JD6:JD46)</f>
        <v>0</v>
      </c>
      <c r="JE69" s="229" t="n">
        <f aca="false">SUM(JE6:JE46)</f>
        <v>0</v>
      </c>
      <c r="JF69" s="229" t="n">
        <f aca="false">SUM(JF6:JF46)</f>
        <v>0</v>
      </c>
      <c r="JG69" s="247" t="n">
        <f aca="false">SUM(JG48:JG65)</f>
        <v>0</v>
      </c>
      <c r="JI69" s="107"/>
      <c r="JJ69" s="107"/>
      <c r="JK69" s="107"/>
      <c r="JL69" s="281" t="str">
        <f aca="false">Language!$E$216</f>
        <v>Number:</v>
      </c>
      <c r="JM69" s="281"/>
      <c r="JN69" s="281"/>
      <c r="JO69" s="229" t="n">
        <f aca="false">SUM(JO67)</f>
        <v>0</v>
      </c>
      <c r="JP69" s="229" t="n">
        <f aca="false">SUM(JP6:JP46)</f>
        <v>0</v>
      </c>
      <c r="JQ69" s="229" t="n">
        <f aca="false">SUM(JQ6:JQ46)</f>
        <v>0</v>
      </c>
      <c r="JR69" s="229" t="n">
        <f aca="false">SUM(JR6:JR46)</f>
        <v>0</v>
      </c>
      <c r="JS69" s="229" t="n">
        <f aca="false">SUM(JS6:JS46)</f>
        <v>0</v>
      </c>
      <c r="JT69" s="247" t="n">
        <f aca="false">SUM(JT48:JT65)</f>
        <v>0</v>
      </c>
      <c r="JV69" s="107"/>
      <c r="JW69" s="107"/>
      <c r="JX69" s="107"/>
      <c r="JY69" s="281" t="str">
        <f aca="false">Language!$E$216</f>
        <v>Number:</v>
      </c>
      <c r="JZ69" s="281"/>
      <c r="KA69" s="281"/>
      <c r="KB69" s="229" t="n">
        <f aca="false">SUM(KB67)</f>
        <v>0</v>
      </c>
      <c r="KC69" s="229" t="n">
        <f aca="false">SUM(KC6:KC46)</f>
        <v>0</v>
      </c>
      <c r="KD69" s="229" t="n">
        <f aca="false">SUM(KD6:KD46)</f>
        <v>0</v>
      </c>
      <c r="KE69" s="229" t="n">
        <f aca="false">SUM(KE6:KE46)</f>
        <v>0</v>
      </c>
      <c r="KF69" s="229" t="n">
        <f aca="false">SUM(KF6:KF46)</f>
        <v>0</v>
      </c>
      <c r="KG69" s="247" t="n">
        <f aca="false">SUM(KG48:KG65)</f>
        <v>0</v>
      </c>
      <c r="KI69" s="107"/>
      <c r="KJ69" s="107"/>
      <c r="KK69" s="107"/>
      <c r="KL69" s="281" t="str">
        <f aca="false">Language!$E$216</f>
        <v>Number:</v>
      </c>
      <c r="KM69" s="281"/>
      <c r="KN69" s="281"/>
      <c r="KO69" s="229" t="n">
        <f aca="false">SUM(KO67)</f>
        <v>0</v>
      </c>
      <c r="KP69" s="229" t="n">
        <f aca="false">SUM(KP6:KP46)</f>
        <v>0</v>
      </c>
      <c r="KQ69" s="229" t="n">
        <f aca="false">SUM(KQ6:KQ46)</f>
        <v>0</v>
      </c>
      <c r="KR69" s="229" t="n">
        <f aca="false">SUM(KR6:KR46)</f>
        <v>0</v>
      </c>
      <c r="KS69" s="229" t="n">
        <f aca="false">SUM(KS6:KS46)</f>
        <v>0</v>
      </c>
      <c r="KT69" s="247" t="n">
        <f aca="false">SUM(KT48:KT65)</f>
        <v>0</v>
      </c>
      <c r="KV69" s="107"/>
      <c r="KW69" s="107"/>
      <c r="KX69" s="107"/>
      <c r="KY69" s="281" t="str">
        <f aca="false">Language!$E$216</f>
        <v>Number:</v>
      </c>
      <c r="KZ69" s="281"/>
      <c r="LA69" s="281"/>
      <c r="LB69" s="229" t="n">
        <f aca="false">SUM(LB67)</f>
        <v>0</v>
      </c>
      <c r="LC69" s="229" t="n">
        <f aca="false">SUM(LC6:LC46)</f>
        <v>0</v>
      </c>
      <c r="LD69" s="229" t="n">
        <f aca="false">SUM(LD6:LD46)</f>
        <v>0</v>
      </c>
      <c r="LE69" s="229" t="n">
        <f aca="false">SUM(LE6:LE46)</f>
        <v>0</v>
      </c>
      <c r="LF69" s="229" t="n">
        <f aca="false">SUM(LF6:LF46)</f>
        <v>0</v>
      </c>
      <c r="LG69" s="247" t="n">
        <f aca="false">SUM(LG48:LG65)</f>
        <v>0</v>
      </c>
      <c r="LI69" s="107"/>
      <c r="LJ69" s="107"/>
      <c r="LK69" s="107"/>
      <c r="LL69" s="281" t="str">
        <f aca="false">Language!$E$216</f>
        <v>Number:</v>
      </c>
      <c r="LM69" s="281"/>
      <c r="LN69" s="281"/>
      <c r="LO69" s="229" t="n">
        <f aca="false">SUM(LO67)</f>
        <v>0</v>
      </c>
      <c r="LP69" s="229" t="n">
        <f aca="false">SUM(LP6:LP46)</f>
        <v>0</v>
      </c>
      <c r="LQ69" s="229" t="n">
        <f aca="false">SUM(LQ6:LQ46)</f>
        <v>0</v>
      </c>
      <c r="LR69" s="229" t="n">
        <f aca="false">SUM(LR6:LR46)</f>
        <v>0</v>
      </c>
      <c r="LS69" s="229" t="n">
        <f aca="false">SUM(LS6:LS46)</f>
        <v>0</v>
      </c>
      <c r="LT69" s="247" t="n">
        <f aca="false">SUM(LT48:LT65)</f>
        <v>0</v>
      </c>
      <c r="LV69" s="107"/>
      <c r="LW69" s="107"/>
      <c r="LX69" s="107"/>
      <c r="LY69" s="281" t="str">
        <f aca="false">Language!$E$216</f>
        <v>Number:</v>
      </c>
      <c r="LZ69" s="281"/>
      <c r="MA69" s="281"/>
      <c r="MB69" s="229" t="n">
        <f aca="false">SUM(MB67)</f>
        <v>0</v>
      </c>
      <c r="MC69" s="229" t="n">
        <f aca="false">SUM(MC6:MC46)</f>
        <v>0</v>
      </c>
      <c r="MD69" s="229" t="n">
        <f aca="false">SUM(MD6:MD46)</f>
        <v>0</v>
      </c>
      <c r="ME69" s="229" t="n">
        <f aca="false">SUM(ME6:ME46)</f>
        <v>0</v>
      </c>
      <c r="MF69" s="229" t="n">
        <f aca="false">SUM(MF6:MF46)</f>
        <v>0</v>
      </c>
      <c r="MG69" s="247" t="n">
        <f aca="false">SUM(MG48:MG65)</f>
        <v>0</v>
      </c>
    </row>
    <row r="70" customFormat="false" ht="16.5" hidden="true" customHeight="true" outlineLevel="0" collapsed="false">
      <c r="A70" s="153"/>
      <c r="B70" s="153"/>
      <c r="F70" s="48"/>
      <c r="G70" s="48"/>
      <c r="H70" s="107"/>
      <c r="I70" s="107"/>
      <c r="J70" s="107"/>
      <c r="K70" s="107"/>
      <c r="L70" s="282" t="str">
        <f aca="false">Language!$E$175</f>
        <v>Points:</v>
      </c>
      <c r="M70" s="282"/>
      <c r="N70" s="282"/>
      <c r="O70" s="283" t="n">
        <f aca="false">O69*PrSettings!$F$9</f>
        <v>0</v>
      </c>
      <c r="P70" s="283" t="n">
        <f aca="false">P69*PrSettings!$F$4</f>
        <v>0</v>
      </c>
      <c r="Q70" s="283" t="n">
        <f aca="false">Q69*PrSettings!$F$5</f>
        <v>0</v>
      </c>
      <c r="R70" s="283" t="n">
        <f aca="false">R69*PrSettings!$F$6</f>
        <v>0</v>
      </c>
      <c r="S70" s="283" t="n">
        <f aca="false">S69*PrSettings!$F$7</f>
        <v>0</v>
      </c>
      <c r="T70" s="284" t="n">
        <f aca="false">T69*PrSettings!$F$8</f>
        <v>0</v>
      </c>
      <c r="V70" s="107"/>
      <c r="W70" s="107"/>
      <c r="X70" s="107"/>
      <c r="Y70" s="282" t="str">
        <f aca="false">Language!$E$175</f>
        <v>Points:</v>
      </c>
      <c r="Z70" s="282"/>
      <c r="AA70" s="282"/>
      <c r="AB70" s="283" t="n">
        <f aca="false">AB69*PrSettings!$F$9</f>
        <v>0</v>
      </c>
      <c r="AC70" s="283" t="n">
        <f aca="false">AC69*PrSettings!$F$4</f>
        <v>0</v>
      </c>
      <c r="AD70" s="283" t="n">
        <f aca="false">AD69*PrSettings!$F$5</f>
        <v>0</v>
      </c>
      <c r="AE70" s="283" t="n">
        <f aca="false">AE69*PrSettings!$F$6</f>
        <v>0</v>
      </c>
      <c r="AF70" s="283" t="n">
        <f aca="false">AF69*PrSettings!$F$7</f>
        <v>0</v>
      </c>
      <c r="AG70" s="284" t="n">
        <f aca="false">AG69*PrSettings!$F$8</f>
        <v>0</v>
      </c>
      <c r="AI70" s="107"/>
      <c r="AJ70" s="107"/>
      <c r="AK70" s="107"/>
      <c r="AL70" s="282" t="str">
        <f aca="false">Language!$E$175</f>
        <v>Points:</v>
      </c>
      <c r="AM70" s="282"/>
      <c r="AN70" s="282"/>
      <c r="AO70" s="283" t="n">
        <f aca="false">AO69*PrSettings!$F$9</f>
        <v>0</v>
      </c>
      <c r="AP70" s="283" t="n">
        <f aca="false">AP69*PrSettings!$F$4</f>
        <v>0</v>
      </c>
      <c r="AQ70" s="283" t="n">
        <f aca="false">AQ69*PrSettings!$F$5</f>
        <v>0</v>
      </c>
      <c r="AR70" s="283" t="n">
        <f aca="false">AR69*PrSettings!$F$6</f>
        <v>0</v>
      </c>
      <c r="AS70" s="283" t="n">
        <f aca="false">AS69*PrSettings!$F$7</f>
        <v>0</v>
      </c>
      <c r="AT70" s="284" t="n">
        <f aca="false">AT69*PrSettings!$F$8</f>
        <v>0</v>
      </c>
      <c r="AV70" s="107"/>
      <c r="AW70" s="107"/>
      <c r="AX70" s="107"/>
      <c r="AY70" s="282" t="str">
        <f aca="false">Language!$E$175</f>
        <v>Points:</v>
      </c>
      <c r="AZ70" s="282"/>
      <c r="BA70" s="282"/>
      <c r="BB70" s="283" t="n">
        <f aca="false">BB69*PrSettings!$F$9</f>
        <v>0</v>
      </c>
      <c r="BC70" s="283" t="n">
        <f aca="false">BC69*PrSettings!$F$4</f>
        <v>0</v>
      </c>
      <c r="BD70" s="283" t="n">
        <f aca="false">BD69*PrSettings!$F$5</f>
        <v>0</v>
      </c>
      <c r="BE70" s="283" t="n">
        <f aca="false">BE69*PrSettings!$F$6</f>
        <v>0</v>
      </c>
      <c r="BF70" s="283" t="n">
        <f aca="false">BF69*PrSettings!$F$7</f>
        <v>0</v>
      </c>
      <c r="BG70" s="284" t="n">
        <f aca="false">BG69*PrSettings!$F$8</f>
        <v>0</v>
      </c>
      <c r="BI70" s="107"/>
      <c r="BJ70" s="107"/>
      <c r="BK70" s="107"/>
      <c r="BL70" s="282" t="str">
        <f aca="false">Language!$E$175</f>
        <v>Points:</v>
      </c>
      <c r="BM70" s="282"/>
      <c r="BN70" s="282"/>
      <c r="BO70" s="283" t="n">
        <f aca="false">BO69*PrSettings!$F$9</f>
        <v>0</v>
      </c>
      <c r="BP70" s="283" t="n">
        <f aca="false">BP69*PrSettings!$F$4</f>
        <v>0</v>
      </c>
      <c r="BQ70" s="283" t="n">
        <f aca="false">BQ69*PrSettings!$F$5</f>
        <v>0</v>
      </c>
      <c r="BR70" s="283" t="n">
        <f aca="false">BR69*PrSettings!$F$6</f>
        <v>0</v>
      </c>
      <c r="BS70" s="283" t="n">
        <f aca="false">BS69*PrSettings!$F$7</f>
        <v>0</v>
      </c>
      <c r="BT70" s="284" t="n">
        <f aca="false">BT69*PrSettings!$F$8</f>
        <v>0</v>
      </c>
      <c r="BV70" s="107"/>
      <c r="BW70" s="107"/>
      <c r="BX70" s="107"/>
      <c r="BY70" s="282" t="str">
        <f aca="false">Language!$E$175</f>
        <v>Points:</v>
      </c>
      <c r="BZ70" s="282"/>
      <c r="CA70" s="282"/>
      <c r="CB70" s="283" t="n">
        <f aca="false">CB69*PrSettings!$F$9</f>
        <v>0</v>
      </c>
      <c r="CC70" s="283" t="n">
        <f aca="false">CC69*PrSettings!$F$4</f>
        <v>0</v>
      </c>
      <c r="CD70" s="283" t="n">
        <f aca="false">CD69*PrSettings!$F$5</f>
        <v>0</v>
      </c>
      <c r="CE70" s="283" t="n">
        <f aca="false">CE69*PrSettings!$F$6</f>
        <v>0</v>
      </c>
      <c r="CF70" s="283" t="n">
        <f aca="false">CF69*PrSettings!$F$7</f>
        <v>0</v>
      </c>
      <c r="CG70" s="284" t="n">
        <f aca="false">CG69*PrSettings!$F$8</f>
        <v>0</v>
      </c>
      <c r="CI70" s="107"/>
      <c r="CJ70" s="107"/>
      <c r="CK70" s="107"/>
      <c r="CL70" s="282" t="str">
        <f aca="false">Language!$E$175</f>
        <v>Points:</v>
      </c>
      <c r="CM70" s="282"/>
      <c r="CN70" s="282"/>
      <c r="CO70" s="283" t="n">
        <f aca="false">CO69*PrSettings!$F$9</f>
        <v>0</v>
      </c>
      <c r="CP70" s="283" t="n">
        <f aca="false">CP69*PrSettings!$F$4</f>
        <v>0</v>
      </c>
      <c r="CQ70" s="283" t="n">
        <f aca="false">CQ69*PrSettings!$F$5</f>
        <v>0</v>
      </c>
      <c r="CR70" s="283" t="n">
        <f aca="false">CR69*PrSettings!$F$6</f>
        <v>0</v>
      </c>
      <c r="CS70" s="283" t="n">
        <f aca="false">CS69*PrSettings!$F$7</f>
        <v>0</v>
      </c>
      <c r="CT70" s="284" t="n">
        <f aca="false">CT69*PrSettings!$F$8</f>
        <v>0</v>
      </c>
      <c r="CV70" s="107"/>
      <c r="CW70" s="107"/>
      <c r="CX70" s="107"/>
      <c r="CY70" s="282" t="str">
        <f aca="false">Language!$E$175</f>
        <v>Points:</v>
      </c>
      <c r="CZ70" s="282"/>
      <c r="DA70" s="282"/>
      <c r="DB70" s="283" t="n">
        <f aca="false">DB69*PrSettings!$F$9</f>
        <v>0</v>
      </c>
      <c r="DC70" s="283" t="n">
        <f aca="false">DC69*PrSettings!$F$4</f>
        <v>0</v>
      </c>
      <c r="DD70" s="283" t="n">
        <f aca="false">DD69*PrSettings!$F$5</f>
        <v>0</v>
      </c>
      <c r="DE70" s="283" t="n">
        <f aca="false">DE69*PrSettings!$F$6</f>
        <v>0</v>
      </c>
      <c r="DF70" s="283" t="n">
        <f aca="false">DF69*PrSettings!$F$7</f>
        <v>0</v>
      </c>
      <c r="DG70" s="284" t="n">
        <f aca="false">DG69*PrSettings!$F$8</f>
        <v>0</v>
      </c>
      <c r="DI70" s="107"/>
      <c r="DJ70" s="107"/>
      <c r="DK70" s="107"/>
      <c r="DL70" s="282" t="str">
        <f aca="false">Language!$E$175</f>
        <v>Points:</v>
      </c>
      <c r="DM70" s="282"/>
      <c r="DN70" s="282"/>
      <c r="DO70" s="283" t="n">
        <f aca="false">DO69*PrSettings!$F$9</f>
        <v>0</v>
      </c>
      <c r="DP70" s="283" t="n">
        <f aca="false">DP69*PrSettings!$F$4</f>
        <v>0</v>
      </c>
      <c r="DQ70" s="283" t="n">
        <f aca="false">DQ69*PrSettings!$F$5</f>
        <v>0</v>
      </c>
      <c r="DR70" s="283" t="n">
        <f aca="false">DR69*PrSettings!$F$6</f>
        <v>0</v>
      </c>
      <c r="DS70" s="283" t="n">
        <f aca="false">DS69*PrSettings!$F$7</f>
        <v>0</v>
      </c>
      <c r="DT70" s="284" t="n">
        <f aca="false">DT69*PrSettings!$F$8</f>
        <v>0</v>
      </c>
      <c r="DV70" s="107"/>
      <c r="DW70" s="107"/>
      <c r="DX70" s="107"/>
      <c r="DY70" s="282" t="str">
        <f aca="false">Language!$E$175</f>
        <v>Points:</v>
      </c>
      <c r="DZ70" s="282"/>
      <c r="EA70" s="282"/>
      <c r="EB70" s="283" t="n">
        <f aca="false">EB69*PrSettings!$F$9</f>
        <v>0</v>
      </c>
      <c r="EC70" s="283" t="n">
        <f aca="false">EC69*PrSettings!$F$4</f>
        <v>0</v>
      </c>
      <c r="ED70" s="283" t="n">
        <f aca="false">ED69*PrSettings!$F$5</f>
        <v>0</v>
      </c>
      <c r="EE70" s="283" t="n">
        <f aca="false">EE69*PrSettings!$F$6</f>
        <v>0</v>
      </c>
      <c r="EF70" s="283" t="n">
        <f aca="false">EF69*PrSettings!$F$7</f>
        <v>0</v>
      </c>
      <c r="EG70" s="284" t="n">
        <f aca="false">EG69*PrSettings!$F$8</f>
        <v>0</v>
      </c>
      <c r="EI70" s="107"/>
      <c r="EJ70" s="107"/>
      <c r="EK70" s="107"/>
      <c r="EL70" s="282" t="str">
        <f aca="false">Language!$E$175</f>
        <v>Points:</v>
      </c>
      <c r="EM70" s="282"/>
      <c r="EN70" s="282"/>
      <c r="EO70" s="283" t="n">
        <f aca="false">EO69*PrSettings!$F$9</f>
        <v>0</v>
      </c>
      <c r="EP70" s="283" t="n">
        <f aca="false">EP69*PrSettings!$F$4</f>
        <v>0</v>
      </c>
      <c r="EQ70" s="283" t="n">
        <f aca="false">EQ69*PrSettings!$F$5</f>
        <v>0</v>
      </c>
      <c r="ER70" s="283" t="n">
        <f aca="false">ER69*PrSettings!$F$6</f>
        <v>0</v>
      </c>
      <c r="ES70" s="283" t="n">
        <f aca="false">ES69*PrSettings!$F$7</f>
        <v>0</v>
      </c>
      <c r="ET70" s="284" t="n">
        <f aca="false">ET69*PrSettings!$F$8</f>
        <v>0</v>
      </c>
      <c r="EV70" s="107"/>
      <c r="EW70" s="107"/>
      <c r="EX70" s="107"/>
      <c r="EY70" s="282" t="str">
        <f aca="false">Language!$E$175</f>
        <v>Points:</v>
      </c>
      <c r="EZ70" s="282"/>
      <c r="FA70" s="282"/>
      <c r="FB70" s="283" t="n">
        <f aca="false">FB69*PrSettings!$F$9</f>
        <v>0</v>
      </c>
      <c r="FC70" s="283" t="n">
        <f aca="false">FC69*PrSettings!$F$4</f>
        <v>0</v>
      </c>
      <c r="FD70" s="283" t="n">
        <f aca="false">FD69*PrSettings!$F$5</f>
        <v>0</v>
      </c>
      <c r="FE70" s="283" t="n">
        <f aca="false">FE69*PrSettings!$F$6</f>
        <v>0</v>
      </c>
      <c r="FF70" s="283" t="n">
        <f aca="false">FF69*PrSettings!$F$7</f>
        <v>0</v>
      </c>
      <c r="FG70" s="284" t="n">
        <f aca="false">FG69*PrSettings!$F$8</f>
        <v>0</v>
      </c>
      <c r="FI70" s="107"/>
      <c r="FJ70" s="107"/>
      <c r="FK70" s="107"/>
      <c r="FL70" s="282" t="str">
        <f aca="false">Language!$E$175</f>
        <v>Points:</v>
      </c>
      <c r="FM70" s="282"/>
      <c r="FN70" s="282"/>
      <c r="FO70" s="283" t="n">
        <f aca="false">FO69*PrSettings!$F$9</f>
        <v>0</v>
      </c>
      <c r="FP70" s="283" t="n">
        <f aca="false">FP69*PrSettings!$F$4</f>
        <v>0</v>
      </c>
      <c r="FQ70" s="283" t="n">
        <f aca="false">FQ69*PrSettings!$F$5</f>
        <v>0</v>
      </c>
      <c r="FR70" s="283" t="n">
        <f aca="false">FR69*PrSettings!$F$6</f>
        <v>0</v>
      </c>
      <c r="FS70" s="283" t="n">
        <f aca="false">FS69*PrSettings!$F$7</f>
        <v>0</v>
      </c>
      <c r="FT70" s="284" t="n">
        <f aca="false">FT69*PrSettings!$F$8</f>
        <v>0</v>
      </c>
      <c r="FV70" s="107"/>
      <c r="FW70" s="107"/>
      <c r="FX70" s="107"/>
      <c r="FY70" s="282" t="str">
        <f aca="false">Language!$E$175</f>
        <v>Points:</v>
      </c>
      <c r="FZ70" s="282"/>
      <c r="GA70" s="282"/>
      <c r="GB70" s="283" t="n">
        <f aca="false">GB69*PrSettings!$F$9</f>
        <v>0</v>
      </c>
      <c r="GC70" s="283" t="n">
        <f aca="false">GC69*PrSettings!$F$4</f>
        <v>0</v>
      </c>
      <c r="GD70" s="283" t="n">
        <f aca="false">GD69*PrSettings!$F$5</f>
        <v>0</v>
      </c>
      <c r="GE70" s="283" t="n">
        <f aca="false">GE69*PrSettings!$F$6</f>
        <v>0</v>
      </c>
      <c r="GF70" s="283" t="n">
        <f aca="false">GF69*PrSettings!$F$7</f>
        <v>0</v>
      </c>
      <c r="GG70" s="284" t="n">
        <f aca="false">GG69*PrSettings!$F$8</f>
        <v>0</v>
      </c>
      <c r="GI70" s="107"/>
      <c r="GJ70" s="107"/>
      <c r="GK70" s="107"/>
      <c r="GL70" s="282" t="str">
        <f aca="false">Language!$E$175</f>
        <v>Points:</v>
      </c>
      <c r="GM70" s="282"/>
      <c r="GN70" s="282"/>
      <c r="GO70" s="283" t="n">
        <f aca="false">GO69*PrSettings!$F$9</f>
        <v>0</v>
      </c>
      <c r="GP70" s="283" t="n">
        <f aca="false">GP69*PrSettings!$F$4</f>
        <v>0</v>
      </c>
      <c r="GQ70" s="283" t="n">
        <f aca="false">GQ69*PrSettings!$F$5</f>
        <v>0</v>
      </c>
      <c r="GR70" s="283" t="n">
        <f aca="false">GR69*PrSettings!$F$6</f>
        <v>0</v>
      </c>
      <c r="GS70" s="283" t="n">
        <f aca="false">GS69*PrSettings!$F$7</f>
        <v>0</v>
      </c>
      <c r="GT70" s="284" t="n">
        <f aca="false">GT69*PrSettings!$F$8</f>
        <v>0</v>
      </c>
      <c r="GV70" s="107"/>
      <c r="GW70" s="107"/>
      <c r="GX70" s="107"/>
      <c r="GY70" s="282" t="str">
        <f aca="false">Language!$E$175</f>
        <v>Points:</v>
      </c>
      <c r="GZ70" s="282"/>
      <c r="HA70" s="282"/>
      <c r="HB70" s="283" t="n">
        <f aca="false">HB69*PrSettings!$F$9</f>
        <v>0</v>
      </c>
      <c r="HC70" s="283" t="n">
        <f aca="false">HC69*PrSettings!$F$4</f>
        <v>0</v>
      </c>
      <c r="HD70" s="283" t="n">
        <f aca="false">HD69*PrSettings!$F$5</f>
        <v>0</v>
      </c>
      <c r="HE70" s="283" t="n">
        <f aca="false">HE69*PrSettings!$F$6</f>
        <v>0</v>
      </c>
      <c r="HF70" s="283" t="n">
        <f aca="false">HF69*PrSettings!$F$7</f>
        <v>0</v>
      </c>
      <c r="HG70" s="284" t="n">
        <f aca="false">HG69*PrSettings!$F$8</f>
        <v>0</v>
      </c>
      <c r="HI70" s="107"/>
      <c r="HJ70" s="107"/>
      <c r="HK70" s="107"/>
      <c r="HL70" s="282" t="str">
        <f aca="false">Language!$E$175</f>
        <v>Points:</v>
      </c>
      <c r="HM70" s="282"/>
      <c r="HN70" s="282"/>
      <c r="HO70" s="283" t="n">
        <f aca="false">HO69*PrSettings!$F$9</f>
        <v>0</v>
      </c>
      <c r="HP70" s="283" t="n">
        <f aca="false">HP69*PrSettings!$F$4</f>
        <v>0</v>
      </c>
      <c r="HQ70" s="283" t="n">
        <f aca="false">HQ69*PrSettings!$F$5</f>
        <v>0</v>
      </c>
      <c r="HR70" s="283" t="n">
        <f aca="false">HR69*PrSettings!$F$6</f>
        <v>0</v>
      </c>
      <c r="HS70" s="283" t="n">
        <f aca="false">HS69*PrSettings!$F$7</f>
        <v>0</v>
      </c>
      <c r="HT70" s="284" t="n">
        <f aca="false">HT69*PrSettings!$F$8</f>
        <v>0</v>
      </c>
      <c r="HV70" s="107"/>
      <c r="HW70" s="107"/>
      <c r="HX70" s="107"/>
      <c r="HY70" s="282" t="str">
        <f aca="false">Language!$E$175</f>
        <v>Points:</v>
      </c>
      <c r="HZ70" s="282"/>
      <c r="IA70" s="282"/>
      <c r="IB70" s="283" t="n">
        <f aca="false">IB69*PrSettings!$F$9</f>
        <v>0</v>
      </c>
      <c r="IC70" s="283" t="n">
        <f aca="false">IC69*PrSettings!$F$4</f>
        <v>0</v>
      </c>
      <c r="ID70" s="283" t="n">
        <f aca="false">ID69*PrSettings!$F$5</f>
        <v>0</v>
      </c>
      <c r="IE70" s="283" t="n">
        <f aca="false">IE69*PrSettings!$F$6</f>
        <v>0</v>
      </c>
      <c r="IF70" s="283" t="n">
        <f aca="false">IF69*PrSettings!$F$7</f>
        <v>0</v>
      </c>
      <c r="IG70" s="284" t="n">
        <f aca="false">IG69*PrSettings!$F$8</f>
        <v>0</v>
      </c>
      <c r="II70" s="107"/>
      <c r="IJ70" s="107"/>
      <c r="IK70" s="107"/>
      <c r="IL70" s="282" t="str">
        <f aca="false">Language!$E$175</f>
        <v>Points:</v>
      </c>
      <c r="IM70" s="282"/>
      <c r="IN70" s="282"/>
      <c r="IO70" s="283" t="n">
        <f aca="false">IO69*PrSettings!$F$9</f>
        <v>0</v>
      </c>
      <c r="IP70" s="283" t="n">
        <f aca="false">IP69*PrSettings!$F$4</f>
        <v>0</v>
      </c>
      <c r="IQ70" s="283" t="n">
        <f aca="false">IQ69*PrSettings!$F$5</f>
        <v>0</v>
      </c>
      <c r="IR70" s="283" t="n">
        <f aca="false">IR69*PrSettings!$F$6</f>
        <v>0</v>
      </c>
      <c r="IS70" s="283" t="n">
        <f aca="false">IS69*PrSettings!$F$7</f>
        <v>0</v>
      </c>
      <c r="IT70" s="284" t="n">
        <f aca="false">IT69*PrSettings!$F$8</f>
        <v>0</v>
      </c>
      <c r="IV70" s="107"/>
      <c r="IW70" s="107"/>
      <c r="IX70" s="107"/>
      <c r="IY70" s="282" t="str">
        <f aca="false">Language!$E$175</f>
        <v>Points:</v>
      </c>
      <c r="IZ70" s="282"/>
      <c r="JA70" s="282"/>
      <c r="JB70" s="283" t="n">
        <f aca="false">JB69*PrSettings!$F$9</f>
        <v>0</v>
      </c>
      <c r="JC70" s="283" t="n">
        <f aca="false">JC69*PrSettings!$F$4</f>
        <v>0</v>
      </c>
      <c r="JD70" s="283" t="n">
        <f aca="false">JD69*PrSettings!$F$5</f>
        <v>0</v>
      </c>
      <c r="JE70" s="283" t="n">
        <f aca="false">JE69*PrSettings!$F$6</f>
        <v>0</v>
      </c>
      <c r="JF70" s="283" t="n">
        <f aca="false">JF69*PrSettings!$F$7</f>
        <v>0</v>
      </c>
      <c r="JG70" s="284" t="n">
        <f aca="false">JG69*PrSettings!$F$8</f>
        <v>0</v>
      </c>
      <c r="JI70" s="107"/>
      <c r="JJ70" s="107"/>
      <c r="JK70" s="107"/>
      <c r="JL70" s="282" t="str">
        <f aca="false">Language!$E$175</f>
        <v>Points:</v>
      </c>
      <c r="JM70" s="282"/>
      <c r="JN70" s="282"/>
      <c r="JO70" s="283" t="n">
        <f aca="false">JO69*PrSettings!$F$9</f>
        <v>0</v>
      </c>
      <c r="JP70" s="283" t="n">
        <f aca="false">JP69*PrSettings!$F$4</f>
        <v>0</v>
      </c>
      <c r="JQ70" s="283" t="n">
        <f aca="false">JQ69*PrSettings!$F$5</f>
        <v>0</v>
      </c>
      <c r="JR70" s="283" t="n">
        <f aca="false">JR69*PrSettings!$F$6</f>
        <v>0</v>
      </c>
      <c r="JS70" s="283" t="n">
        <f aca="false">JS69*PrSettings!$F$7</f>
        <v>0</v>
      </c>
      <c r="JT70" s="284" t="n">
        <f aca="false">JT69*PrSettings!$F$8</f>
        <v>0</v>
      </c>
      <c r="JV70" s="107"/>
      <c r="JW70" s="107"/>
      <c r="JX70" s="107"/>
      <c r="JY70" s="282" t="str">
        <f aca="false">Language!$E$175</f>
        <v>Points:</v>
      </c>
      <c r="JZ70" s="282"/>
      <c r="KA70" s="282"/>
      <c r="KB70" s="283" t="n">
        <f aca="false">KB69*PrSettings!$F$9</f>
        <v>0</v>
      </c>
      <c r="KC70" s="283" t="n">
        <f aca="false">KC69*PrSettings!$F$4</f>
        <v>0</v>
      </c>
      <c r="KD70" s="283" t="n">
        <f aca="false">KD69*PrSettings!$F$5</f>
        <v>0</v>
      </c>
      <c r="KE70" s="283" t="n">
        <f aca="false">KE69*PrSettings!$F$6</f>
        <v>0</v>
      </c>
      <c r="KF70" s="283" t="n">
        <f aca="false">KF69*PrSettings!$F$7</f>
        <v>0</v>
      </c>
      <c r="KG70" s="284" t="n">
        <f aca="false">KG69*PrSettings!$F$8</f>
        <v>0</v>
      </c>
      <c r="KI70" s="107"/>
      <c r="KJ70" s="107"/>
      <c r="KK70" s="107"/>
      <c r="KL70" s="282" t="str">
        <f aca="false">Language!$E$175</f>
        <v>Points:</v>
      </c>
      <c r="KM70" s="282"/>
      <c r="KN70" s="282"/>
      <c r="KO70" s="283" t="n">
        <f aca="false">KO69*PrSettings!$F$9</f>
        <v>0</v>
      </c>
      <c r="KP70" s="283" t="n">
        <f aca="false">KP69*PrSettings!$F$4</f>
        <v>0</v>
      </c>
      <c r="KQ70" s="283" t="n">
        <f aca="false">KQ69*PrSettings!$F$5</f>
        <v>0</v>
      </c>
      <c r="KR70" s="283" t="n">
        <f aca="false">KR69*PrSettings!$F$6</f>
        <v>0</v>
      </c>
      <c r="KS70" s="283" t="n">
        <f aca="false">KS69*PrSettings!$F$7</f>
        <v>0</v>
      </c>
      <c r="KT70" s="284" t="n">
        <f aca="false">KT69*PrSettings!$F$8</f>
        <v>0</v>
      </c>
      <c r="KV70" s="107"/>
      <c r="KW70" s="107"/>
      <c r="KX70" s="107"/>
      <c r="KY70" s="282" t="str">
        <f aca="false">Language!$E$175</f>
        <v>Points:</v>
      </c>
      <c r="KZ70" s="282"/>
      <c r="LA70" s="282"/>
      <c r="LB70" s="283" t="n">
        <f aca="false">LB69*PrSettings!$F$9</f>
        <v>0</v>
      </c>
      <c r="LC70" s="283" t="n">
        <f aca="false">LC69*PrSettings!$F$4</f>
        <v>0</v>
      </c>
      <c r="LD70" s="283" t="n">
        <f aca="false">LD69*PrSettings!$F$5</f>
        <v>0</v>
      </c>
      <c r="LE70" s="283" t="n">
        <f aca="false">LE69*PrSettings!$F$6</f>
        <v>0</v>
      </c>
      <c r="LF70" s="283" t="n">
        <f aca="false">LF69*PrSettings!$F$7</f>
        <v>0</v>
      </c>
      <c r="LG70" s="284" t="n">
        <f aca="false">LG69*PrSettings!$F$8</f>
        <v>0</v>
      </c>
      <c r="LI70" s="107"/>
      <c r="LJ70" s="107"/>
      <c r="LK70" s="107"/>
      <c r="LL70" s="282" t="str">
        <f aca="false">Language!$E$175</f>
        <v>Points:</v>
      </c>
      <c r="LM70" s="282"/>
      <c r="LN70" s="282"/>
      <c r="LO70" s="283" t="n">
        <f aca="false">LO69*PrSettings!$F$9</f>
        <v>0</v>
      </c>
      <c r="LP70" s="283" t="n">
        <f aca="false">LP69*PrSettings!$F$4</f>
        <v>0</v>
      </c>
      <c r="LQ70" s="283" t="n">
        <f aca="false">LQ69*PrSettings!$F$5</f>
        <v>0</v>
      </c>
      <c r="LR70" s="283" t="n">
        <f aca="false">LR69*PrSettings!$F$6</f>
        <v>0</v>
      </c>
      <c r="LS70" s="283" t="n">
        <f aca="false">LS69*PrSettings!$F$7</f>
        <v>0</v>
      </c>
      <c r="LT70" s="284" t="n">
        <f aca="false">LT69*PrSettings!$F$8</f>
        <v>0</v>
      </c>
      <c r="LV70" s="107"/>
      <c r="LW70" s="107"/>
      <c r="LX70" s="107"/>
      <c r="LY70" s="282" t="str">
        <f aca="false">Language!$E$175</f>
        <v>Points:</v>
      </c>
      <c r="LZ70" s="282"/>
      <c r="MA70" s="282"/>
      <c r="MB70" s="283" t="n">
        <f aca="false">MB69*PrSettings!$F$9</f>
        <v>0</v>
      </c>
      <c r="MC70" s="283" t="n">
        <f aca="false">MC69*PrSettings!$F$4</f>
        <v>0</v>
      </c>
      <c r="MD70" s="283" t="n">
        <f aca="false">MD69*PrSettings!$F$5</f>
        <v>0</v>
      </c>
      <c r="ME70" s="283" t="n">
        <f aca="false">ME69*PrSettings!$F$6</f>
        <v>0</v>
      </c>
      <c r="MF70" s="283" t="n">
        <f aca="false">MF69*PrSettings!$F$7</f>
        <v>0</v>
      </c>
      <c r="MG70" s="284" t="n">
        <f aca="false">MG69*PrSettings!$F$8</f>
        <v>0</v>
      </c>
    </row>
    <row r="71" customFormat="false" ht="16.5" hidden="false" customHeight="true" outlineLevel="0" collapsed="false">
      <c r="A71" s="153"/>
      <c r="B71" s="153"/>
      <c r="F71" s="48"/>
      <c r="G71" s="48"/>
      <c r="H71" s="107"/>
      <c r="I71" s="107"/>
      <c r="J71" s="107"/>
      <c r="K71" s="107"/>
      <c r="L71" s="282" t="str">
        <f aca="false">Language!$E$175</f>
        <v>Points:</v>
      </c>
      <c r="M71" s="282"/>
      <c r="N71" s="282"/>
      <c r="O71" s="283" t="n">
        <f aca="false">O69*PrSettings!$F$9</f>
        <v>0</v>
      </c>
      <c r="P71" s="283" t="n">
        <f aca="false">P69*PrSettings!$F$4</f>
        <v>0</v>
      </c>
      <c r="Q71" s="283" t="n">
        <f aca="false">Q69*PrSettings!$F$5</f>
        <v>0</v>
      </c>
      <c r="R71" s="283" t="n">
        <f aca="false">R69*PrSettings!$F$6</f>
        <v>0</v>
      </c>
      <c r="S71" s="283" t="n">
        <f aca="false">S69*PrSettings!$F$7</f>
        <v>0</v>
      </c>
      <c r="T71" s="284" t="n">
        <f aca="false">T69*PrSettings!$F$8</f>
        <v>0</v>
      </c>
      <c r="V71" s="107"/>
      <c r="W71" s="107"/>
      <c r="X71" s="107"/>
      <c r="Y71" s="282" t="str">
        <f aca="false">Language!$E$175</f>
        <v>Points:</v>
      </c>
      <c r="Z71" s="282"/>
      <c r="AA71" s="282"/>
      <c r="AB71" s="283" t="n">
        <f aca="false">AB69*PrSettings!$F$9</f>
        <v>0</v>
      </c>
      <c r="AC71" s="283" t="n">
        <f aca="false">AC69*PrSettings!$F$4</f>
        <v>0</v>
      </c>
      <c r="AD71" s="283" t="n">
        <f aca="false">AD69*PrSettings!$F$5</f>
        <v>0</v>
      </c>
      <c r="AE71" s="283" t="n">
        <f aca="false">AE69*PrSettings!$F$6</f>
        <v>0</v>
      </c>
      <c r="AF71" s="283" t="n">
        <f aca="false">AF69*PrSettings!$F$7</f>
        <v>0</v>
      </c>
      <c r="AG71" s="284" t="n">
        <f aca="false">AG69*PrSettings!$F$8</f>
        <v>0</v>
      </c>
      <c r="AI71" s="107"/>
      <c r="AJ71" s="107"/>
      <c r="AK71" s="107"/>
      <c r="AL71" s="282" t="str">
        <f aca="false">Language!$E$175</f>
        <v>Points:</v>
      </c>
      <c r="AM71" s="282"/>
      <c r="AN71" s="282"/>
      <c r="AO71" s="283" t="n">
        <f aca="false">AO69*PrSettings!$F$9</f>
        <v>0</v>
      </c>
      <c r="AP71" s="283" t="n">
        <f aca="false">AP69*PrSettings!$F$4</f>
        <v>0</v>
      </c>
      <c r="AQ71" s="283" t="n">
        <f aca="false">AQ69*PrSettings!$F$5</f>
        <v>0</v>
      </c>
      <c r="AR71" s="283" t="n">
        <f aca="false">AR69*PrSettings!$F$6</f>
        <v>0</v>
      </c>
      <c r="AS71" s="283" t="n">
        <f aca="false">AS69*PrSettings!$F$7</f>
        <v>0</v>
      </c>
      <c r="AT71" s="284" t="n">
        <f aca="false">AT69*PrSettings!$F$8</f>
        <v>0</v>
      </c>
      <c r="AV71" s="107"/>
      <c r="AW71" s="107"/>
      <c r="AX71" s="107"/>
      <c r="AY71" s="282" t="str">
        <f aca="false">Language!$E$175</f>
        <v>Points:</v>
      </c>
      <c r="AZ71" s="282"/>
      <c r="BA71" s="282"/>
      <c r="BB71" s="283" t="n">
        <f aca="false">BB69*PrSettings!$F$9</f>
        <v>0</v>
      </c>
      <c r="BC71" s="283" t="n">
        <f aca="false">BC69*PrSettings!$F$4</f>
        <v>0</v>
      </c>
      <c r="BD71" s="283" t="n">
        <f aca="false">BD69*PrSettings!$F$5</f>
        <v>0</v>
      </c>
      <c r="BE71" s="283" t="n">
        <f aca="false">BE69*PrSettings!$F$6</f>
        <v>0</v>
      </c>
      <c r="BF71" s="283" t="n">
        <f aca="false">BF69*PrSettings!$F$7</f>
        <v>0</v>
      </c>
      <c r="BG71" s="284" t="n">
        <f aca="false">BG69*PrSettings!$F$8</f>
        <v>0</v>
      </c>
      <c r="BI71" s="107"/>
      <c r="BJ71" s="107"/>
      <c r="BK71" s="107"/>
      <c r="BL71" s="282" t="str">
        <f aca="false">Language!$E$175</f>
        <v>Points:</v>
      </c>
      <c r="BM71" s="282"/>
      <c r="BN71" s="282"/>
      <c r="BO71" s="283" t="n">
        <f aca="false">BO69*PrSettings!$F$9</f>
        <v>0</v>
      </c>
      <c r="BP71" s="283" t="n">
        <f aca="false">BP69*PrSettings!$F$4</f>
        <v>0</v>
      </c>
      <c r="BQ71" s="283" t="n">
        <f aca="false">BQ69*PrSettings!$F$5</f>
        <v>0</v>
      </c>
      <c r="BR71" s="283" t="n">
        <f aca="false">BR69*PrSettings!$F$6</f>
        <v>0</v>
      </c>
      <c r="BS71" s="283" t="n">
        <f aca="false">BS69*PrSettings!$F$7</f>
        <v>0</v>
      </c>
      <c r="BT71" s="284" t="n">
        <f aca="false">BT69*PrSettings!$F$8</f>
        <v>0</v>
      </c>
      <c r="BV71" s="107"/>
      <c r="BW71" s="107"/>
      <c r="BX71" s="107"/>
      <c r="BY71" s="282" t="str">
        <f aca="false">Language!$E$175</f>
        <v>Points:</v>
      </c>
      <c r="BZ71" s="282"/>
      <c r="CA71" s="282"/>
      <c r="CB71" s="283" t="n">
        <f aca="false">CB69*PrSettings!$F$9</f>
        <v>0</v>
      </c>
      <c r="CC71" s="283" t="n">
        <f aca="false">CC69*PrSettings!$F$4</f>
        <v>0</v>
      </c>
      <c r="CD71" s="283" t="n">
        <f aca="false">CD69*PrSettings!$F$5</f>
        <v>0</v>
      </c>
      <c r="CE71" s="283" t="n">
        <f aca="false">CE69*PrSettings!$F$6</f>
        <v>0</v>
      </c>
      <c r="CF71" s="283" t="n">
        <f aca="false">CF69*PrSettings!$F$7</f>
        <v>0</v>
      </c>
      <c r="CG71" s="284" t="n">
        <f aca="false">CG69*PrSettings!$F$8</f>
        <v>0</v>
      </c>
      <c r="CI71" s="107"/>
      <c r="CJ71" s="107"/>
      <c r="CK71" s="107"/>
      <c r="CL71" s="282" t="str">
        <f aca="false">Language!$E$175</f>
        <v>Points:</v>
      </c>
      <c r="CM71" s="282"/>
      <c r="CN71" s="282"/>
      <c r="CO71" s="283" t="n">
        <f aca="false">CO69*PrSettings!$F$9</f>
        <v>0</v>
      </c>
      <c r="CP71" s="283" t="n">
        <f aca="false">CP69*PrSettings!$F$4</f>
        <v>0</v>
      </c>
      <c r="CQ71" s="283" t="n">
        <f aca="false">CQ69*PrSettings!$F$5</f>
        <v>0</v>
      </c>
      <c r="CR71" s="283" t="n">
        <f aca="false">CR69*PrSettings!$F$6</f>
        <v>0</v>
      </c>
      <c r="CS71" s="283" t="n">
        <f aca="false">CS69*PrSettings!$F$7</f>
        <v>0</v>
      </c>
      <c r="CT71" s="284" t="n">
        <f aca="false">CT69*PrSettings!$F$8</f>
        <v>0</v>
      </c>
      <c r="CV71" s="107"/>
      <c r="CW71" s="107"/>
      <c r="CX71" s="107"/>
      <c r="CY71" s="282" t="str">
        <f aca="false">Language!$E$175</f>
        <v>Points:</v>
      </c>
      <c r="CZ71" s="282"/>
      <c r="DA71" s="282"/>
      <c r="DB71" s="283" t="n">
        <f aca="false">DB69*PrSettings!$F$9</f>
        <v>0</v>
      </c>
      <c r="DC71" s="283" t="n">
        <f aca="false">DC69*PrSettings!$F$4</f>
        <v>0</v>
      </c>
      <c r="DD71" s="283" t="n">
        <f aca="false">DD69*PrSettings!$F$5</f>
        <v>0</v>
      </c>
      <c r="DE71" s="283" t="n">
        <f aca="false">DE69*PrSettings!$F$6</f>
        <v>0</v>
      </c>
      <c r="DF71" s="283" t="n">
        <f aca="false">DF69*PrSettings!$F$7</f>
        <v>0</v>
      </c>
      <c r="DG71" s="284" t="n">
        <f aca="false">DG69*PrSettings!$F$8</f>
        <v>0</v>
      </c>
      <c r="DI71" s="107"/>
      <c r="DJ71" s="107"/>
      <c r="DK71" s="107"/>
      <c r="DL71" s="282" t="str">
        <f aca="false">Language!$E$175</f>
        <v>Points:</v>
      </c>
      <c r="DM71" s="282"/>
      <c r="DN71" s="282"/>
      <c r="DO71" s="283" t="n">
        <f aca="false">DO69*PrSettings!$F$9</f>
        <v>0</v>
      </c>
      <c r="DP71" s="283" t="n">
        <f aca="false">DP69*PrSettings!$F$4</f>
        <v>0</v>
      </c>
      <c r="DQ71" s="283" t="n">
        <f aca="false">DQ69*PrSettings!$F$5</f>
        <v>0</v>
      </c>
      <c r="DR71" s="283" t="n">
        <f aca="false">DR69*PrSettings!$F$6</f>
        <v>0</v>
      </c>
      <c r="DS71" s="283" t="n">
        <f aca="false">DS69*PrSettings!$F$7</f>
        <v>0</v>
      </c>
      <c r="DT71" s="284" t="n">
        <f aca="false">DT69*PrSettings!$F$8</f>
        <v>0</v>
      </c>
      <c r="DV71" s="107"/>
      <c r="DW71" s="107"/>
      <c r="DX71" s="107"/>
      <c r="DY71" s="282" t="str">
        <f aca="false">Language!$E$175</f>
        <v>Points:</v>
      </c>
      <c r="DZ71" s="282"/>
      <c r="EA71" s="282"/>
      <c r="EB71" s="283" t="n">
        <f aca="false">EB69*PrSettings!$F$9</f>
        <v>0</v>
      </c>
      <c r="EC71" s="283" t="n">
        <f aca="false">EC69*PrSettings!$F$4</f>
        <v>0</v>
      </c>
      <c r="ED71" s="283" t="n">
        <f aca="false">ED69*PrSettings!$F$5</f>
        <v>0</v>
      </c>
      <c r="EE71" s="283" t="n">
        <f aca="false">EE69*PrSettings!$F$6</f>
        <v>0</v>
      </c>
      <c r="EF71" s="283" t="n">
        <f aca="false">EF69*PrSettings!$F$7</f>
        <v>0</v>
      </c>
      <c r="EG71" s="284" t="n">
        <f aca="false">EG69*PrSettings!$F$8</f>
        <v>0</v>
      </c>
      <c r="EI71" s="107"/>
      <c r="EJ71" s="107"/>
      <c r="EK71" s="107"/>
      <c r="EL71" s="282" t="str">
        <f aca="false">Language!$E$175</f>
        <v>Points:</v>
      </c>
      <c r="EM71" s="282"/>
      <c r="EN71" s="282"/>
      <c r="EO71" s="283" t="n">
        <f aca="false">EO69*PrSettings!$F$9</f>
        <v>0</v>
      </c>
      <c r="EP71" s="283" t="n">
        <f aca="false">EP69*PrSettings!$F$4</f>
        <v>0</v>
      </c>
      <c r="EQ71" s="283" t="n">
        <f aca="false">EQ69*PrSettings!$F$5</f>
        <v>0</v>
      </c>
      <c r="ER71" s="283" t="n">
        <f aca="false">ER69*PrSettings!$F$6</f>
        <v>0</v>
      </c>
      <c r="ES71" s="283" t="n">
        <f aca="false">ES69*PrSettings!$F$7</f>
        <v>0</v>
      </c>
      <c r="ET71" s="284" t="n">
        <f aca="false">ET69*PrSettings!$F$8</f>
        <v>0</v>
      </c>
      <c r="EV71" s="107"/>
      <c r="EW71" s="107"/>
      <c r="EX71" s="107"/>
      <c r="EY71" s="282" t="str">
        <f aca="false">Language!$E$175</f>
        <v>Points:</v>
      </c>
      <c r="EZ71" s="282"/>
      <c r="FA71" s="282"/>
      <c r="FB71" s="283" t="n">
        <f aca="false">FB69*PrSettings!$F$9</f>
        <v>0</v>
      </c>
      <c r="FC71" s="283" t="n">
        <f aca="false">FC69*PrSettings!$F$4</f>
        <v>0</v>
      </c>
      <c r="FD71" s="283" t="n">
        <f aca="false">FD69*PrSettings!$F$5</f>
        <v>0</v>
      </c>
      <c r="FE71" s="283" t="n">
        <f aca="false">FE69*PrSettings!$F$6</f>
        <v>0</v>
      </c>
      <c r="FF71" s="283" t="n">
        <f aca="false">FF69*PrSettings!$F$7</f>
        <v>0</v>
      </c>
      <c r="FG71" s="284" t="n">
        <f aca="false">FG69*PrSettings!$F$8</f>
        <v>0</v>
      </c>
      <c r="FI71" s="107"/>
      <c r="FJ71" s="107"/>
      <c r="FK71" s="107"/>
      <c r="FL71" s="282" t="str">
        <f aca="false">Language!$E$175</f>
        <v>Points:</v>
      </c>
      <c r="FM71" s="282"/>
      <c r="FN71" s="282"/>
      <c r="FO71" s="283" t="n">
        <f aca="false">FO69*PrSettings!$F$9</f>
        <v>0</v>
      </c>
      <c r="FP71" s="283" t="n">
        <f aca="false">FP69*PrSettings!$F$4</f>
        <v>0</v>
      </c>
      <c r="FQ71" s="283" t="n">
        <f aca="false">FQ69*PrSettings!$F$5</f>
        <v>0</v>
      </c>
      <c r="FR71" s="283" t="n">
        <f aca="false">FR69*PrSettings!$F$6</f>
        <v>0</v>
      </c>
      <c r="FS71" s="283" t="n">
        <f aca="false">FS69*PrSettings!$F$7</f>
        <v>0</v>
      </c>
      <c r="FT71" s="284" t="n">
        <f aca="false">FT69*PrSettings!$F$8</f>
        <v>0</v>
      </c>
      <c r="FV71" s="107"/>
      <c r="FW71" s="107"/>
      <c r="FX71" s="107"/>
      <c r="FY71" s="282" t="str">
        <f aca="false">Language!$E$175</f>
        <v>Points:</v>
      </c>
      <c r="FZ71" s="282"/>
      <c r="GA71" s="282"/>
      <c r="GB71" s="283" t="n">
        <f aca="false">GB69*PrSettings!$F$9</f>
        <v>0</v>
      </c>
      <c r="GC71" s="283" t="n">
        <f aca="false">GC69*PrSettings!$F$4</f>
        <v>0</v>
      </c>
      <c r="GD71" s="283" t="n">
        <f aca="false">GD69*PrSettings!$F$5</f>
        <v>0</v>
      </c>
      <c r="GE71" s="283" t="n">
        <f aca="false">GE69*PrSettings!$F$6</f>
        <v>0</v>
      </c>
      <c r="GF71" s="283" t="n">
        <f aca="false">GF69*PrSettings!$F$7</f>
        <v>0</v>
      </c>
      <c r="GG71" s="284" t="n">
        <f aca="false">GG69*PrSettings!$F$8</f>
        <v>0</v>
      </c>
      <c r="GI71" s="107"/>
      <c r="GJ71" s="107"/>
      <c r="GK71" s="107"/>
      <c r="GL71" s="282" t="str">
        <f aca="false">Language!$E$175</f>
        <v>Points:</v>
      </c>
      <c r="GM71" s="282"/>
      <c r="GN71" s="282"/>
      <c r="GO71" s="283" t="n">
        <f aca="false">GO69*PrSettings!$F$9</f>
        <v>0</v>
      </c>
      <c r="GP71" s="283" t="n">
        <f aca="false">GP69*PrSettings!$F$4</f>
        <v>0</v>
      </c>
      <c r="GQ71" s="283" t="n">
        <f aca="false">GQ69*PrSettings!$F$5</f>
        <v>0</v>
      </c>
      <c r="GR71" s="283" t="n">
        <f aca="false">GR69*PrSettings!$F$6</f>
        <v>0</v>
      </c>
      <c r="GS71" s="283" t="n">
        <f aca="false">GS69*PrSettings!$F$7</f>
        <v>0</v>
      </c>
      <c r="GT71" s="284" t="n">
        <f aca="false">GT69*PrSettings!$F$8</f>
        <v>0</v>
      </c>
      <c r="GV71" s="107"/>
      <c r="GW71" s="107"/>
      <c r="GX71" s="107"/>
      <c r="GY71" s="282" t="str">
        <f aca="false">Language!$E$175</f>
        <v>Points:</v>
      </c>
      <c r="GZ71" s="282"/>
      <c r="HA71" s="282"/>
      <c r="HB71" s="283" t="n">
        <f aca="false">HB69*PrSettings!$F$9</f>
        <v>0</v>
      </c>
      <c r="HC71" s="283" t="n">
        <f aca="false">HC69*PrSettings!$F$4</f>
        <v>0</v>
      </c>
      <c r="HD71" s="283" t="n">
        <f aca="false">HD69*PrSettings!$F$5</f>
        <v>0</v>
      </c>
      <c r="HE71" s="283" t="n">
        <f aca="false">HE69*PrSettings!$F$6</f>
        <v>0</v>
      </c>
      <c r="HF71" s="283" t="n">
        <f aca="false">HF69*PrSettings!$F$7</f>
        <v>0</v>
      </c>
      <c r="HG71" s="284" t="n">
        <f aca="false">HG69*PrSettings!$F$8</f>
        <v>0</v>
      </c>
      <c r="HI71" s="107"/>
      <c r="HJ71" s="107"/>
      <c r="HK71" s="107"/>
      <c r="HL71" s="282" t="str">
        <f aca="false">Language!$E$175</f>
        <v>Points:</v>
      </c>
      <c r="HM71" s="282"/>
      <c r="HN71" s="282"/>
      <c r="HO71" s="283" t="n">
        <f aca="false">HO69*PrSettings!$F$9</f>
        <v>0</v>
      </c>
      <c r="HP71" s="283" t="n">
        <f aca="false">HP69*PrSettings!$F$4</f>
        <v>0</v>
      </c>
      <c r="HQ71" s="283" t="n">
        <f aca="false">HQ69*PrSettings!$F$5</f>
        <v>0</v>
      </c>
      <c r="HR71" s="283" t="n">
        <f aca="false">HR69*PrSettings!$F$6</f>
        <v>0</v>
      </c>
      <c r="HS71" s="283" t="n">
        <f aca="false">HS69*PrSettings!$F$7</f>
        <v>0</v>
      </c>
      <c r="HT71" s="284" t="n">
        <f aca="false">HT69*PrSettings!$F$8</f>
        <v>0</v>
      </c>
      <c r="HV71" s="107"/>
      <c r="HW71" s="107"/>
      <c r="HX71" s="107"/>
      <c r="HY71" s="282" t="str">
        <f aca="false">Language!$E$175</f>
        <v>Points:</v>
      </c>
      <c r="HZ71" s="282"/>
      <c r="IA71" s="282"/>
      <c r="IB71" s="283" t="n">
        <f aca="false">IB69*PrSettings!$F$9</f>
        <v>0</v>
      </c>
      <c r="IC71" s="283" t="n">
        <f aca="false">IC69*PrSettings!$F$4</f>
        <v>0</v>
      </c>
      <c r="ID71" s="283" t="n">
        <f aca="false">ID69*PrSettings!$F$5</f>
        <v>0</v>
      </c>
      <c r="IE71" s="283" t="n">
        <f aca="false">IE69*PrSettings!$F$6</f>
        <v>0</v>
      </c>
      <c r="IF71" s="283" t="n">
        <f aca="false">IF69*PrSettings!$F$7</f>
        <v>0</v>
      </c>
      <c r="IG71" s="284" t="n">
        <f aca="false">IG69*PrSettings!$F$8</f>
        <v>0</v>
      </c>
      <c r="II71" s="107"/>
      <c r="IJ71" s="107"/>
      <c r="IK71" s="107"/>
      <c r="IL71" s="282" t="str">
        <f aca="false">Language!$E$175</f>
        <v>Points:</v>
      </c>
      <c r="IM71" s="282"/>
      <c r="IN71" s="282"/>
      <c r="IO71" s="283" t="n">
        <f aca="false">IO69*PrSettings!$F$9</f>
        <v>0</v>
      </c>
      <c r="IP71" s="283" t="n">
        <f aca="false">IP69*PrSettings!$F$4</f>
        <v>0</v>
      </c>
      <c r="IQ71" s="283" t="n">
        <f aca="false">IQ69*PrSettings!$F$5</f>
        <v>0</v>
      </c>
      <c r="IR71" s="283" t="n">
        <f aca="false">IR69*PrSettings!$F$6</f>
        <v>0</v>
      </c>
      <c r="IS71" s="283" t="n">
        <f aca="false">IS69*PrSettings!$F$7</f>
        <v>0</v>
      </c>
      <c r="IT71" s="284" t="n">
        <f aca="false">IT69*PrSettings!$F$8</f>
        <v>0</v>
      </c>
      <c r="IV71" s="107"/>
      <c r="IW71" s="107"/>
      <c r="IX71" s="107"/>
      <c r="IY71" s="282" t="str">
        <f aca="false">Language!$E$175</f>
        <v>Points:</v>
      </c>
      <c r="IZ71" s="282"/>
      <c r="JA71" s="282"/>
      <c r="JB71" s="283" t="n">
        <f aca="false">JB69*PrSettings!$F$9</f>
        <v>0</v>
      </c>
      <c r="JC71" s="283" t="n">
        <f aca="false">JC69*PrSettings!$F$4</f>
        <v>0</v>
      </c>
      <c r="JD71" s="283" t="n">
        <f aca="false">JD69*PrSettings!$F$5</f>
        <v>0</v>
      </c>
      <c r="JE71" s="283" t="n">
        <f aca="false">JE69*PrSettings!$F$6</f>
        <v>0</v>
      </c>
      <c r="JF71" s="283" t="n">
        <f aca="false">JF69*PrSettings!$F$7</f>
        <v>0</v>
      </c>
      <c r="JG71" s="284" t="n">
        <f aca="false">JG69*PrSettings!$F$8</f>
        <v>0</v>
      </c>
      <c r="JI71" s="107"/>
      <c r="JJ71" s="107"/>
      <c r="JK71" s="107"/>
      <c r="JL71" s="282" t="str">
        <f aca="false">Language!$E$175</f>
        <v>Points:</v>
      </c>
      <c r="JM71" s="282"/>
      <c r="JN71" s="282"/>
      <c r="JO71" s="283" t="n">
        <f aca="false">JO69*PrSettings!$F$9</f>
        <v>0</v>
      </c>
      <c r="JP71" s="283" t="n">
        <f aca="false">JP69*PrSettings!$F$4</f>
        <v>0</v>
      </c>
      <c r="JQ71" s="283" t="n">
        <f aca="false">JQ69*PrSettings!$F$5</f>
        <v>0</v>
      </c>
      <c r="JR71" s="283" t="n">
        <f aca="false">JR69*PrSettings!$F$6</f>
        <v>0</v>
      </c>
      <c r="JS71" s="283" t="n">
        <f aca="false">JS69*PrSettings!$F$7</f>
        <v>0</v>
      </c>
      <c r="JT71" s="284" t="n">
        <f aca="false">JT69*PrSettings!$F$8</f>
        <v>0</v>
      </c>
      <c r="JV71" s="107"/>
      <c r="JW71" s="107"/>
      <c r="JX71" s="107"/>
      <c r="JY71" s="282" t="str">
        <f aca="false">Language!$E$175</f>
        <v>Points:</v>
      </c>
      <c r="JZ71" s="282"/>
      <c r="KA71" s="282"/>
      <c r="KB71" s="283" t="n">
        <f aca="false">KB69*PrSettings!$F$9</f>
        <v>0</v>
      </c>
      <c r="KC71" s="283" t="n">
        <f aca="false">KC69*PrSettings!$F$4</f>
        <v>0</v>
      </c>
      <c r="KD71" s="283" t="n">
        <f aca="false">KD69*PrSettings!$F$5</f>
        <v>0</v>
      </c>
      <c r="KE71" s="283" t="n">
        <f aca="false">KE69*PrSettings!$F$6</f>
        <v>0</v>
      </c>
      <c r="KF71" s="283" t="n">
        <f aca="false">KF69*PrSettings!$F$7</f>
        <v>0</v>
      </c>
      <c r="KG71" s="284" t="n">
        <f aca="false">KG69*PrSettings!$F$8</f>
        <v>0</v>
      </c>
      <c r="KI71" s="107"/>
      <c r="KJ71" s="107"/>
      <c r="KK71" s="107"/>
      <c r="KL71" s="282" t="str">
        <f aca="false">Language!$E$175</f>
        <v>Points:</v>
      </c>
      <c r="KM71" s="282"/>
      <c r="KN71" s="282"/>
      <c r="KO71" s="283" t="n">
        <f aca="false">KO69*PrSettings!$F$9</f>
        <v>0</v>
      </c>
      <c r="KP71" s="283" t="n">
        <f aca="false">KP69*PrSettings!$F$4</f>
        <v>0</v>
      </c>
      <c r="KQ71" s="283" t="n">
        <f aca="false">KQ69*PrSettings!$F$5</f>
        <v>0</v>
      </c>
      <c r="KR71" s="283" t="n">
        <f aca="false">KR69*PrSettings!$F$6</f>
        <v>0</v>
      </c>
      <c r="KS71" s="283" t="n">
        <f aca="false">KS69*PrSettings!$F$7</f>
        <v>0</v>
      </c>
      <c r="KT71" s="284" t="n">
        <f aca="false">KT69*PrSettings!$F$8</f>
        <v>0</v>
      </c>
      <c r="KV71" s="107"/>
      <c r="KW71" s="107"/>
      <c r="KX71" s="107"/>
      <c r="KY71" s="282" t="str">
        <f aca="false">Language!$E$175</f>
        <v>Points:</v>
      </c>
      <c r="KZ71" s="282"/>
      <c r="LA71" s="282"/>
      <c r="LB71" s="283" t="n">
        <f aca="false">LB69*PrSettings!$F$9</f>
        <v>0</v>
      </c>
      <c r="LC71" s="283" t="n">
        <f aca="false">LC69*PrSettings!$F$4</f>
        <v>0</v>
      </c>
      <c r="LD71" s="283" t="n">
        <f aca="false">LD69*PrSettings!$F$5</f>
        <v>0</v>
      </c>
      <c r="LE71" s="283" t="n">
        <f aca="false">LE69*PrSettings!$F$6</f>
        <v>0</v>
      </c>
      <c r="LF71" s="283" t="n">
        <f aca="false">LF69*PrSettings!$F$7</f>
        <v>0</v>
      </c>
      <c r="LG71" s="284" t="n">
        <f aca="false">LG69*PrSettings!$F$8</f>
        <v>0</v>
      </c>
      <c r="LI71" s="107"/>
      <c r="LJ71" s="107"/>
      <c r="LK71" s="107"/>
      <c r="LL71" s="282" t="str">
        <f aca="false">Language!$E$175</f>
        <v>Points:</v>
      </c>
      <c r="LM71" s="282"/>
      <c r="LN71" s="282"/>
      <c r="LO71" s="283" t="n">
        <f aca="false">LO69*PrSettings!$F$9</f>
        <v>0</v>
      </c>
      <c r="LP71" s="283" t="n">
        <f aca="false">LP69*PrSettings!$F$4</f>
        <v>0</v>
      </c>
      <c r="LQ71" s="283" t="n">
        <f aca="false">LQ69*PrSettings!$F$5</f>
        <v>0</v>
      </c>
      <c r="LR71" s="283" t="n">
        <f aca="false">LR69*PrSettings!$F$6</f>
        <v>0</v>
      </c>
      <c r="LS71" s="283" t="n">
        <f aca="false">LS69*PrSettings!$F$7</f>
        <v>0</v>
      </c>
      <c r="LT71" s="284" t="n">
        <f aca="false">LT69*PrSettings!$F$8</f>
        <v>0</v>
      </c>
      <c r="LV71" s="107"/>
      <c r="LW71" s="107"/>
      <c r="LX71" s="107"/>
      <c r="LY71" s="282" t="str">
        <f aca="false">Language!$E$175</f>
        <v>Points:</v>
      </c>
      <c r="LZ71" s="282"/>
      <c r="MA71" s="282"/>
      <c r="MB71" s="283" t="n">
        <f aca="false">MB69*PrSettings!$F$9</f>
        <v>0</v>
      </c>
      <c r="MC71" s="283" t="n">
        <f aca="false">MC69*PrSettings!$F$4</f>
        <v>0</v>
      </c>
      <c r="MD71" s="283" t="n">
        <f aca="false">MD69*PrSettings!$F$5</f>
        <v>0</v>
      </c>
      <c r="ME71" s="283" t="n">
        <f aca="false">ME69*PrSettings!$F$6</f>
        <v>0</v>
      </c>
      <c r="MF71" s="283" t="n">
        <f aca="false">MF69*PrSettings!$F$7</f>
        <v>0</v>
      </c>
      <c r="MG71" s="284" t="n">
        <f aca="false">MG69*PrSettings!$F$8</f>
        <v>0</v>
      </c>
    </row>
    <row r="72" customFormat="false" ht="22.5" hidden="false" customHeight="true" outlineLevel="0" collapsed="false">
      <c r="A72" s="153"/>
      <c r="B72" s="153"/>
      <c r="F72" s="48"/>
      <c r="G72" s="48"/>
      <c r="H72" s="107"/>
      <c r="I72" s="107"/>
      <c r="J72" s="107"/>
      <c r="K72" s="107"/>
      <c r="L72" s="285" t="str">
        <f aca="false">Language!$E$176</f>
        <v>Sum:</v>
      </c>
      <c r="M72" s="285"/>
      <c r="N72" s="285"/>
      <c r="O72" s="286" t="n">
        <f aca="false">SUM(O70:T70)</f>
        <v>0</v>
      </c>
      <c r="P72" s="286"/>
      <c r="Q72" s="286"/>
      <c r="R72" s="286"/>
      <c r="S72" s="286"/>
      <c r="T72" s="286"/>
      <c r="V72" s="107"/>
      <c r="W72" s="107"/>
      <c r="X72" s="107"/>
      <c r="Y72" s="285" t="str">
        <f aca="false">Language!$E$176</f>
        <v>Sum:</v>
      </c>
      <c r="Z72" s="285"/>
      <c r="AA72" s="285"/>
      <c r="AB72" s="286" t="n">
        <f aca="false">SUM(AB70:AG70)</f>
        <v>0</v>
      </c>
      <c r="AC72" s="286"/>
      <c r="AD72" s="286"/>
      <c r="AE72" s="286"/>
      <c r="AF72" s="286"/>
      <c r="AG72" s="286"/>
      <c r="AI72" s="107"/>
      <c r="AJ72" s="107"/>
      <c r="AK72" s="107"/>
      <c r="AL72" s="285" t="str">
        <f aca="false">Language!$E$176</f>
        <v>Sum:</v>
      </c>
      <c r="AM72" s="285"/>
      <c r="AN72" s="285"/>
      <c r="AO72" s="286" t="n">
        <f aca="false">SUM(AO70:AT70)</f>
        <v>0</v>
      </c>
      <c r="AP72" s="286"/>
      <c r="AQ72" s="286"/>
      <c r="AR72" s="286"/>
      <c r="AS72" s="286"/>
      <c r="AT72" s="286"/>
      <c r="AV72" s="107"/>
      <c r="AW72" s="107"/>
      <c r="AX72" s="107"/>
      <c r="AY72" s="285" t="str">
        <f aca="false">Language!$E$176</f>
        <v>Sum:</v>
      </c>
      <c r="AZ72" s="285"/>
      <c r="BA72" s="285"/>
      <c r="BB72" s="286" t="n">
        <f aca="false">SUM(BB70:BG70)</f>
        <v>0</v>
      </c>
      <c r="BC72" s="286"/>
      <c r="BD72" s="286"/>
      <c r="BE72" s="286"/>
      <c r="BF72" s="286"/>
      <c r="BG72" s="286"/>
      <c r="BI72" s="107"/>
      <c r="BJ72" s="107"/>
      <c r="BK72" s="107"/>
      <c r="BL72" s="285" t="str">
        <f aca="false">Language!$E$176</f>
        <v>Sum:</v>
      </c>
      <c r="BM72" s="285"/>
      <c r="BN72" s="285"/>
      <c r="BO72" s="286" t="n">
        <f aca="false">SUM(BO70:BT70)</f>
        <v>0</v>
      </c>
      <c r="BP72" s="286"/>
      <c r="BQ72" s="286"/>
      <c r="BR72" s="286"/>
      <c r="BS72" s="286"/>
      <c r="BT72" s="286"/>
      <c r="BV72" s="107"/>
      <c r="BW72" s="107"/>
      <c r="BX72" s="107"/>
      <c r="BY72" s="285" t="str">
        <f aca="false">Language!$E$176</f>
        <v>Sum:</v>
      </c>
      <c r="BZ72" s="285"/>
      <c r="CA72" s="285"/>
      <c r="CB72" s="286" t="n">
        <f aca="false">SUM(CB70:CG70)</f>
        <v>0</v>
      </c>
      <c r="CC72" s="286"/>
      <c r="CD72" s="286"/>
      <c r="CE72" s="286"/>
      <c r="CF72" s="286"/>
      <c r="CG72" s="286"/>
      <c r="CI72" s="107"/>
      <c r="CJ72" s="107"/>
      <c r="CK72" s="107"/>
      <c r="CL72" s="285" t="str">
        <f aca="false">Language!$E$176</f>
        <v>Sum:</v>
      </c>
      <c r="CM72" s="285"/>
      <c r="CN72" s="285"/>
      <c r="CO72" s="286" t="n">
        <f aca="false">SUM(CO70:CT70)</f>
        <v>0</v>
      </c>
      <c r="CP72" s="286"/>
      <c r="CQ72" s="286"/>
      <c r="CR72" s="286"/>
      <c r="CS72" s="286"/>
      <c r="CT72" s="286"/>
      <c r="CV72" s="107"/>
      <c r="CW72" s="107"/>
      <c r="CX72" s="107"/>
      <c r="CY72" s="285" t="str">
        <f aca="false">Language!$E$176</f>
        <v>Sum:</v>
      </c>
      <c r="CZ72" s="285"/>
      <c r="DA72" s="285"/>
      <c r="DB72" s="286" t="n">
        <f aca="false">SUM(DB70:DG70)</f>
        <v>0</v>
      </c>
      <c r="DC72" s="286"/>
      <c r="DD72" s="286"/>
      <c r="DE72" s="286"/>
      <c r="DF72" s="286"/>
      <c r="DG72" s="286"/>
      <c r="DI72" s="107"/>
      <c r="DJ72" s="107"/>
      <c r="DK72" s="107"/>
      <c r="DL72" s="285" t="str">
        <f aca="false">Language!$E$176</f>
        <v>Sum:</v>
      </c>
      <c r="DM72" s="285"/>
      <c r="DN72" s="285"/>
      <c r="DO72" s="286" t="n">
        <f aca="false">SUM(DO70:DT70)</f>
        <v>0</v>
      </c>
      <c r="DP72" s="286"/>
      <c r="DQ72" s="286"/>
      <c r="DR72" s="286"/>
      <c r="DS72" s="286"/>
      <c r="DT72" s="286"/>
      <c r="DV72" s="107"/>
      <c r="DW72" s="107"/>
      <c r="DX72" s="107"/>
      <c r="DY72" s="285" t="str">
        <f aca="false">Language!$E$176</f>
        <v>Sum:</v>
      </c>
      <c r="DZ72" s="285"/>
      <c r="EA72" s="285"/>
      <c r="EB72" s="286" t="n">
        <f aca="false">SUM(EB70:EG70)</f>
        <v>0</v>
      </c>
      <c r="EC72" s="286"/>
      <c r="ED72" s="286"/>
      <c r="EE72" s="286"/>
      <c r="EF72" s="286"/>
      <c r="EG72" s="286"/>
      <c r="EI72" s="107"/>
      <c r="EJ72" s="107"/>
      <c r="EK72" s="107"/>
      <c r="EL72" s="285" t="str">
        <f aca="false">Language!$E$176</f>
        <v>Sum:</v>
      </c>
      <c r="EM72" s="285"/>
      <c r="EN72" s="285"/>
      <c r="EO72" s="286" t="n">
        <f aca="false">SUM(EO70:ET70)</f>
        <v>0</v>
      </c>
      <c r="EP72" s="286"/>
      <c r="EQ72" s="286"/>
      <c r="ER72" s="286"/>
      <c r="ES72" s="286"/>
      <c r="ET72" s="286"/>
      <c r="EV72" s="107"/>
      <c r="EW72" s="107"/>
      <c r="EX72" s="107"/>
      <c r="EY72" s="285" t="str">
        <f aca="false">Language!$E$176</f>
        <v>Sum:</v>
      </c>
      <c r="EZ72" s="285"/>
      <c r="FA72" s="285"/>
      <c r="FB72" s="286" t="n">
        <f aca="false">SUM(FB70:FG70)</f>
        <v>0</v>
      </c>
      <c r="FC72" s="286"/>
      <c r="FD72" s="286"/>
      <c r="FE72" s="286"/>
      <c r="FF72" s="286"/>
      <c r="FG72" s="286"/>
      <c r="FI72" s="107"/>
      <c r="FJ72" s="107"/>
      <c r="FK72" s="107"/>
      <c r="FL72" s="285" t="str">
        <f aca="false">Language!$E$176</f>
        <v>Sum:</v>
      </c>
      <c r="FM72" s="285"/>
      <c r="FN72" s="285"/>
      <c r="FO72" s="286" t="n">
        <f aca="false">SUM(FO70:FT70)</f>
        <v>0</v>
      </c>
      <c r="FP72" s="286"/>
      <c r="FQ72" s="286"/>
      <c r="FR72" s="286"/>
      <c r="FS72" s="286"/>
      <c r="FT72" s="286"/>
      <c r="FV72" s="107"/>
      <c r="FW72" s="107"/>
      <c r="FX72" s="107"/>
      <c r="FY72" s="285" t="str">
        <f aca="false">Language!$E$176</f>
        <v>Sum:</v>
      </c>
      <c r="FZ72" s="285"/>
      <c r="GA72" s="285"/>
      <c r="GB72" s="286" t="n">
        <f aca="false">SUM(GB70:GG70)</f>
        <v>0</v>
      </c>
      <c r="GC72" s="286"/>
      <c r="GD72" s="286"/>
      <c r="GE72" s="286"/>
      <c r="GF72" s="286"/>
      <c r="GG72" s="286"/>
      <c r="GI72" s="107"/>
      <c r="GJ72" s="107"/>
      <c r="GK72" s="107"/>
      <c r="GL72" s="285" t="str">
        <f aca="false">Language!$E$176</f>
        <v>Sum:</v>
      </c>
      <c r="GM72" s="285"/>
      <c r="GN72" s="285"/>
      <c r="GO72" s="286" t="n">
        <f aca="false">SUM(GO70:GT70)</f>
        <v>0</v>
      </c>
      <c r="GP72" s="286"/>
      <c r="GQ72" s="286"/>
      <c r="GR72" s="286"/>
      <c r="GS72" s="286"/>
      <c r="GT72" s="286"/>
      <c r="GV72" s="107"/>
      <c r="GW72" s="107"/>
      <c r="GX72" s="107"/>
      <c r="GY72" s="285" t="str">
        <f aca="false">Language!$E$176</f>
        <v>Sum:</v>
      </c>
      <c r="GZ72" s="285"/>
      <c r="HA72" s="285"/>
      <c r="HB72" s="286" t="n">
        <f aca="false">SUM(HB70:HG70)</f>
        <v>0</v>
      </c>
      <c r="HC72" s="286"/>
      <c r="HD72" s="286"/>
      <c r="HE72" s="286"/>
      <c r="HF72" s="286"/>
      <c r="HG72" s="286"/>
      <c r="HI72" s="107"/>
      <c r="HJ72" s="107"/>
      <c r="HK72" s="107"/>
      <c r="HL72" s="285" t="str">
        <f aca="false">Language!$E$176</f>
        <v>Sum:</v>
      </c>
      <c r="HM72" s="285"/>
      <c r="HN72" s="285"/>
      <c r="HO72" s="286" t="n">
        <f aca="false">SUM(HO70:HT70)</f>
        <v>0</v>
      </c>
      <c r="HP72" s="286"/>
      <c r="HQ72" s="286"/>
      <c r="HR72" s="286"/>
      <c r="HS72" s="286"/>
      <c r="HT72" s="286"/>
      <c r="HV72" s="107"/>
      <c r="HW72" s="107"/>
      <c r="HX72" s="107"/>
      <c r="HY72" s="285" t="str">
        <f aca="false">Language!$E$176</f>
        <v>Sum:</v>
      </c>
      <c r="HZ72" s="285"/>
      <c r="IA72" s="285"/>
      <c r="IB72" s="286" t="n">
        <f aca="false">SUM(IB70:IG70)</f>
        <v>0</v>
      </c>
      <c r="IC72" s="286"/>
      <c r="ID72" s="286"/>
      <c r="IE72" s="286"/>
      <c r="IF72" s="286"/>
      <c r="IG72" s="286"/>
      <c r="II72" s="107"/>
      <c r="IJ72" s="107"/>
      <c r="IK72" s="107"/>
      <c r="IL72" s="285" t="str">
        <f aca="false">Language!$E$176</f>
        <v>Sum:</v>
      </c>
      <c r="IM72" s="285"/>
      <c r="IN72" s="285"/>
      <c r="IO72" s="286" t="n">
        <f aca="false">SUM(IO70:IT70)</f>
        <v>0</v>
      </c>
      <c r="IP72" s="286"/>
      <c r="IQ72" s="286"/>
      <c r="IR72" s="286"/>
      <c r="IS72" s="286"/>
      <c r="IT72" s="286"/>
      <c r="IV72" s="107"/>
      <c r="IW72" s="107"/>
      <c r="IX72" s="107"/>
      <c r="IY72" s="285" t="str">
        <f aca="false">Language!$E$176</f>
        <v>Sum:</v>
      </c>
      <c r="IZ72" s="285"/>
      <c r="JA72" s="285"/>
      <c r="JB72" s="286" t="n">
        <f aca="false">SUM(JB70:JG70)</f>
        <v>0</v>
      </c>
      <c r="JC72" s="286"/>
      <c r="JD72" s="286"/>
      <c r="JE72" s="286"/>
      <c r="JF72" s="286"/>
      <c r="JG72" s="286"/>
      <c r="JI72" s="107"/>
      <c r="JJ72" s="107"/>
      <c r="JK72" s="107"/>
      <c r="JL72" s="285" t="str">
        <f aca="false">Language!$E$176</f>
        <v>Sum:</v>
      </c>
      <c r="JM72" s="285"/>
      <c r="JN72" s="285"/>
      <c r="JO72" s="286" t="n">
        <f aca="false">SUM(JO70:JT70)</f>
        <v>0</v>
      </c>
      <c r="JP72" s="286"/>
      <c r="JQ72" s="286"/>
      <c r="JR72" s="286"/>
      <c r="JS72" s="286"/>
      <c r="JT72" s="286"/>
      <c r="JV72" s="107"/>
      <c r="JW72" s="107"/>
      <c r="JX72" s="107"/>
      <c r="JY72" s="285" t="str">
        <f aca="false">Language!$E$176</f>
        <v>Sum:</v>
      </c>
      <c r="JZ72" s="285"/>
      <c r="KA72" s="285"/>
      <c r="KB72" s="286" t="n">
        <f aca="false">SUM(KB70:KG70)</f>
        <v>0</v>
      </c>
      <c r="KC72" s="286"/>
      <c r="KD72" s="286"/>
      <c r="KE72" s="286"/>
      <c r="KF72" s="286"/>
      <c r="KG72" s="286"/>
      <c r="KI72" s="107"/>
      <c r="KJ72" s="107"/>
      <c r="KK72" s="107"/>
      <c r="KL72" s="285" t="str">
        <f aca="false">Language!$E$176</f>
        <v>Sum:</v>
      </c>
      <c r="KM72" s="285"/>
      <c r="KN72" s="285"/>
      <c r="KO72" s="286" t="n">
        <f aca="false">SUM(KO70:KT70)</f>
        <v>0</v>
      </c>
      <c r="KP72" s="286"/>
      <c r="KQ72" s="286"/>
      <c r="KR72" s="286"/>
      <c r="KS72" s="286"/>
      <c r="KT72" s="286"/>
      <c r="KV72" s="107"/>
      <c r="KW72" s="107"/>
      <c r="KX72" s="107"/>
      <c r="KY72" s="285" t="str">
        <f aca="false">Language!$E$176</f>
        <v>Sum:</v>
      </c>
      <c r="KZ72" s="285"/>
      <c r="LA72" s="285"/>
      <c r="LB72" s="286" t="n">
        <f aca="false">SUM(LB70:LG70)</f>
        <v>0</v>
      </c>
      <c r="LC72" s="286"/>
      <c r="LD72" s="286"/>
      <c r="LE72" s="286"/>
      <c r="LF72" s="286"/>
      <c r="LG72" s="286"/>
      <c r="LI72" s="107"/>
      <c r="LJ72" s="107"/>
      <c r="LK72" s="107"/>
      <c r="LL72" s="285" t="str">
        <f aca="false">Language!$E$176</f>
        <v>Sum:</v>
      </c>
      <c r="LM72" s="285"/>
      <c r="LN72" s="285"/>
      <c r="LO72" s="286" t="n">
        <f aca="false">SUM(LO70:LT70)</f>
        <v>0</v>
      </c>
      <c r="LP72" s="286"/>
      <c r="LQ72" s="286"/>
      <c r="LR72" s="286"/>
      <c r="LS72" s="286"/>
      <c r="LT72" s="286"/>
      <c r="LV72" s="107"/>
      <c r="LW72" s="107"/>
      <c r="LX72" s="107"/>
      <c r="LY72" s="285" t="str">
        <f aca="false">Language!$E$176</f>
        <v>Sum:</v>
      </c>
      <c r="LZ72" s="285"/>
      <c r="MA72" s="285"/>
      <c r="MB72" s="286" t="n">
        <f aca="false">SUM(MB70:MG70)</f>
        <v>0</v>
      </c>
      <c r="MC72" s="286"/>
      <c r="MD72" s="286"/>
      <c r="ME72" s="286"/>
      <c r="MF72" s="286"/>
      <c r="MG72" s="286"/>
    </row>
    <row r="73" customFormat="false" ht="30.75" hidden="false" customHeight="true" outlineLevel="0" collapsed="false">
      <c r="A73" s="153"/>
      <c r="B73" s="153"/>
      <c r="F73" s="48"/>
      <c r="G73" s="48"/>
      <c r="H73" s="107"/>
      <c r="I73" s="107"/>
      <c r="J73" s="107"/>
      <c r="K73" s="107"/>
      <c r="L73" s="107"/>
      <c r="M73" s="107"/>
      <c r="N73" s="107"/>
      <c r="O73" s="107"/>
      <c r="P73" s="107"/>
      <c r="Q73" s="107"/>
      <c r="R73" s="107"/>
      <c r="S73" s="107"/>
      <c r="T73" s="107"/>
      <c r="V73" s="107"/>
      <c r="W73" s="107"/>
      <c r="X73" s="107"/>
      <c r="Y73" s="107"/>
      <c r="Z73" s="107"/>
      <c r="AA73" s="107"/>
      <c r="AB73" s="107"/>
      <c r="AC73" s="107"/>
      <c r="AD73" s="107"/>
      <c r="AE73" s="107"/>
      <c r="AF73" s="107"/>
      <c r="AG73" s="107"/>
      <c r="AI73" s="107"/>
      <c r="AJ73" s="107"/>
      <c r="AK73" s="107"/>
      <c r="AL73" s="107"/>
      <c r="AM73" s="107"/>
      <c r="AN73" s="107"/>
      <c r="AO73" s="107"/>
      <c r="AP73" s="107"/>
      <c r="AQ73" s="107"/>
      <c r="AR73" s="107"/>
      <c r="AS73" s="107"/>
      <c r="AT73" s="107"/>
      <c r="AV73" s="107"/>
      <c r="AW73" s="107"/>
      <c r="AX73" s="107"/>
      <c r="AY73" s="107"/>
      <c r="AZ73" s="107"/>
      <c r="BA73" s="107"/>
      <c r="BB73" s="107"/>
      <c r="BC73" s="107"/>
      <c r="BD73" s="107"/>
      <c r="BE73" s="107"/>
      <c r="BF73" s="107"/>
      <c r="BG73" s="107"/>
      <c r="BI73" s="107"/>
      <c r="BJ73" s="107"/>
      <c r="BK73" s="107"/>
      <c r="BL73" s="107"/>
      <c r="BM73" s="107"/>
      <c r="BN73" s="107"/>
      <c r="BO73" s="107"/>
      <c r="BP73" s="107"/>
      <c r="BQ73" s="107"/>
      <c r="BR73" s="107"/>
      <c r="BS73" s="107"/>
      <c r="BT73" s="107"/>
      <c r="BV73" s="107"/>
      <c r="BW73" s="107"/>
      <c r="BX73" s="107"/>
      <c r="BY73" s="107"/>
      <c r="BZ73" s="107"/>
      <c r="CA73" s="107"/>
      <c r="CB73" s="107"/>
      <c r="CC73" s="107"/>
      <c r="CD73" s="107"/>
      <c r="CE73" s="107"/>
      <c r="CF73" s="107"/>
      <c r="CG73" s="107"/>
      <c r="CI73" s="107"/>
      <c r="CJ73" s="107"/>
      <c r="CK73" s="107"/>
      <c r="CL73" s="107"/>
      <c r="CM73" s="107"/>
      <c r="CN73" s="107"/>
      <c r="CO73" s="107"/>
      <c r="CP73" s="107"/>
      <c r="CQ73" s="107"/>
      <c r="CR73" s="107"/>
      <c r="CS73" s="107"/>
      <c r="CT73" s="107"/>
      <c r="CV73" s="107"/>
      <c r="CW73" s="107"/>
      <c r="CX73" s="107"/>
      <c r="CY73" s="107"/>
      <c r="CZ73" s="107"/>
      <c r="DA73" s="107"/>
      <c r="DB73" s="107"/>
      <c r="DC73" s="107"/>
      <c r="DD73" s="107"/>
      <c r="DE73" s="107"/>
      <c r="DF73" s="107"/>
      <c r="DG73" s="107"/>
      <c r="DI73" s="107"/>
      <c r="DJ73" s="107"/>
      <c r="DK73" s="107"/>
      <c r="DL73" s="107"/>
      <c r="DM73" s="107"/>
      <c r="DN73" s="107"/>
      <c r="DO73" s="107"/>
      <c r="DP73" s="107"/>
      <c r="DQ73" s="107"/>
      <c r="DR73" s="107"/>
      <c r="DS73" s="107"/>
      <c r="DT73" s="107"/>
      <c r="DV73" s="107"/>
      <c r="DW73" s="107"/>
      <c r="DX73" s="107"/>
      <c r="DY73" s="107"/>
      <c r="DZ73" s="107"/>
      <c r="EA73" s="107"/>
      <c r="EB73" s="107"/>
      <c r="EC73" s="107"/>
      <c r="ED73" s="107"/>
      <c r="EE73" s="107"/>
      <c r="EF73" s="107"/>
      <c r="EG73" s="107"/>
      <c r="EI73" s="107"/>
      <c r="EJ73" s="107"/>
      <c r="EK73" s="107"/>
      <c r="EL73" s="107"/>
      <c r="EM73" s="107"/>
      <c r="EN73" s="107"/>
      <c r="EO73" s="107"/>
      <c r="EP73" s="107"/>
      <c r="EQ73" s="107"/>
      <c r="ER73" s="107"/>
      <c r="ES73" s="107"/>
      <c r="ET73" s="107"/>
      <c r="EV73" s="107"/>
      <c r="EW73" s="107"/>
      <c r="EX73" s="107"/>
      <c r="EY73" s="107"/>
      <c r="EZ73" s="107"/>
      <c r="FA73" s="107"/>
      <c r="FB73" s="107"/>
      <c r="FC73" s="107"/>
      <c r="FD73" s="107"/>
      <c r="FE73" s="107"/>
      <c r="FF73" s="107"/>
      <c r="FG73" s="107"/>
      <c r="FI73" s="107"/>
      <c r="FJ73" s="107"/>
      <c r="FK73" s="107"/>
      <c r="FL73" s="107"/>
      <c r="FM73" s="107"/>
      <c r="FN73" s="107"/>
      <c r="FO73" s="107"/>
      <c r="FP73" s="107"/>
      <c r="FQ73" s="107"/>
      <c r="FR73" s="107"/>
      <c r="FS73" s="107"/>
      <c r="FT73" s="107"/>
      <c r="FV73" s="107"/>
      <c r="FW73" s="107"/>
      <c r="FX73" s="107"/>
      <c r="FY73" s="107"/>
      <c r="FZ73" s="107"/>
      <c r="GA73" s="107"/>
      <c r="GB73" s="107"/>
      <c r="GC73" s="107"/>
      <c r="GD73" s="107"/>
      <c r="GE73" s="107"/>
      <c r="GF73" s="107"/>
      <c r="GG73" s="107"/>
      <c r="GI73" s="107"/>
      <c r="GJ73" s="107"/>
      <c r="GK73" s="107"/>
      <c r="GL73" s="107"/>
      <c r="GM73" s="107"/>
      <c r="GN73" s="107"/>
      <c r="GO73" s="107"/>
      <c r="GP73" s="107"/>
      <c r="GQ73" s="107"/>
      <c r="GR73" s="107"/>
      <c r="GS73" s="107"/>
      <c r="GT73" s="107"/>
      <c r="GV73" s="107"/>
      <c r="GW73" s="107"/>
      <c r="GX73" s="107"/>
      <c r="GY73" s="107"/>
      <c r="GZ73" s="107"/>
      <c r="HA73" s="107"/>
      <c r="HB73" s="107"/>
      <c r="HC73" s="107"/>
      <c r="HD73" s="107"/>
      <c r="HE73" s="107"/>
      <c r="HF73" s="107"/>
      <c r="HG73" s="107"/>
      <c r="HI73" s="107"/>
      <c r="HJ73" s="107"/>
      <c r="HK73" s="107"/>
      <c r="HL73" s="107"/>
      <c r="HM73" s="107"/>
      <c r="HN73" s="107"/>
      <c r="HO73" s="107"/>
      <c r="HP73" s="107"/>
      <c r="HQ73" s="107"/>
      <c r="HR73" s="107"/>
      <c r="HS73" s="107"/>
      <c r="HT73" s="107"/>
      <c r="HV73" s="107"/>
      <c r="HW73" s="107"/>
      <c r="HX73" s="107"/>
      <c r="HY73" s="107"/>
      <c r="HZ73" s="107"/>
      <c r="IA73" s="107"/>
      <c r="IB73" s="107"/>
      <c r="IC73" s="107"/>
      <c r="ID73" s="107"/>
      <c r="IE73" s="107"/>
      <c r="IF73" s="107"/>
      <c r="IG73" s="107"/>
      <c r="II73" s="107"/>
      <c r="IJ73" s="107"/>
      <c r="IK73" s="107"/>
      <c r="IL73" s="107"/>
      <c r="IM73" s="107"/>
      <c r="IN73" s="107"/>
      <c r="IO73" s="107"/>
      <c r="IP73" s="107"/>
      <c r="IQ73" s="107"/>
      <c r="IR73" s="107"/>
      <c r="IS73" s="107"/>
      <c r="IT73" s="107"/>
      <c r="IV73" s="107"/>
      <c r="IW73" s="107"/>
      <c r="IX73" s="107"/>
      <c r="IY73" s="107"/>
      <c r="IZ73" s="107"/>
      <c r="JA73" s="107"/>
      <c r="JB73" s="107"/>
      <c r="JC73" s="107"/>
      <c r="JD73" s="107"/>
      <c r="JE73" s="107"/>
      <c r="JF73" s="107"/>
      <c r="JG73" s="107"/>
      <c r="JI73" s="107"/>
      <c r="JJ73" s="107"/>
      <c r="JK73" s="107"/>
      <c r="JL73" s="107"/>
      <c r="JM73" s="107"/>
      <c r="JN73" s="107"/>
      <c r="JO73" s="107"/>
      <c r="JP73" s="107"/>
      <c r="JQ73" s="107"/>
      <c r="JR73" s="107"/>
      <c r="JS73" s="107"/>
      <c r="JT73" s="107"/>
      <c r="JV73" s="107"/>
      <c r="JW73" s="107"/>
      <c r="JX73" s="107"/>
      <c r="JY73" s="107"/>
      <c r="JZ73" s="107"/>
      <c r="KA73" s="107"/>
      <c r="KB73" s="107"/>
      <c r="KC73" s="107"/>
      <c r="KD73" s="107"/>
      <c r="KE73" s="107"/>
      <c r="KF73" s="107"/>
      <c r="KG73" s="107"/>
      <c r="KI73" s="107"/>
      <c r="KJ73" s="107"/>
      <c r="KK73" s="107"/>
      <c r="KL73" s="107"/>
      <c r="KM73" s="107"/>
      <c r="KN73" s="107"/>
      <c r="KO73" s="107"/>
      <c r="KP73" s="107"/>
      <c r="KQ73" s="107"/>
      <c r="KR73" s="107"/>
      <c r="KS73" s="107"/>
      <c r="KT73" s="107"/>
      <c r="KV73" s="107"/>
      <c r="KW73" s="107"/>
      <c r="KX73" s="107"/>
      <c r="KY73" s="107"/>
      <c r="KZ73" s="107"/>
      <c r="LA73" s="107"/>
      <c r="LB73" s="107"/>
      <c r="LC73" s="107"/>
      <c r="LD73" s="107"/>
      <c r="LE73" s="107"/>
      <c r="LF73" s="107"/>
      <c r="LG73" s="107"/>
      <c r="LI73" s="107"/>
      <c r="LJ73" s="107"/>
      <c r="LK73" s="107"/>
      <c r="LL73" s="107"/>
      <c r="LM73" s="107"/>
      <c r="LN73" s="107"/>
      <c r="LO73" s="107"/>
      <c r="LP73" s="107"/>
      <c r="LQ73" s="107"/>
      <c r="LR73" s="107"/>
      <c r="LS73" s="107"/>
      <c r="LT73" s="107"/>
      <c r="LV73" s="107"/>
      <c r="LW73" s="107"/>
      <c r="LX73" s="107"/>
      <c r="LY73" s="107"/>
      <c r="LZ73" s="107"/>
      <c r="MA73" s="107"/>
      <c r="MB73" s="107"/>
      <c r="MC73" s="107"/>
      <c r="MD73" s="107"/>
      <c r="ME73" s="107"/>
      <c r="MF73" s="107"/>
      <c r="MG73" s="107"/>
    </row>
    <row r="74" customFormat="false" ht="15.75" hidden="false" customHeight="true" outlineLevel="0" collapsed="false">
      <c r="A74" s="153"/>
      <c r="B74" s="287" t="str">
        <f aca="false">Language!$E$188</f>
        <v>Hint</v>
      </c>
      <c r="C74" s="287"/>
      <c r="D74" s="287"/>
      <c r="E74" s="287"/>
      <c r="F74" s="287"/>
      <c r="G74" s="287"/>
      <c r="H74" s="287"/>
      <c r="I74" s="202"/>
      <c r="J74" s="202"/>
      <c r="K74" s="202"/>
      <c r="L74" s="202"/>
      <c r="T74" s="107"/>
      <c r="V74" s="202"/>
      <c r="W74" s="202"/>
      <c r="X74" s="202"/>
      <c r="Y74" s="202"/>
      <c r="AG74" s="107"/>
      <c r="AI74" s="202"/>
      <c r="AJ74" s="202"/>
      <c r="AK74" s="202"/>
      <c r="AL74" s="202"/>
      <c r="AT74" s="107"/>
      <c r="AV74" s="202"/>
      <c r="AW74" s="202"/>
      <c r="AX74" s="202"/>
      <c r="AY74" s="202"/>
      <c r="BG74" s="107"/>
      <c r="BI74" s="202"/>
      <c r="BJ74" s="202"/>
      <c r="BK74" s="202"/>
      <c r="BL74" s="202"/>
      <c r="BT74" s="107"/>
      <c r="BV74" s="202"/>
      <c r="BW74" s="202"/>
      <c r="BX74" s="202"/>
      <c r="BY74" s="202"/>
      <c r="CG74" s="107"/>
      <c r="CI74" s="202"/>
      <c r="CJ74" s="202"/>
      <c r="CK74" s="202"/>
      <c r="CL74" s="202"/>
      <c r="CT74" s="107"/>
      <c r="CV74" s="202"/>
      <c r="CW74" s="202"/>
      <c r="CX74" s="202"/>
      <c r="CY74" s="202"/>
      <c r="DG74" s="107"/>
      <c r="DI74" s="202"/>
      <c r="DJ74" s="202"/>
      <c r="DK74" s="202"/>
      <c r="DL74" s="202"/>
      <c r="DT74" s="107"/>
      <c r="DV74" s="202"/>
      <c r="DW74" s="202"/>
      <c r="DX74" s="202"/>
      <c r="DY74" s="202"/>
      <c r="EG74" s="107"/>
      <c r="EI74" s="202"/>
      <c r="EJ74" s="202"/>
      <c r="EK74" s="202"/>
      <c r="EL74" s="202"/>
      <c r="ET74" s="107"/>
      <c r="EV74" s="202"/>
      <c r="EW74" s="202"/>
      <c r="EX74" s="202"/>
      <c r="EY74" s="202"/>
      <c r="FG74" s="107"/>
      <c r="FI74" s="202"/>
      <c r="FJ74" s="202"/>
      <c r="FK74" s="202"/>
      <c r="FL74" s="202"/>
      <c r="FT74" s="107"/>
      <c r="FV74" s="202"/>
      <c r="FW74" s="202"/>
      <c r="FX74" s="202"/>
      <c r="FY74" s="202"/>
      <c r="GG74" s="107"/>
      <c r="GI74" s="202"/>
      <c r="GJ74" s="202"/>
      <c r="GK74" s="202"/>
      <c r="GL74" s="202"/>
      <c r="GT74" s="107"/>
      <c r="GV74" s="202"/>
      <c r="GW74" s="202"/>
      <c r="GX74" s="202"/>
      <c r="GY74" s="202"/>
      <c r="HG74" s="107"/>
      <c r="HI74" s="202"/>
      <c r="HJ74" s="202"/>
      <c r="HK74" s="202"/>
      <c r="HL74" s="202"/>
      <c r="HT74" s="107"/>
      <c r="HV74" s="202"/>
      <c r="HW74" s="202"/>
      <c r="HX74" s="202"/>
      <c r="HY74" s="202"/>
      <c r="IG74" s="107"/>
      <c r="II74" s="202"/>
      <c r="IJ74" s="202"/>
      <c r="IK74" s="202"/>
      <c r="IL74" s="202"/>
      <c r="IT74" s="107"/>
      <c r="IV74" s="202"/>
      <c r="IW74" s="202"/>
      <c r="IX74" s="202"/>
      <c r="IY74" s="202"/>
      <c r="JG74" s="107"/>
      <c r="JI74" s="202"/>
      <c r="JJ74" s="202"/>
      <c r="JK74" s="202"/>
      <c r="JL74" s="202"/>
      <c r="JT74" s="107"/>
      <c r="JV74" s="202"/>
      <c r="JW74" s="202"/>
      <c r="JX74" s="202"/>
      <c r="JY74" s="202"/>
      <c r="KG74" s="107"/>
      <c r="KI74" s="202"/>
      <c r="KJ74" s="202"/>
      <c r="KK74" s="202"/>
      <c r="KL74" s="202"/>
      <c r="KT74" s="107"/>
      <c r="KV74" s="202"/>
      <c r="KW74" s="202"/>
      <c r="KX74" s="202"/>
      <c r="KY74" s="202"/>
      <c r="LG74" s="107"/>
      <c r="LI74" s="202"/>
      <c r="LJ74" s="202"/>
      <c r="LK74" s="202"/>
      <c r="LL74" s="202"/>
      <c r="LT74" s="107"/>
      <c r="LV74" s="202"/>
      <c r="LW74" s="202"/>
      <c r="LX74" s="202"/>
      <c r="LY74" s="202"/>
      <c r="MG74" s="107"/>
    </row>
    <row r="75" customFormat="false" ht="16.5" hidden="false" customHeight="true" outlineLevel="0" collapsed="false">
      <c r="A75" s="153"/>
      <c r="B75" s="288" t="str">
        <f aca="false">Language!$E$197</f>
        <v>For example, to add ten more people, select columns HI through MG and copy them to the right. Finished.
(Remove sheet protection!)</v>
      </c>
      <c r="C75" s="288"/>
      <c r="D75" s="288"/>
      <c r="E75" s="288"/>
      <c r="F75" s="288"/>
      <c r="G75" s="288"/>
      <c r="H75" s="288"/>
      <c r="I75" s="289"/>
      <c r="J75" s="290"/>
      <c r="K75" s="290"/>
      <c r="L75" s="290"/>
      <c r="T75" s="107"/>
      <c r="V75" s="290"/>
      <c r="W75" s="290"/>
      <c r="X75" s="290"/>
      <c r="Y75" s="290"/>
      <c r="AG75" s="107"/>
      <c r="AI75" s="290"/>
      <c r="AJ75" s="290"/>
      <c r="AK75" s="290"/>
      <c r="AL75" s="290"/>
      <c r="AT75" s="107"/>
      <c r="AV75" s="290"/>
      <c r="AW75" s="290"/>
      <c r="AX75" s="290"/>
      <c r="AY75" s="290"/>
      <c r="BG75" s="107"/>
      <c r="BI75" s="290"/>
      <c r="BJ75" s="290"/>
      <c r="BK75" s="290"/>
      <c r="BL75" s="290"/>
      <c r="BT75" s="107"/>
      <c r="BV75" s="290"/>
      <c r="BW75" s="290"/>
      <c r="BX75" s="290"/>
      <c r="BY75" s="290"/>
      <c r="CG75" s="107"/>
      <c r="CI75" s="290"/>
      <c r="CJ75" s="290"/>
      <c r="CK75" s="290"/>
      <c r="CL75" s="290"/>
      <c r="CT75" s="107"/>
      <c r="CV75" s="290"/>
      <c r="CW75" s="290"/>
      <c r="CX75" s="290"/>
      <c r="CY75" s="290"/>
      <c r="DG75" s="107"/>
      <c r="DI75" s="290"/>
      <c r="DJ75" s="290"/>
      <c r="DK75" s="290"/>
      <c r="DL75" s="290"/>
      <c r="DT75" s="107"/>
      <c r="DV75" s="290"/>
      <c r="DW75" s="290"/>
      <c r="DX75" s="290"/>
      <c r="DY75" s="290"/>
      <c r="EG75" s="107"/>
      <c r="EI75" s="290"/>
      <c r="EJ75" s="290"/>
      <c r="EK75" s="290"/>
      <c r="EL75" s="290"/>
      <c r="ET75" s="107"/>
      <c r="EV75" s="290"/>
      <c r="EW75" s="290"/>
      <c r="EX75" s="290"/>
      <c r="EY75" s="290"/>
      <c r="FG75" s="107"/>
      <c r="FI75" s="290"/>
      <c r="FJ75" s="290"/>
      <c r="FK75" s="290"/>
      <c r="FL75" s="290"/>
      <c r="FT75" s="107"/>
      <c r="FV75" s="290"/>
      <c r="FW75" s="290"/>
      <c r="FX75" s="290"/>
      <c r="FY75" s="290"/>
      <c r="GG75" s="107"/>
      <c r="GI75" s="290"/>
      <c r="GJ75" s="290"/>
      <c r="GK75" s="290"/>
      <c r="GL75" s="290"/>
      <c r="GT75" s="107"/>
      <c r="GV75" s="290"/>
      <c r="GW75" s="290"/>
      <c r="GX75" s="290"/>
      <c r="GY75" s="290"/>
      <c r="HG75" s="107"/>
      <c r="HI75" s="290"/>
      <c r="HJ75" s="290"/>
      <c r="HK75" s="290"/>
      <c r="HL75" s="290"/>
      <c r="HT75" s="107"/>
      <c r="HV75" s="290"/>
      <c r="HW75" s="290"/>
      <c r="HX75" s="290"/>
      <c r="HY75" s="290"/>
      <c r="IG75" s="107"/>
      <c r="II75" s="290"/>
      <c r="IJ75" s="290"/>
      <c r="IK75" s="290"/>
      <c r="IL75" s="290"/>
      <c r="IT75" s="107"/>
      <c r="IV75" s="290"/>
      <c r="IW75" s="290"/>
      <c r="IX75" s="290"/>
      <c r="IY75" s="290"/>
      <c r="JG75" s="107"/>
      <c r="JI75" s="290"/>
      <c r="JJ75" s="290"/>
      <c r="JK75" s="290"/>
      <c r="JL75" s="290"/>
      <c r="JT75" s="107"/>
      <c r="JV75" s="290"/>
      <c r="JW75" s="290"/>
      <c r="JX75" s="290"/>
      <c r="JY75" s="290"/>
      <c r="KG75" s="107"/>
      <c r="KI75" s="290"/>
      <c r="KJ75" s="290"/>
      <c r="KK75" s="290"/>
      <c r="KL75" s="290"/>
      <c r="KT75" s="107"/>
      <c r="KV75" s="290"/>
      <c r="KW75" s="290"/>
      <c r="KX75" s="290"/>
      <c r="KY75" s="290"/>
      <c r="LG75" s="107"/>
      <c r="LI75" s="290"/>
      <c r="LJ75" s="290"/>
      <c r="LK75" s="290"/>
      <c r="LL75" s="290"/>
      <c r="LT75" s="107"/>
      <c r="LV75" s="290"/>
      <c r="LW75" s="290"/>
      <c r="LX75" s="290"/>
      <c r="LY75" s="290"/>
      <c r="MG75" s="107"/>
    </row>
    <row r="76" customFormat="false" ht="15.75" hidden="false" customHeight="true" outlineLevel="0" collapsed="false">
      <c r="A76" s="153"/>
      <c r="B76" s="288"/>
      <c r="C76" s="288"/>
      <c r="D76" s="288"/>
      <c r="E76" s="288"/>
      <c r="F76" s="288"/>
      <c r="G76" s="288"/>
      <c r="H76" s="288"/>
      <c r="I76" s="289"/>
      <c r="J76" s="290"/>
      <c r="K76" s="290"/>
      <c r="L76" s="290"/>
      <c r="T76" s="107"/>
      <c r="V76" s="290"/>
      <c r="W76" s="290"/>
      <c r="X76" s="290"/>
      <c r="Y76" s="290"/>
      <c r="AG76" s="107"/>
      <c r="AI76" s="290"/>
      <c r="AJ76" s="290"/>
      <c r="AK76" s="290"/>
      <c r="AL76" s="290"/>
      <c r="AT76" s="107"/>
      <c r="AV76" s="290"/>
      <c r="AW76" s="290"/>
      <c r="AX76" s="290"/>
      <c r="AY76" s="290"/>
      <c r="BG76" s="107"/>
      <c r="BI76" s="290"/>
      <c r="BJ76" s="290"/>
      <c r="BK76" s="290"/>
      <c r="BL76" s="290"/>
      <c r="BT76" s="107"/>
      <c r="BV76" s="290"/>
      <c r="BW76" s="290"/>
      <c r="BX76" s="290"/>
      <c r="BY76" s="290"/>
      <c r="CG76" s="107"/>
      <c r="CI76" s="290"/>
      <c r="CJ76" s="290"/>
      <c r="CK76" s="290"/>
      <c r="CL76" s="290"/>
      <c r="CT76" s="107"/>
      <c r="CV76" s="290"/>
      <c r="CW76" s="290"/>
      <c r="CX76" s="290"/>
      <c r="CY76" s="290"/>
      <c r="DG76" s="107"/>
      <c r="DI76" s="290"/>
      <c r="DJ76" s="290"/>
      <c r="DK76" s="290"/>
      <c r="DL76" s="290"/>
      <c r="DT76" s="107"/>
      <c r="DV76" s="290"/>
      <c r="DW76" s="290"/>
      <c r="DX76" s="290"/>
      <c r="DY76" s="290"/>
      <c r="EG76" s="107"/>
      <c r="EI76" s="290"/>
      <c r="EJ76" s="290"/>
      <c r="EK76" s="290"/>
      <c r="EL76" s="290"/>
      <c r="ET76" s="107"/>
      <c r="EV76" s="290"/>
      <c r="EW76" s="290"/>
      <c r="EX76" s="290"/>
      <c r="EY76" s="290"/>
      <c r="FG76" s="107"/>
      <c r="FI76" s="290"/>
      <c r="FJ76" s="290"/>
      <c r="FK76" s="290"/>
      <c r="FL76" s="290"/>
      <c r="FT76" s="107"/>
      <c r="FV76" s="290"/>
      <c r="FW76" s="290"/>
      <c r="FX76" s="290"/>
      <c r="FY76" s="290"/>
      <c r="GG76" s="107"/>
      <c r="GI76" s="290"/>
      <c r="GJ76" s="290"/>
      <c r="GK76" s="290"/>
      <c r="GL76" s="290"/>
      <c r="GT76" s="107"/>
      <c r="GV76" s="290"/>
      <c r="GW76" s="290"/>
      <c r="GX76" s="290"/>
      <c r="GY76" s="290"/>
      <c r="HG76" s="107"/>
      <c r="HI76" s="290"/>
      <c r="HJ76" s="290"/>
      <c r="HK76" s="290"/>
      <c r="HL76" s="290"/>
      <c r="HT76" s="107"/>
      <c r="HV76" s="290"/>
      <c r="HW76" s="290"/>
      <c r="HX76" s="290"/>
      <c r="HY76" s="290"/>
      <c r="IG76" s="107"/>
      <c r="II76" s="290"/>
      <c r="IJ76" s="290"/>
      <c r="IK76" s="290"/>
      <c r="IL76" s="290"/>
      <c r="IT76" s="107"/>
      <c r="IV76" s="290"/>
      <c r="IW76" s="290"/>
      <c r="IX76" s="290"/>
      <c r="IY76" s="290"/>
      <c r="JG76" s="107"/>
      <c r="JI76" s="290"/>
      <c r="JJ76" s="290"/>
      <c r="JK76" s="290"/>
      <c r="JL76" s="290"/>
      <c r="JT76" s="107"/>
      <c r="JV76" s="290"/>
      <c r="JW76" s="290"/>
      <c r="JX76" s="290"/>
      <c r="JY76" s="290"/>
      <c r="KG76" s="107"/>
      <c r="KI76" s="290"/>
      <c r="KJ76" s="290"/>
      <c r="KK76" s="290"/>
      <c r="KL76" s="290"/>
      <c r="KT76" s="107"/>
      <c r="KV76" s="290"/>
      <c r="KW76" s="290"/>
      <c r="KX76" s="290"/>
      <c r="KY76" s="290"/>
      <c r="LG76" s="107"/>
      <c r="LI76" s="290"/>
      <c r="LJ76" s="290"/>
      <c r="LK76" s="290"/>
      <c r="LL76" s="290"/>
      <c r="LT76" s="107"/>
      <c r="LV76" s="290"/>
      <c r="LW76" s="290"/>
      <c r="LX76" s="290"/>
      <c r="LY76" s="290"/>
      <c r="MG76" s="107"/>
    </row>
    <row r="77" customFormat="false" ht="15.75" hidden="false" customHeight="true" outlineLevel="0" collapsed="false">
      <c r="A77" s="153"/>
      <c r="B77" s="288"/>
      <c r="C77" s="288"/>
      <c r="D77" s="288"/>
      <c r="E77" s="288"/>
      <c r="F77" s="288"/>
      <c r="G77" s="288"/>
      <c r="H77" s="288"/>
      <c r="I77" s="289"/>
      <c r="J77" s="290"/>
      <c r="K77" s="290"/>
      <c r="L77" s="290"/>
      <c r="T77" s="107"/>
      <c r="V77" s="290"/>
      <c r="W77" s="290"/>
      <c r="X77" s="290"/>
      <c r="Y77" s="290"/>
      <c r="AG77" s="107"/>
      <c r="AI77" s="290"/>
      <c r="AJ77" s="290"/>
      <c r="AK77" s="290"/>
      <c r="AL77" s="290"/>
      <c r="AT77" s="107"/>
      <c r="AV77" s="290"/>
      <c r="AW77" s="290"/>
      <c r="AX77" s="290"/>
      <c r="AY77" s="290"/>
      <c r="BG77" s="107"/>
      <c r="BI77" s="290"/>
      <c r="BJ77" s="290"/>
      <c r="BK77" s="290"/>
      <c r="BL77" s="290"/>
      <c r="BT77" s="107"/>
      <c r="BV77" s="290"/>
      <c r="BW77" s="290"/>
      <c r="BX77" s="290"/>
      <c r="BY77" s="290"/>
      <c r="CG77" s="107"/>
      <c r="CI77" s="290"/>
      <c r="CJ77" s="290"/>
      <c r="CK77" s="290"/>
      <c r="CL77" s="290"/>
      <c r="CT77" s="107"/>
      <c r="CV77" s="290"/>
      <c r="CW77" s="290"/>
      <c r="CX77" s="290"/>
      <c r="CY77" s="290"/>
      <c r="DG77" s="107"/>
      <c r="DI77" s="290"/>
      <c r="DJ77" s="290"/>
      <c r="DK77" s="290"/>
      <c r="DL77" s="290"/>
      <c r="DT77" s="107"/>
      <c r="DV77" s="290"/>
      <c r="DW77" s="290"/>
      <c r="DX77" s="290"/>
      <c r="DY77" s="290"/>
      <c r="EG77" s="107"/>
      <c r="EI77" s="290"/>
      <c r="EJ77" s="290"/>
      <c r="EK77" s="290"/>
      <c r="EL77" s="290"/>
      <c r="ET77" s="107"/>
      <c r="EV77" s="290"/>
      <c r="EW77" s="290"/>
      <c r="EX77" s="290"/>
      <c r="EY77" s="290"/>
      <c r="FG77" s="107"/>
      <c r="FI77" s="290"/>
      <c r="FJ77" s="290"/>
      <c r="FK77" s="290"/>
      <c r="FL77" s="290"/>
      <c r="FT77" s="107"/>
      <c r="FV77" s="290"/>
      <c r="FW77" s="290"/>
      <c r="FX77" s="290"/>
      <c r="FY77" s="290"/>
      <c r="GG77" s="107"/>
      <c r="GI77" s="290"/>
      <c r="GJ77" s="290"/>
      <c r="GK77" s="290"/>
      <c r="GL77" s="290"/>
      <c r="GT77" s="107"/>
      <c r="GV77" s="290"/>
      <c r="GW77" s="290"/>
      <c r="GX77" s="290"/>
      <c r="GY77" s="290"/>
      <c r="HG77" s="107"/>
      <c r="HI77" s="290"/>
      <c r="HJ77" s="290"/>
      <c r="HK77" s="290"/>
      <c r="HL77" s="290"/>
      <c r="HT77" s="107"/>
      <c r="HV77" s="290"/>
      <c r="HW77" s="290"/>
      <c r="HX77" s="290"/>
      <c r="HY77" s="290"/>
      <c r="IG77" s="107"/>
      <c r="II77" s="290"/>
      <c r="IJ77" s="290"/>
      <c r="IK77" s="290"/>
      <c r="IL77" s="290"/>
      <c r="IT77" s="107"/>
      <c r="IV77" s="290"/>
      <c r="IW77" s="290"/>
      <c r="IX77" s="290"/>
      <c r="IY77" s="290"/>
      <c r="JG77" s="107"/>
      <c r="JI77" s="290"/>
      <c r="JJ77" s="290"/>
      <c r="JK77" s="290"/>
      <c r="JL77" s="290"/>
      <c r="JT77" s="107"/>
      <c r="JV77" s="290"/>
      <c r="JW77" s="290"/>
      <c r="JX77" s="290"/>
      <c r="JY77" s="290"/>
      <c r="KG77" s="107"/>
      <c r="KI77" s="290"/>
      <c r="KJ77" s="290"/>
      <c r="KK77" s="290"/>
      <c r="KL77" s="290"/>
      <c r="KT77" s="107"/>
      <c r="KV77" s="290"/>
      <c r="KW77" s="290"/>
      <c r="KX77" s="290"/>
      <c r="KY77" s="290"/>
      <c r="LG77" s="107"/>
      <c r="LI77" s="290"/>
      <c r="LJ77" s="290"/>
      <c r="LK77" s="290"/>
      <c r="LL77" s="290"/>
      <c r="LT77" s="107"/>
      <c r="LV77" s="290"/>
      <c r="LW77" s="290"/>
      <c r="LX77" s="290"/>
      <c r="LY77" s="290"/>
      <c r="MG77" s="107"/>
    </row>
    <row r="78" customFormat="false" ht="15.75" hidden="false" customHeight="true" outlineLevel="0" collapsed="false">
      <c r="A78" s="153"/>
      <c r="B78" s="291" t="str">
        <f aca="false">Language!$E$198</f>
        <v>To predict the teams in the KO round, enter the team numbers in the yellow fields.</v>
      </c>
      <c r="C78" s="291"/>
      <c r="D78" s="291"/>
      <c r="E78" s="291"/>
      <c r="F78" s="291"/>
      <c r="G78" s="291"/>
      <c r="H78" s="291"/>
      <c r="I78" s="289"/>
      <c r="J78" s="290"/>
      <c r="K78" s="290"/>
      <c r="L78" s="290"/>
      <c r="T78" s="107"/>
      <c r="V78" s="290"/>
      <c r="W78" s="290"/>
      <c r="X78" s="290"/>
      <c r="Y78" s="290"/>
      <c r="AG78" s="107"/>
      <c r="AI78" s="290"/>
      <c r="AJ78" s="290"/>
      <c r="AK78" s="290"/>
      <c r="AL78" s="290"/>
      <c r="AT78" s="107"/>
      <c r="AV78" s="290"/>
      <c r="AW78" s="290"/>
      <c r="AX78" s="290"/>
      <c r="AY78" s="290"/>
      <c r="BG78" s="107"/>
      <c r="BI78" s="290"/>
      <c r="BJ78" s="290"/>
      <c r="BK78" s="290"/>
      <c r="BL78" s="290"/>
      <c r="BT78" s="107"/>
      <c r="BV78" s="290"/>
      <c r="BW78" s="290"/>
      <c r="BX78" s="290"/>
      <c r="BY78" s="290"/>
      <c r="CG78" s="107"/>
      <c r="CI78" s="290"/>
      <c r="CJ78" s="290"/>
      <c r="CK78" s="290"/>
      <c r="CL78" s="290"/>
      <c r="CT78" s="107"/>
      <c r="CV78" s="290"/>
      <c r="CW78" s="290"/>
      <c r="CX78" s="290"/>
      <c r="CY78" s="290"/>
      <c r="DG78" s="107"/>
      <c r="DI78" s="290"/>
      <c r="DJ78" s="290"/>
      <c r="DK78" s="290"/>
      <c r="DL78" s="290"/>
      <c r="DT78" s="107"/>
      <c r="DV78" s="290"/>
      <c r="DW78" s="290"/>
      <c r="DX78" s="290"/>
      <c r="DY78" s="290"/>
      <c r="EG78" s="107"/>
      <c r="EI78" s="290"/>
      <c r="EJ78" s="290"/>
      <c r="EK78" s="290"/>
      <c r="EL78" s="290"/>
      <c r="ET78" s="107"/>
      <c r="EV78" s="290"/>
      <c r="EW78" s="290"/>
      <c r="EX78" s="290"/>
      <c r="EY78" s="290"/>
      <c r="FG78" s="107"/>
      <c r="FI78" s="290"/>
      <c r="FJ78" s="290"/>
      <c r="FK78" s="290"/>
      <c r="FL78" s="290"/>
      <c r="FT78" s="107"/>
      <c r="FV78" s="290"/>
      <c r="FW78" s="290"/>
      <c r="FX78" s="290"/>
      <c r="FY78" s="290"/>
      <c r="GG78" s="107"/>
      <c r="GI78" s="290"/>
      <c r="GJ78" s="290"/>
      <c r="GK78" s="290"/>
      <c r="GL78" s="290"/>
      <c r="GT78" s="107"/>
      <c r="GV78" s="290"/>
      <c r="GW78" s="290"/>
      <c r="GX78" s="290"/>
      <c r="GY78" s="290"/>
      <c r="HG78" s="107"/>
      <c r="HI78" s="290"/>
      <c r="HJ78" s="290"/>
      <c r="HK78" s="290"/>
      <c r="HL78" s="290"/>
      <c r="HT78" s="107"/>
      <c r="HV78" s="290"/>
      <c r="HW78" s="290"/>
      <c r="HX78" s="290"/>
      <c r="HY78" s="290"/>
      <c r="IG78" s="107"/>
      <c r="II78" s="290"/>
      <c r="IJ78" s="290"/>
      <c r="IK78" s="290"/>
      <c r="IL78" s="290"/>
      <c r="IT78" s="107"/>
      <c r="IV78" s="290"/>
      <c r="IW78" s="290"/>
      <c r="IX78" s="290"/>
      <c r="IY78" s="290"/>
      <c r="JG78" s="107"/>
      <c r="JI78" s="290"/>
      <c r="JJ78" s="290"/>
      <c r="JK78" s="290"/>
      <c r="JL78" s="290"/>
      <c r="JT78" s="107"/>
      <c r="JV78" s="290"/>
      <c r="JW78" s="290"/>
      <c r="JX78" s="290"/>
      <c r="JY78" s="290"/>
      <c r="KG78" s="107"/>
      <c r="KI78" s="290"/>
      <c r="KJ78" s="290"/>
      <c r="KK78" s="290"/>
      <c r="KL78" s="290"/>
      <c r="KT78" s="107"/>
      <c r="KV78" s="290"/>
      <c r="KW78" s="290"/>
      <c r="KX78" s="290"/>
      <c r="KY78" s="290"/>
      <c r="LG78" s="107"/>
      <c r="LI78" s="290"/>
      <c r="LJ78" s="290"/>
      <c r="LK78" s="290"/>
      <c r="LL78" s="290"/>
      <c r="LT78" s="107"/>
      <c r="LV78" s="290"/>
      <c r="LW78" s="290"/>
      <c r="LX78" s="290"/>
      <c r="LY78" s="290"/>
      <c r="MG78" s="107"/>
    </row>
    <row r="79" customFormat="false" ht="15.75" hidden="false" customHeight="true" outlineLevel="0" collapsed="false">
      <c r="A79" s="153"/>
      <c r="B79" s="291"/>
      <c r="C79" s="291"/>
      <c r="D79" s="291"/>
      <c r="E79" s="291"/>
      <c r="F79" s="291"/>
      <c r="G79" s="291"/>
      <c r="H79" s="291"/>
      <c r="I79" s="289"/>
      <c r="J79" s="290"/>
      <c r="K79" s="290"/>
      <c r="L79" s="290"/>
      <c r="T79" s="107"/>
      <c r="V79" s="290"/>
      <c r="W79" s="290"/>
      <c r="X79" s="290"/>
      <c r="Y79" s="290"/>
      <c r="AG79" s="107"/>
      <c r="AI79" s="290"/>
      <c r="AJ79" s="290"/>
      <c r="AK79" s="290"/>
      <c r="AL79" s="290"/>
      <c r="AT79" s="107"/>
      <c r="AV79" s="290"/>
      <c r="AW79" s="290"/>
      <c r="AX79" s="290"/>
      <c r="AY79" s="290"/>
      <c r="BG79" s="107"/>
      <c r="BI79" s="290"/>
      <c r="BJ79" s="290"/>
      <c r="BK79" s="290"/>
      <c r="BL79" s="290"/>
      <c r="BT79" s="107"/>
      <c r="BV79" s="290"/>
      <c r="BW79" s="290"/>
      <c r="BX79" s="290"/>
      <c r="BY79" s="290"/>
      <c r="CG79" s="107"/>
      <c r="CI79" s="290"/>
      <c r="CJ79" s="290"/>
      <c r="CK79" s="290"/>
      <c r="CL79" s="290"/>
      <c r="CT79" s="107"/>
      <c r="CV79" s="290"/>
      <c r="CW79" s="290"/>
      <c r="CX79" s="290"/>
      <c r="CY79" s="290"/>
      <c r="DG79" s="107"/>
      <c r="DI79" s="290"/>
      <c r="DJ79" s="290"/>
      <c r="DK79" s="290"/>
      <c r="DL79" s="290"/>
      <c r="DT79" s="107"/>
      <c r="DV79" s="290"/>
      <c r="DW79" s="290"/>
      <c r="DX79" s="290"/>
      <c r="DY79" s="290"/>
      <c r="EG79" s="107"/>
      <c r="EI79" s="290"/>
      <c r="EJ79" s="290"/>
      <c r="EK79" s="290"/>
      <c r="EL79" s="290"/>
      <c r="ET79" s="107"/>
      <c r="EV79" s="290"/>
      <c r="EW79" s="290"/>
      <c r="EX79" s="290"/>
      <c r="EY79" s="290"/>
      <c r="FG79" s="107"/>
      <c r="FI79" s="290"/>
      <c r="FJ79" s="290"/>
      <c r="FK79" s="290"/>
      <c r="FL79" s="290"/>
      <c r="FT79" s="107"/>
      <c r="FV79" s="290"/>
      <c r="FW79" s="290"/>
      <c r="FX79" s="290"/>
      <c r="FY79" s="290"/>
      <c r="GG79" s="107"/>
      <c r="GI79" s="290"/>
      <c r="GJ79" s="290"/>
      <c r="GK79" s="290"/>
      <c r="GL79" s="290"/>
      <c r="GT79" s="107"/>
      <c r="GV79" s="290"/>
      <c r="GW79" s="290"/>
      <c r="GX79" s="290"/>
      <c r="GY79" s="290"/>
      <c r="HG79" s="107"/>
      <c r="HI79" s="290"/>
      <c r="HJ79" s="290"/>
      <c r="HK79" s="290"/>
      <c r="HL79" s="290"/>
      <c r="HT79" s="107"/>
      <c r="HV79" s="290"/>
      <c r="HW79" s="290"/>
      <c r="HX79" s="290"/>
      <c r="HY79" s="290"/>
      <c r="IG79" s="107"/>
      <c r="II79" s="290"/>
      <c r="IJ79" s="290"/>
      <c r="IK79" s="290"/>
      <c r="IL79" s="290"/>
      <c r="IT79" s="107"/>
      <c r="IV79" s="290"/>
      <c r="IW79" s="290"/>
      <c r="IX79" s="290"/>
      <c r="IY79" s="290"/>
      <c r="JG79" s="107"/>
      <c r="JI79" s="290"/>
      <c r="JJ79" s="290"/>
      <c r="JK79" s="290"/>
      <c r="JL79" s="290"/>
      <c r="JT79" s="107"/>
      <c r="JV79" s="290"/>
      <c r="JW79" s="290"/>
      <c r="JX79" s="290"/>
      <c r="JY79" s="290"/>
      <c r="KG79" s="107"/>
      <c r="KI79" s="290"/>
      <c r="KJ79" s="290"/>
      <c r="KK79" s="290"/>
      <c r="KL79" s="290"/>
      <c r="KT79" s="107"/>
      <c r="KV79" s="290"/>
      <c r="KW79" s="290"/>
      <c r="KX79" s="290"/>
      <c r="KY79" s="290"/>
      <c r="LG79" s="107"/>
      <c r="LI79" s="290"/>
      <c r="LJ79" s="290"/>
      <c r="LK79" s="290"/>
      <c r="LL79" s="290"/>
      <c r="LT79" s="107"/>
      <c r="LV79" s="290"/>
      <c r="LW79" s="290"/>
      <c r="LX79" s="290"/>
      <c r="LY79" s="290"/>
      <c r="MG79" s="107"/>
    </row>
    <row r="80" customFormat="false" ht="15.75" hidden="false" customHeight="true" outlineLevel="0" collapsed="false">
      <c r="A80" s="153"/>
      <c r="B80" s="291"/>
      <c r="C80" s="291"/>
      <c r="D80" s="291"/>
      <c r="E80" s="291"/>
      <c r="F80" s="291"/>
      <c r="G80" s="291"/>
      <c r="H80" s="291"/>
      <c r="I80" s="289"/>
      <c r="J80" s="290"/>
      <c r="K80" s="290"/>
      <c r="L80" s="290"/>
      <c r="T80" s="107"/>
      <c r="V80" s="290"/>
      <c r="W80" s="290"/>
      <c r="X80" s="290"/>
      <c r="Y80" s="290"/>
      <c r="AG80" s="107"/>
      <c r="AI80" s="290"/>
      <c r="AJ80" s="290"/>
      <c r="AK80" s="290"/>
      <c r="AL80" s="290"/>
      <c r="AT80" s="107"/>
      <c r="AV80" s="290"/>
      <c r="AW80" s="290"/>
      <c r="AX80" s="290"/>
      <c r="AY80" s="290"/>
      <c r="BG80" s="107"/>
      <c r="BI80" s="290"/>
      <c r="BJ80" s="290"/>
      <c r="BK80" s="290"/>
      <c r="BL80" s="290"/>
      <c r="BT80" s="107"/>
      <c r="BV80" s="290"/>
      <c r="BW80" s="290"/>
      <c r="BX80" s="290"/>
      <c r="BY80" s="290"/>
      <c r="CG80" s="107"/>
      <c r="CI80" s="290"/>
      <c r="CJ80" s="290"/>
      <c r="CK80" s="290"/>
      <c r="CL80" s="290"/>
      <c r="CT80" s="107"/>
      <c r="CV80" s="290"/>
      <c r="CW80" s="290"/>
      <c r="CX80" s="290"/>
      <c r="CY80" s="290"/>
      <c r="DG80" s="107"/>
      <c r="DI80" s="290"/>
      <c r="DJ80" s="290"/>
      <c r="DK80" s="290"/>
      <c r="DL80" s="290"/>
      <c r="DT80" s="107"/>
      <c r="DV80" s="290"/>
      <c r="DW80" s="290"/>
      <c r="DX80" s="290"/>
      <c r="DY80" s="290"/>
      <c r="EG80" s="107"/>
      <c r="EI80" s="290"/>
      <c r="EJ80" s="290"/>
      <c r="EK80" s="290"/>
      <c r="EL80" s="290"/>
      <c r="ET80" s="107"/>
      <c r="EV80" s="290"/>
      <c r="EW80" s="290"/>
      <c r="EX80" s="290"/>
      <c r="EY80" s="290"/>
      <c r="FG80" s="107"/>
      <c r="FI80" s="290"/>
      <c r="FJ80" s="290"/>
      <c r="FK80" s="290"/>
      <c r="FL80" s="290"/>
      <c r="FT80" s="107"/>
      <c r="FV80" s="290"/>
      <c r="FW80" s="290"/>
      <c r="FX80" s="290"/>
      <c r="FY80" s="290"/>
      <c r="GG80" s="107"/>
      <c r="GI80" s="290"/>
      <c r="GJ80" s="290"/>
      <c r="GK80" s="290"/>
      <c r="GL80" s="290"/>
      <c r="GT80" s="107"/>
      <c r="GV80" s="290"/>
      <c r="GW80" s="290"/>
      <c r="GX80" s="290"/>
      <c r="GY80" s="290"/>
      <c r="HG80" s="107"/>
      <c r="HI80" s="290"/>
      <c r="HJ80" s="290"/>
      <c r="HK80" s="290"/>
      <c r="HL80" s="290"/>
      <c r="HT80" s="107"/>
      <c r="HV80" s="290"/>
      <c r="HW80" s="290"/>
      <c r="HX80" s="290"/>
      <c r="HY80" s="290"/>
      <c r="IG80" s="107"/>
      <c r="II80" s="290"/>
      <c r="IJ80" s="290"/>
      <c r="IK80" s="290"/>
      <c r="IL80" s="290"/>
      <c r="IT80" s="107"/>
      <c r="IV80" s="290"/>
      <c r="IW80" s="290"/>
      <c r="IX80" s="290"/>
      <c r="IY80" s="290"/>
      <c r="JG80" s="107"/>
      <c r="JI80" s="290"/>
      <c r="JJ80" s="290"/>
      <c r="JK80" s="290"/>
      <c r="JL80" s="290"/>
      <c r="JT80" s="107"/>
      <c r="JV80" s="290"/>
      <c r="JW80" s="290"/>
      <c r="JX80" s="290"/>
      <c r="JY80" s="290"/>
      <c r="KG80" s="107"/>
      <c r="KI80" s="290"/>
      <c r="KJ80" s="290"/>
      <c r="KK80" s="290"/>
      <c r="KL80" s="290"/>
      <c r="KT80" s="107"/>
      <c r="KV80" s="290"/>
      <c r="KW80" s="290"/>
      <c r="KX80" s="290"/>
      <c r="KY80" s="290"/>
      <c r="LG80" s="107"/>
      <c r="LI80" s="290"/>
      <c r="LJ80" s="290"/>
      <c r="LK80" s="290"/>
      <c r="LL80" s="290"/>
      <c r="LT80" s="107"/>
      <c r="LV80" s="290"/>
      <c r="LW80" s="290"/>
      <c r="LX80" s="290"/>
      <c r="LY80" s="290"/>
      <c r="MG80" s="107"/>
    </row>
    <row r="81" customFormat="false" ht="15.75" hidden="false" customHeight="true" outlineLevel="0" collapsed="false">
      <c r="A81" s="153"/>
      <c r="B81" s="292" t="str">
        <f aca="false">Language!$E$199</f>
        <v>The factors for the individual categories and other presettings can be selected on the 'PrSettings' worksheet.</v>
      </c>
      <c r="C81" s="292"/>
      <c r="D81" s="292"/>
      <c r="E81" s="292"/>
      <c r="F81" s="292"/>
      <c r="G81" s="292"/>
      <c r="H81" s="292"/>
      <c r="I81" s="107"/>
      <c r="J81" s="107"/>
      <c r="K81" s="107"/>
      <c r="L81" s="107"/>
      <c r="M81" s="107"/>
      <c r="N81" s="107"/>
      <c r="O81" s="107"/>
      <c r="P81" s="107"/>
      <c r="Q81" s="107"/>
      <c r="R81" s="107"/>
      <c r="S81" s="107"/>
      <c r="T81" s="107"/>
      <c r="V81" s="107"/>
      <c r="W81" s="107"/>
      <c r="X81" s="107"/>
      <c r="Y81" s="107"/>
      <c r="Z81" s="107"/>
      <c r="AA81" s="107"/>
      <c r="AB81" s="107"/>
      <c r="AC81" s="107"/>
      <c r="AD81" s="107"/>
      <c r="AE81" s="107"/>
      <c r="AF81" s="107"/>
      <c r="AG81" s="107"/>
      <c r="AI81" s="107"/>
      <c r="AJ81" s="107"/>
      <c r="AK81" s="107"/>
      <c r="AL81" s="107"/>
      <c r="AM81" s="107"/>
      <c r="AN81" s="107"/>
      <c r="AO81" s="107"/>
      <c r="AP81" s="107"/>
      <c r="AQ81" s="107"/>
      <c r="AR81" s="107"/>
      <c r="AS81" s="107"/>
      <c r="AT81" s="107"/>
      <c r="AV81" s="107"/>
      <c r="AW81" s="107"/>
      <c r="AX81" s="107"/>
      <c r="AY81" s="107"/>
      <c r="AZ81" s="107"/>
      <c r="BA81" s="107"/>
      <c r="BB81" s="107"/>
      <c r="BC81" s="107"/>
      <c r="BD81" s="107"/>
      <c r="BE81" s="107"/>
      <c r="BF81" s="107"/>
      <c r="BG81" s="107"/>
      <c r="BI81" s="107"/>
      <c r="BJ81" s="107"/>
      <c r="BK81" s="107"/>
      <c r="BL81" s="107"/>
      <c r="BM81" s="107"/>
      <c r="BN81" s="107"/>
      <c r="BO81" s="107"/>
      <c r="BP81" s="107"/>
      <c r="BQ81" s="107"/>
      <c r="BR81" s="107"/>
      <c r="BS81" s="107"/>
      <c r="BT81" s="107"/>
      <c r="BV81" s="107"/>
      <c r="BW81" s="107"/>
      <c r="BX81" s="107"/>
      <c r="BY81" s="107"/>
      <c r="BZ81" s="107"/>
      <c r="CA81" s="107"/>
      <c r="CB81" s="107"/>
      <c r="CC81" s="107"/>
      <c r="CD81" s="107"/>
      <c r="CE81" s="107"/>
      <c r="CF81" s="107"/>
      <c r="CG81" s="107"/>
      <c r="CI81" s="107"/>
      <c r="CJ81" s="107"/>
      <c r="CK81" s="107"/>
      <c r="CL81" s="107"/>
      <c r="CM81" s="107"/>
      <c r="CN81" s="107"/>
      <c r="CO81" s="107"/>
      <c r="CP81" s="107"/>
      <c r="CQ81" s="107"/>
      <c r="CR81" s="107"/>
      <c r="CS81" s="107"/>
      <c r="CT81" s="107"/>
      <c r="CV81" s="107"/>
      <c r="CW81" s="107"/>
      <c r="CX81" s="107"/>
      <c r="CY81" s="107"/>
      <c r="CZ81" s="107"/>
      <c r="DA81" s="107"/>
      <c r="DB81" s="107"/>
      <c r="DC81" s="107"/>
      <c r="DD81" s="107"/>
      <c r="DE81" s="107"/>
      <c r="DF81" s="107"/>
      <c r="DG81" s="107"/>
      <c r="DI81" s="107"/>
      <c r="DJ81" s="107"/>
      <c r="DK81" s="107"/>
      <c r="DL81" s="107"/>
      <c r="DM81" s="107"/>
      <c r="DN81" s="107"/>
      <c r="DO81" s="107"/>
      <c r="DP81" s="107"/>
      <c r="DQ81" s="107"/>
      <c r="DR81" s="107"/>
      <c r="DS81" s="107"/>
      <c r="DT81" s="107"/>
      <c r="DV81" s="107"/>
      <c r="DW81" s="107"/>
      <c r="DX81" s="107"/>
      <c r="DY81" s="107"/>
      <c r="DZ81" s="107"/>
      <c r="EA81" s="107"/>
      <c r="EB81" s="107"/>
      <c r="EC81" s="107"/>
      <c r="ED81" s="107"/>
      <c r="EE81" s="107"/>
      <c r="EF81" s="107"/>
      <c r="EG81" s="107"/>
      <c r="EI81" s="107"/>
      <c r="EJ81" s="107"/>
      <c r="EK81" s="107"/>
      <c r="EL81" s="107"/>
      <c r="EM81" s="107"/>
      <c r="EN81" s="107"/>
      <c r="EO81" s="107"/>
      <c r="EP81" s="107"/>
      <c r="EQ81" s="107"/>
      <c r="ER81" s="107"/>
      <c r="ES81" s="107"/>
      <c r="ET81" s="107"/>
      <c r="EV81" s="107"/>
      <c r="EW81" s="107"/>
      <c r="EX81" s="107"/>
      <c r="EY81" s="107"/>
      <c r="EZ81" s="107"/>
      <c r="FA81" s="107"/>
      <c r="FB81" s="107"/>
      <c r="FC81" s="107"/>
      <c r="FD81" s="107"/>
      <c r="FE81" s="107"/>
      <c r="FF81" s="107"/>
      <c r="FG81" s="107"/>
      <c r="FI81" s="107"/>
      <c r="FJ81" s="107"/>
      <c r="FK81" s="107"/>
      <c r="FL81" s="107"/>
      <c r="FM81" s="107"/>
      <c r="FN81" s="107"/>
      <c r="FO81" s="107"/>
      <c r="FP81" s="107"/>
      <c r="FQ81" s="107"/>
      <c r="FR81" s="107"/>
      <c r="FS81" s="107"/>
      <c r="FT81" s="107"/>
      <c r="FV81" s="107"/>
      <c r="FW81" s="107"/>
      <c r="FX81" s="107"/>
      <c r="FY81" s="107"/>
      <c r="FZ81" s="107"/>
      <c r="GA81" s="107"/>
      <c r="GB81" s="107"/>
      <c r="GC81" s="107"/>
      <c r="GD81" s="107"/>
      <c r="GE81" s="107"/>
      <c r="GF81" s="107"/>
      <c r="GG81" s="107"/>
      <c r="GI81" s="107"/>
      <c r="GJ81" s="107"/>
      <c r="GK81" s="107"/>
      <c r="GL81" s="107"/>
      <c r="GM81" s="107"/>
      <c r="GN81" s="107"/>
      <c r="GO81" s="107"/>
      <c r="GP81" s="107"/>
      <c r="GQ81" s="107"/>
      <c r="GR81" s="107"/>
      <c r="GS81" s="107"/>
      <c r="GT81" s="107"/>
      <c r="GV81" s="107"/>
      <c r="GW81" s="107"/>
      <c r="GX81" s="107"/>
      <c r="GY81" s="107"/>
      <c r="GZ81" s="107"/>
      <c r="HA81" s="107"/>
      <c r="HB81" s="107"/>
      <c r="HC81" s="107"/>
      <c r="HD81" s="107"/>
      <c r="HE81" s="107"/>
      <c r="HF81" s="107"/>
      <c r="HG81" s="107"/>
      <c r="HI81" s="107"/>
      <c r="HJ81" s="107"/>
      <c r="HK81" s="107"/>
      <c r="HL81" s="107"/>
      <c r="HM81" s="107"/>
      <c r="HN81" s="107"/>
      <c r="HO81" s="107"/>
      <c r="HP81" s="107"/>
      <c r="HQ81" s="107"/>
      <c r="HR81" s="107"/>
      <c r="HS81" s="107"/>
      <c r="HT81" s="107"/>
      <c r="HV81" s="107"/>
      <c r="HW81" s="107"/>
      <c r="HX81" s="107"/>
      <c r="HY81" s="107"/>
      <c r="HZ81" s="107"/>
      <c r="IA81" s="107"/>
      <c r="IB81" s="107"/>
      <c r="IC81" s="107"/>
      <c r="ID81" s="107"/>
      <c r="IE81" s="107"/>
      <c r="IF81" s="107"/>
      <c r="IG81" s="107"/>
      <c r="II81" s="107"/>
      <c r="IJ81" s="107"/>
      <c r="IK81" s="107"/>
      <c r="IL81" s="107"/>
      <c r="IM81" s="107"/>
      <c r="IN81" s="107"/>
      <c r="IO81" s="107"/>
      <c r="IP81" s="107"/>
      <c r="IQ81" s="107"/>
      <c r="IR81" s="107"/>
      <c r="IS81" s="107"/>
      <c r="IT81" s="107"/>
      <c r="IV81" s="107"/>
      <c r="IW81" s="107"/>
      <c r="IX81" s="107"/>
      <c r="IY81" s="107"/>
      <c r="IZ81" s="107"/>
      <c r="JA81" s="107"/>
      <c r="JB81" s="107"/>
      <c r="JC81" s="107"/>
      <c r="JD81" s="107"/>
      <c r="JE81" s="107"/>
      <c r="JF81" s="107"/>
      <c r="JG81" s="107"/>
      <c r="JI81" s="107"/>
      <c r="JJ81" s="107"/>
      <c r="JK81" s="107"/>
      <c r="JL81" s="107"/>
      <c r="JM81" s="107"/>
      <c r="JN81" s="107"/>
      <c r="JO81" s="107"/>
      <c r="JP81" s="107"/>
      <c r="JQ81" s="107"/>
      <c r="JR81" s="107"/>
      <c r="JS81" s="107"/>
      <c r="JT81" s="107"/>
      <c r="JV81" s="107"/>
      <c r="JW81" s="107"/>
      <c r="JX81" s="107"/>
      <c r="JY81" s="107"/>
      <c r="JZ81" s="107"/>
      <c r="KA81" s="107"/>
      <c r="KB81" s="107"/>
      <c r="KC81" s="107"/>
      <c r="KD81" s="107"/>
      <c r="KE81" s="107"/>
      <c r="KF81" s="107"/>
      <c r="KG81" s="107"/>
      <c r="KI81" s="107"/>
      <c r="KJ81" s="107"/>
      <c r="KK81" s="107"/>
      <c r="KL81" s="107"/>
      <c r="KM81" s="107"/>
      <c r="KN81" s="107"/>
      <c r="KO81" s="107"/>
      <c r="KP81" s="107"/>
      <c r="KQ81" s="107"/>
      <c r="KR81" s="107"/>
      <c r="KS81" s="107"/>
      <c r="KT81" s="107"/>
      <c r="KV81" s="107"/>
      <c r="KW81" s="107"/>
      <c r="KX81" s="107"/>
      <c r="KY81" s="107"/>
      <c r="KZ81" s="107"/>
      <c r="LA81" s="107"/>
      <c r="LB81" s="107"/>
      <c r="LC81" s="107"/>
      <c r="LD81" s="107"/>
      <c r="LE81" s="107"/>
      <c r="LF81" s="107"/>
      <c r="LG81" s="107"/>
      <c r="LI81" s="107"/>
      <c r="LJ81" s="107"/>
      <c r="LK81" s="107"/>
      <c r="LL81" s="107"/>
      <c r="LM81" s="107"/>
      <c r="LN81" s="107"/>
      <c r="LO81" s="107"/>
      <c r="LP81" s="107"/>
      <c r="LQ81" s="107"/>
      <c r="LR81" s="107"/>
      <c r="LS81" s="107"/>
      <c r="LT81" s="107"/>
      <c r="LV81" s="107"/>
      <c r="LW81" s="107"/>
      <c r="LX81" s="107"/>
      <c r="LY81" s="107"/>
      <c r="LZ81" s="107"/>
      <c r="MA81" s="107"/>
      <c r="MB81" s="107"/>
      <c r="MC81" s="107"/>
      <c r="MD81" s="107"/>
      <c r="ME81" s="107"/>
      <c r="MF81" s="107"/>
      <c r="MG81" s="107"/>
    </row>
    <row r="82" customFormat="false" ht="15.75" hidden="false" customHeight="true" outlineLevel="0" collapsed="false">
      <c r="A82" s="153"/>
      <c r="B82" s="292"/>
      <c r="C82" s="292"/>
      <c r="D82" s="292"/>
      <c r="E82" s="292"/>
      <c r="F82" s="292"/>
      <c r="G82" s="292"/>
      <c r="H82" s="292"/>
      <c r="I82" s="107"/>
      <c r="J82" s="107"/>
      <c r="K82" s="107"/>
      <c r="L82" s="107"/>
      <c r="M82" s="107"/>
      <c r="N82" s="107"/>
      <c r="O82" s="107"/>
      <c r="P82" s="107"/>
      <c r="Q82" s="107"/>
      <c r="R82" s="107"/>
      <c r="S82" s="107"/>
      <c r="T82" s="107"/>
      <c r="V82" s="107"/>
      <c r="W82" s="107"/>
      <c r="X82" s="107"/>
      <c r="Y82" s="107"/>
      <c r="Z82" s="107"/>
      <c r="AA82" s="107"/>
      <c r="AB82" s="107"/>
      <c r="AC82" s="107"/>
      <c r="AD82" s="107"/>
      <c r="AE82" s="107"/>
      <c r="AF82" s="107"/>
      <c r="AG82" s="107"/>
      <c r="AI82" s="107"/>
      <c r="AJ82" s="107"/>
      <c r="AK82" s="107"/>
      <c r="AL82" s="107"/>
      <c r="AM82" s="107"/>
      <c r="AN82" s="107"/>
      <c r="AO82" s="107"/>
      <c r="AP82" s="107"/>
      <c r="AQ82" s="107"/>
      <c r="AR82" s="107"/>
      <c r="AS82" s="107"/>
      <c r="AT82" s="107"/>
      <c r="AV82" s="107"/>
      <c r="AW82" s="107"/>
      <c r="AX82" s="107"/>
      <c r="AY82" s="107"/>
      <c r="AZ82" s="107"/>
      <c r="BA82" s="107"/>
      <c r="BB82" s="107"/>
      <c r="BC82" s="107"/>
      <c r="BD82" s="107"/>
      <c r="BE82" s="107"/>
      <c r="BF82" s="107"/>
      <c r="BG82" s="107"/>
      <c r="BI82" s="107"/>
      <c r="BJ82" s="107"/>
      <c r="BK82" s="107"/>
      <c r="BL82" s="107"/>
      <c r="BM82" s="107"/>
      <c r="BN82" s="107"/>
      <c r="BO82" s="107"/>
      <c r="BP82" s="107"/>
      <c r="BQ82" s="107"/>
      <c r="BR82" s="107"/>
      <c r="BS82" s="107"/>
      <c r="BT82" s="107"/>
      <c r="BV82" s="107"/>
      <c r="BW82" s="107"/>
      <c r="BX82" s="107"/>
      <c r="BY82" s="107"/>
      <c r="BZ82" s="107"/>
      <c r="CA82" s="107"/>
      <c r="CB82" s="107"/>
      <c r="CC82" s="107"/>
      <c r="CD82" s="107"/>
      <c r="CE82" s="107"/>
      <c r="CF82" s="107"/>
      <c r="CG82" s="107"/>
      <c r="CI82" s="107"/>
      <c r="CJ82" s="107"/>
      <c r="CK82" s="107"/>
      <c r="CL82" s="107"/>
      <c r="CM82" s="107"/>
      <c r="CN82" s="107"/>
      <c r="CO82" s="107"/>
      <c r="CP82" s="107"/>
      <c r="CQ82" s="107"/>
      <c r="CR82" s="107"/>
      <c r="CS82" s="107"/>
      <c r="CT82" s="107"/>
      <c r="CV82" s="107"/>
      <c r="CW82" s="107"/>
      <c r="CX82" s="107"/>
      <c r="CY82" s="107"/>
      <c r="CZ82" s="107"/>
      <c r="DA82" s="107"/>
      <c r="DB82" s="107"/>
      <c r="DC82" s="107"/>
      <c r="DD82" s="107"/>
      <c r="DE82" s="107"/>
      <c r="DF82" s="107"/>
      <c r="DG82" s="107"/>
      <c r="DI82" s="107"/>
      <c r="DJ82" s="107"/>
      <c r="DK82" s="107"/>
      <c r="DL82" s="107"/>
      <c r="DM82" s="107"/>
      <c r="DN82" s="107"/>
      <c r="DO82" s="107"/>
      <c r="DP82" s="107"/>
      <c r="DQ82" s="107"/>
      <c r="DR82" s="107"/>
      <c r="DS82" s="107"/>
      <c r="DT82" s="107"/>
      <c r="DV82" s="107"/>
      <c r="DW82" s="107"/>
      <c r="DX82" s="107"/>
      <c r="DY82" s="107"/>
      <c r="DZ82" s="107"/>
      <c r="EA82" s="107"/>
      <c r="EB82" s="107"/>
      <c r="EC82" s="107"/>
      <c r="ED82" s="107"/>
      <c r="EE82" s="107"/>
      <c r="EF82" s="107"/>
      <c r="EG82" s="107"/>
      <c r="EI82" s="107"/>
      <c r="EJ82" s="107"/>
      <c r="EK82" s="107"/>
      <c r="EL82" s="107"/>
      <c r="EM82" s="107"/>
      <c r="EN82" s="107"/>
      <c r="EO82" s="107"/>
      <c r="EP82" s="107"/>
      <c r="EQ82" s="107"/>
      <c r="ER82" s="107"/>
      <c r="ES82" s="107"/>
      <c r="ET82" s="107"/>
      <c r="EV82" s="107"/>
      <c r="EW82" s="107"/>
      <c r="EX82" s="107"/>
      <c r="EY82" s="107"/>
      <c r="EZ82" s="107"/>
      <c r="FA82" s="107"/>
      <c r="FB82" s="107"/>
      <c r="FC82" s="107"/>
      <c r="FD82" s="107"/>
      <c r="FE82" s="107"/>
      <c r="FF82" s="107"/>
      <c r="FG82" s="107"/>
      <c r="FI82" s="107"/>
      <c r="FJ82" s="107"/>
      <c r="FK82" s="107"/>
      <c r="FL82" s="107"/>
      <c r="FM82" s="107"/>
      <c r="FN82" s="107"/>
      <c r="FO82" s="107"/>
      <c r="FP82" s="107"/>
      <c r="FQ82" s="107"/>
      <c r="FR82" s="107"/>
      <c r="FS82" s="107"/>
      <c r="FT82" s="107"/>
      <c r="FV82" s="107"/>
      <c r="FW82" s="107"/>
      <c r="FX82" s="107"/>
      <c r="FY82" s="107"/>
      <c r="FZ82" s="107"/>
      <c r="GA82" s="107"/>
      <c r="GB82" s="107"/>
      <c r="GC82" s="107"/>
      <c r="GD82" s="107"/>
      <c r="GE82" s="107"/>
      <c r="GF82" s="107"/>
      <c r="GG82" s="107"/>
      <c r="GI82" s="107"/>
      <c r="GJ82" s="107"/>
      <c r="GK82" s="107"/>
      <c r="GL82" s="107"/>
      <c r="GM82" s="107"/>
      <c r="GN82" s="107"/>
      <c r="GO82" s="107"/>
      <c r="GP82" s="107"/>
      <c r="GQ82" s="107"/>
      <c r="GR82" s="107"/>
      <c r="GS82" s="107"/>
      <c r="GT82" s="107"/>
      <c r="GV82" s="107"/>
      <c r="GW82" s="107"/>
      <c r="GX82" s="107"/>
      <c r="GY82" s="107"/>
      <c r="GZ82" s="107"/>
      <c r="HA82" s="107"/>
      <c r="HB82" s="107"/>
      <c r="HC82" s="107"/>
      <c r="HD82" s="107"/>
      <c r="HE82" s="107"/>
      <c r="HF82" s="107"/>
      <c r="HG82" s="107"/>
      <c r="HI82" s="107"/>
      <c r="HJ82" s="107"/>
      <c r="HK82" s="107"/>
      <c r="HL82" s="107"/>
      <c r="HM82" s="107"/>
      <c r="HN82" s="107"/>
      <c r="HO82" s="107"/>
      <c r="HP82" s="107"/>
      <c r="HQ82" s="107"/>
      <c r="HR82" s="107"/>
      <c r="HS82" s="107"/>
      <c r="HT82" s="107"/>
      <c r="HV82" s="107"/>
      <c r="HW82" s="107"/>
      <c r="HX82" s="107"/>
      <c r="HY82" s="107"/>
      <c r="HZ82" s="107"/>
      <c r="IA82" s="107"/>
      <c r="IB82" s="107"/>
      <c r="IC82" s="107"/>
      <c r="ID82" s="107"/>
      <c r="IE82" s="107"/>
      <c r="IF82" s="107"/>
      <c r="IG82" s="107"/>
      <c r="II82" s="107"/>
      <c r="IJ82" s="107"/>
      <c r="IK82" s="107"/>
      <c r="IL82" s="107"/>
      <c r="IM82" s="107"/>
      <c r="IN82" s="107"/>
      <c r="IO82" s="107"/>
      <c r="IP82" s="107"/>
      <c r="IQ82" s="107"/>
      <c r="IR82" s="107"/>
      <c r="IS82" s="107"/>
      <c r="IT82" s="107"/>
      <c r="IV82" s="107"/>
      <c r="IW82" s="107"/>
      <c r="IX82" s="107"/>
      <c r="IY82" s="107"/>
      <c r="IZ82" s="107"/>
      <c r="JA82" s="107"/>
      <c r="JB82" s="107"/>
      <c r="JC82" s="107"/>
      <c r="JD82" s="107"/>
      <c r="JE82" s="107"/>
      <c r="JF82" s="107"/>
      <c r="JG82" s="107"/>
      <c r="JI82" s="107"/>
      <c r="JJ82" s="107"/>
      <c r="JK82" s="107"/>
      <c r="JL82" s="107"/>
      <c r="JM82" s="107"/>
      <c r="JN82" s="107"/>
      <c r="JO82" s="107"/>
      <c r="JP82" s="107"/>
      <c r="JQ82" s="107"/>
      <c r="JR82" s="107"/>
      <c r="JS82" s="107"/>
      <c r="JT82" s="107"/>
      <c r="JV82" s="107"/>
      <c r="JW82" s="107"/>
      <c r="JX82" s="107"/>
      <c r="JY82" s="107"/>
      <c r="JZ82" s="107"/>
      <c r="KA82" s="107"/>
      <c r="KB82" s="107"/>
      <c r="KC82" s="107"/>
      <c r="KD82" s="107"/>
      <c r="KE82" s="107"/>
      <c r="KF82" s="107"/>
      <c r="KG82" s="107"/>
      <c r="KI82" s="107"/>
      <c r="KJ82" s="107"/>
      <c r="KK82" s="107"/>
      <c r="KL82" s="107"/>
      <c r="KM82" s="107"/>
      <c r="KN82" s="107"/>
      <c r="KO82" s="107"/>
      <c r="KP82" s="107"/>
      <c r="KQ82" s="107"/>
      <c r="KR82" s="107"/>
      <c r="KS82" s="107"/>
      <c r="KT82" s="107"/>
      <c r="KV82" s="107"/>
      <c r="KW82" s="107"/>
      <c r="KX82" s="107"/>
      <c r="KY82" s="107"/>
      <c r="KZ82" s="107"/>
      <c r="LA82" s="107"/>
      <c r="LB82" s="107"/>
      <c r="LC82" s="107"/>
      <c r="LD82" s="107"/>
      <c r="LE82" s="107"/>
      <c r="LF82" s="107"/>
      <c r="LG82" s="107"/>
      <c r="LI82" s="107"/>
      <c r="LJ82" s="107"/>
      <c r="LK82" s="107"/>
      <c r="LL82" s="107"/>
      <c r="LM82" s="107"/>
      <c r="LN82" s="107"/>
      <c r="LO82" s="107"/>
      <c r="LP82" s="107"/>
      <c r="LQ82" s="107"/>
      <c r="LR82" s="107"/>
      <c r="LS82" s="107"/>
      <c r="LT82" s="107"/>
      <c r="LV82" s="107"/>
      <c r="LW82" s="107"/>
      <c r="LX82" s="107"/>
      <c r="LY82" s="107"/>
      <c r="LZ82" s="107"/>
      <c r="MA82" s="107"/>
      <c r="MB82" s="107"/>
      <c r="MC82" s="107"/>
      <c r="MD82" s="107"/>
      <c r="ME82" s="107"/>
      <c r="MF82" s="107"/>
      <c r="MG82" s="107"/>
    </row>
    <row r="83" customFormat="false" ht="15.75" hidden="false" customHeight="true" outlineLevel="0" collapsed="false">
      <c r="A83" s="153"/>
      <c r="B83" s="292"/>
      <c r="C83" s="292"/>
      <c r="D83" s="292"/>
      <c r="E83" s="292"/>
      <c r="F83" s="292"/>
      <c r="G83" s="292"/>
      <c r="H83" s="292"/>
      <c r="I83" s="107"/>
      <c r="J83" s="107"/>
      <c r="K83" s="107"/>
      <c r="L83" s="107"/>
      <c r="M83" s="107"/>
      <c r="N83" s="107"/>
      <c r="O83" s="107"/>
      <c r="P83" s="107"/>
      <c r="Q83" s="107"/>
      <c r="R83" s="107"/>
      <c r="S83" s="107"/>
      <c r="T83" s="107"/>
      <c r="V83" s="107"/>
      <c r="W83" s="107"/>
      <c r="X83" s="107"/>
      <c r="Y83" s="107"/>
      <c r="Z83" s="107"/>
      <c r="AA83" s="107"/>
      <c r="AB83" s="107"/>
      <c r="AC83" s="107"/>
      <c r="AD83" s="107"/>
      <c r="AE83" s="107"/>
      <c r="AF83" s="107"/>
      <c r="AG83" s="107"/>
      <c r="AI83" s="107"/>
      <c r="AJ83" s="107"/>
      <c r="AK83" s="107"/>
      <c r="AL83" s="107"/>
      <c r="AM83" s="107"/>
      <c r="AN83" s="107"/>
      <c r="AO83" s="107"/>
      <c r="AP83" s="107"/>
      <c r="AQ83" s="107"/>
      <c r="AR83" s="107"/>
      <c r="AS83" s="107"/>
      <c r="AT83" s="107"/>
      <c r="AV83" s="107"/>
      <c r="AW83" s="107"/>
      <c r="AX83" s="107"/>
      <c r="AY83" s="107"/>
      <c r="AZ83" s="107"/>
      <c r="BA83" s="107"/>
      <c r="BB83" s="107"/>
      <c r="BC83" s="107"/>
      <c r="BD83" s="107"/>
      <c r="BE83" s="107"/>
      <c r="BF83" s="107"/>
      <c r="BG83" s="107"/>
      <c r="BI83" s="107"/>
      <c r="BJ83" s="107"/>
      <c r="BK83" s="107"/>
      <c r="BL83" s="107"/>
      <c r="BM83" s="107"/>
      <c r="BN83" s="107"/>
      <c r="BO83" s="107"/>
      <c r="BP83" s="107"/>
      <c r="BQ83" s="107"/>
      <c r="BR83" s="107"/>
      <c r="BS83" s="107"/>
      <c r="BT83" s="107"/>
      <c r="BV83" s="107"/>
      <c r="BW83" s="107"/>
      <c r="BX83" s="107"/>
      <c r="BY83" s="107"/>
      <c r="BZ83" s="107"/>
      <c r="CA83" s="107"/>
      <c r="CB83" s="107"/>
      <c r="CC83" s="107"/>
      <c r="CD83" s="107"/>
      <c r="CE83" s="107"/>
      <c r="CF83" s="107"/>
      <c r="CG83" s="107"/>
      <c r="CI83" s="107"/>
      <c r="CJ83" s="107"/>
      <c r="CK83" s="107"/>
      <c r="CL83" s="107"/>
      <c r="CM83" s="107"/>
      <c r="CN83" s="107"/>
      <c r="CO83" s="107"/>
      <c r="CP83" s="107"/>
      <c r="CQ83" s="107"/>
      <c r="CR83" s="107"/>
      <c r="CS83" s="107"/>
      <c r="CT83" s="107"/>
      <c r="CV83" s="107"/>
      <c r="CW83" s="107"/>
      <c r="CX83" s="107"/>
      <c r="CY83" s="107"/>
      <c r="CZ83" s="107"/>
      <c r="DA83" s="107"/>
      <c r="DB83" s="107"/>
      <c r="DC83" s="107"/>
      <c r="DD83" s="107"/>
      <c r="DE83" s="107"/>
      <c r="DF83" s="107"/>
      <c r="DG83" s="107"/>
      <c r="DI83" s="107"/>
      <c r="DJ83" s="107"/>
      <c r="DK83" s="107"/>
      <c r="DL83" s="107"/>
      <c r="DM83" s="107"/>
      <c r="DN83" s="107"/>
      <c r="DO83" s="107"/>
      <c r="DP83" s="107"/>
      <c r="DQ83" s="107"/>
      <c r="DR83" s="107"/>
      <c r="DS83" s="107"/>
      <c r="DT83" s="107"/>
      <c r="DV83" s="107"/>
      <c r="DW83" s="107"/>
      <c r="DX83" s="107"/>
      <c r="DY83" s="107"/>
      <c r="DZ83" s="107"/>
      <c r="EA83" s="107"/>
      <c r="EB83" s="107"/>
      <c r="EC83" s="107"/>
      <c r="ED83" s="107"/>
      <c r="EE83" s="107"/>
      <c r="EF83" s="107"/>
      <c r="EG83" s="107"/>
      <c r="EI83" s="107"/>
      <c r="EJ83" s="107"/>
      <c r="EK83" s="107"/>
      <c r="EL83" s="107"/>
      <c r="EM83" s="107"/>
      <c r="EN83" s="107"/>
      <c r="EO83" s="107"/>
      <c r="EP83" s="107"/>
      <c r="EQ83" s="107"/>
      <c r="ER83" s="107"/>
      <c r="ES83" s="107"/>
      <c r="ET83" s="107"/>
      <c r="EV83" s="107"/>
      <c r="EW83" s="107"/>
      <c r="EX83" s="107"/>
      <c r="EY83" s="107"/>
      <c r="EZ83" s="107"/>
      <c r="FA83" s="107"/>
      <c r="FB83" s="107"/>
      <c r="FC83" s="107"/>
      <c r="FD83" s="107"/>
      <c r="FE83" s="107"/>
      <c r="FF83" s="107"/>
      <c r="FG83" s="107"/>
      <c r="FI83" s="107"/>
      <c r="FJ83" s="107"/>
      <c r="FK83" s="107"/>
      <c r="FL83" s="107"/>
      <c r="FM83" s="107"/>
      <c r="FN83" s="107"/>
      <c r="FO83" s="107"/>
      <c r="FP83" s="107"/>
      <c r="FQ83" s="107"/>
      <c r="FR83" s="107"/>
      <c r="FS83" s="107"/>
      <c r="FT83" s="107"/>
      <c r="FV83" s="107"/>
      <c r="FW83" s="107"/>
      <c r="FX83" s="107"/>
      <c r="FY83" s="107"/>
      <c r="FZ83" s="107"/>
      <c r="GA83" s="107"/>
      <c r="GB83" s="107"/>
      <c r="GC83" s="107"/>
      <c r="GD83" s="107"/>
      <c r="GE83" s="107"/>
      <c r="GF83" s="107"/>
      <c r="GG83" s="107"/>
      <c r="GI83" s="107"/>
      <c r="GJ83" s="107"/>
      <c r="GK83" s="107"/>
      <c r="GL83" s="107"/>
      <c r="GM83" s="107"/>
      <c r="GN83" s="107"/>
      <c r="GO83" s="107"/>
      <c r="GP83" s="107"/>
      <c r="GQ83" s="107"/>
      <c r="GR83" s="107"/>
      <c r="GS83" s="107"/>
      <c r="GT83" s="107"/>
      <c r="GV83" s="107"/>
      <c r="GW83" s="107"/>
      <c r="GX83" s="107"/>
      <c r="GY83" s="107"/>
      <c r="GZ83" s="107"/>
      <c r="HA83" s="107"/>
      <c r="HB83" s="107"/>
      <c r="HC83" s="107"/>
      <c r="HD83" s="107"/>
      <c r="HE83" s="107"/>
      <c r="HF83" s="107"/>
      <c r="HG83" s="107"/>
      <c r="HI83" s="107"/>
      <c r="HJ83" s="107"/>
      <c r="HK83" s="107"/>
      <c r="HL83" s="107"/>
      <c r="HM83" s="107"/>
      <c r="HN83" s="107"/>
      <c r="HO83" s="107"/>
      <c r="HP83" s="107"/>
      <c r="HQ83" s="107"/>
      <c r="HR83" s="107"/>
      <c r="HS83" s="107"/>
      <c r="HT83" s="107"/>
      <c r="HV83" s="107"/>
      <c r="HW83" s="107"/>
      <c r="HX83" s="107"/>
      <c r="HY83" s="107"/>
      <c r="HZ83" s="107"/>
      <c r="IA83" s="107"/>
      <c r="IB83" s="107"/>
      <c r="IC83" s="107"/>
      <c r="ID83" s="107"/>
      <c r="IE83" s="107"/>
      <c r="IF83" s="107"/>
      <c r="IG83" s="107"/>
      <c r="II83" s="107"/>
      <c r="IJ83" s="107"/>
      <c r="IK83" s="107"/>
      <c r="IL83" s="107"/>
      <c r="IM83" s="107"/>
      <c r="IN83" s="107"/>
      <c r="IO83" s="107"/>
      <c r="IP83" s="107"/>
      <c r="IQ83" s="107"/>
      <c r="IR83" s="107"/>
      <c r="IS83" s="107"/>
      <c r="IT83" s="107"/>
      <c r="IV83" s="107"/>
      <c r="IW83" s="107"/>
      <c r="IX83" s="107"/>
      <c r="IY83" s="107"/>
      <c r="IZ83" s="107"/>
      <c r="JA83" s="107"/>
      <c r="JB83" s="107"/>
      <c r="JC83" s="107"/>
      <c r="JD83" s="107"/>
      <c r="JE83" s="107"/>
      <c r="JF83" s="107"/>
      <c r="JG83" s="107"/>
      <c r="JI83" s="107"/>
      <c r="JJ83" s="107"/>
      <c r="JK83" s="107"/>
      <c r="JL83" s="107"/>
      <c r="JM83" s="107"/>
      <c r="JN83" s="107"/>
      <c r="JO83" s="107"/>
      <c r="JP83" s="107"/>
      <c r="JQ83" s="107"/>
      <c r="JR83" s="107"/>
      <c r="JS83" s="107"/>
      <c r="JT83" s="107"/>
      <c r="JV83" s="107"/>
      <c r="JW83" s="107"/>
      <c r="JX83" s="107"/>
      <c r="JY83" s="107"/>
      <c r="JZ83" s="107"/>
      <c r="KA83" s="107"/>
      <c r="KB83" s="107"/>
      <c r="KC83" s="107"/>
      <c r="KD83" s="107"/>
      <c r="KE83" s="107"/>
      <c r="KF83" s="107"/>
      <c r="KG83" s="107"/>
      <c r="KI83" s="107"/>
      <c r="KJ83" s="107"/>
      <c r="KK83" s="107"/>
      <c r="KL83" s="107"/>
      <c r="KM83" s="107"/>
      <c r="KN83" s="107"/>
      <c r="KO83" s="107"/>
      <c r="KP83" s="107"/>
      <c r="KQ83" s="107"/>
      <c r="KR83" s="107"/>
      <c r="KS83" s="107"/>
      <c r="KT83" s="107"/>
      <c r="KV83" s="107"/>
      <c r="KW83" s="107"/>
      <c r="KX83" s="107"/>
      <c r="KY83" s="107"/>
      <c r="KZ83" s="107"/>
      <c r="LA83" s="107"/>
      <c r="LB83" s="107"/>
      <c r="LC83" s="107"/>
      <c r="LD83" s="107"/>
      <c r="LE83" s="107"/>
      <c r="LF83" s="107"/>
      <c r="LG83" s="107"/>
      <c r="LI83" s="107"/>
      <c r="LJ83" s="107"/>
      <c r="LK83" s="107"/>
      <c r="LL83" s="107"/>
      <c r="LM83" s="107"/>
      <c r="LN83" s="107"/>
      <c r="LO83" s="107"/>
      <c r="LP83" s="107"/>
      <c r="LQ83" s="107"/>
      <c r="LR83" s="107"/>
      <c r="LS83" s="107"/>
      <c r="LT83" s="107"/>
      <c r="LV83" s="107"/>
      <c r="LW83" s="107"/>
      <c r="LX83" s="107"/>
      <c r="LY83" s="107"/>
      <c r="LZ83" s="107"/>
      <c r="MA83" s="107"/>
      <c r="MB83" s="107"/>
      <c r="MC83" s="107"/>
      <c r="MD83" s="107"/>
      <c r="ME83" s="107"/>
      <c r="MF83" s="107"/>
      <c r="MG83" s="107"/>
    </row>
    <row r="84" customFormat="false" ht="15.75" hidden="false" customHeight="true" outlineLevel="0" collapsed="false">
      <c r="A84" s="153"/>
      <c r="B84" s="153"/>
      <c r="F84" s="48"/>
      <c r="G84" s="48"/>
      <c r="H84" s="107"/>
      <c r="T84" s="107"/>
      <c r="AG84" s="107"/>
      <c r="AT84" s="107"/>
      <c r="BG84" s="107"/>
      <c r="BT84" s="107"/>
      <c r="CG84" s="107"/>
      <c r="CT84" s="107"/>
      <c r="DG84" s="107"/>
      <c r="DT84" s="107"/>
      <c r="EG84" s="107"/>
      <c r="ET84" s="107"/>
      <c r="FG84" s="107"/>
      <c r="FT84" s="107"/>
      <c r="GG84" s="107"/>
      <c r="GT84" s="107"/>
      <c r="HG84" s="107"/>
      <c r="HT84" s="107"/>
      <c r="IG84" s="107"/>
      <c r="IT84" s="107"/>
      <c r="JG84" s="107"/>
      <c r="JT84" s="107"/>
      <c r="KG84" s="107"/>
      <c r="KT84" s="107"/>
      <c r="LG84" s="107"/>
      <c r="LT84" s="107"/>
      <c r="MG84" s="107"/>
    </row>
    <row r="85" customFormat="false" ht="15.75" hidden="false" customHeight="true" outlineLevel="0" collapsed="false">
      <c r="A85" s="153"/>
      <c r="B85" s="153"/>
      <c r="F85" s="48"/>
      <c r="G85" s="48"/>
      <c r="H85" s="107"/>
      <c r="T85" s="107"/>
      <c r="AG85" s="107"/>
      <c r="AT85" s="107"/>
      <c r="BG85" s="107"/>
      <c r="BT85" s="107"/>
      <c r="CG85" s="107"/>
      <c r="CT85" s="107"/>
      <c r="DG85" s="107"/>
      <c r="DT85" s="107"/>
      <c r="EG85" s="107"/>
      <c r="ET85" s="107"/>
      <c r="FG85" s="107"/>
      <c r="FT85" s="107"/>
      <c r="GG85" s="107"/>
      <c r="GT85" s="107"/>
      <c r="HG85" s="107"/>
      <c r="HT85" s="107"/>
      <c r="IG85" s="107"/>
      <c r="IT85" s="107"/>
      <c r="JG85" s="107"/>
      <c r="JT85" s="107"/>
      <c r="KG85" s="107"/>
      <c r="KT85" s="107"/>
      <c r="LG85" s="107"/>
      <c r="LT85" s="107"/>
      <c r="MG85" s="107"/>
    </row>
    <row r="86" customFormat="false" ht="15.75" hidden="false" customHeight="true" outlineLevel="0" collapsed="false">
      <c r="A86" s="153"/>
      <c r="B86" s="153"/>
      <c r="F86" s="48"/>
      <c r="G86" s="48"/>
      <c r="H86" s="107"/>
      <c r="T86" s="107"/>
      <c r="AG86" s="107"/>
      <c r="AT86" s="107"/>
      <c r="BG86" s="107"/>
      <c r="BT86" s="107"/>
      <c r="CG86" s="107"/>
      <c r="CT86" s="107"/>
      <c r="DG86" s="107"/>
      <c r="DT86" s="107"/>
      <c r="EG86" s="107"/>
      <c r="ET86" s="107"/>
      <c r="FG86" s="107"/>
      <c r="FT86" s="107"/>
      <c r="GG86" s="107"/>
      <c r="GT86" s="107"/>
      <c r="HG86" s="107"/>
      <c r="HT86" s="107"/>
      <c r="IG86" s="107"/>
      <c r="IT86" s="107"/>
      <c r="JG86" s="107"/>
      <c r="JT86" s="107"/>
      <c r="KG86" s="107"/>
      <c r="KT86" s="107"/>
      <c r="LG86" s="107"/>
      <c r="LT86" s="107"/>
      <c r="MG86" s="107"/>
    </row>
    <row r="87" customFormat="false" ht="15.75" hidden="true" customHeight="true" outlineLevel="0" collapsed="false">
      <c r="A87" s="153"/>
      <c r="B87" s="153"/>
      <c r="F87" s="48"/>
      <c r="G87" s="48"/>
      <c r="H87" s="107"/>
      <c r="T87" s="107"/>
      <c r="AG87" s="107"/>
      <c r="AT87" s="107"/>
      <c r="BG87" s="107"/>
      <c r="BT87" s="107"/>
      <c r="CG87" s="107"/>
      <c r="CT87" s="107"/>
      <c r="DG87" s="107"/>
      <c r="DT87" s="107"/>
      <c r="EG87" s="107"/>
      <c r="ET87" s="107"/>
      <c r="FG87" s="107"/>
      <c r="FT87" s="107"/>
      <c r="GG87" s="107"/>
      <c r="GT87" s="107"/>
      <c r="HG87" s="107"/>
      <c r="HT87" s="107"/>
      <c r="IG87" s="107"/>
      <c r="IT87" s="107"/>
      <c r="JG87" s="107"/>
      <c r="JT87" s="107"/>
      <c r="KG87" s="107"/>
      <c r="KT87" s="107"/>
      <c r="LG87" s="107"/>
      <c r="LT87" s="107"/>
      <c r="MG87" s="107"/>
    </row>
    <row r="88" customFormat="false" ht="15.75" hidden="true" customHeight="true" outlineLevel="0" collapsed="false">
      <c r="A88" s="153"/>
      <c r="B88" s="153"/>
      <c r="F88" s="48"/>
      <c r="G88" s="48"/>
      <c r="H88" s="107"/>
      <c r="T88" s="107"/>
      <c r="AG88" s="107"/>
      <c r="AT88" s="107"/>
      <c r="BG88" s="107"/>
      <c r="BT88" s="107"/>
      <c r="CG88" s="107"/>
      <c r="CT88" s="107"/>
      <c r="DG88" s="107"/>
      <c r="DT88" s="107"/>
      <c r="EG88" s="107"/>
      <c r="ET88" s="107"/>
      <c r="FG88" s="107"/>
      <c r="FT88" s="107"/>
      <c r="GG88" s="107"/>
      <c r="GT88" s="107"/>
      <c r="HG88" s="107"/>
      <c r="HT88" s="107"/>
      <c r="IG88" s="107"/>
      <c r="IT88" s="107"/>
      <c r="JG88" s="107"/>
      <c r="JT88" s="107"/>
      <c r="KG88" s="107"/>
      <c r="KT88" s="107"/>
      <c r="LG88" s="107"/>
      <c r="LT88" s="107"/>
      <c r="MG88" s="107"/>
    </row>
    <row r="89" customFormat="false" ht="15.75" hidden="true" customHeight="true" outlineLevel="0" collapsed="false">
      <c r="A89" s="153"/>
      <c r="B89" s="153"/>
      <c r="F89" s="48"/>
      <c r="G89" s="48"/>
      <c r="H89" s="107"/>
      <c r="T89" s="107"/>
      <c r="AG89" s="107"/>
      <c r="AT89" s="107"/>
      <c r="BG89" s="107"/>
      <c r="BT89" s="107"/>
      <c r="CG89" s="107"/>
      <c r="CT89" s="107"/>
      <c r="DG89" s="107"/>
      <c r="DT89" s="107"/>
      <c r="EG89" s="107"/>
      <c r="ET89" s="107"/>
      <c r="FG89" s="107"/>
      <c r="FT89" s="107"/>
      <c r="GG89" s="107"/>
      <c r="GT89" s="107"/>
      <c r="HG89" s="107"/>
      <c r="HT89" s="107"/>
      <c r="IG89" s="107"/>
      <c r="IT89" s="107"/>
      <c r="JG89" s="107"/>
      <c r="JT89" s="107"/>
      <c r="KG89" s="107"/>
      <c r="KT89" s="107"/>
      <c r="LG89" s="107"/>
      <c r="LT89" s="107"/>
      <c r="MG89" s="107"/>
    </row>
    <row r="90" customFormat="false" ht="15.75" hidden="true" customHeight="true" outlineLevel="0" collapsed="false">
      <c r="A90" s="153"/>
      <c r="B90" s="153"/>
      <c r="F90" s="48"/>
      <c r="G90" s="48"/>
      <c r="H90" s="107"/>
      <c r="T90" s="107"/>
      <c r="AG90" s="107"/>
      <c r="AT90" s="107"/>
      <c r="BG90" s="107"/>
      <c r="BT90" s="107"/>
      <c r="CG90" s="107"/>
      <c r="CT90" s="107"/>
      <c r="DG90" s="107"/>
      <c r="DT90" s="107"/>
      <c r="EG90" s="107"/>
      <c r="ET90" s="107"/>
      <c r="FG90" s="107"/>
      <c r="FT90" s="107"/>
      <c r="GG90" s="107"/>
      <c r="GT90" s="107"/>
      <c r="HG90" s="107"/>
      <c r="HT90" s="107"/>
      <c r="IG90" s="107"/>
      <c r="IT90" s="107"/>
      <c r="JG90" s="107"/>
      <c r="JT90" s="107"/>
      <c r="KG90" s="107"/>
      <c r="KT90" s="107"/>
      <c r="LG90" s="107"/>
      <c r="LT90" s="107"/>
      <c r="MG90" s="107"/>
    </row>
    <row r="91" customFormat="false" ht="15.75" hidden="false" customHeight="true" outlineLevel="0" collapsed="false">
      <c r="A91" s="153"/>
      <c r="B91" s="153"/>
      <c r="F91" s="48"/>
      <c r="G91" s="48"/>
      <c r="H91" s="107"/>
      <c r="I91" s="107"/>
      <c r="J91" s="107"/>
      <c r="K91" s="107"/>
      <c r="L91" s="107"/>
      <c r="M91" s="107"/>
      <c r="N91" s="107"/>
      <c r="O91" s="107"/>
      <c r="P91" s="107"/>
      <c r="Q91" s="107"/>
      <c r="R91" s="107"/>
      <c r="S91" s="107"/>
      <c r="T91" s="107"/>
      <c r="V91" s="107"/>
      <c r="W91" s="107"/>
      <c r="X91" s="107"/>
      <c r="Y91" s="107"/>
      <c r="Z91" s="107"/>
      <c r="AA91" s="107"/>
      <c r="AB91" s="107"/>
      <c r="AC91" s="107"/>
      <c r="AD91" s="107"/>
      <c r="AE91" s="107"/>
      <c r="AF91" s="107"/>
      <c r="AG91" s="107"/>
      <c r="AI91" s="107"/>
      <c r="AJ91" s="107"/>
      <c r="AK91" s="107"/>
      <c r="AL91" s="107"/>
      <c r="AM91" s="107"/>
      <c r="AN91" s="107"/>
      <c r="AO91" s="107"/>
      <c r="AP91" s="107"/>
      <c r="AQ91" s="107"/>
      <c r="AR91" s="107"/>
      <c r="AS91" s="107"/>
      <c r="AT91" s="107"/>
      <c r="AV91" s="107"/>
      <c r="AW91" s="107"/>
      <c r="AX91" s="107"/>
      <c r="AY91" s="107"/>
      <c r="AZ91" s="107"/>
      <c r="BA91" s="107"/>
      <c r="BB91" s="107"/>
      <c r="BC91" s="107"/>
      <c r="BD91" s="107"/>
      <c r="BE91" s="107"/>
      <c r="BF91" s="107"/>
      <c r="BG91" s="107"/>
      <c r="BI91" s="107"/>
      <c r="BJ91" s="107"/>
      <c r="BK91" s="107"/>
      <c r="BL91" s="107"/>
      <c r="BM91" s="107"/>
      <c r="BN91" s="107"/>
      <c r="BO91" s="107"/>
      <c r="BP91" s="107"/>
      <c r="BQ91" s="107"/>
      <c r="BR91" s="107"/>
      <c r="BS91" s="107"/>
      <c r="BT91" s="107"/>
      <c r="BV91" s="107"/>
      <c r="BW91" s="107"/>
      <c r="BX91" s="107"/>
      <c r="BY91" s="107"/>
      <c r="BZ91" s="107"/>
      <c r="CA91" s="107"/>
      <c r="CB91" s="107"/>
      <c r="CC91" s="107"/>
      <c r="CD91" s="107"/>
      <c r="CE91" s="107"/>
      <c r="CF91" s="107"/>
      <c r="CG91" s="107"/>
      <c r="CI91" s="107"/>
      <c r="CJ91" s="107"/>
      <c r="CK91" s="107"/>
      <c r="CL91" s="107"/>
      <c r="CM91" s="107"/>
      <c r="CN91" s="107"/>
      <c r="CO91" s="107"/>
      <c r="CP91" s="107"/>
      <c r="CQ91" s="107"/>
      <c r="CR91" s="107"/>
      <c r="CS91" s="107"/>
      <c r="CT91" s="107"/>
      <c r="CV91" s="107"/>
      <c r="CW91" s="107"/>
      <c r="CX91" s="107"/>
      <c r="CY91" s="107"/>
      <c r="CZ91" s="107"/>
      <c r="DA91" s="107"/>
      <c r="DB91" s="107"/>
      <c r="DC91" s="107"/>
      <c r="DD91" s="107"/>
      <c r="DE91" s="107"/>
      <c r="DF91" s="107"/>
      <c r="DG91" s="107"/>
      <c r="DI91" s="107"/>
      <c r="DJ91" s="107"/>
      <c r="DK91" s="107"/>
      <c r="DL91" s="107"/>
      <c r="DM91" s="107"/>
      <c r="DN91" s="107"/>
      <c r="DO91" s="107"/>
      <c r="DP91" s="107"/>
      <c r="DQ91" s="107"/>
      <c r="DR91" s="107"/>
      <c r="DS91" s="107"/>
      <c r="DT91" s="107"/>
      <c r="DV91" s="107"/>
      <c r="DW91" s="107"/>
      <c r="DX91" s="107"/>
      <c r="DY91" s="107"/>
      <c r="DZ91" s="107"/>
      <c r="EA91" s="107"/>
      <c r="EB91" s="107"/>
      <c r="EC91" s="107"/>
      <c r="ED91" s="107"/>
      <c r="EE91" s="107"/>
      <c r="EF91" s="107"/>
      <c r="EG91" s="107"/>
      <c r="EI91" s="107"/>
      <c r="EJ91" s="107"/>
      <c r="EK91" s="107"/>
      <c r="EL91" s="107"/>
      <c r="EM91" s="107"/>
      <c r="EN91" s="107"/>
      <c r="EO91" s="107"/>
      <c r="EP91" s="107"/>
      <c r="EQ91" s="107"/>
      <c r="ER91" s="107"/>
      <c r="ES91" s="107"/>
      <c r="ET91" s="107"/>
      <c r="EV91" s="107"/>
      <c r="EW91" s="107"/>
      <c r="EX91" s="107"/>
      <c r="EY91" s="107"/>
      <c r="EZ91" s="107"/>
      <c r="FA91" s="107"/>
      <c r="FB91" s="107"/>
      <c r="FC91" s="107"/>
      <c r="FD91" s="107"/>
      <c r="FE91" s="107"/>
      <c r="FF91" s="107"/>
      <c r="FG91" s="107"/>
      <c r="FI91" s="107"/>
      <c r="FJ91" s="107"/>
      <c r="FK91" s="107"/>
      <c r="FL91" s="107"/>
      <c r="FM91" s="107"/>
      <c r="FN91" s="107"/>
      <c r="FO91" s="107"/>
      <c r="FP91" s="107"/>
      <c r="FQ91" s="107"/>
      <c r="FR91" s="107"/>
      <c r="FS91" s="107"/>
      <c r="FT91" s="107"/>
      <c r="FV91" s="107"/>
      <c r="FW91" s="107"/>
      <c r="FX91" s="107"/>
      <c r="FY91" s="107"/>
      <c r="FZ91" s="107"/>
      <c r="GA91" s="107"/>
      <c r="GB91" s="107"/>
      <c r="GC91" s="107"/>
      <c r="GD91" s="107"/>
      <c r="GE91" s="107"/>
      <c r="GF91" s="107"/>
      <c r="GG91" s="107"/>
      <c r="GI91" s="107"/>
      <c r="GJ91" s="107"/>
      <c r="GK91" s="107"/>
      <c r="GL91" s="107"/>
      <c r="GM91" s="107"/>
      <c r="GN91" s="107"/>
      <c r="GO91" s="107"/>
      <c r="GP91" s="107"/>
      <c r="GQ91" s="107"/>
      <c r="GR91" s="107"/>
      <c r="GS91" s="107"/>
      <c r="GT91" s="107"/>
      <c r="GV91" s="107"/>
      <c r="GW91" s="107"/>
      <c r="GX91" s="107"/>
      <c r="GY91" s="107"/>
      <c r="GZ91" s="107"/>
      <c r="HA91" s="107"/>
      <c r="HB91" s="107"/>
      <c r="HC91" s="107"/>
      <c r="HD91" s="107"/>
      <c r="HE91" s="107"/>
      <c r="HF91" s="107"/>
      <c r="HG91" s="107"/>
      <c r="HI91" s="107"/>
      <c r="HJ91" s="107"/>
      <c r="HK91" s="107"/>
      <c r="HL91" s="107"/>
      <c r="HM91" s="107"/>
      <c r="HN91" s="107"/>
      <c r="HO91" s="107"/>
      <c r="HP91" s="107"/>
      <c r="HQ91" s="107"/>
      <c r="HR91" s="107"/>
      <c r="HS91" s="107"/>
      <c r="HT91" s="107"/>
      <c r="HV91" s="107"/>
      <c r="HW91" s="107"/>
      <c r="HX91" s="107"/>
      <c r="HY91" s="107"/>
      <c r="HZ91" s="107"/>
      <c r="IA91" s="107"/>
      <c r="IB91" s="107"/>
      <c r="IC91" s="107"/>
      <c r="ID91" s="107"/>
      <c r="IE91" s="107"/>
      <c r="IF91" s="107"/>
      <c r="IG91" s="107"/>
      <c r="II91" s="107"/>
      <c r="IJ91" s="107"/>
      <c r="IK91" s="107"/>
      <c r="IL91" s="107"/>
      <c r="IM91" s="107"/>
      <c r="IN91" s="107"/>
      <c r="IO91" s="107"/>
      <c r="IP91" s="107"/>
      <c r="IQ91" s="107"/>
      <c r="IR91" s="107"/>
      <c r="IS91" s="107"/>
      <c r="IT91" s="107"/>
      <c r="IV91" s="107"/>
      <c r="IW91" s="107"/>
      <c r="IX91" s="107"/>
      <c r="IY91" s="107"/>
      <c r="IZ91" s="107"/>
      <c r="JA91" s="107"/>
      <c r="JB91" s="107"/>
      <c r="JC91" s="107"/>
      <c r="JD91" s="107"/>
      <c r="JE91" s="107"/>
      <c r="JF91" s="107"/>
      <c r="JG91" s="107"/>
      <c r="JI91" s="107"/>
      <c r="JJ91" s="107"/>
      <c r="JK91" s="107"/>
      <c r="JL91" s="107"/>
      <c r="JM91" s="107"/>
      <c r="JN91" s="107"/>
      <c r="JO91" s="107"/>
      <c r="JP91" s="107"/>
      <c r="JQ91" s="107"/>
      <c r="JR91" s="107"/>
      <c r="JS91" s="107"/>
      <c r="JT91" s="107"/>
      <c r="JV91" s="107"/>
      <c r="JW91" s="107"/>
      <c r="JX91" s="107"/>
      <c r="JY91" s="107"/>
      <c r="JZ91" s="107"/>
      <c r="KA91" s="107"/>
      <c r="KB91" s="107"/>
      <c r="KC91" s="107"/>
      <c r="KD91" s="107"/>
      <c r="KE91" s="107"/>
      <c r="KF91" s="107"/>
      <c r="KG91" s="107"/>
      <c r="KI91" s="107"/>
      <c r="KJ91" s="107"/>
      <c r="KK91" s="107"/>
      <c r="KL91" s="107"/>
      <c r="KM91" s="107"/>
      <c r="KN91" s="107"/>
      <c r="KO91" s="107"/>
      <c r="KP91" s="107"/>
      <c r="KQ91" s="107"/>
      <c r="KR91" s="107"/>
      <c r="KS91" s="107"/>
      <c r="KT91" s="107"/>
      <c r="KV91" s="107"/>
      <c r="KW91" s="107"/>
      <c r="KX91" s="107"/>
      <c r="KY91" s="107"/>
      <c r="KZ91" s="107"/>
      <c r="LA91" s="107"/>
      <c r="LB91" s="107"/>
      <c r="LC91" s="107"/>
      <c r="LD91" s="107"/>
      <c r="LE91" s="107"/>
      <c r="LF91" s="107"/>
      <c r="LG91" s="107"/>
      <c r="LI91" s="107"/>
      <c r="LJ91" s="107"/>
      <c r="LK91" s="107"/>
      <c r="LL91" s="107"/>
      <c r="LM91" s="107"/>
      <c r="LN91" s="107"/>
      <c r="LO91" s="107"/>
      <c r="LP91" s="107"/>
      <c r="LQ91" s="107"/>
      <c r="LR91" s="107"/>
      <c r="LS91" s="107"/>
      <c r="LT91" s="107"/>
      <c r="LV91" s="107"/>
      <c r="LW91" s="107"/>
      <c r="LX91" s="107"/>
      <c r="LY91" s="107"/>
      <c r="LZ91" s="107"/>
      <c r="MA91" s="107"/>
      <c r="MB91" s="107"/>
      <c r="MC91" s="107"/>
      <c r="MD91" s="107"/>
      <c r="ME91" s="107"/>
      <c r="MF91" s="107"/>
      <c r="MG91" s="107"/>
    </row>
    <row r="92" customFormat="false" ht="15.75" hidden="false" customHeight="true" outlineLevel="0" collapsed="false">
      <c r="A92" s="153"/>
      <c r="B92" s="153"/>
      <c r="F92" s="48"/>
      <c r="G92" s="48"/>
      <c r="H92" s="107"/>
      <c r="I92" s="107"/>
      <c r="J92" s="107"/>
      <c r="K92" s="107"/>
      <c r="L92" s="107"/>
      <c r="M92" s="107"/>
      <c r="N92" s="107"/>
      <c r="O92" s="107"/>
      <c r="P92" s="107"/>
      <c r="Q92" s="107"/>
      <c r="R92" s="107"/>
      <c r="S92" s="107"/>
      <c r="T92" s="107"/>
      <c r="V92" s="107"/>
      <c r="W92" s="107"/>
      <c r="X92" s="107"/>
      <c r="Y92" s="107"/>
      <c r="Z92" s="107"/>
      <c r="AA92" s="107"/>
      <c r="AB92" s="107"/>
      <c r="AC92" s="107"/>
      <c r="AD92" s="107"/>
      <c r="AE92" s="107"/>
      <c r="AF92" s="107"/>
      <c r="AG92" s="107"/>
      <c r="AI92" s="107"/>
      <c r="AJ92" s="107"/>
      <c r="AK92" s="107"/>
      <c r="AL92" s="107"/>
      <c r="AM92" s="107"/>
      <c r="AN92" s="107"/>
      <c r="AO92" s="107"/>
      <c r="AP92" s="107"/>
      <c r="AQ92" s="107"/>
      <c r="AR92" s="107"/>
      <c r="AS92" s="107"/>
      <c r="AT92" s="107"/>
      <c r="AV92" s="107"/>
      <c r="AW92" s="107"/>
      <c r="AX92" s="107"/>
      <c r="AY92" s="107"/>
      <c r="AZ92" s="107"/>
      <c r="BA92" s="107"/>
      <c r="BB92" s="107"/>
      <c r="BC92" s="107"/>
      <c r="BD92" s="107"/>
      <c r="BE92" s="107"/>
      <c r="BF92" s="107"/>
      <c r="BG92" s="107"/>
      <c r="BI92" s="107"/>
      <c r="BJ92" s="107"/>
      <c r="BK92" s="107"/>
      <c r="BL92" s="107"/>
      <c r="BM92" s="107"/>
      <c r="BN92" s="107"/>
      <c r="BO92" s="107"/>
      <c r="BP92" s="107"/>
      <c r="BQ92" s="107"/>
      <c r="BR92" s="107"/>
      <c r="BS92" s="107"/>
      <c r="BT92" s="107"/>
      <c r="BV92" s="107"/>
      <c r="BW92" s="107"/>
      <c r="BX92" s="107"/>
      <c r="BY92" s="107"/>
      <c r="BZ92" s="107"/>
      <c r="CA92" s="107"/>
      <c r="CB92" s="107"/>
      <c r="CC92" s="107"/>
      <c r="CD92" s="107"/>
      <c r="CE92" s="107"/>
      <c r="CF92" s="107"/>
      <c r="CG92" s="107"/>
      <c r="CI92" s="107"/>
      <c r="CJ92" s="107"/>
      <c r="CK92" s="107"/>
      <c r="CL92" s="107"/>
      <c r="CM92" s="107"/>
      <c r="CN92" s="107"/>
      <c r="CO92" s="107"/>
      <c r="CP92" s="107"/>
      <c r="CQ92" s="107"/>
      <c r="CR92" s="107"/>
      <c r="CS92" s="107"/>
      <c r="CT92" s="107"/>
      <c r="CV92" s="107"/>
      <c r="CW92" s="107"/>
      <c r="CX92" s="107"/>
      <c r="CY92" s="107"/>
      <c r="CZ92" s="107"/>
      <c r="DA92" s="107"/>
      <c r="DB92" s="107"/>
      <c r="DC92" s="107"/>
      <c r="DD92" s="107"/>
      <c r="DE92" s="107"/>
      <c r="DF92" s="107"/>
      <c r="DG92" s="107"/>
      <c r="DI92" s="107"/>
      <c r="DJ92" s="107"/>
      <c r="DK92" s="107"/>
      <c r="DL92" s="107"/>
      <c r="DM92" s="107"/>
      <c r="DN92" s="107"/>
      <c r="DO92" s="107"/>
      <c r="DP92" s="107"/>
      <c r="DQ92" s="107"/>
      <c r="DR92" s="107"/>
      <c r="DS92" s="107"/>
      <c r="DT92" s="107"/>
      <c r="DV92" s="107"/>
      <c r="DW92" s="107"/>
      <c r="DX92" s="107"/>
      <c r="DY92" s="107"/>
      <c r="DZ92" s="107"/>
      <c r="EA92" s="107"/>
      <c r="EB92" s="107"/>
      <c r="EC92" s="107"/>
      <c r="ED92" s="107"/>
      <c r="EE92" s="107"/>
      <c r="EF92" s="107"/>
      <c r="EG92" s="107"/>
      <c r="EI92" s="107"/>
      <c r="EJ92" s="107"/>
      <c r="EK92" s="107"/>
      <c r="EL92" s="107"/>
      <c r="EM92" s="107"/>
      <c r="EN92" s="107"/>
      <c r="EO92" s="107"/>
      <c r="EP92" s="107"/>
      <c r="EQ92" s="107"/>
      <c r="ER92" s="107"/>
      <c r="ES92" s="107"/>
      <c r="ET92" s="107"/>
      <c r="EV92" s="107"/>
      <c r="EW92" s="107"/>
      <c r="EX92" s="107"/>
      <c r="EY92" s="107"/>
      <c r="EZ92" s="107"/>
      <c r="FA92" s="107"/>
      <c r="FB92" s="107"/>
      <c r="FC92" s="107"/>
      <c r="FD92" s="107"/>
      <c r="FE92" s="107"/>
      <c r="FF92" s="107"/>
      <c r="FG92" s="107"/>
      <c r="FI92" s="107"/>
      <c r="FJ92" s="107"/>
      <c r="FK92" s="107"/>
      <c r="FL92" s="107"/>
      <c r="FM92" s="107"/>
      <c r="FN92" s="107"/>
      <c r="FO92" s="107"/>
      <c r="FP92" s="107"/>
      <c r="FQ92" s="107"/>
      <c r="FR92" s="107"/>
      <c r="FS92" s="107"/>
      <c r="FT92" s="107"/>
      <c r="FV92" s="107"/>
      <c r="FW92" s="107"/>
      <c r="FX92" s="107"/>
      <c r="FY92" s="107"/>
      <c r="FZ92" s="107"/>
      <c r="GA92" s="107"/>
      <c r="GB92" s="107"/>
      <c r="GC92" s="107"/>
      <c r="GD92" s="107"/>
      <c r="GE92" s="107"/>
      <c r="GF92" s="107"/>
      <c r="GG92" s="107"/>
      <c r="GI92" s="107"/>
      <c r="GJ92" s="107"/>
      <c r="GK92" s="107"/>
      <c r="GL92" s="107"/>
      <c r="GM92" s="107"/>
      <c r="GN92" s="107"/>
      <c r="GO92" s="107"/>
      <c r="GP92" s="107"/>
      <c r="GQ92" s="107"/>
      <c r="GR92" s="107"/>
      <c r="GS92" s="107"/>
      <c r="GT92" s="107"/>
      <c r="GV92" s="107"/>
      <c r="GW92" s="107"/>
      <c r="GX92" s="107"/>
      <c r="GY92" s="107"/>
      <c r="GZ92" s="107"/>
      <c r="HA92" s="107"/>
      <c r="HB92" s="107"/>
      <c r="HC92" s="107"/>
      <c r="HD92" s="107"/>
      <c r="HE92" s="107"/>
      <c r="HF92" s="107"/>
      <c r="HG92" s="107"/>
      <c r="HI92" s="107"/>
      <c r="HJ92" s="107"/>
      <c r="HK92" s="107"/>
      <c r="HL92" s="107"/>
      <c r="HM92" s="107"/>
      <c r="HN92" s="107"/>
      <c r="HO92" s="107"/>
      <c r="HP92" s="107"/>
      <c r="HQ92" s="107"/>
      <c r="HR92" s="107"/>
      <c r="HS92" s="107"/>
      <c r="HT92" s="107"/>
      <c r="HV92" s="107"/>
      <c r="HW92" s="107"/>
      <c r="HX92" s="107"/>
      <c r="HY92" s="107"/>
      <c r="HZ92" s="107"/>
      <c r="IA92" s="107"/>
      <c r="IB92" s="107"/>
      <c r="IC92" s="107"/>
      <c r="ID92" s="107"/>
      <c r="IE92" s="107"/>
      <c r="IF92" s="107"/>
      <c r="IG92" s="107"/>
      <c r="II92" s="107"/>
      <c r="IJ92" s="107"/>
      <c r="IK92" s="107"/>
      <c r="IL92" s="107"/>
      <c r="IM92" s="107"/>
      <c r="IN92" s="107"/>
      <c r="IO92" s="107"/>
      <c r="IP92" s="107"/>
      <c r="IQ92" s="107"/>
      <c r="IR92" s="107"/>
      <c r="IS92" s="107"/>
      <c r="IT92" s="107"/>
      <c r="IV92" s="107"/>
      <c r="IW92" s="107"/>
      <c r="IX92" s="107"/>
      <c r="IY92" s="107"/>
      <c r="IZ92" s="107"/>
      <c r="JA92" s="107"/>
      <c r="JB92" s="107"/>
      <c r="JC92" s="107"/>
      <c r="JD92" s="107"/>
      <c r="JE92" s="107"/>
      <c r="JF92" s="107"/>
      <c r="JG92" s="107"/>
      <c r="JI92" s="107"/>
      <c r="JJ92" s="107"/>
      <c r="JK92" s="107"/>
      <c r="JL92" s="107"/>
      <c r="JM92" s="107"/>
      <c r="JN92" s="107"/>
      <c r="JO92" s="107"/>
      <c r="JP92" s="107"/>
      <c r="JQ92" s="107"/>
      <c r="JR92" s="107"/>
      <c r="JS92" s="107"/>
      <c r="JT92" s="107"/>
      <c r="JV92" s="107"/>
      <c r="JW92" s="107"/>
      <c r="JX92" s="107"/>
      <c r="JY92" s="107"/>
      <c r="JZ92" s="107"/>
      <c r="KA92" s="107"/>
      <c r="KB92" s="107"/>
      <c r="KC92" s="107"/>
      <c r="KD92" s="107"/>
      <c r="KE92" s="107"/>
      <c r="KF92" s="107"/>
      <c r="KG92" s="107"/>
      <c r="KI92" s="107"/>
      <c r="KJ92" s="107"/>
      <c r="KK92" s="107"/>
      <c r="KL92" s="107"/>
      <c r="KM92" s="107"/>
      <c r="KN92" s="107"/>
      <c r="KO92" s="107"/>
      <c r="KP92" s="107"/>
      <c r="KQ92" s="107"/>
      <c r="KR92" s="107"/>
      <c r="KS92" s="107"/>
      <c r="KT92" s="107"/>
      <c r="KV92" s="107"/>
      <c r="KW92" s="107"/>
      <c r="KX92" s="107"/>
      <c r="KY92" s="107"/>
      <c r="KZ92" s="107"/>
      <c r="LA92" s="107"/>
      <c r="LB92" s="107"/>
      <c r="LC92" s="107"/>
      <c r="LD92" s="107"/>
      <c r="LE92" s="107"/>
      <c r="LF92" s="107"/>
      <c r="LG92" s="107"/>
      <c r="LI92" s="107"/>
      <c r="LJ92" s="107"/>
      <c r="LK92" s="107"/>
      <c r="LL92" s="107"/>
      <c r="LM92" s="107"/>
      <c r="LN92" s="107"/>
      <c r="LO92" s="107"/>
      <c r="LP92" s="107"/>
      <c r="LQ92" s="107"/>
      <c r="LR92" s="107"/>
      <c r="LS92" s="107"/>
      <c r="LT92" s="107"/>
      <c r="LV92" s="107"/>
      <c r="LW92" s="107"/>
      <c r="LX92" s="107"/>
      <c r="LY92" s="107"/>
      <c r="LZ92" s="107"/>
      <c r="MA92" s="107"/>
      <c r="MB92" s="107"/>
      <c r="MC92" s="107"/>
      <c r="MD92" s="107"/>
      <c r="ME92" s="107"/>
      <c r="MF92" s="107"/>
      <c r="MG92" s="107"/>
    </row>
    <row r="93" customFormat="false" ht="15.75" hidden="false" customHeight="true" outlineLevel="0" collapsed="false">
      <c r="A93" s="153"/>
      <c r="B93" s="153"/>
      <c r="F93" s="48"/>
      <c r="G93" s="48"/>
      <c r="H93" s="107"/>
      <c r="I93" s="107"/>
      <c r="J93" s="107"/>
      <c r="K93" s="107"/>
      <c r="L93" s="107"/>
      <c r="M93" s="107"/>
      <c r="N93" s="107"/>
      <c r="O93" s="107"/>
      <c r="P93" s="107"/>
      <c r="Q93" s="107"/>
      <c r="R93" s="107"/>
      <c r="S93" s="107"/>
      <c r="T93" s="107"/>
      <c r="V93" s="107"/>
      <c r="W93" s="107"/>
      <c r="X93" s="107"/>
      <c r="Y93" s="107"/>
      <c r="Z93" s="107"/>
      <c r="AA93" s="107"/>
      <c r="AB93" s="107"/>
      <c r="AC93" s="107"/>
      <c r="AD93" s="107"/>
      <c r="AE93" s="107"/>
      <c r="AF93" s="107"/>
      <c r="AG93" s="107"/>
      <c r="AI93" s="107"/>
      <c r="AJ93" s="107"/>
      <c r="AK93" s="107"/>
      <c r="AL93" s="107"/>
      <c r="AM93" s="107"/>
      <c r="AN93" s="107"/>
      <c r="AO93" s="107"/>
      <c r="AP93" s="107"/>
      <c r="AQ93" s="107"/>
      <c r="AR93" s="107"/>
      <c r="AS93" s="107"/>
      <c r="AT93" s="107"/>
      <c r="AV93" s="107"/>
      <c r="AW93" s="107"/>
      <c r="AX93" s="107"/>
      <c r="AY93" s="107"/>
      <c r="AZ93" s="107"/>
      <c r="BA93" s="107"/>
      <c r="BB93" s="107"/>
      <c r="BC93" s="107"/>
      <c r="BD93" s="107"/>
      <c r="BE93" s="107"/>
      <c r="BF93" s="107"/>
      <c r="BG93" s="107"/>
      <c r="BI93" s="107"/>
      <c r="BJ93" s="107"/>
      <c r="BK93" s="107"/>
      <c r="BL93" s="107"/>
      <c r="BM93" s="107"/>
      <c r="BN93" s="107"/>
      <c r="BO93" s="107"/>
      <c r="BP93" s="107"/>
      <c r="BQ93" s="107"/>
      <c r="BR93" s="107"/>
      <c r="BS93" s="107"/>
      <c r="BT93" s="107"/>
      <c r="BV93" s="107"/>
      <c r="BW93" s="107"/>
      <c r="BX93" s="107"/>
      <c r="BY93" s="107"/>
      <c r="BZ93" s="107"/>
      <c r="CA93" s="107"/>
      <c r="CB93" s="107"/>
      <c r="CC93" s="107"/>
      <c r="CD93" s="107"/>
      <c r="CE93" s="107"/>
      <c r="CF93" s="107"/>
      <c r="CG93" s="107"/>
      <c r="CI93" s="107"/>
      <c r="CJ93" s="107"/>
      <c r="CK93" s="107"/>
      <c r="CL93" s="107"/>
      <c r="CM93" s="107"/>
      <c r="CN93" s="107"/>
      <c r="CO93" s="107"/>
      <c r="CP93" s="107"/>
      <c r="CQ93" s="107"/>
      <c r="CR93" s="107"/>
      <c r="CS93" s="107"/>
      <c r="CT93" s="107"/>
      <c r="CV93" s="107"/>
      <c r="CW93" s="107"/>
      <c r="CX93" s="107"/>
      <c r="CY93" s="107"/>
      <c r="CZ93" s="107"/>
      <c r="DA93" s="107"/>
      <c r="DB93" s="107"/>
      <c r="DC93" s="107"/>
      <c r="DD93" s="107"/>
      <c r="DE93" s="107"/>
      <c r="DF93" s="107"/>
      <c r="DG93" s="107"/>
      <c r="DI93" s="107"/>
      <c r="DJ93" s="107"/>
      <c r="DK93" s="107"/>
      <c r="DL93" s="107"/>
      <c r="DM93" s="107"/>
      <c r="DN93" s="107"/>
      <c r="DO93" s="107"/>
      <c r="DP93" s="107"/>
      <c r="DQ93" s="107"/>
      <c r="DR93" s="107"/>
      <c r="DS93" s="107"/>
      <c r="DT93" s="107"/>
      <c r="DV93" s="107"/>
      <c r="DW93" s="107"/>
      <c r="DX93" s="107"/>
      <c r="DY93" s="107"/>
      <c r="DZ93" s="107"/>
      <c r="EA93" s="107"/>
      <c r="EB93" s="107"/>
      <c r="EC93" s="107"/>
      <c r="ED93" s="107"/>
      <c r="EE93" s="107"/>
      <c r="EF93" s="107"/>
      <c r="EG93" s="107"/>
      <c r="EI93" s="107"/>
      <c r="EJ93" s="107"/>
      <c r="EK93" s="107"/>
      <c r="EL93" s="107"/>
      <c r="EM93" s="107"/>
      <c r="EN93" s="107"/>
      <c r="EO93" s="107"/>
      <c r="EP93" s="107"/>
      <c r="EQ93" s="107"/>
      <c r="ER93" s="107"/>
      <c r="ES93" s="107"/>
      <c r="ET93" s="107"/>
      <c r="EV93" s="107"/>
      <c r="EW93" s="107"/>
      <c r="EX93" s="107"/>
      <c r="EY93" s="107"/>
      <c r="EZ93" s="107"/>
      <c r="FA93" s="107"/>
      <c r="FB93" s="107"/>
      <c r="FC93" s="107"/>
      <c r="FD93" s="107"/>
      <c r="FE93" s="107"/>
      <c r="FF93" s="107"/>
      <c r="FG93" s="107"/>
      <c r="FI93" s="107"/>
      <c r="FJ93" s="107"/>
      <c r="FK93" s="107"/>
      <c r="FL93" s="107"/>
      <c r="FM93" s="107"/>
      <c r="FN93" s="107"/>
      <c r="FO93" s="107"/>
      <c r="FP93" s="107"/>
      <c r="FQ93" s="107"/>
      <c r="FR93" s="107"/>
      <c r="FS93" s="107"/>
      <c r="FT93" s="107"/>
      <c r="FV93" s="107"/>
      <c r="FW93" s="107"/>
      <c r="FX93" s="107"/>
      <c r="FY93" s="107"/>
      <c r="FZ93" s="107"/>
      <c r="GA93" s="107"/>
      <c r="GB93" s="107"/>
      <c r="GC93" s="107"/>
      <c r="GD93" s="107"/>
      <c r="GE93" s="107"/>
      <c r="GF93" s="107"/>
      <c r="GG93" s="107"/>
      <c r="GI93" s="107"/>
      <c r="GJ93" s="107"/>
      <c r="GK93" s="107"/>
      <c r="GL93" s="107"/>
      <c r="GM93" s="107"/>
      <c r="GN93" s="107"/>
      <c r="GO93" s="107"/>
      <c r="GP93" s="107"/>
      <c r="GQ93" s="107"/>
      <c r="GR93" s="107"/>
      <c r="GS93" s="107"/>
      <c r="GT93" s="107"/>
      <c r="GV93" s="107"/>
      <c r="GW93" s="107"/>
      <c r="GX93" s="107"/>
      <c r="GY93" s="107"/>
      <c r="GZ93" s="107"/>
      <c r="HA93" s="107"/>
      <c r="HB93" s="107"/>
      <c r="HC93" s="107"/>
      <c r="HD93" s="107"/>
      <c r="HE93" s="107"/>
      <c r="HF93" s="107"/>
      <c r="HG93" s="107"/>
      <c r="HI93" s="107"/>
      <c r="HJ93" s="107"/>
      <c r="HK93" s="107"/>
      <c r="HL93" s="107"/>
      <c r="HM93" s="107"/>
      <c r="HN93" s="107"/>
      <c r="HO93" s="107"/>
      <c r="HP93" s="107"/>
      <c r="HQ93" s="107"/>
      <c r="HR93" s="107"/>
      <c r="HS93" s="107"/>
      <c r="HT93" s="107"/>
      <c r="HV93" s="107"/>
      <c r="HW93" s="107"/>
      <c r="HX93" s="107"/>
      <c r="HY93" s="107"/>
      <c r="HZ93" s="107"/>
      <c r="IA93" s="107"/>
      <c r="IB93" s="107"/>
      <c r="IC93" s="107"/>
      <c r="ID93" s="107"/>
      <c r="IE93" s="107"/>
      <c r="IF93" s="107"/>
      <c r="IG93" s="107"/>
      <c r="II93" s="107"/>
      <c r="IJ93" s="107"/>
      <c r="IK93" s="107"/>
      <c r="IL93" s="107"/>
      <c r="IM93" s="107"/>
      <c r="IN93" s="107"/>
      <c r="IO93" s="107"/>
      <c r="IP93" s="107"/>
      <c r="IQ93" s="107"/>
      <c r="IR93" s="107"/>
      <c r="IS93" s="107"/>
      <c r="IT93" s="107"/>
      <c r="IV93" s="107"/>
      <c r="IW93" s="107"/>
      <c r="IX93" s="107"/>
      <c r="IY93" s="107"/>
      <c r="IZ93" s="107"/>
      <c r="JA93" s="107"/>
      <c r="JB93" s="107"/>
      <c r="JC93" s="107"/>
      <c r="JD93" s="107"/>
      <c r="JE93" s="107"/>
      <c r="JF93" s="107"/>
      <c r="JG93" s="107"/>
      <c r="JI93" s="107"/>
      <c r="JJ93" s="107"/>
      <c r="JK93" s="107"/>
      <c r="JL93" s="107"/>
      <c r="JM93" s="107"/>
      <c r="JN93" s="107"/>
      <c r="JO93" s="107"/>
      <c r="JP93" s="107"/>
      <c r="JQ93" s="107"/>
      <c r="JR93" s="107"/>
      <c r="JS93" s="107"/>
      <c r="JT93" s="107"/>
      <c r="JV93" s="107"/>
      <c r="JW93" s="107"/>
      <c r="JX93" s="107"/>
      <c r="JY93" s="107"/>
      <c r="JZ93" s="107"/>
      <c r="KA93" s="107"/>
      <c r="KB93" s="107"/>
      <c r="KC93" s="107"/>
      <c r="KD93" s="107"/>
      <c r="KE93" s="107"/>
      <c r="KF93" s="107"/>
      <c r="KG93" s="107"/>
      <c r="KI93" s="107"/>
      <c r="KJ93" s="107"/>
      <c r="KK93" s="107"/>
      <c r="KL93" s="107"/>
      <c r="KM93" s="107"/>
      <c r="KN93" s="107"/>
      <c r="KO93" s="107"/>
      <c r="KP93" s="107"/>
      <c r="KQ93" s="107"/>
      <c r="KR93" s="107"/>
      <c r="KS93" s="107"/>
      <c r="KT93" s="107"/>
      <c r="KV93" s="107"/>
      <c r="KW93" s="107"/>
      <c r="KX93" s="107"/>
      <c r="KY93" s="107"/>
      <c r="KZ93" s="107"/>
      <c r="LA93" s="107"/>
      <c r="LB93" s="107"/>
      <c r="LC93" s="107"/>
      <c r="LD93" s="107"/>
      <c r="LE93" s="107"/>
      <c r="LF93" s="107"/>
      <c r="LG93" s="107"/>
      <c r="LI93" s="107"/>
      <c r="LJ93" s="107"/>
      <c r="LK93" s="107"/>
      <c r="LL93" s="107"/>
      <c r="LM93" s="107"/>
      <c r="LN93" s="107"/>
      <c r="LO93" s="107"/>
      <c r="LP93" s="107"/>
      <c r="LQ93" s="107"/>
      <c r="LR93" s="107"/>
      <c r="LS93" s="107"/>
      <c r="LT93" s="107"/>
      <c r="LV93" s="107"/>
      <c r="LW93" s="107"/>
      <c r="LX93" s="107"/>
      <c r="LY93" s="107"/>
      <c r="LZ93" s="107"/>
      <c r="MA93" s="107"/>
      <c r="MB93" s="107"/>
      <c r="MC93" s="107"/>
      <c r="MD93" s="107"/>
      <c r="ME93" s="107"/>
      <c r="MF93" s="107"/>
      <c r="MG93" s="107"/>
    </row>
    <row r="94" customFormat="false" ht="15.75" hidden="false" customHeight="true" outlineLevel="0" collapsed="false">
      <c r="A94" s="153"/>
      <c r="B94" s="153"/>
      <c r="F94" s="48"/>
      <c r="G94" s="48"/>
      <c r="H94" s="107"/>
      <c r="I94" s="107"/>
      <c r="J94" s="107"/>
      <c r="K94" s="107"/>
      <c r="L94" s="107"/>
      <c r="M94" s="107"/>
      <c r="N94" s="107"/>
      <c r="O94" s="107"/>
      <c r="P94" s="107"/>
      <c r="Q94" s="107"/>
      <c r="R94" s="107"/>
      <c r="S94" s="107"/>
      <c r="T94" s="107"/>
      <c r="V94" s="107"/>
      <c r="W94" s="107"/>
      <c r="X94" s="107"/>
      <c r="Y94" s="107"/>
      <c r="Z94" s="107"/>
      <c r="AA94" s="107"/>
      <c r="AB94" s="107"/>
      <c r="AC94" s="107"/>
      <c r="AD94" s="107"/>
      <c r="AE94" s="107"/>
      <c r="AF94" s="107"/>
      <c r="AG94" s="107"/>
      <c r="AI94" s="107"/>
      <c r="AJ94" s="107"/>
      <c r="AK94" s="107"/>
      <c r="AL94" s="107"/>
      <c r="AM94" s="107"/>
      <c r="AN94" s="107"/>
      <c r="AO94" s="107"/>
      <c r="AP94" s="107"/>
      <c r="AQ94" s="107"/>
      <c r="AR94" s="107"/>
      <c r="AS94" s="107"/>
      <c r="AT94" s="107"/>
      <c r="AV94" s="107"/>
      <c r="AW94" s="107"/>
      <c r="AX94" s="107"/>
      <c r="AY94" s="107"/>
      <c r="AZ94" s="107"/>
      <c r="BA94" s="107"/>
      <c r="BB94" s="107"/>
      <c r="BC94" s="107"/>
      <c r="BD94" s="107"/>
      <c r="BE94" s="107"/>
      <c r="BF94" s="107"/>
      <c r="BG94" s="107"/>
      <c r="BI94" s="107"/>
      <c r="BJ94" s="107"/>
      <c r="BK94" s="107"/>
      <c r="BL94" s="107"/>
      <c r="BM94" s="107"/>
      <c r="BN94" s="107"/>
      <c r="BO94" s="107"/>
      <c r="BP94" s="107"/>
      <c r="BQ94" s="107"/>
      <c r="BR94" s="107"/>
      <c r="BS94" s="107"/>
      <c r="BT94" s="107"/>
      <c r="BV94" s="107"/>
      <c r="BW94" s="107"/>
      <c r="BX94" s="107"/>
      <c r="BY94" s="107"/>
      <c r="BZ94" s="107"/>
      <c r="CA94" s="107"/>
      <c r="CB94" s="107"/>
      <c r="CC94" s="107"/>
      <c r="CD94" s="107"/>
      <c r="CE94" s="107"/>
      <c r="CF94" s="107"/>
      <c r="CG94" s="107"/>
      <c r="CI94" s="107"/>
      <c r="CJ94" s="107"/>
      <c r="CK94" s="107"/>
      <c r="CL94" s="107"/>
      <c r="CM94" s="107"/>
      <c r="CN94" s="107"/>
      <c r="CO94" s="107"/>
      <c r="CP94" s="107"/>
      <c r="CQ94" s="107"/>
      <c r="CR94" s="107"/>
      <c r="CS94" s="107"/>
      <c r="CT94" s="107"/>
      <c r="CV94" s="107"/>
      <c r="CW94" s="107"/>
      <c r="CX94" s="107"/>
      <c r="CY94" s="107"/>
      <c r="CZ94" s="107"/>
      <c r="DA94" s="107"/>
      <c r="DB94" s="107"/>
      <c r="DC94" s="107"/>
      <c r="DD94" s="107"/>
      <c r="DE94" s="107"/>
      <c r="DF94" s="107"/>
      <c r="DG94" s="107"/>
      <c r="DI94" s="107"/>
      <c r="DJ94" s="107"/>
      <c r="DK94" s="107"/>
      <c r="DL94" s="107"/>
      <c r="DM94" s="107"/>
      <c r="DN94" s="107"/>
      <c r="DO94" s="107"/>
      <c r="DP94" s="107"/>
      <c r="DQ94" s="107"/>
      <c r="DR94" s="107"/>
      <c r="DS94" s="107"/>
      <c r="DT94" s="107"/>
      <c r="DV94" s="107"/>
      <c r="DW94" s="107"/>
      <c r="DX94" s="107"/>
      <c r="DY94" s="107"/>
      <c r="DZ94" s="107"/>
      <c r="EA94" s="107"/>
      <c r="EB94" s="107"/>
      <c r="EC94" s="107"/>
      <c r="ED94" s="107"/>
      <c r="EE94" s="107"/>
      <c r="EF94" s="107"/>
      <c r="EG94" s="107"/>
      <c r="EI94" s="107"/>
      <c r="EJ94" s="107"/>
      <c r="EK94" s="107"/>
      <c r="EL94" s="107"/>
      <c r="EM94" s="107"/>
      <c r="EN94" s="107"/>
      <c r="EO94" s="107"/>
      <c r="EP94" s="107"/>
      <c r="EQ94" s="107"/>
      <c r="ER94" s="107"/>
      <c r="ES94" s="107"/>
      <c r="ET94" s="107"/>
      <c r="EV94" s="107"/>
      <c r="EW94" s="107"/>
      <c r="EX94" s="107"/>
      <c r="EY94" s="107"/>
      <c r="EZ94" s="107"/>
      <c r="FA94" s="107"/>
      <c r="FB94" s="107"/>
      <c r="FC94" s="107"/>
      <c r="FD94" s="107"/>
      <c r="FE94" s="107"/>
      <c r="FF94" s="107"/>
      <c r="FG94" s="107"/>
      <c r="FI94" s="107"/>
      <c r="FJ94" s="107"/>
      <c r="FK94" s="107"/>
      <c r="FL94" s="107"/>
      <c r="FM94" s="107"/>
      <c r="FN94" s="107"/>
      <c r="FO94" s="107"/>
      <c r="FP94" s="107"/>
      <c r="FQ94" s="107"/>
      <c r="FR94" s="107"/>
      <c r="FS94" s="107"/>
      <c r="FT94" s="107"/>
      <c r="FV94" s="107"/>
      <c r="FW94" s="107"/>
      <c r="FX94" s="107"/>
      <c r="FY94" s="107"/>
      <c r="FZ94" s="107"/>
      <c r="GA94" s="107"/>
      <c r="GB94" s="107"/>
      <c r="GC94" s="107"/>
      <c r="GD94" s="107"/>
      <c r="GE94" s="107"/>
      <c r="GF94" s="107"/>
      <c r="GG94" s="107"/>
      <c r="GI94" s="107"/>
      <c r="GJ94" s="107"/>
      <c r="GK94" s="107"/>
      <c r="GL94" s="107"/>
      <c r="GM94" s="107"/>
      <c r="GN94" s="107"/>
      <c r="GO94" s="107"/>
      <c r="GP94" s="107"/>
      <c r="GQ94" s="107"/>
      <c r="GR94" s="107"/>
      <c r="GS94" s="107"/>
      <c r="GT94" s="107"/>
      <c r="GV94" s="107"/>
      <c r="GW94" s="107"/>
      <c r="GX94" s="107"/>
      <c r="GY94" s="107"/>
      <c r="GZ94" s="107"/>
      <c r="HA94" s="107"/>
      <c r="HB94" s="107"/>
      <c r="HC94" s="107"/>
      <c r="HD94" s="107"/>
      <c r="HE94" s="107"/>
      <c r="HF94" s="107"/>
      <c r="HG94" s="107"/>
      <c r="HI94" s="107"/>
      <c r="HJ94" s="107"/>
      <c r="HK94" s="107"/>
      <c r="HL94" s="107"/>
      <c r="HM94" s="107"/>
      <c r="HN94" s="107"/>
      <c r="HO94" s="107"/>
      <c r="HP94" s="107"/>
      <c r="HQ94" s="107"/>
      <c r="HR94" s="107"/>
      <c r="HS94" s="107"/>
      <c r="HT94" s="107"/>
      <c r="HV94" s="107"/>
      <c r="HW94" s="107"/>
      <c r="HX94" s="107"/>
      <c r="HY94" s="107"/>
      <c r="HZ94" s="107"/>
      <c r="IA94" s="107"/>
      <c r="IB94" s="107"/>
      <c r="IC94" s="107"/>
      <c r="ID94" s="107"/>
      <c r="IE94" s="107"/>
      <c r="IF94" s="107"/>
      <c r="IG94" s="107"/>
      <c r="II94" s="107"/>
      <c r="IJ94" s="107"/>
      <c r="IK94" s="107"/>
      <c r="IL94" s="107"/>
      <c r="IM94" s="107"/>
      <c r="IN94" s="107"/>
      <c r="IO94" s="107"/>
      <c r="IP94" s="107"/>
      <c r="IQ94" s="107"/>
      <c r="IR94" s="107"/>
      <c r="IS94" s="107"/>
      <c r="IT94" s="107"/>
      <c r="IV94" s="107"/>
      <c r="IW94" s="107"/>
      <c r="IX94" s="107"/>
      <c r="IY94" s="107"/>
      <c r="IZ94" s="107"/>
      <c r="JA94" s="107"/>
      <c r="JB94" s="107"/>
      <c r="JC94" s="107"/>
      <c r="JD94" s="107"/>
      <c r="JE94" s="107"/>
      <c r="JF94" s="107"/>
      <c r="JG94" s="107"/>
      <c r="JI94" s="107"/>
      <c r="JJ94" s="107"/>
      <c r="JK94" s="107"/>
      <c r="JL94" s="107"/>
      <c r="JM94" s="107"/>
      <c r="JN94" s="107"/>
      <c r="JO94" s="107"/>
      <c r="JP94" s="107"/>
      <c r="JQ94" s="107"/>
      <c r="JR94" s="107"/>
      <c r="JS94" s="107"/>
      <c r="JT94" s="107"/>
      <c r="JV94" s="107"/>
      <c r="JW94" s="107"/>
      <c r="JX94" s="107"/>
      <c r="JY94" s="107"/>
      <c r="JZ94" s="107"/>
      <c r="KA94" s="107"/>
      <c r="KB94" s="107"/>
      <c r="KC94" s="107"/>
      <c r="KD94" s="107"/>
      <c r="KE94" s="107"/>
      <c r="KF94" s="107"/>
      <c r="KG94" s="107"/>
      <c r="KI94" s="107"/>
      <c r="KJ94" s="107"/>
      <c r="KK94" s="107"/>
      <c r="KL94" s="107"/>
      <c r="KM94" s="107"/>
      <c r="KN94" s="107"/>
      <c r="KO94" s="107"/>
      <c r="KP94" s="107"/>
      <c r="KQ94" s="107"/>
      <c r="KR94" s="107"/>
      <c r="KS94" s="107"/>
      <c r="KT94" s="107"/>
      <c r="KV94" s="107"/>
      <c r="KW94" s="107"/>
      <c r="KX94" s="107"/>
      <c r="KY94" s="107"/>
      <c r="KZ94" s="107"/>
      <c r="LA94" s="107"/>
      <c r="LB94" s="107"/>
      <c r="LC94" s="107"/>
      <c r="LD94" s="107"/>
      <c r="LE94" s="107"/>
      <c r="LF94" s="107"/>
      <c r="LG94" s="107"/>
      <c r="LI94" s="107"/>
      <c r="LJ94" s="107"/>
      <c r="LK94" s="107"/>
      <c r="LL94" s="107"/>
      <c r="LM94" s="107"/>
      <c r="LN94" s="107"/>
      <c r="LO94" s="107"/>
      <c r="LP94" s="107"/>
      <c r="LQ94" s="107"/>
      <c r="LR94" s="107"/>
      <c r="LS94" s="107"/>
      <c r="LT94" s="107"/>
      <c r="LV94" s="107"/>
      <c r="LW94" s="107"/>
      <c r="LX94" s="107"/>
      <c r="LY94" s="107"/>
      <c r="LZ94" s="107"/>
      <c r="MA94" s="107"/>
      <c r="MB94" s="107"/>
      <c r="MC94" s="107"/>
      <c r="MD94" s="107"/>
      <c r="ME94" s="107"/>
      <c r="MF94" s="107"/>
      <c r="MG94" s="107"/>
    </row>
    <row r="95" customFormat="false" ht="15.75" hidden="false" customHeight="true" outlineLevel="0" collapsed="false">
      <c r="A95" s="153"/>
      <c r="B95" s="153"/>
      <c r="F95" s="48"/>
      <c r="G95" s="48"/>
      <c r="H95" s="107"/>
      <c r="I95" s="107"/>
      <c r="J95" s="107"/>
      <c r="K95" s="107"/>
      <c r="L95" s="107"/>
      <c r="M95" s="107"/>
      <c r="N95" s="107"/>
      <c r="O95" s="107"/>
      <c r="P95" s="107"/>
      <c r="Q95" s="107"/>
      <c r="R95" s="107"/>
      <c r="S95" s="107"/>
      <c r="T95" s="107"/>
      <c r="V95" s="107"/>
      <c r="W95" s="107"/>
      <c r="X95" s="107"/>
      <c r="Y95" s="107"/>
      <c r="Z95" s="107"/>
      <c r="AA95" s="107"/>
      <c r="AB95" s="107"/>
      <c r="AC95" s="107"/>
      <c r="AD95" s="107"/>
      <c r="AE95" s="107"/>
      <c r="AF95" s="107"/>
      <c r="AG95" s="107"/>
      <c r="AI95" s="107"/>
      <c r="AJ95" s="107"/>
      <c r="AK95" s="107"/>
      <c r="AL95" s="107"/>
      <c r="AM95" s="107"/>
      <c r="AN95" s="107"/>
      <c r="AO95" s="107"/>
      <c r="AP95" s="107"/>
      <c r="AQ95" s="107"/>
      <c r="AR95" s="107"/>
      <c r="AS95" s="107"/>
      <c r="AT95" s="107"/>
      <c r="AV95" s="107"/>
      <c r="AW95" s="107"/>
      <c r="AX95" s="107"/>
      <c r="AY95" s="107"/>
      <c r="AZ95" s="107"/>
      <c r="BA95" s="107"/>
      <c r="BB95" s="107"/>
      <c r="BC95" s="107"/>
      <c r="BD95" s="107"/>
      <c r="BE95" s="107"/>
      <c r="BF95" s="107"/>
      <c r="BG95" s="107"/>
      <c r="BI95" s="107"/>
      <c r="BJ95" s="107"/>
      <c r="BK95" s="107"/>
      <c r="BL95" s="107"/>
      <c r="BM95" s="107"/>
      <c r="BN95" s="107"/>
      <c r="BO95" s="107"/>
      <c r="BP95" s="107"/>
      <c r="BQ95" s="107"/>
      <c r="BR95" s="107"/>
      <c r="BS95" s="107"/>
      <c r="BT95" s="107"/>
      <c r="BV95" s="107"/>
      <c r="BW95" s="107"/>
      <c r="BX95" s="107"/>
      <c r="BY95" s="107"/>
      <c r="BZ95" s="107"/>
      <c r="CA95" s="107"/>
      <c r="CB95" s="107"/>
      <c r="CC95" s="107"/>
      <c r="CD95" s="107"/>
      <c r="CE95" s="107"/>
      <c r="CF95" s="107"/>
      <c r="CG95" s="107"/>
      <c r="CI95" s="107"/>
      <c r="CJ95" s="107"/>
      <c r="CK95" s="107"/>
      <c r="CL95" s="107"/>
      <c r="CM95" s="107"/>
      <c r="CN95" s="107"/>
      <c r="CO95" s="107"/>
      <c r="CP95" s="107"/>
      <c r="CQ95" s="107"/>
      <c r="CR95" s="107"/>
      <c r="CS95" s="107"/>
      <c r="CT95" s="107"/>
      <c r="CV95" s="107"/>
      <c r="CW95" s="107"/>
      <c r="CX95" s="107"/>
      <c r="CY95" s="107"/>
      <c r="CZ95" s="107"/>
      <c r="DA95" s="107"/>
      <c r="DB95" s="107"/>
      <c r="DC95" s="107"/>
      <c r="DD95" s="107"/>
      <c r="DE95" s="107"/>
      <c r="DF95" s="107"/>
      <c r="DG95" s="107"/>
      <c r="DI95" s="107"/>
      <c r="DJ95" s="107"/>
      <c r="DK95" s="107"/>
      <c r="DL95" s="107"/>
      <c r="DM95" s="107"/>
      <c r="DN95" s="107"/>
      <c r="DO95" s="107"/>
      <c r="DP95" s="107"/>
      <c r="DQ95" s="107"/>
      <c r="DR95" s="107"/>
      <c r="DS95" s="107"/>
      <c r="DT95" s="107"/>
      <c r="DV95" s="107"/>
      <c r="DW95" s="107"/>
      <c r="DX95" s="107"/>
      <c r="DY95" s="107"/>
      <c r="DZ95" s="107"/>
      <c r="EA95" s="107"/>
      <c r="EB95" s="107"/>
      <c r="EC95" s="107"/>
      <c r="ED95" s="107"/>
      <c r="EE95" s="107"/>
      <c r="EF95" s="107"/>
      <c r="EG95" s="107"/>
      <c r="EI95" s="107"/>
      <c r="EJ95" s="107"/>
      <c r="EK95" s="107"/>
      <c r="EL95" s="107"/>
      <c r="EM95" s="107"/>
      <c r="EN95" s="107"/>
      <c r="EO95" s="107"/>
      <c r="EP95" s="107"/>
      <c r="EQ95" s="107"/>
      <c r="ER95" s="107"/>
      <c r="ES95" s="107"/>
      <c r="ET95" s="107"/>
      <c r="EV95" s="107"/>
      <c r="EW95" s="107"/>
      <c r="EX95" s="107"/>
      <c r="EY95" s="107"/>
      <c r="EZ95" s="107"/>
      <c r="FA95" s="107"/>
      <c r="FB95" s="107"/>
      <c r="FC95" s="107"/>
      <c r="FD95" s="107"/>
      <c r="FE95" s="107"/>
      <c r="FF95" s="107"/>
      <c r="FG95" s="107"/>
      <c r="FI95" s="107"/>
      <c r="FJ95" s="107"/>
      <c r="FK95" s="107"/>
      <c r="FL95" s="107"/>
      <c r="FM95" s="107"/>
      <c r="FN95" s="107"/>
      <c r="FO95" s="107"/>
      <c r="FP95" s="107"/>
      <c r="FQ95" s="107"/>
      <c r="FR95" s="107"/>
      <c r="FS95" s="107"/>
      <c r="FT95" s="107"/>
      <c r="FV95" s="107"/>
      <c r="FW95" s="107"/>
      <c r="FX95" s="107"/>
      <c r="FY95" s="107"/>
      <c r="FZ95" s="107"/>
      <c r="GA95" s="107"/>
      <c r="GB95" s="107"/>
      <c r="GC95" s="107"/>
      <c r="GD95" s="107"/>
      <c r="GE95" s="107"/>
      <c r="GF95" s="107"/>
      <c r="GG95" s="107"/>
      <c r="GI95" s="107"/>
      <c r="GJ95" s="107"/>
      <c r="GK95" s="107"/>
      <c r="GL95" s="107"/>
      <c r="GM95" s="107"/>
      <c r="GN95" s="107"/>
      <c r="GO95" s="107"/>
      <c r="GP95" s="107"/>
      <c r="GQ95" s="107"/>
      <c r="GR95" s="107"/>
      <c r="GS95" s="107"/>
      <c r="GT95" s="107"/>
      <c r="GV95" s="107"/>
      <c r="GW95" s="107"/>
      <c r="GX95" s="107"/>
      <c r="GY95" s="107"/>
      <c r="GZ95" s="107"/>
      <c r="HA95" s="107"/>
      <c r="HB95" s="107"/>
      <c r="HC95" s="107"/>
      <c r="HD95" s="107"/>
      <c r="HE95" s="107"/>
      <c r="HF95" s="107"/>
      <c r="HG95" s="107"/>
      <c r="HI95" s="107"/>
      <c r="HJ95" s="107"/>
      <c r="HK95" s="107"/>
      <c r="HL95" s="107"/>
      <c r="HM95" s="107"/>
      <c r="HN95" s="107"/>
      <c r="HO95" s="107"/>
      <c r="HP95" s="107"/>
      <c r="HQ95" s="107"/>
      <c r="HR95" s="107"/>
      <c r="HS95" s="107"/>
      <c r="HT95" s="107"/>
      <c r="HV95" s="107"/>
      <c r="HW95" s="107"/>
      <c r="HX95" s="107"/>
      <c r="HY95" s="107"/>
      <c r="HZ95" s="107"/>
      <c r="IA95" s="107"/>
      <c r="IB95" s="107"/>
      <c r="IC95" s="107"/>
      <c r="ID95" s="107"/>
      <c r="IE95" s="107"/>
      <c r="IF95" s="107"/>
      <c r="IG95" s="107"/>
      <c r="II95" s="107"/>
      <c r="IJ95" s="107"/>
      <c r="IK95" s="107"/>
      <c r="IL95" s="107"/>
      <c r="IM95" s="107"/>
      <c r="IN95" s="107"/>
      <c r="IO95" s="107"/>
      <c r="IP95" s="107"/>
      <c r="IQ95" s="107"/>
      <c r="IR95" s="107"/>
      <c r="IS95" s="107"/>
      <c r="IT95" s="107"/>
      <c r="IV95" s="107"/>
      <c r="IW95" s="107"/>
      <c r="IX95" s="107"/>
      <c r="IY95" s="107"/>
      <c r="IZ95" s="107"/>
      <c r="JA95" s="107"/>
      <c r="JB95" s="107"/>
      <c r="JC95" s="107"/>
      <c r="JD95" s="107"/>
      <c r="JE95" s="107"/>
      <c r="JF95" s="107"/>
      <c r="JG95" s="107"/>
      <c r="JI95" s="107"/>
      <c r="JJ95" s="107"/>
      <c r="JK95" s="107"/>
      <c r="JL95" s="107"/>
      <c r="JM95" s="107"/>
      <c r="JN95" s="107"/>
      <c r="JO95" s="107"/>
      <c r="JP95" s="107"/>
      <c r="JQ95" s="107"/>
      <c r="JR95" s="107"/>
      <c r="JS95" s="107"/>
      <c r="JT95" s="107"/>
      <c r="JV95" s="107"/>
      <c r="JW95" s="107"/>
      <c r="JX95" s="107"/>
      <c r="JY95" s="107"/>
      <c r="JZ95" s="107"/>
      <c r="KA95" s="107"/>
      <c r="KB95" s="107"/>
      <c r="KC95" s="107"/>
      <c r="KD95" s="107"/>
      <c r="KE95" s="107"/>
      <c r="KF95" s="107"/>
      <c r="KG95" s="107"/>
      <c r="KI95" s="107"/>
      <c r="KJ95" s="107"/>
      <c r="KK95" s="107"/>
      <c r="KL95" s="107"/>
      <c r="KM95" s="107"/>
      <c r="KN95" s="107"/>
      <c r="KO95" s="107"/>
      <c r="KP95" s="107"/>
      <c r="KQ95" s="107"/>
      <c r="KR95" s="107"/>
      <c r="KS95" s="107"/>
      <c r="KT95" s="107"/>
      <c r="KV95" s="107"/>
      <c r="KW95" s="107"/>
      <c r="KX95" s="107"/>
      <c r="KY95" s="107"/>
      <c r="KZ95" s="107"/>
      <c r="LA95" s="107"/>
      <c r="LB95" s="107"/>
      <c r="LC95" s="107"/>
      <c r="LD95" s="107"/>
      <c r="LE95" s="107"/>
      <c r="LF95" s="107"/>
      <c r="LG95" s="107"/>
      <c r="LI95" s="107"/>
      <c r="LJ95" s="107"/>
      <c r="LK95" s="107"/>
      <c r="LL95" s="107"/>
      <c r="LM95" s="107"/>
      <c r="LN95" s="107"/>
      <c r="LO95" s="107"/>
      <c r="LP95" s="107"/>
      <c r="LQ95" s="107"/>
      <c r="LR95" s="107"/>
      <c r="LS95" s="107"/>
      <c r="LT95" s="107"/>
      <c r="LV95" s="107"/>
      <c r="LW95" s="107"/>
      <c r="LX95" s="107"/>
      <c r="LY95" s="107"/>
      <c r="LZ95" s="107"/>
      <c r="MA95" s="107"/>
      <c r="MB95" s="107"/>
      <c r="MC95" s="107"/>
      <c r="MD95" s="107"/>
      <c r="ME95" s="107"/>
      <c r="MF95" s="107"/>
      <c r="MG95" s="107"/>
    </row>
    <row r="96" customFormat="false" ht="15.75" hidden="false" customHeight="true" outlineLevel="0" collapsed="false">
      <c r="A96" s="153"/>
      <c r="B96" s="153"/>
      <c r="F96" s="48"/>
      <c r="G96" s="48"/>
      <c r="H96" s="107"/>
      <c r="I96" s="107"/>
      <c r="J96" s="107"/>
      <c r="K96" s="107"/>
      <c r="L96" s="107"/>
      <c r="M96" s="107"/>
      <c r="N96" s="107"/>
      <c r="O96" s="107"/>
      <c r="P96" s="107"/>
      <c r="Q96" s="107"/>
      <c r="R96" s="107"/>
      <c r="S96" s="107"/>
      <c r="T96" s="107"/>
      <c r="V96" s="107"/>
      <c r="W96" s="107"/>
      <c r="X96" s="107"/>
      <c r="Y96" s="107"/>
      <c r="Z96" s="107"/>
      <c r="AA96" s="107"/>
      <c r="AB96" s="107"/>
      <c r="AC96" s="107"/>
      <c r="AD96" s="107"/>
      <c r="AE96" s="107"/>
      <c r="AF96" s="107"/>
      <c r="AG96" s="107"/>
      <c r="AI96" s="107"/>
      <c r="AJ96" s="107"/>
      <c r="AK96" s="107"/>
      <c r="AL96" s="107"/>
      <c r="AM96" s="107"/>
      <c r="AN96" s="107"/>
      <c r="AO96" s="107"/>
      <c r="AP96" s="107"/>
      <c r="AQ96" s="107"/>
      <c r="AR96" s="107"/>
      <c r="AS96" s="107"/>
      <c r="AT96" s="107"/>
      <c r="AV96" s="107"/>
      <c r="AW96" s="107"/>
      <c r="AX96" s="107"/>
      <c r="AY96" s="107"/>
      <c r="AZ96" s="107"/>
      <c r="BA96" s="107"/>
      <c r="BB96" s="107"/>
      <c r="BC96" s="107"/>
      <c r="BD96" s="107"/>
      <c r="BE96" s="107"/>
      <c r="BF96" s="107"/>
      <c r="BG96" s="107"/>
      <c r="BI96" s="107"/>
      <c r="BJ96" s="107"/>
      <c r="BK96" s="107"/>
      <c r="BL96" s="107"/>
      <c r="BM96" s="107"/>
      <c r="BN96" s="107"/>
      <c r="BO96" s="107"/>
      <c r="BP96" s="107"/>
      <c r="BQ96" s="107"/>
      <c r="BR96" s="107"/>
      <c r="BS96" s="107"/>
      <c r="BT96" s="107"/>
      <c r="BV96" s="107"/>
      <c r="BW96" s="107"/>
      <c r="BX96" s="107"/>
      <c r="BY96" s="107"/>
      <c r="BZ96" s="107"/>
      <c r="CA96" s="107"/>
      <c r="CB96" s="107"/>
      <c r="CC96" s="107"/>
      <c r="CD96" s="107"/>
      <c r="CE96" s="107"/>
      <c r="CF96" s="107"/>
      <c r="CG96" s="107"/>
      <c r="CI96" s="107"/>
      <c r="CJ96" s="107"/>
      <c r="CK96" s="107"/>
      <c r="CL96" s="107"/>
      <c r="CM96" s="107"/>
      <c r="CN96" s="107"/>
      <c r="CO96" s="107"/>
      <c r="CP96" s="107"/>
      <c r="CQ96" s="107"/>
      <c r="CR96" s="107"/>
      <c r="CS96" s="107"/>
      <c r="CT96" s="107"/>
      <c r="CV96" s="107"/>
      <c r="CW96" s="107"/>
      <c r="CX96" s="107"/>
      <c r="CY96" s="107"/>
      <c r="CZ96" s="107"/>
      <c r="DA96" s="107"/>
      <c r="DB96" s="107"/>
      <c r="DC96" s="107"/>
      <c r="DD96" s="107"/>
      <c r="DE96" s="107"/>
      <c r="DF96" s="107"/>
      <c r="DG96" s="107"/>
      <c r="DI96" s="107"/>
      <c r="DJ96" s="107"/>
      <c r="DK96" s="107"/>
      <c r="DL96" s="107"/>
      <c r="DM96" s="107"/>
      <c r="DN96" s="107"/>
      <c r="DO96" s="107"/>
      <c r="DP96" s="107"/>
      <c r="DQ96" s="107"/>
      <c r="DR96" s="107"/>
      <c r="DS96" s="107"/>
      <c r="DT96" s="107"/>
      <c r="DV96" s="107"/>
      <c r="DW96" s="107"/>
      <c r="DX96" s="107"/>
      <c r="DY96" s="107"/>
      <c r="DZ96" s="107"/>
      <c r="EA96" s="107"/>
      <c r="EB96" s="107"/>
      <c r="EC96" s="107"/>
      <c r="ED96" s="107"/>
      <c r="EE96" s="107"/>
      <c r="EF96" s="107"/>
      <c r="EG96" s="107"/>
      <c r="EI96" s="107"/>
      <c r="EJ96" s="107"/>
      <c r="EK96" s="107"/>
      <c r="EL96" s="107"/>
      <c r="EM96" s="107"/>
      <c r="EN96" s="107"/>
      <c r="EO96" s="107"/>
      <c r="EP96" s="107"/>
      <c r="EQ96" s="107"/>
      <c r="ER96" s="107"/>
      <c r="ES96" s="107"/>
      <c r="ET96" s="107"/>
      <c r="EV96" s="107"/>
      <c r="EW96" s="107"/>
      <c r="EX96" s="107"/>
      <c r="EY96" s="107"/>
      <c r="EZ96" s="107"/>
      <c r="FA96" s="107"/>
      <c r="FB96" s="107"/>
      <c r="FC96" s="107"/>
      <c r="FD96" s="107"/>
      <c r="FE96" s="107"/>
      <c r="FF96" s="107"/>
      <c r="FG96" s="107"/>
      <c r="FI96" s="107"/>
      <c r="FJ96" s="107"/>
      <c r="FK96" s="107"/>
      <c r="FL96" s="107"/>
      <c r="FM96" s="107"/>
      <c r="FN96" s="107"/>
      <c r="FO96" s="107"/>
      <c r="FP96" s="107"/>
      <c r="FQ96" s="107"/>
      <c r="FR96" s="107"/>
      <c r="FS96" s="107"/>
      <c r="FT96" s="107"/>
      <c r="FV96" s="107"/>
      <c r="FW96" s="107"/>
      <c r="FX96" s="107"/>
      <c r="FY96" s="107"/>
      <c r="FZ96" s="107"/>
      <c r="GA96" s="107"/>
      <c r="GB96" s="107"/>
      <c r="GC96" s="107"/>
      <c r="GD96" s="107"/>
      <c r="GE96" s="107"/>
      <c r="GF96" s="107"/>
      <c r="GG96" s="107"/>
      <c r="GI96" s="107"/>
      <c r="GJ96" s="107"/>
      <c r="GK96" s="107"/>
      <c r="GL96" s="107"/>
      <c r="GM96" s="107"/>
      <c r="GN96" s="107"/>
      <c r="GO96" s="107"/>
      <c r="GP96" s="107"/>
      <c r="GQ96" s="107"/>
      <c r="GR96" s="107"/>
      <c r="GS96" s="107"/>
      <c r="GT96" s="107"/>
      <c r="GV96" s="107"/>
      <c r="GW96" s="107"/>
      <c r="GX96" s="107"/>
      <c r="GY96" s="107"/>
      <c r="GZ96" s="107"/>
      <c r="HA96" s="107"/>
      <c r="HB96" s="107"/>
      <c r="HC96" s="107"/>
      <c r="HD96" s="107"/>
      <c r="HE96" s="107"/>
      <c r="HF96" s="107"/>
      <c r="HG96" s="107"/>
      <c r="HI96" s="107"/>
      <c r="HJ96" s="107"/>
      <c r="HK96" s="107"/>
      <c r="HL96" s="107"/>
      <c r="HM96" s="107"/>
      <c r="HN96" s="107"/>
      <c r="HO96" s="107"/>
      <c r="HP96" s="107"/>
      <c r="HQ96" s="107"/>
      <c r="HR96" s="107"/>
      <c r="HS96" s="107"/>
      <c r="HT96" s="107"/>
      <c r="HV96" s="107"/>
      <c r="HW96" s="107"/>
      <c r="HX96" s="107"/>
      <c r="HY96" s="107"/>
      <c r="HZ96" s="107"/>
      <c r="IA96" s="107"/>
      <c r="IB96" s="107"/>
      <c r="IC96" s="107"/>
      <c r="ID96" s="107"/>
      <c r="IE96" s="107"/>
      <c r="IF96" s="107"/>
      <c r="IG96" s="107"/>
      <c r="II96" s="107"/>
      <c r="IJ96" s="107"/>
      <c r="IK96" s="107"/>
      <c r="IL96" s="107"/>
      <c r="IM96" s="107"/>
      <c r="IN96" s="107"/>
      <c r="IO96" s="107"/>
      <c r="IP96" s="107"/>
      <c r="IQ96" s="107"/>
      <c r="IR96" s="107"/>
      <c r="IS96" s="107"/>
      <c r="IT96" s="107"/>
      <c r="IV96" s="107"/>
      <c r="IW96" s="107"/>
      <c r="IX96" s="107"/>
      <c r="IY96" s="107"/>
      <c r="IZ96" s="107"/>
      <c r="JA96" s="107"/>
      <c r="JB96" s="107"/>
      <c r="JC96" s="107"/>
      <c r="JD96" s="107"/>
      <c r="JE96" s="107"/>
      <c r="JF96" s="107"/>
      <c r="JG96" s="107"/>
      <c r="JI96" s="107"/>
      <c r="JJ96" s="107"/>
      <c r="JK96" s="107"/>
      <c r="JL96" s="107"/>
      <c r="JM96" s="107"/>
      <c r="JN96" s="107"/>
      <c r="JO96" s="107"/>
      <c r="JP96" s="107"/>
      <c r="JQ96" s="107"/>
      <c r="JR96" s="107"/>
      <c r="JS96" s="107"/>
      <c r="JT96" s="107"/>
      <c r="JV96" s="107"/>
      <c r="JW96" s="107"/>
      <c r="JX96" s="107"/>
      <c r="JY96" s="107"/>
      <c r="JZ96" s="107"/>
      <c r="KA96" s="107"/>
      <c r="KB96" s="107"/>
      <c r="KC96" s="107"/>
      <c r="KD96" s="107"/>
      <c r="KE96" s="107"/>
      <c r="KF96" s="107"/>
      <c r="KG96" s="107"/>
      <c r="KI96" s="107"/>
      <c r="KJ96" s="107"/>
      <c r="KK96" s="107"/>
      <c r="KL96" s="107"/>
      <c r="KM96" s="107"/>
      <c r="KN96" s="107"/>
      <c r="KO96" s="107"/>
      <c r="KP96" s="107"/>
      <c r="KQ96" s="107"/>
      <c r="KR96" s="107"/>
      <c r="KS96" s="107"/>
      <c r="KT96" s="107"/>
      <c r="KV96" s="107"/>
      <c r="KW96" s="107"/>
      <c r="KX96" s="107"/>
      <c r="KY96" s="107"/>
      <c r="KZ96" s="107"/>
      <c r="LA96" s="107"/>
      <c r="LB96" s="107"/>
      <c r="LC96" s="107"/>
      <c r="LD96" s="107"/>
      <c r="LE96" s="107"/>
      <c r="LF96" s="107"/>
      <c r="LG96" s="107"/>
      <c r="LI96" s="107"/>
      <c r="LJ96" s="107"/>
      <c r="LK96" s="107"/>
      <c r="LL96" s="107"/>
      <c r="LM96" s="107"/>
      <c r="LN96" s="107"/>
      <c r="LO96" s="107"/>
      <c r="LP96" s="107"/>
      <c r="LQ96" s="107"/>
      <c r="LR96" s="107"/>
      <c r="LS96" s="107"/>
      <c r="LT96" s="107"/>
      <c r="LV96" s="107"/>
      <c r="LW96" s="107"/>
      <c r="LX96" s="107"/>
      <c r="LY96" s="107"/>
      <c r="LZ96" s="107"/>
      <c r="MA96" s="107"/>
      <c r="MB96" s="107"/>
      <c r="MC96" s="107"/>
      <c r="MD96" s="107"/>
      <c r="ME96" s="107"/>
      <c r="MF96" s="107"/>
      <c r="MG96" s="107"/>
    </row>
    <row r="97" customFormat="false" ht="15.75" hidden="false" customHeight="true" outlineLevel="0" collapsed="false">
      <c r="A97" s="153"/>
      <c r="B97" s="153"/>
      <c r="F97" s="48"/>
      <c r="G97" s="48"/>
      <c r="H97" s="107"/>
      <c r="I97" s="107"/>
      <c r="J97" s="107"/>
      <c r="K97" s="107"/>
      <c r="L97" s="107"/>
      <c r="M97" s="107"/>
      <c r="N97" s="107"/>
      <c r="O97" s="107"/>
      <c r="P97" s="107"/>
      <c r="Q97" s="107"/>
      <c r="R97" s="107"/>
      <c r="S97" s="107"/>
      <c r="T97" s="107"/>
      <c r="V97" s="107"/>
      <c r="W97" s="107"/>
      <c r="X97" s="107"/>
      <c r="Y97" s="107"/>
      <c r="Z97" s="107"/>
      <c r="AA97" s="107"/>
      <c r="AB97" s="107"/>
      <c r="AC97" s="107"/>
      <c r="AD97" s="107"/>
      <c r="AE97" s="107"/>
      <c r="AF97" s="107"/>
      <c r="AG97" s="107"/>
      <c r="AI97" s="107"/>
      <c r="AJ97" s="107"/>
      <c r="AK97" s="107"/>
      <c r="AL97" s="107"/>
      <c r="AM97" s="107"/>
      <c r="AN97" s="107"/>
      <c r="AO97" s="107"/>
      <c r="AP97" s="107"/>
      <c r="AQ97" s="107"/>
      <c r="AR97" s="107"/>
      <c r="AS97" s="107"/>
      <c r="AT97" s="107"/>
      <c r="AV97" s="107"/>
      <c r="AW97" s="107"/>
      <c r="AX97" s="107"/>
      <c r="AY97" s="107"/>
      <c r="AZ97" s="107"/>
      <c r="BA97" s="107"/>
      <c r="BB97" s="107"/>
      <c r="BC97" s="107"/>
      <c r="BD97" s="107"/>
      <c r="BE97" s="107"/>
      <c r="BF97" s="107"/>
      <c r="BG97" s="107"/>
      <c r="BI97" s="107"/>
      <c r="BJ97" s="107"/>
      <c r="BK97" s="107"/>
      <c r="BL97" s="107"/>
      <c r="BM97" s="107"/>
      <c r="BN97" s="107"/>
      <c r="BO97" s="107"/>
      <c r="BP97" s="107"/>
      <c r="BQ97" s="107"/>
      <c r="BR97" s="107"/>
      <c r="BS97" s="107"/>
      <c r="BT97" s="107"/>
      <c r="BV97" s="107"/>
      <c r="BW97" s="107"/>
      <c r="BX97" s="107"/>
      <c r="BY97" s="107"/>
      <c r="BZ97" s="107"/>
      <c r="CA97" s="107"/>
      <c r="CB97" s="107"/>
      <c r="CC97" s="107"/>
      <c r="CD97" s="107"/>
      <c r="CE97" s="107"/>
      <c r="CF97" s="107"/>
      <c r="CG97" s="107"/>
      <c r="CI97" s="107"/>
      <c r="CJ97" s="107"/>
      <c r="CK97" s="107"/>
      <c r="CL97" s="107"/>
      <c r="CM97" s="107"/>
      <c r="CN97" s="107"/>
      <c r="CO97" s="107"/>
      <c r="CP97" s="107"/>
      <c r="CQ97" s="107"/>
      <c r="CR97" s="107"/>
      <c r="CS97" s="107"/>
      <c r="CT97" s="107"/>
      <c r="CV97" s="107"/>
      <c r="CW97" s="107"/>
      <c r="CX97" s="107"/>
      <c r="CY97" s="107"/>
      <c r="CZ97" s="107"/>
      <c r="DA97" s="107"/>
      <c r="DB97" s="107"/>
      <c r="DC97" s="107"/>
      <c r="DD97" s="107"/>
      <c r="DE97" s="107"/>
      <c r="DF97" s="107"/>
      <c r="DG97" s="107"/>
      <c r="DI97" s="107"/>
      <c r="DJ97" s="107"/>
      <c r="DK97" s="107"/>
      <c r="DL97" s="107"/>
      <c r="DM97" s="107"/>
      <c r="DN97" s="107"/>
      <c r="DO97" s="107"/>
      <c r="DP97" s="107"/>
      <c r="DQ97" s="107"/>
      <c r="DR97" s="107"/>
      <c r="DS97" s="107"/>
      <c r="DT97" s="107"/>
      <c r="DV97" s="107"/>
      <c r="DW97" s="107"/>
      <c r="DX97" s="107"/>
      <c r="DY97" s="107"/>
      <c r="DZ97" s="107"/>
      <c r="EA97" s="107"/>
      <c r="EB97" s="107"/>
      <c r="EC97" s="107"/>
      <c r="ED97" s="107"/>
      <c r="EE97" s="107"/>
      <c r="EF97" s="107"/>
      <c r="EG97" s="107"/>
      <c r="EI97" s="107"/>
      <c r="EJ97" s="107"/>
      <c r="EK97" s="107"/>
      <c r="EL97" s="107"/>
      <c r="EM97" s="107"/>
      <c r="EN97" s="107"/>
      <c r="EO97" s="107"/>
      <c r="EP97" s="107"/>
      <c r="EQ97" s="107"/>
      <c r="ER97" s="107"/>
      <c r="ES97" s="107"/>
      <c r="ET97" s="107"/>
      <c r="EV97" s="107"/>
      <c r="EW97" s="107"/>
      <c r="EX97" s="107"/>
      <c r="EY97" s="107"/>
      <c r="EZ97" s="107"/>
      <c r="FA97" s="107"/>
      <c r="FB97" s="107"/>
      <c r="FC97" s="107"/>
      <c r="FD97" s="107"/>
      <c r="FE97" s="107"/>
      <c r="FF97" s="107"/>
      <c r="FG97" s="107"/>
      <c r="FI97" s="107"/>
      <c r="FJ97" s="107"/>
      <c r="FK97" s="107"/>
      <c r="FL97" s="107"/>
      <c r="FM97" s="107"/>
      <c r="FN97" s="107"/>
      <c r="FO97" s="107"/>
      <c r="FP97" s="107"/>
      <c r="FQ97" s="107"/>
      <c r="FR97" s="107"/>
      <c r="FS97" s="107"/>
      <c r="FT97" s="107"/>
      <c r="FV97" s="107"/>
      <c r="FW97" s="107"/>
      <c r="FX97" s="107"/>
      <c r="FY97" s="107"/>
      <c r="FZ97" s="107"/>
      <c r="GA97" s="107"/>
      <c r="GB97" s="107"/>
      <c r="GC97" s="107"/>
      <c r="GD97" s="107"/>
      <c r="GE97" s="107"/>
      <c r="GF97" s="107"/>
      <c r="GG97" s="107"/>
      <c r="GI97" s="107"/>
      <c r="GJ97" s="107"/>
      <c r="GK97" s="107"/>
      <c r="GL97" s="107"/>
      <c r="GM97" s="107"/>
      <c r="GN97" s="107"/>
      <c r="GO97" s="107"/>
      <c r="GP97" s="107"/>
      <c r="GQ97" s="107"/>
      <c r="GR97" s="107"/>
      <c r="GS97" s="107"/>
      <c r="GT97" s="107"/>
      <c r="GV97" s="107"/>
      <c r="GW97" s="107"/>
      <c r="GX97" s="107"/>
      <c r="GY97" s="107"/>
      <c r="GZ97" s="107"/>
      <c r="HA97" s="107"/>
      <c r="HB97" s="107"/>
      <c r="HC97" s="107"/>
      <c r="HD97" s="107"/>
      <c r="HE97" s="107"/>
      <c r="HF97" s="107"/>
      <c r="HG97" s="107"/>
      <c r="HI97" s="107"/>
      <c r="HJ97" s="107"/>
      <c r="HK97" s="107"/>
      <c r="HL97" s="107"/>
      <c r="HM97" s="107"/>
      <c r="HN97" s="107"/>
      <c r="HO97" s="107"/>
      <c r="HP97" s="107"/>
      <c r="HQ97" s="107"/>
      <c r="HR97" s="107"/>
      <c r="HS97" s="107"/>
      <c r="HT97" s="107"/>
      <c r="HV97" s="107"/>
      <c r="HW97" s="107"/>
      <c r="HX97" s="107"/>
      <c r="HY97" s="107"/>
      <c r="HZ97" s="107"/>
      <c r="IA97" s="107"/>
      <c r="IB97" s="107"/>
      <c r="IC97" s="107"/>
      <c r="ID97" s="107"/>
      <c r="IE97" s="107"/>
      <c r="IF97" s="107"/>
      <c r="IG97" s="107"/>
      <c r="II97" s="107"/>
      <c r="IJ97" s="107"/>
      <c r="IK97" s="107"/>
      <c r="IL97" s="107"/>
      <c r="IM97" s="107"/>
      <c r="IN97" s="107"/>
      <c r="IO97" s="107"/>
      <c r="IP97" s="107"/>
      <c r="IQ97" s="107"/>
      <c r="IR97" s="107"/>
      <c r="IS97" s="107"/>
      <c r="IT97" s="107"/>
      <c r="IV97" s="107"/>
      <c r="IW97" s="107"/>
      <c r="IX97" s="107"/>
      <c r="IY97" s="107"/>
      <c r="IZ97" s="107"/>
      <c r="JA97" s="107"/>
      <c r="JB97" s="107"/>
      <c r="JC97" s="107"/>
      <c r="JD97" s="107"/>
      <c r="JE97" s="107"/>
      <c r="JF97" s="107"/>
      <c r="JG97" s="107"/>
      <c r="JI97" s="107"/>
      <c r="JJ97" s="107"/>
      <c r="JK97" s="107"/>
      <c r="JL97" s="107"/>
      <c r="JM97" s="107"/>
      <c r="JN97" s="107"/>
      <c r="JO97" s="107"/>
      <c r="JP97" s="107"/>
      <c r="JQ97" s="107"/>
      <c r="JR97" s="107"/>
      <c r="JS97" s="107"/>
      <c r="JT97" s="107"/>
      <c r="JV97" s="107"/>
      <c r="JW97" s="107"/>
      <c r="JX97" s="107"/>
      <c r="JY97" s="107"/>
      <c r="JZ97" s="107"/>
      <c r="KA97" s="107"/>
      <c r="KB97" s="107"/>
      <c r="KC97" s="107"/>
      <c r="KD97" s="107"/>
      <c r="KE97" s="107"/>
      <c r="KF97" s="107"/>
      <c r="KG97" s="107"/>
      <c r="KI97" s="107"/>
      <c r="KJ97" s="107"/>
      <c r="KK97" s="107"/>
      <c r="KL97" s="107"/>
      <c r="KM97" s="107"/>
      <c r="KN97" s="107"/>
      <c r="KO97" s="107"/>
      <c r="KP97" s="107"/>
      <c r="KQ97" s="107"/>
      <c r="KR97" s="107"/>
      <c r="KS97" s="107"/>
      <c r="KT97" s="107"/>
      <c r="KV97" s="107"/>
      <c r="KW97" s="107"/>
      <c r="KX97" s="107"/>
      <c r="KY97" s="107"/>
      <c r="KZ97" s="107"/>
      <c r="LA97" s="107"/>
      <c r="LB97" s="107"/>
      <c r="LC97" s="107"/>
      <c r="LD97" s="107"/>
      <c r="LE97" s="107"/>
      <c r="LF97" s="107"/>
      <c r="LG97" s="107"/>
      <c r="LI97" s="107"/>
      <c r="LJ97" s="107"/>
      <c r="LK97" s="107"/>
      <c r="LL97" s="107"/>
      <c r="LM97" s="107"/>
      <c r="LN97" s="107"/>
      <c r="LO97" s="107"/>
      <c r="LP97" s="107"/>
      <c r="LQ97" s="107"/>
      <c r="LR97" s="107"/>
      <c r="LS97" s="107"/>
      <c r="LT97" s="107"/>
      <c r="LV97" s="107"/>
      <c r="LW97" s="107"/>
      <c r="LX97" s="107"/>
      <c r="LY97" s="107"/>
      <c r="LZ97" s="107"/>
      <c r="MA97" s="107"/>
      <c r="MB97" s="107"/>
      <c r="MC97" s="107"/>
      <c r="MD97" s="107"/>
      <c r="ME97" s="107"/>
      <c r="MF97" s="107"/>
      <c r="MG97" s="107"/>
    </row>
  </sheetData>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Y70:AA70"/>
    <mergeCell ref="AL70:AN70"/>
    <mergeCell ref="AY70:BA70"/>
    <mergeCell ref="BL70:BN70"/>
    <mergeCell ref="BY70:CA70"/>
    <mergeCell ref="CL70:CN70"/>
    <mergeCell ref="CY70:DA70"/>
    <mergeCell ref="DL70:DN70"/>
    <mergeCell ref="DY70:EA70"/>
    <mergeCell ref="EL70:EN70"/>
    <mergeCell ref="EY70:FA70"/>
    <mergeCell ref="FL70:FN70"/>
    <mergeCell ref="FY70:GA70"/>
    <mergeCell ref="GL70:GN70"/>
    <mergeCell ref="GY70:HA70"/>
    <mergeCell ref="HL70:HN70"/>
    <mergeCell ref="HY70:IA70"/>
    <mergeCell ref="IL70:IN70"/>
    <mergeCell ref="IY70:JA70"/>
    <mergeCell ref="JL70:JN70"/>
    <mergeCell ref="JY70:KA70"/>
    <mergeCell ref="KL70:KN70"/>
    <mergeCell ref="KY70:LA70"/>
    <mergeCell ref="LL70:LN70"/>
    <mergeCell ref="LY70:MA70"/>
    <mergeCell ref="L71:N71"/>
    <mergeCell ref="Y71:AA71"/>
    <mergeCell ref="AL71:AN71"/>
    <mergeCell ref="AY71:BA71"/>
    <mergeCell ref="BL71:BN71"/>
    <mergeCell ref="BY71:CA71"/>
    <mergeCell ref="CL71:CN71"/>
    <mergeCell ref="CY71:DA71"/>
    <mergeCell ref="DL71:DN71"/>
    <mergeCell ref="DY71:EA71"/>
    <mergeCell ref="EL71:EN71"/>
    <mergeCell ref="EY71:FA71"/>
    <mergeCell ref="FL71:FN71"/>
    <mergeCell ref="FY71:GA71"/>
    <mergeCell ref="GL71:GN71"/>
    <mergeCell ref="GY71:HA71"/>
    <mergeCell ref="HL71:HN71"/>
    <mergeCell ref="HY71:IA71"/>
    <mergeCell ref="IL71:IN71"/>
    <mergeCell ref="IY71:JA71"/>
    <mergeCell ref="JL71:JN71"/>
    <mergeCell ref="JY71:KA71"/>
    <mergeCell ref="KL71:KN71"/>
    <mergeCell ref="KY71:LA71"/>
    <mergeCell ref="LL71:LN71"/>
    <mergeCell ref="LY71:MA71"/>
    <mergeCell ref="L72:N72"/>
    <mergeCell ref="O72:T72"/>
    <mergeCell ref="Y72:AA72"/>
    <mergeCell ref="AB72:AG72"/>
    <mergeCell ref="AL72:AN72"/>
    <mergeCell ref="AO72:AT72"/>
    <mergeCell ref="AY72:BA72"/>
    <mergeCell ref="BB72:BG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FB72:FG72"/>
    <mergeCell ref="FL72:FN72"/>
    <mergeCell ref="FO72:FT72"/>
    <mergeCell ref="FY72:GA72"/>
    <mergeCell ref="GB72:GG72"/>
    <mergeCell ref="GL72:GN72"/>
    <mergeCell ref="GO72:GT72"/>
    <mergeCell ref="GY72:HA72"/>
    <mergeCell ref="HB72:HG72"/>
    <mergeCell ref="HL72:HN72"/>
    <mergeCell ref="HO72:HT72"/>
    <mergeCell ref="HY72:IA72"/>
    <mergeCell ref="IB72:IG72"/>
    <mergeCell ref="IL72:IN72"/>
    <mergeCell ref="IO72:IT72"/>
    <mergeCell ref="IY72:JA72"/>
    <mergeCell ref="JB72:JG72"/>
    <mergeCell ref="JL72:JN72"/>
    <mergeCell ref="JO72:JT72"/>
    <mergeCell ref="JY72:KA72"/>
    <mergeCell ref="KB72:KG72"/>
    <mergeCell ref="KL72:KN72"/>
    <mergeCell ref="KO72:KT72"/>
    <mergeCell ref="KY72:LA72"/>
    <mergeCell ref="LB72:LG72"/>
    <mergeCell ref="LL72:LN72"/>
    <mergeCell ref="LO72:LT72"/>
    <mergeCell ref="LY72:MA72"/>
    <mergeCell ref="MB72:MG72"/>
    <mergeCell ref="B74:H74"/>
    <mergeCell ref="B75:H77"/>
    <mergeCell ref="B78:H80"/>
    <mergeCell ref="B81:H83"/>
  </mergeCells>
  <conditionalFormatting sqref="J48:J55 J57:J60 J62:J63 J65">
    <cfRule type="expression" priority="2" aboveAverage="0" equalAverage="0" bottom="0" percent="0" rank="0" text="" dxfId="10">
      <formula>Q48&gt;1</formula>
    </cfRule>
  </conditionalFormatting>
  <conditionalFormatting sqref="L48:L55 L57:L60 L62:L63">
    <cfRule type="expression" priority="3" aboveAverage="0" equalAverage="0" bottom="0" percent="0" rank="0" text="" dxfId="10">
      <formula>R48&gt;1</formula>
    </cfRule>
  </conditionalFormatting>
  <conditionalFormatting sqref="L65">
    <cfRule type="expression" priority="4" aboveAverage="0" equalAverage="0" bottom="0" percent="0" rank="0" text="" dxfId="10">
      <formula>R65&gt;1</formula>
    </cfRule>
  </conditionalFormatting>
  <conditionalFormatting sqref="W48:W55 W57:W60 W62:W63 W65">
    <cfRule type="expression" priority="5" aboveAverage="0" equalAverage="0" bottom="0" percent="0" rank="0" text="" dxfId="10">
      <formula>AD48&gt;1</formula>
    </cfRule>
  </conditionalFormatting>
  <conditionalFormatting sqref="Y48:Y55 Y57:Y60 Y62:Y63">
    <cfRule type="expression" priority="6" aboveAverage="0" equalAverage="0" bottom="0" percent="0" rank="0" text="" dxfId="10">
      <formula>AE48&gt;1</formula>
    </cfRule>
  </conditionalFormatting>
  <conditionalFormatting sqref="Y65">
    <cfRule type="expression" priority="7" aboveAverage="0" equalAverage="0" bottom="0" percent="0" rank="0" text="" dxfId="10">
      <formula>AE65&gt;1</formula>
    </cfRule>
  </conditionalFormatting>
  <conditionalFormatting sqref="AJ48:AJ55 AJ57:AJ60 AJ62:AJ63 AJ65">
    <cfRule type="expression" priority="8" aboveAverage="0" equalAverage="0" bottom="0" percent="0" rank="0" text="" dxfId="10">
      <formula>AQ48&gt;1</formula>
    </cfRule>
  </conditionalFormatting>
  <conditionalFormatting sqref="AL48:AL55 AL57:AL60 AL62:AL63">
    <cfRule type="expression" priority="9" aboveAverage="0" equalAverage="0" bottom="0" percent="0" rank="0" text="" dxfId="10">
      <formula>AR48&gt;1</formula>
    </cfRule>
  </conditionalFormatting>
  <conditionalFormatting sqref="AL65">
    <cfRule type="expression" priority="10" aboveAverage="0" equalAverage="0" bottom="0" percent="0" rank="0" text="" dxfId="10">
      <formula>AR65&gt;1</formula>
    </cfRule>
  </conditionalFormatting>
  <conditionalFormatting sqref="AW48:AW55 AW57:AW60 AW62:AW63 AW65">
    <cfRule type="expression" priority="11" aboveAverage="0" equalAverage="0" bottom="0" percent="0" rank="0" text="" dxfId="10">
      <formula>BD48&gt;1</formula>
    </cfRule>
  </conditionalFormatting>
  <conditionalFormatting sqref="AY48:AY55 AY57:AY60 AY62:AY63">
    <cfRule type="expression" priority="12" aboveAverage="0" equalAverage="0" bottom="0" percent="0" rank="0" text="" dxfId="10">
      <formula>BE48&gt;1</formula>
    </cfRule>
  </conditionalFormatting>
  <conditionalFormatting sqref="AY65">
    <cfRule type="expression" priority="13" aboveAverage="0" equalAverage="0" bottom="0" percent="0" rank="0" text="" dxfId="10">
      <formula>BE65&gt;1</formula>
    </cfRule>
  </conditionalFormatting>
  <conditionalFormatting sqref="BJ48:BJ55 BJ57:BJ60 BJ62:BJ63 BJ65">
    <cfRule type="expression" priority="14" aboveAverage="0" equalAverage="0" bottom="0" percent="0" rank="0" text="" dxfId="10">
      <formula>BQ48&gt;1</formula>
    </cfRule>
  </conditionalFormatting>
  <conditionalFormatting sqref="BL48:BL55 BL57:BL60 BL62:BL63">
    <cfRule type="expression" priority="15" aboveAverage="0" equalAverage="0" bottom="0" percent="0" rank="0" text="" dxfId="10">
      <formula>BR48&gt;1</formula>
    </cfRule>
  </conditionalFormatting>
  <conditionalFormatting sqref="BL65">
    <cfRule type="expression" priority="16" aboveAverage="0" equalAverage="0" bottom="0" percent="0" rank="0" text="" dxfId="10">
      <formula>BR65&gt;1</formula>
    </cfRule>
  </conditionalFormatting>
  <conditionalFormatting sqref="BW48:BW55 BW57:BW60 BW62:BW63 BW65">
    <cfRule type="expression" priority="17" aboveAverage="0" equalAverage="0" bottom="0" percent="0" rank="0" text="" dxfId="10">
      <formula>CD48&gt;1</formula>
    </cfRule>
  </conditionalFormatting>
  <conditionalFormatting sqref="BY48:BY55 BY57:BY60 BY62:BY63">
    <cfRule type="expression" priority="18" aboveAverage="0" equalAverage="0" bottom="0" percent="0" rank="0" text="" dxfId="10">
      <formula>CE48&gt;1</formula>
    </cfRule>
  </conditionalFormatting>
  <conditionalFormatting sqref="BY65">
    <cfRule type="expression" priority="19" aboveAverage="0" equalAverage="0" bottom="0" percent="0" rank="0" text="" dxfId="10">
      <formula>CE65&gt;1</formula>
    </cfRule>
  </conditionalFormatting>
  <conditionalFormatting sqref="CJ48:CJ55 CJ57:CJ60 CJ62:CJ63 CJ65">
    <cfRule type="expression" priority="20" aboveAverage="0" equalAverage="0" bottom="0" percent="0" rank="0" text="" dxfId="10">
      <formula>CQ48&gt;1</formula>
    </cfRule>
  </conditionalFormatting>
  <conditionalFormatting sqref="CL48:CL55 CL57:CL60 CL62:CL63">
    <cfRule type="expression" priority="21" aboveAverage="0" equalAverage="0" bottom="0" percent="0" rank="0" text="" dxfId="10">
      <formula>CR48&gt;1</formula>
    </cfRule>
  </conditionalFormatting>
  <conditionalFormatting sqref="CL65">
    <cfRule type="expression" priority="22" aboveAverage="0" equalAverage="0" bottom="0" percent="0" rank="0" text="" dxfId="10">
      <formula>CR65&gt;1</formula>
    </cfRule>
  </conditionalFormatting>
  <conditionalFormatting sqref="CW48:CW55 CW57:CW60 CW62:CW63 CW65">
    <cfRule type="expression" priority="23" aboveAverage="0" equalAverage="0" bottom="0" percent="0" rank="0" text="" dxfId="10">
      <formula>DD48&gt;1</formula>
    </cfRule>
  </conditionalFormatting>
  <conditionalFormatting sqref="CY48:CY55 CY57:CY60 CY62:CY63">
    <cfRule type="expression" priority="24" aboveAverage="0" equalAverage="0" bottom="0" percent="0" rank="0" text="" dxfId="10">
      <formula>DE48&gt;1</formula>
    </cfRule>
  </conditionalFormatting>
  <conditionalFormatting sqref="CY65">
    <cfRule type="expression" priority="25" aboveAverage="0" equalAverage="0" bottom="0" percent="0" rank="0" text="" dxfId="10">
      <formula>DE65&gt;1</formula>
    </cfRule>
  </conditionalFormatting>
  <conditionalFormatting sqref="DJ48:DJ55 DJ57:DJ60 DJ62:DJ63 DJ65">
    <cfRule type="expression" priority="26" aboveAverage="0" equalAverage="0" bottom="0" percent="0" rank="0" text="" dxfId="10">
      <formula>DQ48&gt;1</formula>
    </cfRule>
  </conditionalFormatting>
  <conditionalFormatting sqref="DL48:DL55 DL57:DL60 DL62:DL63">
    <cfRule type="expression" priority="27" aboveAverage="0" equalAverage="0" bottom="0" percent="0" rank="0" text="" dxfId="10">
      <formula>DR48&gt;1</formula>
    </cfRule>
  </conditionalFormatting>
  <conditionalFormatting sqref="DL65">
    <cfRule type="expression" priority="28" aboveAverage="0" equalAverage="0" bottom="0" percent="0" rank="0" text="" dxfId="10">
      <formula>DR65&gt;1</formula>
    </cfRule>
  </conditionalFormatting>
  <conditionalFormatting sqref="DW48:DW55 DW57:DW60 DW62:DW63 DW65">
    <cfRule type="expression" priority="29" aboveAverage="0" equalAverage="0" bottom="0" percent="0" rank="0" text="" dxfId="10">
      <formula>ED48&gt;1</formula>
    </cfRule>
  </conditionalFormatting>
  <conditionalFormatting sqref="DY48:DY55 DY57:DY60 DY62:DY63">
    <cfRule type="expression" priority="30" aboveAverage="0" equalAverage="0" bottom="0" percent="0" rank="0" text="" dxfId="10">
      <formula>EE48&gt;1</formula>
    </cfRule>
  </conditionalFormatting>
  <conditionalFormatting sqref="DY65">
    <cfRule type="expression" priority="31" aboveAverage="0" equalAverage="0" bottom="0" percent="0" rank="0" text="" dxfId="10">
      <formula>EE65&gt;1</formula>
    </cfRule>
  </conditionalFormatting>
  <conditionalFormatting sqref="EJ48:EJ55 EJ57:EJ60 EJ62:EJ63 EJ65">
    <cfRule type="expression" priority="32" aboveAverage="0" equalAverage="0" bottom="0" percent="0" rank="0" text="" dxfId="10">
      <formula>EQ48&gt;1</formula>
    </cfRule>
  </conditionalFormatting>
  <conditionalFormatting sqref="EL48:EL55 EL57:EL60 EL62:EL63">
    <cfRule type="expression" priority="33" aboveAverage="0" equalAverage="0" bottom="0" percent="0" rank="0" text="" dxfId="10">
      <formula>ER48&gt;1</formula>
    </cfRule>
  </conditionalFormatting>
  <conditionalFormatting sqref="EL65">
    <cfRule type="expression" priority="34" aboveAverage="0" equalAverage="0" bottom="0" percent="0" rank="0" text="" dxfId="10">
      <formula>ER65&gt;1</formula>
    </cfRule>
  </conditionalFormatting>
  <conditionalFormatting sqref="EW48:EW55 EW57:EW60 EW62:EW63 EW65">
    <cfRule type="expression" priority="35" aboveAverage="0" equalAverage="0" bottom="0" percent="0" rank="0" text="" dxfId="10">
      <formula>FD48&gt;1</formula>
    </cfRule>
  </conditionalFormatting>
  <conditionalFormatting sqref="EY48:EY55 EY57:EY60 EY62:EY63">
    <cfRule type="expression" priority="36" aboveAverage="0" equalAverage="0" bottom="0" percent="0" rank="0" text="" dxfId="10">
      <formula>FE48&gt;1</formula>
    </cfRule>
  </conditionalFormatting>
  <conditionalFormatting sqref="EY65">
    <cfRule type="expression" priority="37" aboveAverage="0" equalAverage="0" bottom="0" percent="0" rank="0" text="" dxfId="10">
      <formula>FE65&gt;1</formula>
    </cfRule>
  </conditionalFormatting>
  <conditionalFormatting sqref="FJ48:FJ55 FJ57:FJ60 FJ62:FJ63 FJ65">
    <cfRule type="expression" priority="38" aboveAverage="0" equalAverage="0" bottom="0" percent="0" rank="0" text="" dxfId="10">
      <formula>FQ48&gt;1</formula>
    </cfRule>
  </conditionalFormatting>
  <conditionalFormatting sqref="FL48:FL55 FL57:FL60 FL62:FL63">
    <cfRule type="expression" priority="39" aboveAverage="0" equalAverage="0" bottom="0" percent="0" rank="0" text="" dxfId="10">
      <formula>FR48&gt;1</formula>
    </cfRule>
  </conditionalFormatting>
  <conditionalFormatting sqref="FL65">
    <cfRule type="expression" priority="40" aboveAverage="0" equalAverage="0" bottom="0" percent="0" rank="0" text="" dxfId="10">
      <formula>FR65&gt;1</formula>
    </cfRule>
  </conditionalFormatting>
  <conditionalFormatting sqref="FW48:FW55 FW57:FW60 FW62:FW63 FW65">
    <cfRule type="expression" priority="41" aboveAverage="0" equalAverage="0" bottom="0" percent="0" rank="0" text="" dxfId="10">
      <formula>GD48&gt;1</formula>
    </cfRule>
  </conditionalFormatting>
  <conditionalFormatting sqref="FY48:FY55 FY57:FY60 FY62:FY63">
    <cfRule type="expression" priority="42" aboveAverage="0" equalAverage="0" bottom="0" percent="0" rank="0" text="" dxfId="10">
      <formula>GE48&gt;1</formula>
    </cfRule>
  </conditionalFormatting>
  <conditionalFormatting sqref="FY65">
    <cfRule type="expression" priority="43" aboveAverage="0" equalAverage="0" bottom="0" percent="0" rank="0" text="" dxfId="10">
      <formula>GE65&gt;1</formula>
    </cfRule>
  </conditionalFormatting>
  <conditionalFormatting sqref="GJ48:GJ55 GJ57:GJ60 GJ62:GJ63 GJ65">
    <cfRule type="expression" priority="44" aboveAverage="0" equalAverage="0" bottom="0" percent="0" rank="0" text="" dxfId="10">
      <formula>GQ48&gt;1</formula>
    </cfRule>
  </conditionalFormatting>
  <conditionalFormatting sqref="GL48:GL55 GL57:GL60 GL62:GL63">
    <cfRule type="expression" priority="45" aboveAverage="0" equalAverage="0" bottom="0" percent="0" rank="0" text="" dxfId="10">
      <formula>GR48&gt;1</formula>
    </cfRule>
  </conditionalFormatting>
  <conditionalFormatting sqref="GL65">
    <cfRule type="expression" priority="46" aboveAverage="0" equalAverage="0" bottom="0" percent="0" rank="0" text="" dxfId="10">
      <formula>GR65&gt;1</formula>
    </cfRule>
  </conditionalFormatting>
  <conditionalFormatting sqref="GW48:GW55 GW57:GW60 GW62:GW63 GW65">
    <cfRule type="expression" priority="47" aboveAverage="0" equalAverage="0" bottom="0" percent="0" rank="0" text="" dxfId="10">
      <formula>HD48&gt;1</formula>
    </cfRule>
  </conditionalFormatting>
  <conditionalFormatting sqref="GY48:GY55 GY57:GY60 GY62:GY63">
    <cfRule type="expression" priority="48" aboveAverage="0" equalAverage="0" bottom="0" percent="0" rank="0" text="" dxfId="10">
      <formula>HE48&gt;1</formula>
    </cfRule>
  </conditionalFormatting>
  <conditionalFormatting sqref="GY65">
    <cfRule type="expression" priority="49" aboveAverage="0" equalAverage="0" bottom="0" percent="0" rank="0" text="" dxfId="10">
      <formula>HE65&gt;1</formula>
    </cfRule>
  </conditionalFormatting>
  <conditionalFormatting sqref="HJ48:HJ55 HJ57:HJ60 HJ62:HJ63 HJ65">
    <cfRule type="expression" priority="50" aboveAverage="0" equalAverage="0" bottom="0" percent="0" rank="0" text="" dxfId="10">
      <formula>HQ48&gt;1</formula>
    </cfRule>
  </conditionalFormatting>
  <conditionalFormatting sqref="HL48:HL55 HL57:HL60 HL62:HL63">
    <cfRule type="expression" priority="51" aboveAverage="0" equalAverage="0" bottom="0" percent="0" rank="0" text="" dxfId="10">
      <formula>HR48&gt;1</formula>
    </cfRule>
  </conditionalFormatting>
  <conditionalFormatting sqref="HL65">
    <cfRule type="expression" priority="52" aboveAverage="0" equalAverage="0" bottom="0" percent="0" rank="0" text="" dxfId="10">
      <formula>HR65&gt;1</formula>
    </cfRule>
  </conditionalFormatting>
  <conditionalFormatting sqref="HW48:HW55 HW57:HW60 HW62:HW63 HW65">
    <cfRule type="expression" priority="53" aboveAverage="0" equalAverage="0" bottom="0" percent="0" rank="0" text="" dxfId="10">
      <formula>ID48&gt;1</formula>
    </cfRule>
  </conditionalFormatting>
  <conditionalFormatting sqref="HY48:HY55 HY57:HY60 HY62:HY63">
    <cfRule type="expression" priority="54" aboveAverage="0" equalAverage="0" bottom="0" percent="0" rank="0" text="" dxfId="10">
      <formula>IE48&gt;1</formula>
    </cfRule>
  </conditionalFormatting>
  <conditionalFormatting sqref="HY65">
    <cfRule type="expression" priority="55" aboveAverage="0" equalAverage="0" bottom="0" percent="0" rank="0" text="" dxfId="10">
      <formula>IE65&gt;1</formula>
    </cfRule>
  </conditionalFormatting>
  <conditionalFormatting sqref="IJ48:IJ55 IJ57:IJ60 IJ62:IJ63 IJ65">
    <cfRule type="expression" priority="56" aboveAverage="0" equalAverage="0" bottom="0" percent="0" rank="0" text="" dxfId="10">
      <formula>IQ48&gt;1</formula>
    </cfRule>
  </conditionalFormatting>
  <conditionalFormatting sqref="IL48:IL55 IL57:IL60 IL62:IL63">
    <cfRule type="expression" priority="57" aboveAverage="0" equalAverage="0" bottom="0" percent="0" rank="0" text="" dxfId="10">
      <formula>IR48&gt;1</formula>
    </cfRule>
  </conditionalFormatting>
  <conditionalFormatting sqref="IL65">
    <cfRule type="expression" priority="58" aboveAverage="0" equalAverage="0" bottom="0" percent="0" rank="0" text="" dxfId="10">
      <formula>IR65&gt;1</formula>
    </cfRule>
  </conditionalFormatting>
  <conditionalFormatting sqref="IW48:IW55 IW57:IW60 IW62:IW63 IW65">
    <cfRule type="expression" priority="59" aboveAverage="0" equalAverage="0" bottom="0" percent="0" rank="0" text="" dxfId="10">
      <formula>JD48&gt;1</formula>
    </cfRule>
  </conditionalFormatting>
  <conditionalFormatting sqref="IY48:IY55 IY57:IY60 IY62:IY63">
    <cfRule type="expression" priority="60" aboveAverage="0" equalAverage="0" bottom="0" percent="0" rank="0" text="" dxfId="10">
      <formula>JE48&gt;1</formula>
    </cfRule>
  </conditionalFormatting>
  <conditionalFormatting sqref="IY65">
    <cfRule type="expression" priority="61" aboveAverage="0" equalAverage="0" bottom="0" percent="0" rank="0" text="" dxfId="10">
      <formula>JE65&gt;1</formula>
    </cfRule>
  </conditionalFormatting>
  <conditionalFormatting sqref="JJ48:JJ55 JJ57:JJ60 JJ62:JJ63 JJ65">
    <cfRule type="expression" priority="62" aboveAverage="0" equalAverage="0" bottom="0" percent="0" rank="0" text="" dxfId="10">
      <formula>JQ48&gt;1</formula>
    </cfRule>
  </conditionalFormatting>
  <conditionalFormatting sqref="JL48:JL55 JL57:JL60 JL62:JL63">
    <cfRule type="expression" priority="63" aboveAverage="0" equalAverage="0" bottom="0" percent="0" rank="0" text="" dxfId="10">
      <formula>JR48&gt;1</formula>
    </cfRule>
  </conditionalFormatting>
  <conditionalFormatting sqref="JL65">
    <cfRule type="expression" priority="64" aboveAverage="0" equalAverage="0" bottom="0" percent="0" rank="0" text="" dxfId="10">
      <formula>JR65&gt;1</formula>
    </cfRule>
  </conditionalFormatting>
  <conditionalFormatting sqref="JW48:JW55 JW57:JW60 JW62:JW63 JW65">
    <cfRule type="expression" priority="65" aboveAverage="0" equalAverage="0" bottom="0" percent="0" rank="0" text="" dxfId="10">
      <formula>KD48&gt;1</formula>
    </cfRule>
  </conditionalFormatting>
  <conditionalFormatting sqref="JY48:JY55 JY57:JY60 JY62:JY63">
    <cfRule type="expression" priority="66" aboveAverage="0" equalAverage="0" bottom="0" percent="0" rank="0" text="" dxfId="10">
      <formula>KE48&gt;1</formula>
    </cfRule>
  </conditionalFormatting>
  <conditionalFormatting sqref="JY65">
    <cfRule type="expression" priority="67" aboveAverage="0" equalAverage="0" bottom="0" percent="0" rank="0" text="" dxfId="10">
      <formula>KE65&gt;1</formula>
    </cfRule>
  </conditionalFormatting>
  <conditionalFormatting sqref="KJ48:KJ55 KJ57:KJ60 KJ62:KJ63 KJ65">
    <cfRule type="expression" priority="68" aboveAverage="0" equalAverage="0" bottom="0" percent="0" rank="0" text="" dxfId="10">
      <formula>KQ48&gt;1</formula>
    </cfRule>
  </conditionalFormatting>
  <conditionalFormatting sqref="KL48:KL55 KL57:KL60 KL62:KL63">
    <cfRule type="expression" priority="69" aboveAverage="0" equalAverage="0" bottom="0" percent="0" rank="0" text="" dxfId="10">
      <formula>KR48&gt;1</formula>
    </cfRule>
  </conditionalFormatting>
  <conditionalFormatting sqref="KL65">
    <cfRule type="expression" priority="70" aboveAverage="0" equalAverage="0" bottom="0" percent="0" rank="0" text="" dxfId="10">
      <formula>KR65&gt;1</formula>
    </cfRule>
  </conditionalFormatting>
  <conditionalFormatting sqref="KW48:KW55 KW57:KW60 KW62:KW63 KW65">
    <cfRule type="expression" priority="71" aboveAverage="0" equalAverage="0" bottom="0" percent="0" rank="0" text="" dxfId="10">
      <formula>LD48&gt;1</formula>
    </cfRule>
  </conditionalFormatting>
  <conditionalFormatting sqref="KY48:KY55 KY57:KY60 KY62:KY63">
    <cfRule type="expression" priority="72" aboveAverage="0" equalAverage="0" bottom="0" percent="0" rank="0" text="" dxfId="10">
      <formula>LE48&gt;1</formula>
    </cfRule>
  </conditionalFormatting>
  <conditionalFormatting sqref="KY65">
    <cfRule type="expression" priority="73" aboveAverage="0" equalAverage="0" bottom="0" percent="0" rank="0" text="" dxfId="10">
      <formula>LE65&gt;1</formula>
    </cfRule>
  </conditionalFormatting>
  <conditionalFormatting sqref="LJ48:LJ55 LJ57:LJ60 LJ62:LJ63 LJ65">
    <cfRule type="expression" priority="74" aboveAverage="0" equalAverage="0" bottom="0" percent="0" rank="0" text="" dxfId="10">
      <formula>LQ48&gt;1</formula>
    </cfRule>
  </conditionalFormatting>
  <conditionalFormatting sqref="LL48:LL55 LL57:LL60 LL62:LL63">
    <cfRule type="expression" priority="75" aboveAverage="0" equalAverage="0" bottom="0" percent="0" rank="0" text="" dxfId="10">
      <formula>LR48&gt;1</formula>
    </cfRule>
  </conditionalFormatting>
  <conditionalFormatting sqref="LL65">
    <cfRule type="expression" priority="76" aboveAverage="0" equalAverage="0" bottom="0" percent="0" rank="0" text="" dxfId="10">
      <formula>LR65&gt;1</formula>
    </cfRule>
  </conditionalFormatting>
  <conditionalFormatting sqref="LW48:LW55 LW57:LW60 LW62:LW63 LW65">
    <cfRule type="expression" priority="77" aboveAverage="0" equalAverage="0" bottom="0" percent="0" rank="0" text="" dxfId="10">
      <formula>MD48&gt;1</formula>
    </cfRule>
  </conditionalFormatting>
  <conditionalFormatting sqref="LY48:LY55 LY57:LY60 LY62:LY63">
    <cfRule type="expression" priority="78" aboveAverage="0" equalAverage="0" bottom="0" percent="0" rank="0" text="" dxfId="10">
      <formula>ME48&gt;1</formula>
    </cfRule>
  </conditionalFormatting>
  <conditionalFormatting sqref="LY65">
    <cfRule type="expression" priority="79" aboveAverage="0" equalAverage="0" bottom="0" percent="0" rank="0" text="" dxfId="10">
      <formula>ME65&gt;1</formula>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M1000"/>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11.38"/>
    <col collapsed="false" customWidth="true" hidden="false" outlineLevel="0" max="2" min="2" style="1" width="6.25"/>
    <col collapsed="false" customWidth="true" hidden="false" outlineLevel="0" max="3" min="3" style="1" width="21"/>
    <col collapsed="false" customWidth="true" hidden="false" outlineLevel="0" max="5" min="4" style="1" width="11.38"/>
    <col collapsed="false" customWidth="true" hidden="true" outlineLevel="0" max="6" min="6" style="1" width="3.25"/>
    <col collapsed="false" customWidth="true" hidden="true" outlineLevel="0" max="7" min="7" style="1" width="11.38"/>
    <col collapsed="false" customWidth="true" hidden="true" outlineLevel="0" max="8" min="8" style="1" width="21"/>
    <col collapsed="false" customWidth="true" hidden="true" outlineLevel="0" max="10" min="9" style="1" width="11.38"/>
    <col collapsed="false" customWidth="true" hidden="true" outlineLevel="0" max="11" min="11" style="1" width="8"/>
    <col collapsed="false" customWidth="true" hidden="true" outlineLevel="0" max="12" min="12" style="1" width="18.13"/>
    <col collapsed="false" customWidth="true" hidden="true" outlineLevel="0" max="13" min="13" style="1" width="5.63"/>
    <col collapsed="false" customWidth="true" hidden="false" outlineLevel="0" max="26" min="14" style="1" width="14.38"/>
  </cols>
  <sheetData>
    <row r="1" customFormat="false" ht="15" hidden="false" customHeight="false" outlineLevel="0" collapsed="false">
      <c r="B1" s="293" t="str">
        <f aca="false">Language!$E$92</f>
        <v>Predictions Ranking</v>
      </c>
      <c r="C1" s="293"/>
      <c r="D1" s="293"/>
    </row>
    <row r="2" customFormat="false" ht="15" hidden="false" customHeight="false" outlineLevel="0" collapsed="false">
      <c r="B2" s="294"/>
      <c r="C2" s="33"/>
    </row>
    <row r="3" customFormat="false" ht="15" hidden="false" customHeight="false" outlineLevel="0" collapsed="false">
      <c r="B3" s="295"/>
      <c r="C3" s="296" t="str">
        <f aca="false">Language!$E$135</f>
        <v>Name</v>
      </c>
      <c r="D3" s="297" t="str">
        <f aca="false">Language!$E$103</f>
        <v>Total</v>
      </c>
      <c r="E3" s="269"/>
      <c r="F3" s="269"/>
      <c r="G3" s="298" t="s">
        <v>52</v>
      </c>
      <c r="H3" s="299" t="s">
        <v>53</v>
      </c>
      <c r="I3" s="297" t="s">
        <v>54</v>
      </c>
      <c r="J3" s="300" t="s">
        <v>52</v>
      </c>
      <c r="L3" s="48" t="s">
        <v>55</v>
      </c>
      <c r="M3" s="125" t="n">
        <v>9</v>
      </c>
    </row>
    <row r="4" customFormat="false" ht="15" hidden="false" customHeight="false" outlineLevel="0" collapsed="false">
      <c r="B4" s="301" t="n">
        <v>1</v>
      </c>
      <c r="C4" s="302" t="str">
        <f aca="false">IFERROR(VLOOKUP(B4,$G$4:$H$103,2,0),"")</f>
        <v>Anna</v>
      </c>
      <c r="D4" s="303" t="n">
        <f aca="false">IFERROR(VLOOKUP(B4,$G$4:$I$103,3,0),"")</f>
        <v>0</v>
      </c>
      <c r="E4" s="294"/>
      <c r="F4" s="294"/>
      <c r="G4" s="304" t="n">
        <f aca="false">IF(J4="","",RANK(J4,$J$4:$J$103,1))</f>
        <v>1</v>
      </c>
      <c r="H4" s="305" t="str">
        <f aca="false">IF(Predictions_1!$I$3="","",Predictions_1!$I$3)</f>
        <v>Anna</v>
      </c>
      <c r="I4" s="306" t="n">
        <f aca="false">IF(Predictions_1!$I$3="","",Predictions_1!$I$2)</f>
        <v>0</v>
      </c>
      <c r="J4" s="304" t="n">
        <f aca="false">IF(I4="","",RANK(I4,$I$4:$I$103,0)+ROW()*0.001)</f>
        <v>1.004</v>
      </c>
      <c r="L4" s="125" t="s">
        <v>56</v>
      </c>
      <c r="M4" s="125" t="n">
        <v>13</v>
      </c>
    </row>
    <row r="5" customFormat="false" ht="15" hidden="false" customHeight="false" outlineLevel="0" collapsed="false">
      <c r="B5" s="307" t="n">
        <v>2</v>
      </c>
      <c r="C5" s="302" t="str">
        <f aca="false">IFERROR(VLOOKUP(B5,$G$4:$H$103,2,0),"")</f>
        <v>Peter</v>
      </c>
      <c r="D5" s="303" t="n">
        <f aca="false">IFERROR(VLOOKUP(B5,$G$4:$I$103,3,0),"")</f>
        <v>0</v>
      </c>
      <c r="E5" s="294"/>
      <c r="F5" s="294"/>
      <c r="G5" s="308" t="n">
        <f aca="false">IF(J5="","",RANK(J5,$J$4:$J$103,1))</f>
        <v>2</v>
      </c>
      <c r="H5" s="309" t="str">
        <f aca="true">IF(INDIRECT("Predictions_1!"&amp;ADDRESS(3,$M$3+$M$4*ROW(A1)))="","",INDIRECT("Predictions_1!"&amp;ADDRESS(3,$M$3+$M$4*ROW(A1))))</f>
        <v>Peter</v>
      </c>
      <c r="I5" s="310" t="n">
        <f aca="true">IF(INDIRECT("Predictions_1!"&amp;ADDRESS(3,$M$3+$M$4*ROW(A1)))="","",INDIRECT("Predictions_1!"&amp;ADDRESS(2,$M$3+$M$4*ROW(A1))))</f>
        <v>0</v>
      </c>
      <c r="J5" s="308" t="n">
        <f aca="false">IF(I5="","",RANK(I5,$I$4:$I$103,0)+ROW()*0.001)</f>
        <v>1.005</v>
      </c>
    </row>
    <row r="6" customFormat="false" ht="15" hidden="false" customHeight="false" outlineLevel="0" collapsed="false">
      <c r="B6" s="301" t="n">
        <v>3</v>
      </c>
      <c r="C6" s="302" t="str">
        <f aca="false">IFERROR(VLOOKUP(B6,$G$4:$H$103,2,0),"")</f>
        <v/>
      </c>
      <c r="D6" s="303" t="str">
        <f aca="false">IFERROR(VLOOKUP(B6,$G$4:$I$103,3,0),"")</f>
        <v/>
      </c>
      <c r="E6" s="294"/>
      <c r="F6" s="294"/>
      <c r="G6" s="308" t="str">
        <f aca="false">IF(J6="","",RANK(J6,$J$4:$J$103,1))</f>
        <v/>
      </c>
      <c r="H6" s="309" t="str">
        <f aca="true">IF(INDIRECT("Predictions_1!"&amp;ADDRESS(3,$M$3+$M$4*ROW(A2)))="","",INDIRECT("Predictions_1!"&amp;ADDRESS(3,$M$3+$M$4*ROW(A2))))</f>
        <v/>
      </c>
      <c r="I6" s="310" t="str">
        <f aca="true">IF(INDIRECT("Predictions_1!"&amp;ADDRESS(3,$M$3+$M$4*ROW(A2)))="","",INDIRECT("Predictions_1!"&amp;ADDRESS(2,$M$3+$M$4*ROW(A2))))</f>
        <v/>
      </c>
      <c r="J6" s="308" t="str">
        <f aca="false">IF(I6="","",RANK(I6,$I$4:$I$103,0)+ROW()*0.001)</f>
        <v/>
      </c>
    </row>
    <row r="7" customFormat="false" ht="15" hidden="false" customHeight="false" outlineLevel="0" collapsed="false">
      <c r="B7" s="307" t="n">
        <v>4</v>
      </c>
      <c r="C7" s="302" t="str">
        <f aca="false">IFERROR(VLOOKUP(B7,$G$4:$H$103,2,0),"")</f>
        <v/>
      </c>
      <c r="D7" s="303" t="str">
        <f aca="false">IFERROR(VLOOKUP(B7,$G$4:$I$103,3,0),"")</f>
        <v/>
      </c>
      <c r="E7" s="294"/>
      <c r="F7" s="294"/>
      <c r="G7" s="308" t="str">
        <f aca="false">IF(J7="","",RANK(J7,$J$4:$J$103,1))</f>
        <v/>
      </c>
      <c r="H7" s="309" t="str">
        <f aca="true">IF(INDIRECT("Predictions_1!"&amp;ADDRESS(3,$M$3+$M$4*ROW(A3)))="","",INDIRECT("Predictions_1!"&amp;ADDRESS(3,$M$3+$M$4*ROW(A3))))</f>
        <v/>
      </c>
      <c r="I7" s="310" t="str">
        <f aca="true">IF(INDIRECT("Predictions_1!"&amp;ADDRESS(3,$M$3+$M$4*ROW(A3)))="","",INDIRECT("Predictions_1!"&amp;ADDRESS(2,$M$3+$M$4*ROW(A3))))</f>
        <v/>
      </c>
      <c r="J7" s="308" t="str">
        <f aca="false">IF(I7="","",RANK(I7,$I$4:$I$103,0)+ROW()*0.001)</f>
        <v/>
      </c>
    </row>
    <row r="8" customFormat="false" ht="15" hidden="false" customHeight="false" outlineLevel="0" collapsed="false">
      <c r="B8" s="301" t="n">
        <v>5</v>
      </c>
      <c r="C8" s="302" t="str">
        <f aca="false">IFERROR(VLOOKUP(B8,$G$4:$H$103,2,0),"")</f>
        <v/>
      </c>
      <c r="D8" s="303" t="str">
        <f aca="false">IFERROR(VLOOKUP(B8,$G$4:$I$103,3,0),"")</f>
        <v/>
      </c>
      <c r="E8" s="294"/>
      <c r="F8" s="294"/>
      <c r="G8" s="308" t="str">
        <f aca="false">IF(J8="","",RANK(J8,$J$4:$J$103,1))</f>
        <v/>
      </c>
      <c r="H8" s="309" t="str">
        <f aca="true">IF(INDIRECT("Predictions_1!"&amp;ADDRESS(3,$M$3+$M$4*ROW(A4)))="","",INDIRECT("Predictions_1!"&amp;ADDRESS(3,$M$3+$M$4*ROW(A4))))</f>
        <v/>
      </c>
      <c r="I8" s="310" t="str">
        <f aca="true">IF(INDIRECT("Predictions_1!"&amp;ADDRESS(3,$M$3+$M$4*ROW(A4)))="","",INDIRECT("Predictions_1!"&amp;ADDRESS(2,$M$3+$M$4*ROW(A4))))</f>
        <v/>
      </c>
      <c r="J8" s="308" t="str">
        <f aca="false">IF(I8="","",RANK(I8,$I$4:$I$103,0)+ROW()*0.001)</f>
        <v/>
      </c>
    </row>
    <row r="9" customFormat="false" ht="15" hidden="false" customHeight="false" outlineLevel="0" collapsed="false">
      <c r="B9" s="307" t="n">
        <v>6</v>
      </c>
      <c r="C9" s="302" t="str">
        <f aca="false">IFERROR(VLOOKUP(B9,$G$4:$H$103,2,0),"")</f>
        <v/>
      </c>
      <c r="D9" s="303" t="str">
        <f aca="false">IFERROR(VLOOKUP(B9,$G$4:$I$103,3,0),"")</f>
        <v/>
      </c>
      <c r="E9" s="294"/>
      <c r="F9" s="294"/>
      <c r="G9" s="308" t="str">
        <f aca="false">IF(J9="","",RANK(J9,$J$4:$J$103,1))</f>
        <v/>
      </c>
      <c r="H9" s="309" t="str">
        <f aca="true">IF(INDIRECT("Predictions_1!"&amp;ADDRESS(3,$M$3+$M$4*ROW(A5)))="","",INDIRECT("Predictions_1!"&amp;ADDRESS(3,$M$3+$M$4*ROW(A5))))</f>
        <v/>
      </c>
      <c r="I9" s="310" t="str">
        <f aca="true">IF(INDIRECT("Predictions_1!"&amp;ADDRESS(3,$M$3+$M$4*ROW(A5)))="","",INDIRECT("Predictions_1!"&amp;ADDRESS(2,$M$3+$M$4*ROW(A5))))</f>
        <v/>
      </c>
      <c r="J9" s="308" t="str">
        <f aca="false">IF(I9="","",RANK(I9,$I$4:$I$103,0)+ROW()*0.001)</f>
        <v/>
      </c>
    </row>
    <row r="10" customFormat="false" ht="15" hidden="false" customHeight="false" outlineLevel="0" collapsed="false">
      <c r="B10" s="301" t="n">
        <v>7</v>
      </c>
      <c r="C10" s="302" t="str">
        <f aca="false">IFERROR(VLOOKUP(B10,$G$4:$H$103,2,0),"")</f>
        <v/>
      </c>
      <c r="D10" s="303" t="str">
        <f aca="false">IFERROR(VLOOKUP(B10,$G$4:$I$103,3,0),"")</f>
        <v/>
      </c>
      <c r="E10" s="294"/>
      <c r="F10" s="294"/>
      <c r="G10" s="308" t="str">
        <f aca="false">IF(J10="","",RANK(J10,$J$4:$J$103,1))</f>
        <v/>
      </c>
      <c r="H10" s="309" t="str">
        <f aca="true">IF(INDIRECT("Predictions_1!"&amp;ADDRESS(3,$M$3+$M$4*ROW(A6)))="","",INDIRECT("Predictions_1!"&amp;ADDRESS(3,$M$3+$M$4*ROW(A6))))</f>
        <v/>
      </c>
      <c r="I10" s="310" t="str">
        <f aca="true">IF(INDIRECT("Predictions_1!"&amp;ADDRESS(3,$M$3+$M$4*ROW(A6)))="","",INDIRECT("Predictions_1!"&amp;ADDRESS(2,$M$3+$M$4*ROW(A6))))</f>
        <v/>
      </c>
      <c r="J10" s="308" t="str">
        <f aca="false">IF(I10="","",RANK(I10,$I$4:$I$103,0)+ROW()*0.001)</f>
        <v/>
      </c>
    </row>
    <row r="11" customFormat="false" ht="15" hidden="false" customHeight="false" outlineLevel="0" collapsed="false">
      <c r="B11" s="307" t="n">
        <v>8</v>
      </c>
      <c r="C11" s="302" t="str">
        <f aca="false">IFERROR(VLOOKUP(B11,$G$4:$H$103,2,0),"")</f>
        <v/>
      </c>
      <c r="D11" s="303" t="str">
        <f aca="false">IFERROR(VLOOKUP(B11,$G$4:$I$103,3,0),"")</f>
        <v/>
      </c>
      <c r="E11" s="294"/>
      <c r="F11" s="294"/>
      <c r="G11" s="308" t="str">
        <f aca="false">IF(J11="","",RANK(J11,$J$4:$J$103,1))</f>
        <v/>
      </c>
      <c r="H11" s="309" t="str">
        <f aca="true">IF(INDIRECT("Predictions_1!"&amp;ADDRESS(3,$M$3+$M$4*ROW(A7)))="","",INDIRECT("Predictions_1!"&amp;ADDRESS(3,$M$3+$M$4*ROW(A7))))</f>
        <v/>
      </c>
      <c r="I11" s="310" t="str">
        <f aca="true">IF(INDIRECT("Predictions_1!"&amp;ADDRESS(3,$M$3+$M$4*ROW(A7)))="","",INDIRECT("Predictions_1!"&amp;ADDRESS(2,$M$3+$M$4*ROW(A7))))</f>
        <v/>
      </c>
      <c r="J11" s="308" t="str">
        <f aca="false">IF(I11="","",RANK(I11,$I$4:$I$103,0)+ROW()*0.001)</f>
        <v/>
      </c>
    </row>
    <row r="12" customFormat="false" ht="15" hidden="false" customHeight="false" outlineLevel="0" collapsed="false">
      <c r="B12" s="301" t="n">
        <v>9</v>
      </c>
      <c r="C12" s="302" t="str">
        <f aca="false">IFERROR(VLOOKUP(B12,$G$4:$H$103,2,0),"")</f>
        <v/>
      </c>
      <c r="D12" s="303" t="str">
        <f aca="false">IFERROR(VLOOKUP(B12,$G$4:$I$103,3,0),"")</f>
        <v/>
      </c>
      <c r="E12" s="294"/>
      <c r="F12" s="294"/>
      <c r="G12" s="308" t="str">
        <f aca="false">IF(J12="","",RANK(J12,$J$4:$J$103,1))</f>
        <v/>
      </c>
      <c r="H12" s="309" t="str">
        <f aca="true">IF(INDIRECT("Predictions_1!"&amp;ADDRESS(3,$M$3+$M$4*ROW(A8)))="","",INDIRECT("Predictions_1!"&amp;ADDRESS(3,$M$3+$M$4*ROW(A8))))</f>
        <v/>
      </c>
      <c r="I12" s="310" t="str">
        <f aca="true">IF(INDIRECT("Predictions_1!"&amp;ADDRESS(3,$M$3+$M$4*ROW(A8)))="","",INDIRECT("Predictions_1!"&amp;ADDRESS(2,$M$3+$M$4*ROW(A8))))</f>
        <v/>
      </c>
      <c r="J12" s="308" t="str">
        <f aca="false">IF(I12="","",RANK(I12,$I$4:$I$103,0)+ROW()*0.001)</f>
        <v/>
      </c>
    </row>
    <row r="13" customFormat="false" ht="15" hidden="false" customHeight="false" outlineLevel="0" collapsed="false">
      <c r="B13" s="307" t="n">
        <v>10</v>
      </c>
      <c r="C13" s="302" t="str">
        <f aca="false">IFERROR(VLOOKUP(B13,$G$4:$H$103,2,0),"")</f>
        <v/>
      </c>
      <c r="D13" s="303" t="str">
        <f aca="false">IFERROR(VLOOKUP(B13,$G$4:$I$103,3,0),"")</f>
        <v/>
      </c>
      <c r="E13" s="294"/>
      <c r="F13" s="294"/>
      <c r="G13" s="308" t="str">
        <f aca="false">IF(J13="","",RANK(J13,$J$4:$J$103,1))</f>
        <v/>
      </c>
      <c r="H13" s="309" t="str">
        <f aca="true">IF(INDIRECT("Predictions_1!"&amp;ADDRESS(3,$M$3+$M$4*ROW(A9)))="","",INDIRECT("Predictions_1!"&amp;ADDRESS(3,$M$3+$M$4*ROW(A9))))</f>
        <v/>
      </c>
      <c r="I13" s="310" t="str">
        <f aca="true">IF(INDIRECT("Predictions_1!"&amp;ADDRESS(3,$M$3+$M$4*ROW(A9)))="","",INDIRECT("Predictions_1!"&amp;ADDRESS(2,$M$3+$M$4*ROW(A9))))</f>
        <v/>
      </c>
      <c r="J13" s="308" t="str">
        <f aca="false">IF(I13="","",RANK(I13,$I$4:$I$103,0)+ROW()*0.001)</f>
        <v/>
      </c>
    </row>
    <row r="14" customFormat="false" ht="15" hidden="false" customHeight="false" outlineLevel="0" collapsed="false">
      <c r="B14" s="301" t="n">
        <v>11</v>
      </c>
      <c r="C14" s="302" t="str">
        <f aca="false">IFERROR(VLOOKUP(B14,$G$4:$H$103,2,0),"")</f>
        <v/>
      </c>
      <c r="D14" s="303" t="str">
        <f aca="false">IFERROR(VLOOKUP(B14,$G$4:$I$103,3,0),"")</f>
        <v/>
      </c>
      <c r="E14" s="294"/>
      <c r="F14" s="294"/>
      <c r="G14" s="308" t="str">
        <f aca="false">IF(J14="","",RANK(J14,$J$4:$J$103,1))</f>
        <v/>
      </c>
      <c r="H14" s="309" t="str">
        <f aca="true">IF(INDIRECT("Predictions_1!"&amp;ADDRESS(3,$M$3+$M$4*ROW(A10)))="","",INDIRECT("Predictions_1!"&amp;ADDRESS(3,$M$3+$M$4*ROW(A10))))</f>
        <v/>
      </c>
      <c r="I14" s="310" t="str">
        <f aca="true">IF(INDIRECT("Predictions_1!"&amp;ADDRESS(3,$M$3+$M$4*ROW(A10)))="","",INDIRECT("Predictions_1!"&amp;ADDRESS(2,$M$3+$M$4*ROW(A10))))</f>
        <v/>
      </c>
      <c r="J14" s="308" t="str">
        <f aca="false">IF(I14="","",RANK(I14,$I$4:$I$103,0)+ROW()*0.001)</f>
        <v/>
      </c>
    </row>
    <row r="15" customFormat="false" ht="15" hidden="false" customHeight="false" outlineLevel="0" collapsed="false">
      <c r="B15" s="307" t="n">
        <v>12</v>
      </c>
      <c r="C15" s="302" t="str">
        <f aca="false">IFERROR(VLOOKUP(B15,$G$4:$H$103,2,0),"")</f>
        <v/>
      </c>
      <c r="D15" s="303" t="str">
        <f aca="false">IFERROR(VLOOKUP(B15,$G$4:$I$103,3,0),"")</f>
        <v/>
      </c>
      <c r="E15" s="294"/>
      <c r="F15" s="294"/>
      <c r="G15" s="308" t="str">
        <f aca="false">IF(J15="","",RANK(J15,$J$4:$J$103,1))</f>
        <v/>
      </c>
      <c r="H15" s="309" t="str">
        <f aca="true">IF(INDIRECT("Predictions_1!"&amp;ADDRESS(3,$M$3+$M$4*ROW(A11)))="","",INDIRECT("Predictions_1!"&amp;ADDRESS(3,$M$3+$M$4*ROW(A11))))</f>
        <v/>
      </c>
      <c r="I15" s="310" t="str">
        <f aca="true">IF(INDIRECT("Predictions_1!"&amp;ADDRESS(3,$M$3+$M$4*ROW(A11)))="","",INDIRECT("Predictions_1!"&amp;ADDRESS(2,$M$3+$M$4*ROW(A11))))</f>
        <v/>
      </c>
      <c r="J15" s="308" t="str">
        <f aca="false">IF(I15="","",RANK(I15,$I$4:$I$103,0)+ROW()*0.001)</f>
        <v/>
      </c>
    </row>
    <row r="16" customFormat="false" ht="15" hidden="false" customHeight="false" outlineLevel="0" collapsed="false">
      <c r="B16" s="301" t="n">
        <v>13</v>
      </c>
      <c r="C16" s="302" t="str">
        <f aca="false">IFERROR(VLOOKUP(B16,$G$4:$H$103,2,0),"")</f>
        <v/>
      </c>
      <c r="D16" s="303" t="str">
        <f aca="false">IFERROR(VLOOKUP(B16,$G$4:$I$103,3,0),"")</f>
        <v/>
      </c>
      <c r="E16" s="294"/>
      <c r="F16" s="294"/>
      <c r="G16" s="308" t="str">
        <f aca="false">IF(J16="","",RANK(J16,$J$4:$J$103,1))</f>
        <v/>
      </c>
      <c r="H16" s="309" t="str">
        <f aca="true">IF(INDIRECT("Predictions_1!"&amp;ADDRESS(3,$M$3+$M$4*ROW(A12)))="","",INDIRECT("Predictions_1!"&amp;ADDRESS(3,$M$3+$M$4*ROW(A12))))</f>
        <v/>
      </c>
      <c r="I16" s="310" t="str">
        <f aca="true">IF(INDIRECT("Predictions_1!"&amp;ADDRESS(3,$M$3+$M$4*ROW(A12)))="","",INDIRECT("Predictions_1!"&amp;ADDRESS(2,$M$3+$M$4*ROW(A12))))</f>
        <v/>
      </c>
      <c r="J16" s="308" t="str">
        <f aca="false">IF(I16="","",RANK(I16,$I$4:$I$103,0)+ROW()*0.001)</f>
        <v/>
      </c>
    </row>
    <row r="17" customFormat="false" ht="15" hidden="false" customHeight="false" outlineLevel="0" collapsed="false">
      <c r="B17" s="307" t="n">
        <v>14</v>
      </c>
      <c r="C17" s="302" t="str">
        <f aca="false">IFERROR(VLOOKUP(B17,$G$4:$H$103,2,0),"")</f>
        <v/>
      </c>
      <c r="D17" s="303" t="str">
        <f aca="false">IFERROR(VLOOKUP(B17,$G$4:$I$103,3,0),"")</f>
        <v/>
      </c>
      <c r="E17" s="294"/>
      <c r="F17" s="294"/>
      <c r="G17" s="308" t="str">
        <f aca="false">IF(J17="","",RANK(J17,$J$4:$J$103,1))</f>
        <v/>
      </c>
      <c r="H17" s="309" t="str">
        <f aca="true">IF(INDIRECT("Predictions_1!"&amp;ADDRESS(3,$M$3+$M$4*ROW(A13)))="","",INDIRECT("Predictions_1!"&amp;ADDRESS(3,$M$3+$M$4*ROW(A13))))</f>
        <v/>
      </c>
      <c r="I17" s="310" t="str">
        <f aca="true">IF(INDIRECT("Predictions_1!"&amp;ADDRESS(3,$M$3+$M$4*ROW(A13)))="","",INDIRECT("Predictions_1!"&amp;ADDRESS(2,$M$3+$M$4*ROW(A13))))</f>
        <v/>
      </c>
      <c r="J17" s="308" t="str">
        <f aca="false">IF(I17="","",RANK(I17,$I$4:$I$103,0)+ROW()*0.001)</f>
        <v/>
      </c>
    </row>
    <row r="18" customFormat="false" ht="15" hidden="false" customHeight="false" outlineLevel="0" collapsed="false">
      <c r="B18" s="301" t="n">
        <v>15</v>
      </c>
      <c r="C18" s="302" t="str">
        <f aca="false">IFERROR(VLOOKUP(B18,$G$4:$H$103,2,0),"")</f>
        <v/>
      </c>
      <c r="D18" s="303" t="str">
        <f aca="false">IFERROR(VLOOKUP(B18,$G$4:$I$103,3,0),"")</f>
        <v/>
      </c>
      <c r="E18" s="294"/>
      <c r="F18" s="294"/>
      <c r="G18" s="308" t="str">
        <f aca="false">IF(J18="","",RANK(J18,$J$4:$J$103,1))</f>
        <v/>
      </c>
      <c r="H18" s="309" t="str">
        <f aca="true">IF(INDIRECT("Predictions_1!"&amp;ADDRESS(3,$M$3+$M$4*ROW(A14)))="","",INDIRECT("Predictions_1!"&amp;ADDRESS(3,$M$3+$M$4*ROW(A14))))</f>
        <v/>
      </c>
      <c r="I18" s="310" t="str">
        <f aca="true">IF(INDIRECT("Predictions_1!"&amp;ADDRESS(3,$M$3+$M$4*ROW(A14)))="","",INDIRECT("Predictions_1!"&amp;ADDRESS(2,$M$3+$M$4*ROW(A14))))</f>
        <v/>
      </c>
      <c r="J18" s="308" t="str">
        <f aca="false">IF(I18="","",RANK(I18,$I$4:$I$103,0)+ROW()*0.001)</f>
        <v/>
      </c>
    </row>
    <row r="19" customFormat="false" ht="15" hidden="false" customHeight="false" outlineLevel="0" collapsed="false">
      <c r="B19" s="307" t="n">
        <v>16</v>
      </c>
      <c r="C19" s="302" t="str">
        <f aca="false">IFERROR(VLOOKUP(B19,$G$4:$H$103,2,0),"")</f>
        <v/>
      </c>
      <c r="D19" s="303" t="str">
        <f aca="false">IFERROR(VLOOKUP(B19,$G$4:$I$103,3,0),"")</f>
        <v/>
      </c>
      <c r="E19" s="294"/>
      <c r="F19" s="294"/>
      <c r="G19" s="308" t="str">
        <f aca="false">IF(J19="","",RANK(J19,$J$4:$J$103,1))</f>
        <v/>
      </c>
      <c r="H19" s="309" t="str">
        <f aca="true">IF(INDIRECT("Predictions_1!"&amp;ADDRESS(3,$M$3+$M$4*ROW(A15)))="","",INDIRECT("Predictions_1!"&amp;ADDRESS(3,$M$3+$M$4*ROW(A15))))</f>
        <v/>
      </c>
      <c r="I19" s="310" t="str">
        <f aca="true">IF(INDIRECT("Predictions_1!"&amp;ADDRESS(3,$M$3+$M$4*ROW(A15)))="","",INDIRECT("Predictions_1!"&amp;ADDRESS(2,$M$3+$M$4*ROW(A15))))</f>
        <v/>
      </c>
      <c r="J19" s="308" t="str">
        <f aca="false">IF(I19="","",RANK(I19,$I$4:$I$103,0)+ROW()*0.001)</f>
        <v/>
      </c>
    </row>
    <row r="20" customFormat="false" ht="15" hidden="false" customHeight="false" outlineLevel="0" collapsed="false">
      <c r="B20" s="301" t="n">
        <v>17</v>
      </c>
      <c r="C20" s="302" t="str">
        <f aca="false">IFERROR(VLOOKUP(B20,$G$4:$H$103,2,0),"")</f>
        <v/>
      </c>
      <c r="D20" s="303" t="str">
        <f aca="false">IFERROR(VLOOKUP(B20,$G$4:$I$103,3,0),"")</f>
        <v/>
      </c>
      <c r="E20" s="294"/>
      <c r="F20" s="294"/>
      <c r="G20" s="308" t="str">
        <f aca="false">IF(J20="","",RANK(J20,$J$4:$J$103,1))</f>
        <v/>
      </c>
      <c r="H20" s="309" t="str">
        <f aca="true">IF(INDIRECT("Predictions_1!"&amp;ADDRESS(3,$M$3+$M$4*ROW(A16)))="","",INDIRECT("Predictions_1!"&amp;ADDRESS(3,$M$3+$M$4*ROW(A16))))</f>
        <v/>
      </c>
      <c r="I20" s="310" t="str">
        <f aca="true">IF(INDIRECT("Predictions_1!"&amp;ADDRESS(3,$M$3+$M$4*ROW(A16)))="","",INDIRECT("Predictions_1!"&amp;ADDRESS(2,$M$3+$M$4*ROW(A16))))</f>
        <v/>
      </c>
      <c r="J20" s="308" t="str">
        <f aca="false">IF(I20="","",RANK(I20,$I$4:$I$103,0)+ROW()*0.001)</f>
        <v/>
      </c>
    </row>
    <row r="21" customFormat="false" ht="15.75" hidden="false" customHeight="true" outlineLevel="0" collapsed="false">
      <c r="B21" s="307" t="n">
        <v>18</v>
      </c>
      <c r="C21" s="302" t="str">
        <f aca="false">IFERROR(VLOOKUP(B21,$G$4:$H$103,2,0),"")</f>
        <v/>
      </c>
      <c r="D21" s="303" t="str">
        <f aca="false">IFERROR(VLOOKUP(B21,$G$4:$I$103,3,0),"")</f>
        <v/>
      </c>
      <c r="E21" s="294"/>
      <c r="F21" s="294"/>
      <c r="G21" s="308" t="str">
        <f aca="false">IF(J21="","",RANK(J21,$J$4:$J$103,1))</f>
        <v/>
      </c>
      <c r="H21" s="309" t="str">
        <f aca="true">IF(INDIRECT("Predictions_1!"&amp;ADDRESS(3,$M$3+$M$4*ROW(A17)))="","",INDIRECT("Predictions_1!"&amp;ADDRESS(3,$M$3+$M$4*ROW(A17))))</f>
        <v/>
      </c>
      <c r="I21" s="310" t="str">
        <f aca="true">IF(INDIRECT("Predictions_1!"&amp;ADDRESS(3,$M$3+$M$4*ROW(A17)))="","",INDIRECT("Predictions_1!"&amp;ADDRESS(2,$M$3+$M$4*ROW(A17))))</f>
        <v/>
      </c>
      <c r="J21" s="308" t="str">
        <f aca="false">IF(I21="","",RANK(I21,$I$4:$I$103,0)+ROW()*0.001)</f>
        <v/>
      </c>
    </row>
    <row r="22" customFormat="false" ht="15.75" hidden="false" customHeight="true" outlineLevel="0" collapsed="false">
      <c r="B22" s="301" t="n">
        <v>19</v>
      </c>
      <c r="C22" s="302" t="str">
        <f aca="false">IFERROR(VLOOKUP(B22,$G$4:$H$103,2,0),"")</f>
        <v/>
      </c>
      <c r="D22" s="303" t="str">
        <f aca="false">IFERROR(VLOOKUP(B22,$G$4:$I$103,3,0),"")</f>
        <v/>
      </c>
      <c r="E22" s="294"/>
      <c r="F22" s="294"/>
      <c r="G22" s="308" t="str">
        <f aca="false">IF(J22="","",RANK(J22,$J$4:$J$103,1))</f>
        <v/>
      </c>
      <c r="H22" s="309" t="str">
        <f aca="true">IF(INDIRECT("Predictions_1!"&amp;ADDRESS(3,$M$3+$M$4*ROW(A18)))="","",INDIRECT("Predictions_1!"&amp;ADDRESS(3,$M$3+$M$4*ROW(A18))))</f>
        <v/>
      </c>
      <c r="I22" s="310" t="str">
        <f aca="true">IF(INDIRECT("Predictions_1!"&amp;ADDRESS(3,$M$3+$M$4*ROW(A18)))="","",INDIRECT("Predictions_1!"&amp;ADDRESS(2,$M$3+$M$4*ROW(A18))))</f>
        <v/>
      </c>
      <c r="J22" s="308" t="str">
        <f aca="false">IF(I22="","",RANK(I22,$I$4:$I$103,0)+ROW()*0.001)</f>
        <v/>
      </c>
    </row>
    <row r="23" customFormat="false" ht="15.75" hidden="false" customHeight="true" outlineLevel="0" collapsed="false">
      <c r="B23" s="307" t="n">
        <v>20</v>
      </c>
      <c r="C23" s="302" t="str">
        <f aca="false">IFERROR(VLOOKUP(B23,$G$4:$H$103,2,0),"")</f>
        <v/>
      </c>
      <c r="D23" s="303" t="str">
        <f aca="false">IFERROR(VLOOKUP(B23,$G$4:$I$103,3,0),"")</f>
        <v/>
      </c>
      <c r="E23" s="294"/>
      <c r="F23" s="294"/>
      <c r="G23" s="308" t="str">
        <f aca="false">IF(J23="","",RANK(J23,$J$4:$J$103,1))</f>
        <v/>
      </c>
      <c r="H23" s="309" t="str">
        <f aca="true">IF(INDIRECT("Predictions_1!"&amp;ADDRESS(3,$M$3+$M$4*ROW(A19)))="","",INDIRECT("Predictions_1!"&amp;ADDRESS(3,$M$3+$M$4*ROW(A19))))</f>
        <v/>
      </c>
      <c r="I23" s="310" t="str">
        <f aca="true">IF(INDIRECT("Predictions_1!"&amp;ADDRESS(3,$M$3+$M$4*ROW(A19)))="","",INDIRECT("Predictions_1!"&amp;ADDRESS(2,$M$3+$M$4*ROW(A19))))</f>
        <v/>
      </c>
      <c r="J23" s="308" t="str">
        <f aca="false">IF(I23="","",RANK(I23,$I$4:$I$103,0)+ROW()*0.001)</f>
        <v/>
      </c>
    </row>
    <row r="24" customFormat="false" ht="15.75" hidden="false" customHeight="true" outlineLevel="0" collapsed="false">
      <c r="B24" s="301" t="n">
        <v>21</v>
      </c>
      <c r="C24" s="302" t="str">
        <f aca="false">IFERROR(VLOOKUP(B24,$G$4:$H$103,2,0),"")</f>
        <v/>
      </c>
      <c r="D24" s="303" t="str">
        <f aca="false">IFERROR(VLOOKUP(B24,$G$4:$I$103,3,0),"")</f>
        <v/>
      </c>
      <c r="E24" s="294"/>
      <c r="F24" s="294"/>
      <c r="G24" s="308" t="str">
        <f aca="false">IF(J24="","",RANK(J24,$J$4:$J$103,1))</f>
        <v/>
      </c>
      <c r="H24" s="309" t="str">
        <f aca="true">IF(INDIRECT("Predictions_1!"&amp;ADDRESS(3,$M$3+$M$4*ROW(A20)))="","",INDIRECT("Predictions_1!"&amp;ADDRESS(3,$M$3+$M$4*ROW(A20))))</f>
        <v/>
      </c>
      <c r="I24" s="310" t="str">
        <f aca="true">IF(INDIRECT("Predictions_1!"&amp;ADDRESS(3,$M$3+$M$4*ROW(A20)))="","",INDIRECT("Predictions_1!"&amp;ADDRESS(2,$M$3+$M$4*ROW(A20))))</f>
        <v/>
      </c>
      <c r="J24" s="308" t="str">
        <f aca="false">IF(I24="","",RANK(I24,$I$4:$I$103,0)+ROW()*0.001)</f>
        <v/>
      </c>
    </row>
    <row r="25" customFormat="false" ht="15.75" hidden="false" customHeight="true" outlineLevel="0" collapsed="false">
      <c r="B25" s="307" t="n">
        <v>22</v>
      </c>
      <c r="C25" s="302" t="str">
        <f aca="false">IFERROR(VLOOKUP(B25,$G$4:$H$103,2,0),"")</f>
        <v/>
      </c>
      <c r="D25" s="303" t="str">
        <f aca="false">IFERROR(VLOOKUP(B25,$G$4:$I$103,3,0),"")</f>
        <v/>
      </c>
      <c r="E25" s="294"/>
      <c r="F25" s="294"/>
      <c r="G25" s="308" t="str">
        <f aca="false">IF(J25="","",RANK(J25,$J$4:$J$103,1))</f>
        <v/>
      </c>
      <c r="H25" s="309" t="str">
        <f aca="true">IF(INDIRECT("Predictions_1!"&amp;ADDRESS(3,$M$3+$M$4*ROW(A21)))="","",INDIRECT("Predictions_1!"&amp;ADDRESS(3,$M$3+$M$4*ROW(A21))))</f>
        <v/>
      </c>
      <c r="I25" s="310" t="str">
        <f aca="true">IF(INDIRECT("Predictions_1!"&amp;ADDRESS(3,$M$3+$M$4*ROW(A21)))="","",INDIRECT("Predictions_1!"&amp;ADDRESS(2,$M$3+$M$4*ROW(A21))))</f>
        <v/>
      </c>
      <c r="J25" s="308" t="str">
        <f aca="false">IF(I25="","",RANK(I25,$I$4:$I$103,0)+ROW()*0.001)</f>
        <v/>
      </c>
    </row>
    <row r="26" customFormat="false" ht="15.75" hidden="false" customHeight="true" outlineLevel="0" collapsed="false">
      <c r="B26" s="301" t="n">
        <v>23</v>
      </c>
      <c r="C26" s="302" t="str">
        <f aca="false">IFERROR(VLOOKUP(B26,$G$4:$H$103,2,0),"")</f>
        <v/>
      </c>
      <c r="D26" s="303" t="str">
        <f aca="false">IFERROR(VLOOKUP(B26,$G$4:$I$103,3,0),"")</f>
        <v/>
      </c>
      <c r="E26" s="294"/>
      <c r="F26" s="294"/>
      <c r="G26" s="308" t="str">
        <f aca="false">IF(J26="","",RANK(J26,$J$4:$J$103,1))</f>
        <v/>
      </c>
      <c r="H26" s="309" t="str">
        <f aca="true">IF(INDIRECT("Predictions_1!"&amp;ADDRESS(3,$M$3+$M$4*ROW(A22)))="","",INDIRECT("Predictions_1!"&amp;ADDRESS(3,$M$3+$M$4*ROW(A22))))</f>
        <v/>
      </c>
      <c r="I26" s="310" t="str">
        <f aca="true">IF(INDIRECT("Predictions_1!"&amp;ADDRESS(3,$M$3+$M$4*ROW(A22)))="","",INDIRECT("Predictions_1!"&amp;ADDRESS(2,$M$3+$M$4*ROW(A22))))</f>
        <v/>
      </c>
      <c r="J26" s="308" t="str">
        <f aca="false">IF(I26="","",RANK(I26,$I$4:$I$103,0)+ROW()*0.001)</f>
        <v/>
      </c>
    </row>
    <row r="27" customFormat="false" ht="15.75" hidden="false" customHeight="true" outlineLevel="0" collapsed="false">
      <c r="B27" s="307" t="n">
        <v>24</v>
      </c>
      <c r="C27" s="302" t="str">
        <f aca="false">IFERROR(VLOOKUP(B27,$G$4:$H$103,2,0),"")</f>
        <v/>
      </c>
      <c r="D27" s="303" t="str">
        <f aca="false">IFERROR(VLOOKUP(B27,$G$4:$I$103,3,0),"")</f>
        <v/>
      </c>
      <c r="E27" s="294"/>
      <c r="F27" s="294"/>
      <c r="G27" s="308" t="str">
        <f aca="false">IF(J27="","",RANK(J27,$J$4:$J$103,1))</f>
        <v/>
      </c>
      <c r="H27" s="309" t="str">
        <f aca="true">IF(INDIRECT("Predictions_1!"&amp;ADDRESS(3,$M$3+$M$4*ROW(A23)))="","",INDIRECT("Predictions_1!"&amp;ADDRESS(3,$M$3+$M$4*ROW(A23))))</f>
        <v/>
      </c>
      <c r="I27" s="310" t="str">
        <f aca="true">IF(INDIRECT("Predictions_1!"&amp;ADDRESS(3,$M$3+$M$4*ROW(A23)))="","",INDIRECT("Predictions_1!"&amp;ADDRESS(2,$M$3+$M$4*ROW(A23))))</f>
        <v/>
      </c>
      <c r="J27" s="308" t="str">
        <f aca="false">IF(I27="","",RANK(I27,$I$4:$I$103,0)+ROW()*0.001)</f>
        <v/>
      </c>
    </row>
    <row r="28" customFormat="false" ht="15.75" hidden="false" customHeight="true" outlineLevel="0" collapsed="false">
      <c r="B28" s="301" t="n">
        <v>25</v>
      </c>
      <c r="C28" s="302" t="str">
        <f aca="false">IFERROR(VLOOKUP(B28,$G$4:$H$103,2,0),"")</f>
        <v/>
      </c>
      <c r="D28" s="303" t="str">
        <f aca="false">IFERROR(VLOOKUP(B28,$G$4:$I$103,3,0),"")</f>
        <v/>
      </c>
      <c r="E28" s="294"/>
      <c r="F28" s="294"/>
      <c r="G28" s="308" t="str">
        <f aca="false">IF(J28="","",RANK(J28,$J$4:$J$103,1))</f>
        <v/>
      </c>
      <c r="H28" s="309" t="str">
        <f aca="true">IF(INDIRECT("Predictions_1!"&amp;ADDRESS(3,$M$3+$M$4*ROW(A24)))="","",INDIRECT("Predictions_1!"&amp;ADDRESS(3,$M$3+$M$4*ROW(A24))))</f>
        <v/>
      </c>
      <c r="I28" s="310" t="str">
        <f aca="true">IF(INDIRECT("Predictions_1!"&amp;ADDRESS(3,$M$3+$M$4*ROW(A24)))="","",INDIRECT("Predictions_1!"&amp;ADDRESS(2,$M$3+$M$4*ROW(A24))))</f>
        <v/>
      </c>
      <c r="J28" s="308" t="str">
        <f aca="false">IF(I28="","",RANK(I28,$I$4:$I$103,0)+ROW()*0.001)</f>
        <v/>
      </c>
    </row>
    <row r="29" customFormat="false" ht="15.75" hidden="false" customHeight="true" outlineLevel="0" collapsed="false">
      <c r="B29" s="307" t="n">
        <v>26</v>
      </c>
      <c r="C29" s="302" t="str">
        <f aca="false">IFERROR(VLOOKUP(B29,$G$4:$H$103,2,0),"")</f>
        <v/>
      </c>
      <c r="D29" s="303" t="str">
        <f aca="false">IFERROR(VLOOKUP(B29,$G$4:$I$103,3,0),"")</f>
        <v/>
      </c>
      <c r="E29" s="294"/>
      <c r="F29" s="294"/>
      <c r="G29" s="308" t="str">
        <f aca="false">IF(J29="","",RANK(J29,$J$4:$J$103,1))</f>
        <v/>
      </c>
      <c r="H29" s="309" t="str">
        <f aca="true">IF(INDIRECT("Predictions_1!"&amp;ADDRESS(3,$M$3+$M$4*ROW(A25)))="","",INDIRECT("Predictions_1!"&amp;ADDRESS(3,$M$3+$M$4*ROW(A25))))</f>
        <v/>
      </c>
      <c r="I29" s="310" t="str">
        <f aca="true">IF(INDIRECT("Predictions_1!"&amp;ADDRESS(3,$M$3+$M$4*ROW(A25)))="","",INDIRECT("Predictions_1!"&amp;ADDRESS(2,$M$3+$M$4*ROW(A25))))</f>
        <v/>
      </c>
      <c r="J29" s="308" t="str">
        <f aca="false">IF(I29="","",RANK(I29,$I$4:$I$103,0)+ROW()*0.001)</f>
        <v/>
      </c>
    </row>
    <row r="30" customFormat="false" ht="15.75" hidden="false" customHeight="true" outlineLevel="0" collapsed="false">
      <c r="B30" s="301" t="n">
        <v>27</v>
      </c>
      <c r="C30" s="302" t="str">
        <f aca="false">IFERROR(VLOOKUP(B30,$G$4:$H$103,2,0),"")</f>
        <v/>
      </c>
      <c r="D30" s="303" t="str">
        <f aca="false">IFERROR(VLOOKUP(B30,$G$4:$I$103,3,0),"")</f>
        <v/>
      </c>
      <c r="E30" s="294"/>
      <c r="F30" s="294"/>
      <c r="G30" s="308" t="str">
        <f aca="false">IF(J30="","",RANK(J30,$J$4:$J$103,1))</f>
        <v/>
      </c>
      <c r="H30" s="309" t="str">
        <f aca="true">IF(INDIRECT("Predictions_1!"&amp;ADDRESS(3,$M$3+$M$4*ROW(A26)))="","",INDIRECT("Predictions_1!"&amp;ADDRESS(3,$M$3+$M$4*ROW(A26))))</f>
        <v/>
      </c>
      <c r="I30" s="310" t="str">
        <f aca="true">IF(INDIRECT("Predictions_1!"&amp;ADDRESS(3,$M$3+$M$4*ROW(A26)))="","",INDIRECT("Predictions_1!"&amp;ADDRESS(2,$M$3+$M$4*ROW(A26))))</f>
        <v/>
      </c>
      <c r="J30" s="308" t="str">
        <f aca="false">IF(I30="","",RANK(I30,$I$4:$I$103,0)+ROW()*0.001)</f>
        <v/>
      </c>
    </row>
    <row r="31" customFormat="false" ht="15.75" hidden="false" customHeight="true" outlineLevel="0" collapsed="false">
      <c r="B31" s="307" t="n">
        <v>28</v>
      </c>
      <c r="C31" s="302" t="str">
        <f aca="false">IFERROR(VLOOKUP(B31,$G$4:$H$103,2,0),"")</f>
        <v/>
      </c>
      <c r="D31" s="303" t="str">
        <f aca="false">IFERROR(VLOOKUP(B31,$G$4:$I$103,3,0),"")</f>
        <v/>
      </c>
      <c r="E31" s="294"/>
      <c r="F31" s="294"/>
      <c r="G31" s="308" t="str">
        <f aca="false">IF(J31="","",RANK(J31,$J$4:$J$103,1))</f>
        <v/>
      </c>
      <c r="H31" s="309" t="str">
        <f aca="true">IF(INDIRECT("Predictions_1!"&amp;ADDRESS(3,$M$3+$M$4*ROW(A27)))="","",INDIRECT("Predictions_1!"&amp;ADDRESS(3,$M$3+$M$4*ROW(A27))))</f>
        <v/>
      </c>
      <c r="I31" s="310" t="str">
        <f aca="true">IF(INDIRECT("Predictions_1!"&amp;ADDRESS(3,$M$3+$M$4*ROW(A27)))="","",INDIRECT("Predictions_1!"&amp;ADDRESS(2,$M$3+$M$4*ROW(A27))))</f>
        <v/>
      </c>
      <c r="J31" s="308" t="str">
        <f aca="false">IF(I31="","",RANK(I31,$I$4:$I$103,0)+ROW()*0.001)</f>
        <v/>
      </c>
    </row>
    <row r="32" customFormat="false" ht="15.75" hidden="false" customHeight="true" outlineLevel="0" collapsed="false">
      <c r="B32" s="301" t="n">
        <v>29</v>
      </c>
      <c r="C32" s="302" t="str">
        <f aca="false">IFERROR(VLOOKUP(B32,$G$4:$H$103,2,0),"")</f>
        <v/>
      </c>
      <c r="D32" s="303" t="str">
        <f aca="false">IFERROR(VLOOKUP(B32,$G$4:$I$103,3,0),"")</f>
        <v/>
      </c>
      <c r="E32" s="294"/>
      <c r="F32" s="294"/>
      <c r="G32" s="308" t="str">
        <f aca="false">IF(J32="","",RANK(J32,$J$4:$J$103,1))</f>
        <v/>
      </c>
      <c r="H32" s="309" t="str">
        <f aca="true">IF(INDIRECT("Predictions_1!"&amp;ADDRESS(3,$M$3+$M$4*ROW(A28)))="","",INDIRECT("Predictions_1!"&amp;ADDRESS(3,$M$3+$M$4*ROW(A28))))</f>
        <v/>
      </c>
      <c r="I32" s="310" t="str">
        <f aca="true">IF(INDIRECT("Predictions_1!"&amp;ADDRESS(3,$M$3+$M$4*ROW(A28)))="","",INDIRECT("Predictions_1!"&amp;ADDRESS(2,$M$3+$M$4*ROW(A28))))</f>
        <v/>
      </c>
      <c r="J32" s="308" t="str">
        <f aca="false">IF(I32="","",RANK(I32,$I$4:$I$103,0)+ROW()*0.001)</f>
        <v/>
      </c>
    </row>
    <row r="33" customFormat="false" ht="15.75" hidden="false" customHeight="true" outlineLevel="0" collapsed="false">
      <c r="B33" s="307" t="n">
        <v>30</v>
      </c>
      <c r="C33" s="302" t="str">
        <f aca="false">IFERROR(VLOOKUP(B33,$G$4:$H$103,2,0),"")</f>
        <v/>
      </c>
      <c r="D33" s="303" t="str">
        <f aca="false">IFERROR(VLOOKUP(B33,$G$4:$I$103,3,0),"")</f>
        <v/>
      </c>
      <c r="E33" s="294"/>
      <c r="F33" s="294"/>
      <c r="G33" s="308" t="str">
        <f aca="false">IF(J33="","",RANK(J33,$J$4:$J$103,1))</f>
        <v/>
      </c>
      <c r="H33" s="309" t="str">
        <f aca="true">IF(INDIRECT("Predictions_1!"&amp;ADDRESS(3,$M$3+$M$4*ROW(A29)))="","",INDIRECT("Predictions_1!"&amp;ADDRESS(3,$M$3+$M$4*ROW(A29))))</f>
        <v/>
      </c>
      <c r="I33" s="310" t="str">
        <f aca="true">IF(INDIRECT("Predictions_1!"&amp;ADDRESS(3,$M$3+$M$4*ROW(A29)))="","",INDIRECT("Predictions_1!"&amp;ADDRESS(2,$M$3+$M$4*ROW(A29))))</f>
        <v/>
      </c>
      <c r="J33" s="308" t="str">
        <f aca="false">IF(I33="","",RANK(I33,$I$4:$I$103,0)+ROW()*0.001)</f>
        <v/>
      </c>
    </row>
    <row r="34" customFormat="false" ht="15.75" hidden="false" customHeight="true" outlineLevel="0" collapsed="false">
      <c r="B34" s="301" t="n">
        <v>31</v>
      </c>
      <c r="C34" s="302" t="str">
        <f aca="false">IFERROR(VLOOKUP(B34,$G$4:$H$103,2,0),"")</f>
        <v/>
      </c>
      <c r="D34" s="303" t="str">
        <f aca="false">IFERROR(VLOOKUP(B34,$G$4:$I$103,3,0),"")</f>
        <v/>
      </c>
      <c r="E34" s="294"/>
      <c r="F34" s="294"/>
      <c r="G34" s="308" t="str">
        <f aca="false">IF(J34="","",RANK(J34,$J$4:$J$103,1))</f>
        <v/>
      </c>
      <c r="H34" s="309" t="str">
        <f aca="true">IF(INDIRECT("Predictions_1!"&amp;ADDRESS(3,$M$3+$M$4*ROW(A30)))="","",INDIRECT("Predictions_1!"&amp;ADDRESS(3,$M$3+$M$4*ROW(A30))))</f>
        <v/>
      </c>
      <c r="I34" s="310" t="str">
        <f aca="true">IF(INDIRECT("Predictions_1!"&amp;ADDRESS(3,$M$3+$M$4*ROW(A30)))="","",INDIRECT("Predictions_1!"&amp;ADDRESS(2,$M$3+$M$4*ROW(A30))))</f>
        <v/>
      </c>
      <c r="J34" s="308" t="str">
        <f aca="false">IF(I34="","",RANK(I34,$I$4:$I$103,0)+ROW()*0.001)</f>
        <v/>
      </c>
    </row>
    <row r="35" customFormat="false" ht="15.75" hidden="false" customHeight="true" outlineLevel="0" collapsed="false">
      <c r="B35" s="307" t="n">
        <v>32</v>
      </c>
      <c r="C35" s="302" t="str">
        <f aca="false">IFERROR(VLOOKUP(B35,$G$4:$H$103,2,0),"")</f>
        <v/>
      </c>
      <c r="D35" s="303" t="str">
        <f aca="false">IFERROR(VLOOKUP(B35,$G$4:$I$103,3,0),"")</f>
        <v/>
      </c>
      <c r="E35" s="294"/>
      <c r="F35" s="294"/>
      <c r="G35" s="308" t="str">
        <f aca="false">IF(J35="","",RANK(J35,$J$4:$J$103,1))</f>
        <v/>
      </c>
      <c r="H35" s="309" t="str">
        <f aca="true">IF(INDIRECT("Predictions_1!"&amp;ADDRESS(3,$M$3+$M$4*ROW(A31)))="","",INDIRECT("Predictions_1!"&amp;ADDRESS(3,$M$3+$M$4*ROW(A31))))</f>
        <v/>
      </c>
      <c r="I35" s="310" t="str">
        <f aca="true">IF(INDIRECT("Predictions_1!"&amp;ADDRESS(3,$M$3+$M$4*ROW(A31)))="","",INDIRECT("Predictions_1!"&amp;ADDRESS(2,$M$3+$M$4*ROW(A31))))</f>
        <v/>
      </c>
      <c r="J35" s="308" t="str">
        <f aca="false">IF(I35="","",RANK(I35,$I$4:$I$103,0)+ROW()*0.001)</f>
        <v/>
      </c>
    </row>
    <row r="36" customFormat="false" ht="15.75" hidden="false" customHeight="true" outlineLevel="0" collapsed="false">
      <c r="B36" s="301" t="n">
        <v>33</v>
      </c>
      <c r="C36" s="302" t="str">
        <f aca="false">IFERROR(VLOOKUP(B36,$G$4:$H$103,2,0),"")</f>
        <v/>
      </c>
      <c r="D36" s="303" t="str">
        <f aca="false">IFERROR(VLOOKUP(B36,$G$4:$I$103,3,0),"")</f>
        <v/>
      </c>
      <c r="E36" s="294"/>
      <c r="F36" s="294"/>
      <c r="G36" s="308" t="str">
        <f aca="false">IF(J36="","",RANK(J36,$J$4:$J$103,1))</f>
        <v/>
      </c>
      <c r="H36" s="309" t="str">
        <f aca="true">IF(INDIRECT("Predictions_1!"&amp;ADDRESS(3,$M$3+$M$4*ROW(A32)))="","",INDIRECT("Predictions_1!"&amp;ADDRESS(3,$M$3+$M$4*ROW(A32))))</f>
        <v/>
      </c>
      <c r="I36" s="310" t="str">
        <f aca="true">IF(INDIRECT("Predictions_1!"&amp;ADDRESS(3,$M$3+$M$4*ROW(A32)))="","",INDIRECT("Predictions_1!"&amp;ADDRESS(2,$M$3+$M$4*ROW(A32))))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4"/>
      <c r="F37" s="294"/>
      <c r="G37" s="308" t="str">
        <f aca="false">IF(J37="","",RANK(J37,$J$4:$J$103,1))</f>
        <v/>
      </c>
      <c r="H37" s="309" t="str">
        <f aca="true">IF(INDIRECT("Predictions_1!"&amp;ADDRESS(3,$M$3+$M$4*ROW(A33)))="","",INDIRECT("Predictions_1!"&amp;ADDRESS(3,$M$3+$M$4*ROW(A33))))</f>
        <v/>
      </c>
      <c r="I37" s="310" t="str">
        <f aca="true">IF(INDIRECT("Predictions_1!"&amp;ADDRESS(3,$M$3+$M$4*ROW(A33)))="","",INDIRECT("Predictions_1!"&amp;ADDRESS(2,$M$3+$M$4*ROW(A33))))</f>
        <v/>
      </c>
      <c r="J37" s="308" t="str">
        <f aca="false">IF(I37="","",RANK(I37,$I$4:$I$103,0)+ROW()*0.001)</f>
        <v/>
      </c>
    </row>
    <row r="38" customFormat="false" ht="15" hidden="false" customHeight="true" outlineLevel="0" collapsed="false">
      <c r="B38" s="301" t="n">
        <v>35</v>
      </c>
      <c r="C38" s="302" t="str">
        <f aca="false">IFERROR(VLOOKUP(B38,$G$4:$H$103,2,0),"")</f>
        <v/>
      </c>
      <c r="D38" s="303" t="str">
        <f aca="false">IFERROR(VLOOKUP(B38,$G$4:$I$103,3,0),"")</f>
        <v/>
      </c>
      <c r="E38" s="294"/>
      <c r="F38" s="294"/>
      <c r="G38" s="308" t="str">
        <f aca="false">IF(J38="","",RANK(J38,$J$4:$J$103,1))</f>
        <v/>
      </c>
      <c r="H38" s="309" t="str">
        <f aca="true">IF(INDIRECT("Predictions_1!"&amp;ADDRESS(3,$M$3+$M$4*ROW(A34)))="","",INDIRECT("Predictions_1!"&amp;ADDRESS(3,$M$3+$M$4*ROW(A34))))</f>
        <v/>
      </c>
      <c r="I38" s="310" t="str">
        <f aca="true">IF(INDIRECT("Predictions_1!"&amp;ADDRESS(3,$M$3+$M$4*ROW(A34)))="","",INDIRECT("Predictions_1!"&amp;ADDRESS(2,$M$3+$M$4*ROW(A34))))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4"/>
      <c r="F39" s="294"/>
      <c r="G39" s="308" t="str">
        <f aca="false">IF(J39="","",RANK(J39,$J$4:$J$103,1))</f>
        <v/>
      </c>
      <c r="H39" s="309" t="str">
        <f aca="true">IF(INDIRECT("Predictions_1!"&amp;ADDRESS(3,$M$3+$M$4*ROW(A35)))="","",INDIRECT("Predictions_1!"&amp;ADDRESS(3,$M$3+$M$4*ROW(A35))))</f>
        <v/>
      </c>
      <c r="I39" s="310" t="str">
        <f aca="true">IF(INDIRECT("Predictions_1!"&amp;ADDRESS(3,$M$3+$M$4*ROW(A35)))="","",INDIRECT("Predictions_1!"&amp;ADDRESS(2,$M$3+$M$4*ROW(A35))))</f>
        <v/>
      </c>
      <c r="J39" s="308" t="str">
        <f aca="false">IF(I39="","",RANK(I39,$I$4:$I$103,0)+ROW()*0.001)</f>
        <v/>
      </c>
    </row>
    <row r="40" customFormat="false" ht="15" hidden="false" customHeight="true" outlineLevel="0" collapsed="false">
      <c r="B40" s="301" t="n">
        <v>37</v>
      </c>
      <c r="C40" s="302" t="str">
        <f aca="false">IFERROR(VLOOKUP(B40,$G$4:$H$103,2,0),"")</f>
        <v/>
      </c>
      <c r="D40" s="303" t="str">
        <f aca="false">IFERROR(VLOOKUP(B40,$G$4:$I$103,3,0),"")</f>
        <v/>
      </c>
      <c r="E40" s="294"/>
      <c r="F40" s="294"/>
      <c r="G40" s="308" t="str">
        <f aca="false">IF(J40="","",RANK(J40,$J$4:$J$103,1))</f>
        <v/>
      </c>
      <c r="H40" s="309" t="str">
        <f aca="true">IF(INDIRECT("Predictions_1!"&amp;ADDRESS(3,$M$3+$M$4*ROW(A36)))="","",INDIRECT("Predictions_1!"&amp;ADDRESS(3,$M$3+$M$4*ROW(A36))))</f>
        <v/>
      </c>
      <c r="I40" s="310" t="str">
        <f aca="true">IF(INDIRECT("Predictions_1!"&amp;ADDRESS(3,$M$3+$M$4*ROW(A36)))="","",INDIRECT("Predictions_1!"&amp;ADDRESS(2,$M$3+$M$4*ROW(A36))))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4"/>
      <c r="F41" s="294"/>
      <c r="G41" s="308" t="str">
        <f aca="false">IF(J41="","",RANK(J41,$J$4:$J$103,1))</f>
        <v/>
      </c>
      <c r="H41" s="309" t="str">
        <f aca="true">IF(INDIRECT("Predictions_1!"&amp;ADDRESS(3,$M$3+$M$4*ROW(A37)))="","",INDIRECT("Predictions_1!"&amp;ADDRESS(3,$M$3+$M$4*ROW(A37))))</f>
        <v/>
      </c>
      <c r="I41" s="310" t="str">
        <f aca="true">IF(INDIRECT("Predictions_1!"&amp;ADDRESS(3,$M$3+$M$4*ROW(A37)))="","",INDIRECT("Predictions_1!"&amp;ADDRESS(2,$M$3+$M$4*ROW(A37))))</f>
        <v/>
      </c>
      <c r="J41" s="308" t="str">
        <f aca="false">IF(I41="","",RANK(I41,$I$4:$I$103,0)+ROW()*0.001)</f>
        <v/>
      </c>
    </row>
    <row r="42" customFormat="false" ht="15" hidden="false" customHeight="true" outlineLevel="0" collapsed="false">
      <c r="B42" s="301" t="n">
        <v>39</v>
      </c>
      <c r="C42" s="302" t="str">
        <f aca="false">IFERROR(VLOOKUP(B42,$G$4:$H$103,2,0),"")</f>
        <v/>
      </c>
      <c r="D42" s="303" t="str">
        <f aca="false">IFERROR(VLOOKUP(B42,$G$4:$I$103,3,0),"")</f>
        <v/>
      </c>
      <c r="E42" s="294"/>
      <c r="F42" s="294"/>
      <c r="G42" s="308" t="str">
        <f aca="false">IF(J42="","",RANK(J42,$J$4:$J$103,1))</f>
        <v/>
      </c>
      <c r="H42" s="309" t="str">
        <f aca="true">IF(INDIRECT("Predictions_1!"&amp;ADDRESS(3,$M$3+$M$4*ROW(A38)))="","",INDIRECT("Predictions_1!"&amp;ADDRESS(3,$M$3+$M$4*ROW(A38))))</f>
        <v/>
      </c>
      <c r="I42" s="310" t="str">
        <f aca="true">IF(INDIRECT("Predictions_1!"&amp;ADDRESS(3,$M$3+$M$4*ROW(A38)))="","",INDIRECT("Predictions_1!"&amp;ADDRESS(2,$M$3+$M$4*ROW(A38))))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4"/>
      <c r="F43" s="294"/>
      <c r="G43" s="308" t="str">
        <f aca="false">IF(J43="","",RANK(J43,$J$4:$J$103,1))</f>
        <v/>
      </c>
      <c r="H43" s="309" t="str">
        <f aca="true">IF(INDIRECT("Predictions_1!"&amp;ADDRESS(3,$M$3+$M$4*ROW(A39)))="","",INDIRECT("Predictions_1!"&amp;ADDRESS(3,$M$3+$M$4*ROW(A39))))</f>
        <v/>
      </c>
      <c r="I43" s="310" t="str">
        <f aca="true">IF(INDIRECT("Predictions_1!"&amp;ADDRESS(3,$M$3+$M$4*ROW(A39)))="","",INDIRECT("Predictions_1!"&amp;ADDRESS(2,$M$3+$M$4*ROW(A39))))</f>
        <v/>
      </c>
      <c r="J43" s="308" t="str">
        <f aca="false">IF(I43="","",RANK(I43,$I$4:$I$103,0)+ROW()*0.001)</f>
        <v/>
      </c>
    </row>
    <row r="44" customFormat="false" ht="15" hidden="false" customHeight="true" outlineLevel="0" collapsed="false">
      <c r="B44" s="301" t="n">
        <v>41</v>
      </c>
      <c r="C44" s="302" t="str">
        <f aca="false">IFERROR(VLOOKUP(B44,$G$4:$H$103,2,0),"")</f>
        <v/>
      </c>
      <c r="D44" s="303" t="str">
        <f aca="false">IFERROR(VLOOKUP(B44,$G$4:$I$103,3,0),"")</f>
        <v/>
      </c>
      <c r="E44" s="294"/>
      <c r="F44" s="294"/>
      <c r="G44" s="308" t="str">
        <f aca="false">IF(J44="","",RANK(J44,$J$4:$J$103,1))</f>
        <v/>
      </c>
      <c r="H44" s="309" t="str">
        <f aca="true">IF(INDIRECT("Predictions_1!"&amp;ADDRESS(3,$M$3+$M$4*ROW(A40)))="","",INDIRECT("Predictions_1!"&amp;ADDRESS(3,$M$3+$M$4*ROW(A40))))</f>
        <v/>
      </c>
      <c r="I44" s="310" t="str">
        <f aca="true">IF(INDIRECT("Predictions_1!"&amp;ADDRESS(3,$M$3+$M$4*ROW(A40)))="","",INDIRECT("Predictions_1!"&amp;ADDRESS(2,$M$3+$M$4*ROW(A40))))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4"/>
      <c r="F45" s="294"/>
      <c r="G45" s="308" t="str">
        <f aca="false">IF(J45="","",RANK(J45,$J$4:$J$103,1))</f>
        <v/>
      </c>
      <c r="H45" s="309" t="str">
        <f aca="true">IF(INDIRECT("Predictions_1!"&amp;ADDRESS(3,$M$3+$M$4*ROW(A41)))="","",INDIRECT("Predictions_1!"&amp;ADDRESS(3,$M$3+$M$4*ROW(A41))))</f>
        <v/>
      </c>
      <c r="I45" s="310" t="str">
        <f aca="true">IF(INDIRECT("Predictions_1!"&amp;ADDRESS(3,$M$3+$M$4*ROW(A41)))="","",INDIRECT("Predictions_1!"&amp;ADDRESS(2,$M$3+$M$4*ROW(A41))))</f>
        <v/>
      </c>
      <c r="J45" s="308" t="str">
        <f aca="false">IF(I45="","",RANK(I45,$I$4:$I$103,0)+ROW()*0.001)</f>
        <v/>
      </c>
    </row>
    <row r="46" customFormat="false" ht="15" hidden="false" customHeight="true" outlineLevel="0" collapsed="false">
      <c r="B46" s="301" t="n">
        <v>43</v>
      </c>
      <c r="C46" s="302" t="str">
        <f aca="false">IFERROR(VLOOKUP(B46,$G$4:$H$103,2,0),"")</f>
        <v/>
      </c>
      <c r="D46" s="303" t="str">
        <f aca="false">IFERROR(VLOOKUP(B46,$G$4:$I$103,3,0),"")</f>
        <v/>
      </c>
      <c r="E46" s="294"/>
      <c r="F46" s="294"/>
      <c r="G46" s="308" t="str">
        <f aca="false">IF(J46="","",RANK(J46,$J$4:$J$103,1))</f>
        <v/>
      </c>
      <c r="H46" s="309" t="str">
        <f aca="true">IF(INDIRECT("Predictions_1!"&amp;ADDRESS(3,$M$3+$M$4*ROW(A42)))="","",INDIRECT("Predictions_1!"&amp;ADDRESS(3,$M$3+$M$4*ROW(A42))))</f>
        <v/>
      </c>
      <c r="I46" s="310" t="str">
        <f aca="true">IF(INDIRECT("Predictions_1!"&amp;ADDRESS(3,$M$3+$M$4*ROW(A42)))="","",INDIRECT("Predictions_1!"&amp;ADDRESS(2,$M$3+$M$4*ROW(A42))))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4"/>
      <c r="F47" s="294"/>
      <c r="G47" s="308" t="str">
        <f aca="false">IF(J47="","",RANK(J47,$J$4:$J$103,1))</f>
        <v/>
      </c>
      <c r="H47" s="309" t="str">
        <f aca="true">IF(INDIRECT("Predictions_1!"&amp;ADDRESS(3,$M$3+$M$4*ROW(A43)))="","",INDIRECT("Predictions_1!"&amp;ADDRESS(3,$M$3+$M$4*ROW(A43))))</f>
        <v/>
      </c>
      <c r="I47" s="310" t="str">
        <f aca="true">IF(INDIRECT("Predictions_1!"&amp;ADDRESS(3,$M$3+$M$4*ROW(A43)))="","",INDIRECT("Predictions_1!"&amp;ADDRESS(2,$M$3+$M$4*ROW(A43))))</f>
        <v/>
      </c>
      <c r="J47" s="308" t="str">
        <f aca="false">IF(I47="","",RANK(I47,$I$4:$I$103,0)+ROW()*0.001)</f>
        <v/>
      </c>
    </row>
    <row r="48" customFormat="false" ht="15" hidden="false" customHeight="true" outlineLevel="0" collapsed="false">
      <c r="B48" s="301" t="n">
        <v>45</v>
      </c>
      <c r="C48" s="302" t="str">
        <f aca="false">IFERROR(VLOOKUP(B48,$G$4:$H$103,2,0),"")</f>
        <v/>
      </c>
      <c r="D48" s="303" t="str">
        <f aca="false">IFERROR(VLOOKUP(B48,$G$4:$I$103,3,0),"")</f>
        <v/>
      </c>
      <c r="E48" s="294"/>
      <c r="F48" s="294"/>
      <c r="G48" s="308" t="str">
        <f aca="false">IF(J48="","",RANK(J48,$J$4:$J$103,1))</f>
        <v/>
      </c>
      <c r="H48" s="309" t="str">
        <f aca="true">IF(INDIRECT("Predictions_1!"&amp;ADDRESS(3,$M$3+$M$4*ROW(A44)))="","",INDIRECT("Predictions_1!"&amp;ADDRESS(3,$M$3+$M$4*ROW(A44))))</f>
        <v/>
      </c>
      <c r="I48" s="310" t="str">
        <f aca="true">IF(INDIRECT("Predictions_1!"&amp;ADDRESS(3,$M$3+$M$4*ROW(A44)))="","",INDIRECT("Predictions_1!"&amp;ADDRESS(2,$M$3+$M$4*ROW(A44))))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4"/>
      <c r="F49" s="294"/>
      <c r="G49" s="308" t="str">
        <f aca="false">IF(J49="","",RANK(J49,$J$4:$J$103,1))</f>
        <v/>
      </c>
      <c r="H49" s="309" t="str">
        <f aca="true">IF(INDIRECT("Predictions_1!"&amp;ADDRESS(3,$M$3+$M$4*ROW(A45)))="","",INDIRECT("Predictions_1!"&amp;ADDRESS(3,$M$3+$M$4*ROW(A45))))</f>
        <v/>
      </c>
      <c r="I49" s="310" t="str">
        <f aca="true">IF(INDIRECT("Predictions_1!"&amp;ADDRESS(3,$M$3+$M$4*ROW(A45)))="","",INDIRECT("Predictions_1!"&amp;ADDRESS(2,$M$3+$M$4*ROW(A45))))</f>
        <v/>
      </c>
      <c r="J49" s="308" t="str">
        <f aca="false">IF(I49="","",RANK(I49,$I$4:$I$103,0)+ROW()*0.001)</f>
        <v/>
      </c>
    </row>
    <row r="50" customFormat="false" ht="15" hidden="false" customHeight="true" outlineLevel="0" collapsed="false">
      <c r="B50" s="301" t="n">
        <v>47</v>
      </c>
      <c r="C50" s="302" t="str">
        <f aca="false">IFERROR(VLOOKUP(B50,$G$4:$H$103,2,0),"")</f>
        <v/>
      </c>
      <c r="D50" s="303" t="str">
        <f aca="false">IFERROR(VLOOKUP(B50,$G$4:$I$103,3,0),"")</f>
        <v/>
      </c>
      <c r="E50" s="294"/>
      <c r="F50" s="294"/>
      <c r="G50" s="308" t="str">
        <f aca="false">IF(J50="","",RANK(J50,$J$4:$J$103,1))</f>
        <v/>
      </c>
      <c r="H50" s="309" t="str">
        <f aca="true">IF(INDIRECT("Predictions_1!"&amp;ADDRESS(3,$M$3+$M$4*ROW(A46)))="","",INDIRECT("Predictions_1!"&amp;ADDRESS(3,$M$3+$M$4*ROW(A46))))</f>
        <v/>
      </c>
      <c r="I50" s="310" t="str">
        <f aca="true">IF(INDIRECT("Predictions_1!"&amp;ADDRESS(3,$M$3+$M$4*ROW(A46)))="","",INDIRECT("Predictions_1!"&amp;ADDRESS(2,$M$3+$M$4*ROW(A46))))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4"/>
      <c r="F51" s="294"/>
      <c r="G51" s="308" t="str">
        <f aca="false">IF(J51="","",RANK(J51,$J$4:$J$103,1))</f>
        <v/>
      </c>
      <c r="H51" s="309" t="str">
        <f aca="true">IF(INDIRECT("Predictions_1!"&amp;ADDRESS(3,$M$3+$M$4*ROW(A47)))="","",INDIRECT("Predictions_1!"&amp;ADDRESS(3,$M$3+$M$4*ROW(A47))))</f>
        <v/>
      </c>
      <c r="I51" s="310" t="str">
        <f aca="true">IF(INDIRECT("Predictions_1!"&amp;ADDRESS(3,$M$3+$M$4*ROW(A47)))="","",INDIRECT("Predictions_1!"&amp;ADDRESS(2,$M$3+$M$4*ROW(A47))))</f>
        <v/>
      </c>
      <c r="J51" s="308" t="str">
        <f aca="false">IF(I51="","",RANK(I51,$I$4:$I$103,0)+ROW()*0.001)</f>
        <v/>
      </c>
    </row>
    <row r="52" customFormat="false" ht="15" hidden="false" customHeight="true" outlineLevel="0" collapsed="false">
      <c r="B52" s="301" t="n">
        <v>49</v>
      </c>
      <c r="C52" s="302" t="str">
        <f aca="false">IFERROR(VLOOKUP(B52,$G$4:$H$103,2,0),"")</f>
        <v/>
      </c>
      <c r="D52" s="303" t="str">
        <f aca="false">IFERROR(VLOOKUP(B52,$G$4:$I$103,3,0),"")</f>
        <v/>
      </c>
      <c r="E52" s="294"/>
      <c r="F52" s="294"/>
      <c r="G52" s="308" t="str">
        <f aca="false">IF(J52="","",RANK(J52,$J$4:$J$103,1))</f>
        <v/>
      </c>
      <c r="H52" s="309" t="str">
        <f aca="true">IF(INDIRECT("Predictions_1!"&amp;ADDRESS(3,$M$3+$M$4*ROW(A48)))="","",INDIRECT("Predictions_1!"&amp;ADDRESS(3,$M$3+$M$4*ROW(A48))))</f>
        <v/>
      </c>
      <c r="I52" s="310" t="str">
        <f aca="true">IF(INDIRECT("Predictions_1!"&amp;ADDRESS(3,$M$3+$M$4*ROW(A48)))="","",INDIRECT("Predictions_1!"&amp;ADDRESS(2,$M$3+$M$4*ROW(A48))))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4"/>
      <c r="F53" s="294"/>
      <c r="G53" s="308" t="str">
        <f aca="false">IF(J53="","",RANK(J53,$J$4:$J$103,1))</f>
        <v/>
      </c>
      <c r="H53" s="309" t="str">
        <f aca="true">IF(INDIRECT("Predictions_1!"&amp;ADDRESS(3,$M$3+$M$4*ROW(A49)))="","",INDIRECT("Predictions_1!"&amp;ADDRESS(3,$M$3+$M$4*ROW(A49))))</f>
        <v/>
      </c>
      <c r="I53" s="310" t="str">
        <f aca="true">IF(INDIRECT("Predictions_1!"&amp;ADDRESS(3,$M$3+$M$4*ROW(A49)))="","",INDIRECT("Predictions_1!"&amp;ADDRESS(2,$M$3+$M$4*ROW(A49))))</f>
        <v/>
      </c>
      <c r="J53" s="308" t="str">
        <f aca="false">IF(I53="","",RANK(I53,$I$4:$I$103,0)+ROW()*0.001)</f>
        <v/>
      </c>
    </row>
    <row r="54" customFormat="false" ht="15" hidden="false" customHeight="true" outlineLevel="0" collapsed="false">
      <c r="B54" s="301" t="n">
        <v>51</v>
      </c>
      <c r="C54" s="302" t="str">
        <f aca="false">IFERROR(VLOOKUP(B54,$G$4:$H$103,2,0),"")</f>
        <v/>
      </c>
      <c r="D54" s="303" t="str">
        <f aca="false">IFERROR(VLOOKUP(B54,$G$4:$I$103,3,0),"")</f>
        <v/>
      </c>
      <c r="E54" s="294"/>
      <c r="F54" s="294"/>
      <c r="G54" s="308" t="str">
        <f aca="false">IF(J54="","",RANK(J54,$J$4:$J$103,1))</f>
        <v/>
      </c>
      <c r="H54" s="309" t="str">
        <f aca="true">IF(INDIRECT("Predictions_1!"&amp;ADDRESS(3,$M$3+$M$4*ROW(A50)))="","",INDIRECT("Predictions_1!"&amp;ADDRESS(3,$M$3+$M$4*ROW(A50))))</f>
        <v/>
      </c>
      <c r="I54" s="310" t="str">
        <f aca="true">IF(INDIRECT("Predictions_1!"&amp;ADDRESS(3,$M$3+$M$4*ROW(A50)))="","",INDIRECT("Predictions_1!"&amp;ADDRESS(2,$M$3+$M$4*ROW(A50))))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4"/>
      <c r="F55" s="294"/>
      <c r="G55" s="308" t="str">
        <f aca="false">IF(J55="","",RANK(J55,$J$4:$J$103,1))</f>
        <v/>
      </c>
      <c r="H55" s="309" t="str">
        <f aca="true">IF(INDIRECT("Predictions_1!"&amp;ADDRESS(3,$M$3+$M$4*ROW(A51)))="","",INDIRECT("Predictions_1!"&amp;ADDRESS(3,$M$3+$M$4*ROW(A51))))</f>
        <v/>
      </c>
      <c r="I55" s="310" t="str">
        <f aca="true">IF(INDIRECT("Predictions_1!"&amp;ADDRESS(3,$M$3+$M$4*ROW(A51)))="","",INDIRECT("Predictions_1!"&amp;ADDRESS(2,$M$3+$M$4*ROW(A51))))</f>
        <v/>
      </c>
      <c r="J55" s="308" t="str">
        <f aca="false">IF(I55="","",RANK(I55,$I$4:$I$103,0)+ROW()*0.001)</f>
        <v/>
      </c>
    </row>
    <row r="56" customFormat="false" ht="15" hidden="false" customHeight="true" outlineLevel="0" collapsed="false">
      <c r="B56" s="301" t="n">
        <v>53</v>
      </c>
      <c r="C56" s="302" t="str">
        <f aca="false">IFERROR(VLOOKUP(B56,$G$4:$H$103,2,0),"")</f>
        <v/>
      </c>
      <c r="D56" s="303" t="str">
        <f aca="false">IFERROR(VLOOKUP(B56,$G$4:$I$103,3,0),"")</f>
        <v/>
      </c>
      <c r="E56" s="294"/>
      <c r="F56" s="294"/>
      <c r="G56" s="308" t="str">
        <f aca="false">IF(J56="","",RANK(J56,$J$4:$J$103,1))</f>
        <v/>
      </c>
      <c r="H56" s="309" t="str">
        <f aca="true">IF(INDIRECT("Predictions_1!"&amp;ADDRESS(3,$M$3+$M$4*ROW(A52)))="","",INDIRECT("Predictions_1!"&amp;ADDRESS(3,$M$3+$M$4*ROW(A52))))</f>
        <v/>
      </c>
      <c r="I56" s="310" t="str">
        <f aca="true">IF(INDIRECT("Predictions_1!"&amp;ADDRESS(3,$M$3+$M$4*ROW(A52)))="","",INDIRECT("Predictions_1!"&amp;ADDRESS(2,$M$3+$M$4*ROW(A52))))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4"/>
      <c r="F57" s="294"/>
      <c r="G57" s="308" t="str">
        <f aca="false">IF(J57="","",RANK(J57,$J$4:$J$103,1))</f>
        <v/>
      </c>
      <c r="H57" s="309" t="str">
        <f aca="true">IF(INDIRECT("Predictions_1!"&amp;ADDRESS(3,$M$3+$M$4*ROW(A53)))="","",INDIRECT("Predictions_1!"&amp;ADDRESS(3,$M$3+$M$4*ROW(A53))))</f>
        <v/>
      </c>
      <c r="I57" s="310" t="str">
        <f aca="true">IF(INDIRECT("Predictions_1!"&amp;ADDRESS(3,$M$3+$M$4*ROW(A53)))="","",INDIRECT("Predictions_1!"&amp;ADDRESS(2,$M$3+$M$4*ROW(A53))))</f>
        <v/>
      </c>
      <c r="J57" s="308" t="str">
        <f aca="false">IF(I57="","",RANK(I57,$I$4:$I$103,0)+ROW()*0.001)</f>
        <v/>
      </c>
    </row>
    <row r="58" customFormat="false" ht="15" hidden="false" customHeight="true" outlineLevel="0" collapsed="false">
      <c r="B58" s="301" t="n">
        <v>55</v>
      </c>
      <c r="C58" s="302" t="str">
        <f aca="false">IFERROR(VLOOKUP(B58,$G$4:$H$103,2,0),"")</f>
        <v/>
      </c>
      <c r="D58" s="303" t="str">
        <f aca="false">IFERROR(VLOOKUP(B58,$G$4:$I$103,3,0),"")</f>
        <v/>
      </c>
      <c r="E58" s="294"/>
      <c r="F58" s="294"/>
      <c r="G58" s="308" t="str">
        <f aca="false">IF(J58="","",RANK(J58,$J$4:$J$103,1))</f>
        <v/>
      </c>
      <c r="H58" s="309" t="str">
        <f aca="true">IF(INDIRECT("Predictions_1!"&amp;ADDRESS(3,$M$3+$M$4*ROW(A54)))="","",INDIRECT("Predictions_1!"&amp;ADDRESS(3,$M$3+$M$4*ROW(A54))))</f>
        <v/>
      </c>
      <c r="I58" s="310" t="str">
        <f aca="true">IF(INDIRECT("Predictions_1!"&amp;ADDRESS(3,$M$3+$M$4*ROW(A54)))="","",INDIRECT("Predictions_1!"&amp;ADDRESS(2,$M$3+$M$4*ROW(A54))))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4"/>
      <c r="F59" s="294"/>
      <c r="G59" s="308" t="str">
        <f aca="false">IF(J59="","",RANK(J59,$J$4:$J$103,1))</f>
        <v/>
      </c>
      <c r="H59" s="309" t="str">
        <f aca="true">IF(INDIRECT("Predictions_1!"&amp;ADDRESS(3,$M$3+$M$4*ROW(A55)))="","",INDIRECT("Predictions_1!"&amp;ADDRESS(3,$M$3+$M$4*ROW(A55))))</f>
        <v/>
      </c>
      <c r="I59" s="310" t="str">
        <f aca="true">IF(INDIRECT("Predictions_1!"&amp;ADDRESS(3,$M$3+$M$4*ROW(A55)))="","",INDIRECT("Predictions_1!"&amp;ADDRESS(2,$M$3+$M$4*ROW(A55))))</f>
        <v/>
      </c>
      <c r="J59" s="308" t="str">
        <f aca="false">IF(I59="","",RANK(I59,$I$4:$I$103,0)+ROW()*0.001)</f>
        <v/>
      </c>
    </row>
    <row r="60" customFormat="false" ht="15" hidden="false" customHeight="true" outlineLevel="0" collapsed="false">
      <c r="B60" s="301" t="n">
        <v>57</v>
      </c>
      <c r="C60" s="302" t="str">
        <f aca="false">IFERROR(VLOOKUP(B60,$G$4:$H$103,2,0),"")</f>
        <v/>
      </c>
      <c r="D60" s="303" t="str">
        <f aca="false">IFERROR(VLOOKUP(B60,$G$4:$I$103,3,0),"")</f>
        <v/>
      </c>
      <c r="E60" s="294"/>
      <c r="F60" s="294"/>
      <c r="G60" s="308" t="str">
        <f aca="false">IF(J60="","",RANK(J60,$J$4:$J$103,1))</f>
        <v/>
      </c>
      <c r="H60" s="309" t="str">
        <f aca="true">IF(INDIRECT("Predictions_1!"&amp;ADDRESS(3,$M$3+$M$4*ROW(A56)))="","",INDIRECT("Predictions_1!"&amp;ADDRESS(3,$M$3+$M$4*ROW(A56))))</f>
        <v/>
      </c>
      <c r="I60" s="310" t="str">
        <f aca="true">IF(INDIRECT("Predictions_1!"&amp;ADDRESS(3,$M$3+$M$4*ROW(A56)))="","",INDIRECT("Predictions_1!"&amp;ADDRESS(2,$M$3+$M$4*ROW(A56))))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4"/>
      <c r="F61" s="294"/>
      <c r="G61" s="308" t="str">
        <f aca="false">IF(J61="","",RANK(J61,$J$4:$J$103,1))</f>
        <v/>
      </c>
      <c r="H61" s="309" t="str">
        <f aca="true">IF(INDIRECT("Predictions_1!"&amp;ADDRESS(3,$M$3+$M$4*ROW(A57)))="","",INDIRECT("Predictions_1!"&amp;ADDRESS(3,$M$3+$M$4*ROW(A57))))</f>
        <v/>
      </c>
      <c r="I61" s="310" t="str">
        <f aca="true">IF(INDIRECT("Predictions_1!"&amp;ADDRESS(3,$M$3+$M$4*ROW(A57)))="","",INDIRECT("Predictions_1!"&amp;ADDRESS(2,$M$3+$M$4*ROW(A57))))</f>
        <v/>
      </c>
      <c r="J61" s="308" t="str">
        <f aca="false">IF(I61="","",RANK(I61,$I$4:$I$103,0)+ROW()*0.001)</f>
        <v/>
      </c>
    </row>
    <row r="62" customFormat="false" ht="15" hidden="false" customHeight="true" outlineLevel="0" collapsed="false">
      <c r="B62" s="301" t="n">
        <v>59</v>
      </c>
      <c r="C62" s="302" t="str">
        <f aca="false">IFERROR(VLOOKUP(B62,$G$4:$H$103,2,0),"")</f>
        <v/>
      </c>
      <c r="D62" s="303" t="str">
        <f aca="false">IFERROR(VLOOKUP(B62,$G$4:$I$103,3,0),"")</f>
        <v/>
      </c>
      <c r="E62" s="294"/>
      <c r="F62" s="294"/>
      <c r="G62" s="308" t="str">
        <f aca="false">IF(J62="","",RANK(J62,$J$4:$J$103,1))</f>
        <v/>
      </c>
      <c r="H62" s="309" t="str">
        <f aca="true">IF(INDIRECT("Predictions_1!"&amp;ADDRESS(3,$M$3+$M$4*ROW(A58)))="","",INDIRECT("Predictions_1!"&amp;ADDRESS(3,$M$3+$M$4*ROW(A58))))</f>
        <v/>
      </c>
      <c r="I62" s="310" t="str">
        <f aca="true">IF(INDIRECT("Predictions_1!"&amp;ADDRESS(3,$M$3+$M$4*ROW(A58)))="","",INDIRECT("Predictions_1!"&amp;ADDRESS(2,$M$3+$M$4*ROW(A58))))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4"/>
      <c r="F63" s="294"/>
      <c r="G63" s="308" t="str">
        <f aca="false">IF(J63="","",RANK(J63,$J$4:$J$103,1))</f>
        <v/>
      </c>
      <c r="H63" s="309" t="str">
        <f aca="true">IF(INDIRECT("Predictions_1!"&amp;ADDRESS(3,$M$3+$M$4*ROW(A59)))="","",INDIRECT("Predictions_1!"&amp;ADDRESS(3,$M$3+$M$4*ROW(A59))))</f>
        <v/>
      </c>
      <c r="I63" s="310" t="str">
        <f aca="true">IF(INDIRECT("Predictions_1!"&amp;ADDRESS(3,$M$3+$M$4*ROW(A59)))="","",INDIRECT("Predictions_1!"&amp;ADDRESS(2,$M$3+$M$4*ROW(A59))))</f>
        <v/>
      </c>
      <c r="J63" s="308" t="str">
        <f aca="false">IF(I63="","",RANK(I63,$I$4:$I$103,0)+ROW()*0.001)</f>
        <v/>
      </c>
    </row>
    <row r="64" customFormat="false" ht="15" hidden="false" customHeight="true" outlineLevel="0" collapsed="false">
      <c r="B64" s="301" t="n">
        <v>61</v>
      </c>
      <c r="C64" s="302" t="str">
        <f aca="false">IFERROR(VLOOKUP(B64,$G$4:$H$103,2,0),"")</f>
        <v/>
      </c>
      <c r="D64" s="303" t="str">
        <f aca="false">IFERROR(VLOOKUP(B64,$G$4:$I$103,3,0),"")</f>
        <v/>
      </c>
      <c r="E64" s="294"/>
      <c r="F64" s="294"/>
      <c r="G64" s="308" t="str">
        <f aca="false">IF(J64="","",RANK(J64,$J$4:$J$103,1))</f>
        <v/>
      </c>
      <c r="H64" s="309" t="str">
        <f aca="true">IF(INDIRECT("Predictions_1!"&amp;ADDRESS(3,$M$3+$M$4*ROW(A60)))="","",INDIRECT("Predictions_1!"&amp;ADDRESS(3,$M$3+$M$4*ROW(A60))))</f>
        <v/>
      </c>
      <c r="I64" s="310" t="str">
        <f aca="true">IF(INDIRECT("Predictions_1!"&amp;ADDRESS(3,$M$3+$M$4*ROW(A60)))="","",INDIRECT("Predictions_1!"&amp;ADDRESS(2,$M$3+$M$4*ROW(A60))))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4"/>
      <c r="F65" s="294"/>
      <c r="G65" s="308" t="str">
        <f aca="false">IF(J65="","",RANK(J65,$J$4:$J$103,1))</f>
        <v/>
      </c>
      <c r="H65" s="309" t="str">
        <f aca="true">IF(INDIRECT("Predictions_1!"&amp;ADDRESS(3,$M$3+$M$4*ROW(A61)))="","",INDIRECT("Predictions_1!"&amp;ADDRESS(3,$M$3+$M$4*ROW(A61))))</f>
        <v/>
      </c>
      <c r="I65" s="310" t="str">
        <f aca="true">IF(INDIRECT("Predictions_1!"&amp;ADDRESS(3,$M$3+$M$4*ROW(A61)))="","",INDIRECT("Predictions_1!"&amp;ADDRESS(2,$M$3+$M$4*ROW(A61))))</f>
        <v/>
      </c>
      <c r="J65" s="308" t="str">
        <f aca="false">IF(I65="","",RANK(I65,$I$4:$I$103,0)+ROW()*0.001)</f>
        <v/>
      </c>
    </row>
    <row r="66" customFormat="false" ht="15" hidden="false" customHeight="true" outlineLevel="0" collapsed="false">
      <c r="B66" s="301" t="n">
        <v>63</v>
      </c>
      <c r="C66" s="302" t="str">
        <f aca="false">IFERROR(VLOOKUP(B66,$G$4:$H$103,2,0),"")</f>
        <v/>
      </c>
      <c r="D66" s="303" t="str">
        <f aca="false">IFERROR(VLOOKUP(B66,$G$4:$I$103,3,0),"")</f>
        <v/>
      </c>
      <c r="E66" s="294"/>
      <c r="F66" s="294"/>
      <c r="G66" s="308" t="str">
        <f aca="false">IF(J66="","",RANK(J66,$J$4:$J$103,1))</f>
        <v/>
      </c>
      <c r="H66" s="309" t="str">
        <f aca="true">IF(INDIRECT("Predictions_1!"&amp;ADDRESS(3,$M$3+$M$4*ROW(A62)))="","",INDIRECT("Predictions_1!"&amp;ADDRESS(3,$M$3+$M$4*ROW(A62))))</f>
        <v/>
      </c>
      <c r="I66" s="310" t="str">
        <f aca="true">IF(INDIRECT("Predictions_1!"&amp;ADDRESS(3,$M$3+$M$4*ROW(A62)))="","",INDIRECT("Predictions_1!"&amp;ADDRESS(2,$M$3+$M$4*ROW(A62))))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4"/>
      <c r="F67" s="294"/>
      <c r="G67" s="308" t="str">
        <f aca="false">IF(J67="","",RANK(J67,$J$4:$J$103,1))</f>
        <v/>
      </c>
      <c r="H67" s="309" t="str">
        <f aca="true">IF(INDIRECT("Predictions_1!"&amp;ADDRESS(3,$M$3+$M$4*ROW(A63)))="","",INDIRECT("Predictions_1!"&amp;ADDRESS(3,$M$3+$M$4*ROW(A63))))</f>
        <v/>
      </c>
      <c r="I67" s="310" t="str">
        <f aca="true">IF(INDIRECT("Predictions_1!"&amp;ADDRESS(3,$M$3+$M$4*ROW(A63)))="","",INDIRECT("Predictions_1!"&amp;ADDRESS(2,$M$3+$M$4*ROW(A63))))</f>
        <v/>
      </c>
      <c r="J67" s="308" t="str">
        <f aca="false">IF(I67="","",RANK(I67,$I$4:$I$103,0)+ROW()*0.001)</f>
        <v/>
      </c>
    </row>
    <row r="68" customFormat="false" ht="15" hidden="false" customHeight="true" outlineLevel="0" collapsed="false">
      <c r="B68" s="301" t="n">
        <v>65</v>
      </c>
      <c r="C68" s="302" t="str">
        <f aca="false">IFERROR(VLOOKUP(B68,$G$4:$H$103,2,0),"")</f>
        <v/>
      </c>
      <c r="D68" s="303" t="str">
        <f aca="false">IFERROR(VLOOKUP(B68,$G$4:$I$103,3,0),"")</f>
        <v/>
      </c>
      <c r="E68" s="294"/>
      <c r="F68" s="294"/>
      <c r="G68" s="308" t="str">
        <f aca="false">IF(J68="","",RANK(J68,$J$4:$J$103,1))</f>
        <v/>
      </c>
      <c r="H68" s="309" t="str">
        <f aca="true">IF(INDIRECT("Predictions_1!"&amp;ADDRESS(3,$M$3+$M$4*ROW(A64)))="","",INDIRECT("Predictions_1!"&amp;ADDRESS(3,$M$3+$M$4*ROW(A64))))</f>
        <v/>
      </c>
      <c r="I68" s="310" t="str">
        <f aca="true">IF(INDIRECT("Predictions_1!"&amp;ADDRESS(3,$M$3+$M$4*ROW(A64)))="","",INDIRECT("Predictions_1!"&amp;ADDRESS(2,$M$3+$M$4*ROW(A64))))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4"/>
      <c r="F69" s="294"/>
      <c r="G69" s="308" t="str">
        <f aca="false">IF(J69="","",RANK(J69,$J$4:$J$103,1))</f>
        <v/>
      </c>
      <c r="H69" s="309" t="str">
        <f aca="true">IF(INDIRECT("Predictions_1!"&amp;ADDRESS(3,$M$3+$M$4*ROW(A65)))="","",INDIRECT("Predictions_1!"&amp;ADDRESS(3,$M$3+$M$4*ROW(A65))))</f>
        <v/>
      </c>
      <c r="I69" s="310" t="str">
        <f aca="true">IF(INDIRECT("Predictions_1!"&amp;ADDRESS(3,$M$3+$M$4*ROW(A65)))="","",INDIRECT("Predictions_1!"&amp;ADDRESS(2,$M$3+$M$4*ROW(A65))))</f>
        <v/>
      </c>
      <c r="J69" s="308" t="str">
        <f aca="false">IF(I69="","",RANK(I69,$I$4:$I$103,0)+ROW()*0.001)</f>
        <v/>
      </c>
    </row>
    <row r="70" customFormat="false" ht="15" hidden="false" customHeight="true" outlineLevel="0" collapsed="false">
      <c r="B70" s="301" t="n">
        <v>67</v>
      </c>
      <c r="C70" s="302" t="str">
        <f aca="false">IFERROR(VLOOKUP(B70,$G$4:$H$103,2,0),"")</f>
        <v/>
      </c>
      <c r="D70" s="303" t="str">
        <f aca="false">IFERROR(VLOOKUP(B70,$G$4:$I$103,3,0),"")</f>
        <v/>
      </c>
      <c r="E70" s="294"/>
      <c r="F70" s="294"/>
      <c r="G70" s="308" t="str">
        <f aca="false">IF(J70="","",RANK(J70,$J$4:$J$103,1))</f>
        <v/>
      </c>
      <c r="H70" s="309" t="str">
        <f aca="true">IF(INDIRECT("Predictions_1!"&amp;ADDRESS(3,$M$3+$M$4*ROW(A66)))="","",INDIRECT("Predictions_1!"&amp;ADDRESS(3,$M$3+$M$4*ROW(A66))))</f>
        <v/>
      </c>
      <c r="I70" s="310" t="str">
        <f aca="true">IF(INDIRECT("Predictions_1!"&amp;ADDRESS(3,$M$3+$M$4*ROW(A66)))="","",INDIRECT("Predictions_1!"&amp;ADDRESS(2,$M$3+$M$4*ROW(A66))))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4"/>
      <c r="F71" s="294"/>
      <c r="G71" s="308" t="str">
        <f aca="false">IF(J71="","",RANK(J71,$J$4:$J$103,1))</f>
        <v/>
      </c>
      <c r="H71" s="309" t="str">
        <f aca="true">IF(INDIRECT("Predictions_1!"&amp;ADDRESS(3,$M$3+$M$4*ROW(A67)))="","",INDIRECT("Predictions_1!"&amp;ADDRESS(3,$M$3+$M$4*ROW(A67))))</f>
        <v/>
      </c>
      <c r="I71" s="310" t="str">
        <f aca="true">IF(INDIRECT("Predictions_1!"&amp;ADDRESS(3,$M$3+$M$4*ROW(A67)))="","",INDIRECT("Predictions_1!"&amp;ADDRESS(2,$M$3+$M$4*ROW(A67))))</f>
        <v/>
      </c>
      <c r="J71" s="308" t="str">
        <f aca="false">IF(I71="","",RANK(I71,$I$4:$I$103,0)+ROW()*0.001)</f>
        <v/>
      </c>
    </row>
    <row r="72" customFormat="false" ht="15" hidden="false" customHeight="true" outlineLevel="0" collapsed="false">
      <c r="B72" s="301" t="n">
        <v>69</v>
      </c>
      <c r="C72" s="302" t="str">
        <f aca="false">IFERROR(VLOOKUP(B72,$G$4:$H$103,2,0),"")</f>
        <v/>
      </c>
      <c r="D72" s="303" t="str">
        <f aca="false">IFERROR(VLOOKUP(B72,$G$4:$I$103,3,0),"")</f>
        <v/>
      </c>
      <c r="E72" s="294"/>
      <c r="F72" s="294"/>
      <c r="G72" s="308" t="str">
        <f aca="false">IF(J72="","",RANK(J72,$J$4:$J$103,1))</f>
        <v/>
      </c>
      <c r="H72" s="309" t="str">
        <f aca="true">IF(INDIRECT("Predictions_1!"&amp;ADDRESS(3,$M$3+$M$4*ROW(A68)))="","",INDIRECT("Predictions_1!"&amp;ADDRESS(3,$M$3+$M$4*ROW(A68))))</f>
        <v/>
      </c>
      <c r="I72" s="310" t="str">
        <f aca="true">IF(INDIRECT("Predictions_1!"&amp;ADDRESS(3,$M$3+$M$4*ROW(A68)))="","",INDIRECT("Predictions_1!"&amp;ADDRESS(2,$M$3+$M$4*ROW(A68))))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4"/>
      <c r="F73" s="294"/>
      <c r="G73" s="308" t="str">
        <f aca="false">IF(J73="","",RANK(J73,$J$4:$J$103,1))</f>
        <v/>
      </c>
      <c r="H73" s="309" t="str">
        <f aca="true">IF(INDIRECT("Predictions_1!"&amp;ADDRESS(3,$M$3+$M$4*ROW(A69)))="","",INDIRECT("Predictions_1!"&amp;ADDRESS(3,$M$3+$M$4*ROW(A69))))</f>
        <v/>
      </c>
      <c r="I73" s="310" t="str">
        <f aca="true">IF(INDIRECT("Predictions_1!"&amp;ADDRESS(3,$M$3+$M$4*ROW(A69)))="","",INDIRECT("Predictions_1!"&amp;ADDRESS(2,$M$3+$M$4*ROW(A69))))</f>
        <v/>
      </c>
      <c r="J73" s="308" t="str">
        <f aca="false">IF(I73="","",RANK(I73,$I$4:$I$103,0)+ROW()*0.001)</f>
        <v/>
      </c>
    </row>
    <row r="74" customFormat="false" ht="15" hidden="false" customHeight="true" outlineLevel="0" collapsed="false">
      <c r="B74" s="301" t="n">
        <v>71</v>
      </c>
      <c r="C74" s="302" t="str">
        <f aca="false">IFERROR(VLOOKUP(B74,$G$4:$H$103,2,0),"")</f>
        <v/>
      </c>
      <c r="D74" s="303" t="str">
        <f aca="false">IFERROR(VLOOKUP(B74,$G$4:$I$103,3,0),"")</f>
        <v/>
      </c>
      <c r="E74" s="294"/>
      <c r="F74" s="294"/>
      <c r="G74" s="308" t="str">
        <f aca="false">IF(J74="","",RANK(J74,$J$4:$J$103,1))</f>
        <v/>
      </c>
      <c r="H74" s="309" t="str">
        <f aca="true">IF(INDIRECT("Predictions_1!"&amp;ADDRESS(3,$M$3+$M$4*ROW(A70)))="","",INDIRECT("Predictions_1!"&amp;ADDRESS(3,$M$3+$M$4*ROW(A70))))</f>
        <v/>
      </c>
      <c r="I74" s="310" t="str">
        <f aca="true">IF(INDIRECT("Predictions_1!"&amp;ADDRESS(3,$M$3+$M$4*ROW(A70)))="","",INDIRECT("Predictions_1!"&amp;ADDRESS(2,$M$3+$M$4*ROW(A70))))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4"/>
      <c r="F75" s="294"/>
      <c r="G75" s="308" t="str">
        <f aca="false">IF(J75="","",RANK(J75,$J$4:$J$103,1))</f>
        <v/>
      </c>
      <c r="H75" s="309" t="str">
        <f aca="true">IF(INDIRECT("Predictions_1!"&amp;ADDRESS(3,$M$3+$M$4*ROW(A71)))="","",INDIRECT("Predictions_1!"&amp;ADDRESS(3,$M$3+$M$4*ROW(A71))))</f>
        <v/>
      </c>
      <c r="I75" s="310" t="str">
        <f aca="true">IF(INDIRECT("Predictions_1!"&amp;ADDRESS(3,$M$3+$M$4*ROW(A71)))="","",INDIRECT("Predictions_1!"&amp;ADDRESS(2,$M$3+$M$4*ROW(A71))))</f>
        <v/>
      </c>
      <c r="J75" s="308" t="str">
        <f aca="false">IF(I75="","",RANK(I75,$I$4:$I$103,0)+ROW()*0.001)</f>
        <v/>
      </c>
    </row>
    <row r="76" customFormat="false" ht="15" hidden="false" customHeight="true" outlineLevel="0" collapsed="false">
      <c r="B76" s="301" t="n">
        <v>73</v>
      </c>
      <c r="C76" s="302" t="str">
        <f aca="false">IFERROR(VLOOKUP(B76,$G$4:$H$103,2,0),"")</f>
        <v/>
      </c>
      <c r="D76" s="303" t="str">
        <f aca="false">IFERROR(VLOOKUP(B76,$G$4:$I$103,3,0),"")</f>
        <v/>
      </c>
      <c r="E76" s="294"/>
      <c r="F76" s="294"/>
      <c r="G76" s="308" t="str">
        <f aca="false">IF(J76="","",RANK(J76,$J$4:$J$103,1))</f>
        <v/>
      </c>
      <c r="H76" s="309" t="str">
        <f aca="true">IF(INDIRECT("Predictions_1!"&amp;ADDRESS(3,$M$3+$M$4*ROW(A72)))="","",INDIRECT("Predictions_1!"&amp;ADDRESS(3,$M$3+$M$4*ROW(A72))))</f>
        <v/>
      </c>
      <c r="I76" s="310" t="str">
        <f aca="true">IF(INDIRECT("Predictions_1!"&amp;ADDRESS(3,$M$3+$M$4*ROW(A72)))="","",INDIRECT("Predictions_1!"&amp;ADDRESS(2,$M$3+$M$4*ROW(A72))))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4"/>
      <c r="F77" s="294"/>
      <c r="G77" s="308" t="str">
        <f aca="false">IF(J77="","",RANK(J77,$J$4:$J$103,1))</f>
        <v/>
      </c>
      <c r="H77" s="309" t="str">
        <f aca="true">IF(INDIRECT("Predictions_1!"&amp;ADDRESS(3,$M$3+$M$4*ROW(A73)))="","",INDIRECT("Predictions_1!"&amp;ADDRESS(3,$M$3+$M$4*ROW(A73))))</f>
        <v/>
      </c>
      <c r="I77" s="310" t="str">
        <f aca="true">IF(INDIRECT("Predictions_1!"&amp;ADDRESS(3,$M$3+$M$4*ROW(A73)))="","",INDIRECT("Predictions_1!"&amp;ADDRESS(2,$M$3+$M$4*ROW(A73))))</f>
        <v/>
      </c>
      <c r="J77" s="308" t="str">
        <f aca="false">IF(I77="","",RANK(I77,$I$4:$I$103,0)+ROW()*0.001)</f>
        <v/>
      </c>
    </row>
    <row r="78" customFormat="false" ht="15" hidden="false" customHeight="true" outlineLevel="0" collapsed="false">
      <c r="B78" s="301" t="n">
        <v>75</v>
      </c>
      <c r="C78" s="302" t="str">
        <f aca="false">IFERROR(VLOOKUP(B78,$G$4:$H$103,2,0),"")</f>
        <v/>
      </c>
      <c r="D78" s="303" t="str">
        <f aca="false">IFERROR(VLOOKUP(B78,$G$4:$I$103,3,0),"")</f>
        <v/>
      </c>
      <c r="E78" s="294"/>
      <c r="F78" s="294"/>
      <c r="G78" s="308" t="str">
        <f aca="false">IF(J78="","",RANK(J78,$J$4:$J$103,1))</f>
        <v/>
      </c>
      <c r="H78" s="309" t="str">
        <f aca="true">IF(INDIRECT("Predictions_1!"&amp;ADDRESS(3,$M$3+$M$4*ROW(A74)))="","",INDIRECT("Predictions_1!"&amp;ADDRESS(3,$M$3+$M$4*ROW(A74))))</f>
        <v/>
      </c>
      <c r="I78" s="310" t="str">
        <f aca="true">IF(INDIRECT("Predictions_1!"&amp;ADDRESS(3,$M$3+$M$4*ROW(A74)))="","",INDIRECT("Predictions_1!"&amp;ADDRESS(2,$M$3+$M$4*ROW(A74))))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4"/>
      <c r="F79" s="294"/>
      <c r="G79" s="308" t="str">
        <f aca="false">IF(J79="","",RANK(J79,$J$4:$J$103,1))</f>
        <v/>
      </c>
      <c r="H79" s="309" t="str">
        <f aca="true">IF(INDIRECT("Predictions_1!"&amp;ADDRESS(3,$M$3+$M$4*ROW(A75)))="","",INDIRECT("Predictions_1!"&amp;ADDRESS(3,$M$3+$M$4*ROW(A75))))</f>
        <v/>
      </c>
      <c r="I79" s="310" t="str">
        <f aca="true">IF(INDIRECT("Predictions_1!"&amp;ADDRESS(3,$M$3+$M$4*ROW(A75)))="","",INDIRECT("Predictions_1!"&amp;ADDRESS(2,$M$3+$M$4*ROW(A75))))</f>
        <v/>
      </c>
      <c r="J79" s="308" t="str">
        <f aca="false">IF(I79="","",RANK(I79,$I$4:$I$103,0)+ROW()*0.001)</f>
        <v/>
      </c>
    </row>
    <row r="80" customFormat="false" ht="15" hidden="false" customHeight="true" outlineLevel="0" collapsed="false">
      <c r="B80" s="301" t="n">
        <v>77</v>
      </c>
      <c r="C80" s="302" t="str">
        <f aca="false">IFERROR(VLOOKUP(B80,$G$4:$H$103,2,0),"")</f>
        <v/>
      </c>
      <c r="D80" s="303" t="str">
        <f aca="false">IFERROR(VLOOKUP(B80,$G$4:$I$103,3,0),"")</f>
        <v/>
      </c>
      <c r="E80" s="294"/>
      <c r="F80" s="294"/>
      <c r="G80" s="308" t="str">
        <f aca="false">IF(J80="","",RANK(J80,$J$4:$J$103,1))</f>
        <v/>
      </c>
      <c r="H80" s="309" t="str">
        <f aca="true">IF(INDIRECT("Predictions_1!"&amp;ADDRESS(3,$M$3+$M$4*ROW(A76)))="","",INDIRECT("Predictions_1!"&amp;ADDRESS(3,$M$3+$M$4*ROW(A76))))</f>
        <v/>
      </c>
      <c r="I80" s="310" t="str">
        <f aca="true">IF(INDIRECT("Predictions_1!"&amp;ADDRESS(3,$M$3+$M$4*ROW(A76)))="","",INDIRECT("Predictions_1!"&amp;ADDRESS(2,$M$3+$M$4*ROW(A76))))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4"/>
      <c r="F81" s="294"/>
      <c r="G81" s="308" t="str">
        <f aca="false">IF(J81="","",RANK(J81,$J$4:$J$103,1))</f>
        <v/>
      </c>
      <c r="H81" s="309" t="str">
        <f aca="true">IF(INDIRECT("Predictions_1!"&amp;ADDRESS(3,$M$3+$M$4*ROW(A77)))="","",INDIRECT("Predictions_1!"&amp;ADDRESS(3,$M$3+$M$4*ROW(A77))))</f>
        <v/>
      </c>
      <c r="I81" s="310" t="str">
        <f aca="true">IF(INDIRECT("Predictions_1!"&amp;ADDRESS(3,$M$3+$M$4*ROW(A77)))="","",INDIRECT("Predictions_1!"&amp;ADDRESS(2,$M$3+$M$4*ROW(A77))))</f>
        <v/>
      </c>
      <c r="J81" s="308" t="str">
        <f aca="false">IF(I81="","",RANK(I81,$I$4:$I$103,0)+ROW()*0.001)</f>
        <v/>
      </c>
    </row>
    <row r="82" customFormat="false" ht="15" hidden="false" customHeight="true" outlineLevel="0" collapsed="false">
      <c r="B82" s="301" t="n">
        <v>79</v>
      </c>
      <c r="C82" s="302" t="str">
        <f aca="false">IFERROR(VLOOKUP(B82,$G$4:$H$103,2,0),"")</f>
        <v/>
      </c>
      <c r="D82" s="303" t="str">
        <f aca="false">IFERROR(VLOOKUP(B82,$G$4:$I$103,3,0),"")</f>
        <v/>
      </c>
      <c r="E82" s="294"/>
      <c r="F82" s="294"/>
      <c r="G82" s="308" t="str">
        <f aca="false">IF(J82="","",RANK(J82,$J$4:$J$103,1))</f>
        <v/>
      </c>
      <c r="H82" s="309" t="str">
        <f aca="true">IF(INDIRECT("Predictions_1!"&amp;ADDRESS(3,$M$3+$M$4*ROW(A78)))="","",INDIRECT("Predictions_1!"&amp;ADDRESS(3,$M$3+$M$4*ROW(A78))))</f>
        <v/>
      </c>
      <c r="I82" s="310" t="str">
        <f aca="true">IF(INDIRECT("Predictions_1!"&amp;ADDRESS(3,$M$3+$M$4*ROW(A78)))="","",INDIRECT("Predictions_1!"&amp;ADDRESS(2,$M$3+$M$4*ROW(A78))))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4"/>
      <c r="F83" s="294"/>
      <c r="G83" s="308" t="str">
        <f aca="false">IF(J83="","",RANK(J83,$J$4:$J$103,1))</f>
        <v/>
      </c>
      <c r="H83" s="309" t="str">
        <f aca="true">IF(INDIRECT("Predictions_1!"&amp;ADDRESS(3,$M$3+$M$4*ROW(A79)))="","",INDIRECT("Predictions_1!"&amp;ADDRESS(3,$M$3+$M$4*ROW(A79))))</f>
        <v/>
      </c>
      <c r="I83" s="310" t="str">
        <f aca="true">IF(INDIRECT("Predictions_1!"&amp;ADDRESS(3,$M$3+$M$4*ROW(A79)))="","",INDIRECT("Predictions_1!"&amp;ADDRESS(2,$M$3+$M$4*ROW(A79))))</f>
        <v/>
      </c>
      <c r="J83" s="308" t="str">
        <f aca="false">IF(I83="","",RANK(I83,$I$4:$I$103,0)+ROW()*0.001)</f>
        <v/>
      </c>
    </row>
    <row r="84" customFormat="false" ht="15" hidden="false" customHeight="true" outlineLevel="0" collapsed="false">
      <c r="B84" s="301" t="n">
        <v>81</v>
      </c>
      <c r="C84" s="302" t="str">
        <f aca="false">IFERROR(VLOOKUP(B84,$G$4:$H$103,2,0),"")</f>
        <v/>
      </c>
      <c r="D84" s="303" t="str">
        <f aca="false">IFERROR(VLOOKUP(B84,$G$4:$I$103,3,0),"")</f>
        <v/>
      </c>
      <c r="E84" s="294"/>
      <c r="F84" s="294"/>
      <c r="G84" s="308" t="str">
        <f aca="false">IF(J84="","",RANK(J84,$J$4:$J$103,1))</f>
        <v/>
      </c>
      <c r="H84" s="309" t="str">
        <f aca="true">IF(INDIRECT("Predictions_1!"&amp;ADDRESS(3,$M$3+$M$4*ROW(A80)))="","",INDIRECT("Predictions_1!"&amp;ADDRESS(3,$M$3+$M$4*ROW(A80))))</f>
        <v/>
      </c>
      <c r="I84" s="310" t="str">
        <f aca="true">IF(INDIRECT("Predictions_1!"&amp;ADDRESS(3,$M$3+$M$4*ROW(A80)))="","",INDIRECT("Predictions_1!"&amp;ADDRESS(2,$M$3+$M$4*ROW(A80))))</f>
        <v/>
      </c>
      <c r="J84" s="308" t="str">
        <f aca="false">IF(I84="","",RANK(I84,$I$4:$I$103,0)+ROW()*0.001)</f>
        <v/>
      </c>
    </row>
    <row r="85" customFormat="false" ht="15" hidden="false" customHeight="true" outlineLevel="0" collapsed="false">
      <c r="B85" s="307" t="n">
        <v>82</v>
      </c>
      <c r="C85" s="302" t="str">
        <f aca="false">IFERROR(VLOOKUP(B85,$G$4:$H$103,2,0),"")</f>
        <v/>
      </c>
      <c r="D85" s="303" t="str">
        <f aca="false">IFERROR(VLOOKUP(B85,$G$4:$I$103,3,0),"")</f>
        <v/>
      </c>
      <c r="E85" s="294"/>
      <c r="F85" s="294"/>
      <c r="G85" s="308" t="str">
        <f aca="false">IF(J85="","",RANK(J85,$J$4:$J$103,1))</f>
        <v/>
      </c>
      <c r="H85" s="309" t="str">
        <f aca="true">IF(INDIRECT("Predictions_1!"&amp;ADDRESS(3,$M$3+$M$4*ROW(A81)))="","",INDIRECT("Predictions_1!"&amp;ADDRESS(3,$M$3+$M$4*ROW(A81))))</f>
        <v/>
      </c>
      <c r="I85" s="310" t="str">
        <f aca="true">IF(INDIRECT("Predictions_1!"&amp;ADDRESS(3,$M$3+$M$4*ROW(A81)))="","",INDIRECT("Predictions_1!"&amp;ADDRESS(2,$M$3+$M$4*ROW(A81))))</f>
        <v/>
      </c>
      <c r="J85" s="308" t="str">
        <f aca="false">IF(I85="","",RANK(I85,$I$4:$I$103,0)+ROW()*0.001)</f>
        <v/>
      </c>
    </row>
    <row r="86" customFormat="false" ht="15" hidden="false" customHeight="true" outlineLevel="0" collapsed="false">
      <c r="B86" s="301" t="n">
        <v>83</v>
      </c>
      <c r="C86" s="302" t="str">
        <f aca="false">IFERROR(VLOOKUP(B86,$G$4:$H$103,2,0),"")</f>
        <v/>
      </c>
      <c r="D86" s="303" t="str">
        <f aca="false">IFERROR(VLOOKUP(B86,$G$4:$I$103,3,0),"")</f>
        <v/>
      </c>
      <c r="E86" s="294"/>
      <c r="F86" s="294"/>
      <c r="G86" s="308" t="str">
        <f aca="false">IF(J86="","",RANK(J86,$J$4:$J$103,1))</f>
        <v/>
      </c>
      <c r="H86" s="309" t="str">
        <f aca="true">IF(INDIRECT("Predictions_1!"&amp;ADDRESS(3,$M$3+$M$4*ROW(A82)))="","",INDIRECT("Predictions_1!"&amp;ADDRESS(3,$M$3+$M$4*ROW(A82))))</f>
        <v/>
      </c>
      <c r="I86" s="310" t="str">
        <f aca="true">IF(INDIRECT("Predictions_1!"&amp;ADDRESS(3,$M$3+$M$4*ROW(A82)))="","",INDIRECT("Predictions_1!"&amp;ADDRESS(2,$M$3+$M$4*ROW(A82))))</f>
        <v/>
      </c>
      <c r="J86" s="308" t="str">
        <f aca="false">IF(I86="","",RANK(I86,$I$4:$I$103,0)+ROW()*0.001)</f>
        <v/>
      </c>
    </row>
    <row r="87" customFormat="false" ht="15" hidden="false" customHeight="true" outlineLevel="0" collapsed="false">
      <c r="B87" s="307" t="n">
        <v>84</v>
      </c>
      <c r="C87" s="302" t="str">
        <f aca="false">IFERROR(VLOOKUP(B87,$G$4:$H$103,2,0),"")</f>
        <v/>
      </c>
      <c r="D87" s="303" t="str">
        <f aca="false">IFERROR(VLOOKUP(B87,$G$4:$I$103,3,0),"")</f>
        <v/>
      </c>
      <c r="E87" s="294"/>
      <c r="F87" s="294"/>
      <c r="G87" s="308" t="str">
        <f aca="false">IF(J87="","",RANK(J87,$J$4:$J$103,1))</f>
        <v/>
      </c>
      <c r="H87" s="309" t="str">
        <f aca="true">IF(INDIRECT("Predictions_1!"&amp;ADDRESS(3,$M$3+$M$4*ROW(A83)))="","",INDIRECT("Predictions_1!"&amp;ADDRESS(3,$M$3+$M$4*ROW(A83))))</f>
        <v/>
      </c>
      <c r="I87" s="310" t="str">
        <f aca="true">IF(INDIRECT("Predictions_1!"&amp;ADDRESS(3,$M$3+$M$4*ROW(A83)))="","",INDIRECT("Predictions_1!"&amp;ADDRESS(2,$M$3+$M$4*ROW(A83))))</f>
        <v/>
      </c>
      <c r="J87" s="308" t="str">
        <f aca="false">IF(I87="","",RANK(I87,$I$4:$I$103,0)+ROW()*0.001)</f>
        <v/>
      </c>
    </row>
    <row r="88" customFormat="false" ht="15" hidden="false" customHeight="true" outlineLevel="0" collapsed="false">
      <c r="B88" s="301" t="n">
        <v>85</v>
      </c>
      <c r="C88" s="302" t="str">
        <f aca="false">IFERROR(VLOOKUP(B88,$G$4:$H$103,2,0),"")</f>
        <v/>
      </c>
      <c r="D88" s="303" t="str">
        <f aca="false">IFERROR(VLOOKUP(B88,$G$4:$I$103,3,0),"")</f>
        <v/>
      </c>
      <c r="E88" s="294"/>
      <c r="F88" s="294"/>
      <c r="G88" s="308" t="str">
        <f aca="false">IF(J88="","",RANK(J88,$J$4:$J$103,1))</f>
        <v/>
      </c>
      <c r="H88" s="309" t="str">
        <f aca="true">IF(INDIRECT("Predictions_1!"&amp;ADDRESS(3,$M$3+$M$4*ROW(A84)))="","",INDIRECT("Predictions_1!"&amp;ADDRESS(3,$M$3+$M$4*ROW(A84))))</f>
        <v/>
      </c>
      <c r="I88" s="310" t="str">
        <f aca="true">IF(INDIRECT("Predictions_1!"&amp;ADDRESS(3,$M$3+$M$4*ROW(A84)))="","",INDIRECT("Predictions_1!"&amp;ADDRESS(2,$M$3+$M$4*ROW(A84))))</f>
        <v/>
      </c>
      <c r="J88" s="308" t="str">
        <f aca="false">IF(I88="","",RANK(I88,$I$4:$I$103,0)+ROW()*0.001)</f>
        <v/>
      </c>
    </row>
    <row r="89" customFormat="false" ht="15" hidden="false" customHeight="true" outlineLevel="0" collapsed="false">
      <c r="B89" s="307" t="n">
        <v>86</v>
      </c>
      <c r="C89" s="302" t="str">
        <f aca="false">IFERROR(VLOOKUP(B89,$G$4:$H$103,2,0),"")</f>
        <v/>
      </c>
      <c r="D89" s="303" t="str">
        <f aca="false">IFERROR(VLOOKUP(B89,$G$4:$I$103,3,0),"")</f>
        <v/>
      </c>
      <c r="E89" s="294"/>
      <c r="F89" s="294"/>
      <c r="G89" s="308" t="str">
        <f aca="false">IF(J89="","",RANK(J89,$J$4:$J$103,1))</f>
        <v/>
      </c>
      <c r="H89" s="309" t="str">
        <f aca="true">IF(INDIRECT("Predictions_1!"&amp;ADDRESS(3,$M$3+$M$4*ROW(A85)))="","",INDIRECT("Predictions_1!"&amp;ADDRESS(3,$M$3+$M$4*ROW(A85))))</f>
        <v/>
      </c>
      <c r="I89" s="310" t="str">
        <f aca="true">IF(INDIRECT("Predictions_1!"&amp;ADDRESS(3,$M$3+$M$4*ROW(A85)))="","",INDIRECT("Predictions_1!"&amp;ADDRESS(2,$M$3+$M$4*ROW(A85))))</f>
        <v/>
      </c>
      <c r="J89" s="308" t="str">
        <f aca="false">IF(I89="","",RANK(I89,$I$4:$I$103,0)+ROW()*0.001)</f>
        <v/>
      </c>
    </row>
    <row r="90" customFormat="false" ht="15" hidden="false" customHeight="true" outlineLevel="0" collapsed="false">
      <c r="B90" s="301" t="n">
        <v>87</v>
      </c>
      <c r="C90" s="302" t="str">
        <f aca="false">IFERROR(VLOOKUP(B90,$G$4:$H$103,2,0),"")</f>
        <v/>
      </c>
      <c r="D90" s="303" t="str">
        <f aca="false">IFERROR(VLOOKUP(B90,$G$4:$I$103,3,0),"")</f>
        <v/>
      </c>
      <c r="E90" s="294"/>
      <c r="F90" s="294"/>
      <c r="G90" s="308" t="str">
        <f aca="false">IF(J90="","",RANK(J90,$J$4:$J$103,1))</f>
        <v/>
      </c>
      <c r="H90" s="309" t="str">
        <f aca="true">IF(INDIRECT("Predictions_1!"&amp;ADDRESS(3,$M$3+$M$4*ROW(A86)))="","",INDIRECT("Predictions_1!"&amp;ADDRESS(3,$M$3+$M$4*ROW(A86))))</f>
        <v/>
      </c>
      <c r="I90" s="310" t="str">
        <f aca="true">IF(INDIRECT("Predictions_1!"&amp;ADDRESS(3,$M$3+$M$4*ROW(A86)))="","",INDIRECT("Predictions_1!"&amp;ADDRESS(2,$M$3+$M$4*ROW(A86))))</f>
        <v/>
      </c>
      <c r="J90" s="308" t="str">
        <f aca="false">IF(I90="","",RANK(I90,$I$4:$I$103,0)+ROW()*0.001)</f>
        <v/>
      </c>
    </row>
    <row r="91" customFormat="false" ht="15" hidden="false" customHeight="true" outlineLevel="0" collapsed="false">
      <c r="B91" s="307" t="n">
        <v>88</v>
      </c>
      <c r="C91" s="302" t="str">
        <f aca="false">IFERROR(VLOOKUP(B91,$G$4:$H$103,2,0),"")</f>
        <v/>
      </c>
      <c r="D91" s="303" t="str">
        <f aca="false">IFERROR(VLOOKUP(B91,$G$4:$I$103,3,0),"")</f>
        <v/>
      </c>
      <c r="E91" s="294"/>
      <c r="F91" s="294"/>
      <c r="G91" s="308" t="str">
        <f aca="false">IF(J91="","",RANK(J91,$J$4:$J$103,1))</f>
        <v/>
      </c>
      <c r="H91" s="309" t="str">
        <f aca="true">IF(INDIRECT("Predictions_1!"&amp;ADDRESS(3,$M$3+$M$4*ROW(A87)))="","",INDIRECT("Predictions_1!"&amp;ADDRESS(3,$M$3+$M$4*ROW(A87))))</f>
        <v/>
      </c>
      <c r="I91" s="310" t="str">
        <f aca="true">IF(INDIRECT("Predictions_1!"&amp;ADDRESS(3,$M$3+$M$4*ROW(A87)))="","",INDIRECT("Predictions_1!"&amp;ADDRESS(2,$M$3+$M$4*ROW(A87))))</f>
        <v/>
      </c>
      <c r="J91" s="308" t="str">
        <f aca="false">IF(I91="","",RANK(I91,$I$4:$I$103,0)+ROW()*0.001)</f>
        <v/>
      </c>
    </row>
    <row r="92" customFormat="false" ht="15" hidden="false" customHeight="true" outlineLevel="0" collapsed="false">
      <c r="B92" s="301" t="n">
        <v>89</v>
      </c>
      <c r="C92" s="302" t="str">
        <f aca="false">IFERROR(VLOOKUP(B92,$G$4:$H$103,2,0),"")</f>
        <v/>
      </c>
      <c r="D92" s="303" t="str">
        <f aca="false">IFERROR(VLOOKUP(B92,$G$4:$I$103,3,0),"")</f>
        <v/>
      </c>
      <c r="E92" s="294"/>
      <c r="F92" s="294"/>
      <c r="G92" s="308" t="str">
        <f aca="false">IF(J92="","",RANK(J92,$J$4:$J$103,1))</f>
        <v/>
      </c>
      <c r="H92" s="309" t="str">
        <f aca="true">IF(INDIRECT("Predictions_1!"&amp;ADDRESS(3,$M$3+$M$4*ROW(A88)))="","",INDIRECT("Predictions_1!"&amp;ADDRESS(3,$M$3+$M$4*ROW(A88))))</f>
        <v/>
      </c>
      <c r="I92" s="310" t="str">
        <f aca="true">IF(INDIRECT("Predictions_1!"&amp;ADDRESS(3,$M$3+$M$4*ROW(A88)))="","",INDIRECT("Predictions_1!"&amp;ADDRESS(2,$M$3+$M$4*ROW(A88))))</f>
        <v/>
      </c>
      <c r="J92" s="308" t="str">
        <f aca="false">IF(I92="","",RANK(I92,$I$4:$I$103,0)+ROW()*0.001)</f>
        <v/>
      </c>
    </row>
    <row r="93" customFormat="false" ht="15" hidden="false" customHeight="true" outlineLevel="0" collapsed="false">
      <c r="B93" s="307" t="n">
        <v>90</v>
      </c>
      <c r="C93" s="302" t="str">
        <f aca="false">IFERROR(VLOOKUP(B93,$G$4:$H$103,2,0),"")</f>
        <v/>
      </c>
      <c r="D93" s="303" t="str">
        <f aca="false">IFERROR(VLOOKUP(B93,$G$4:$I$103,3,0),"")</f>
        <v/>
      </c>
      <c r="E93" s="294"/>
      <c r="F93" s="294"/>
      <c r="G93" s="308" t="str">
        <f aca="false">IF(J93="","",RANK(J93,$J$4:$J$103,1))</f>
        <v/>
      </c>
      <c r="H93" s="309" t="str">
        <f aca="true">IF(INDIRECT("Predictions_1!"&amp;ADDRESS(3,$M$3+$M$4*ROW(A89)))="","",INDIRECT("Predictions_1!"&amp;ADDRESS(3,$M$3+$M$4*ROW(A89))))</f>
        <v/>
      </c>
      <c r="I93" s="310" t="str">
        <f aca="true">IF(INDIRECT("Predictions_1!"&amp;ADDRESS(3,$M$3+$M$4*ROW(A89)))="","",INDIRECT("Predictions_1!"&amp;ADDRESS(2,$M$3+$M$4*ROW(A89))))</f>
        <v/>
      </c>
      <c r="J93" s="308" t="str">
        <f aca="false">IF(I93="","",RANK(I93,$I$4:$I$103,0)+ROW()*0.001)</f>
        <v/>
      </c>
    </row>
    <row r="94" customFormat="false" ht="15" hidden="false" customHeight="true" outlineLevel="0" collapsed="false">
      <c r="B94" s="301" t="n">
        <v>91</v>
      </c>
      <c r="C94" s="302" t="str">
        <f aca="false">IFERROR(VLOOKUP(B94,$G$4:$H$103,2,0),"")</f>
        <v/>
      </c>
      <c r="D94" s="303" t="str">
        <f aca="false">IFERROR(VLOOKUP(B94,$G$4:$I$103,3,0),"")</f>
        <v/>
      </c>
      <c r="E94" s="294"/>
      <c r="F94" s="294"/>
      <c r="G94" s="308" t="str">
        <f aca="false">IF(J94="","",RANK(J94,$J$4:$J$103,1))</f>
        <v/>
      </c>
      <c r="H94" s="309" t="str">
        <f aca="true">IF(INDIRECT("Predictions_1!"&amp;ADDRESS(3,$M$3+$M$4*ROW(A90)))="","",INDIRECT("Predictions_1!"&amp;ADDRESS(3,$M$3+$M$4*ROW(A90))))</f>
        <v/>
      </c>
      <c r="I94" s="310" t="str">
        <f aca="true">IF(INDIRECT("Predictions_1!"&amp;ADDRESS(3,$M$3+$M$4*ROW(A90)))="","",INDIRECT("Predictions_1!"&amp;ADDRESS(2,$M$3+$M$4*ROW(A90))))</f>
        <v/>
      </c>
      <c r="J94" s="308" t="str">
        <f aca="false">IF(I94="","",RANK(I94,$I$4:$I$103,0)+ROW()*0.001)</f>
        <v/>
      </c>
    </row>
    <row r="95" customFormat="false" ht="15" hidden="false" customHeight="true" outlineLevel="0" collapsed="false">
      <c r="B95" s="307" t="n">
        <v>92</v>
      </c>
      <c r="C95" s="302" t="str">
        <f aca="false">IFERROR(VLOOKUP(B95,$G$4:$H$103,2,0),"")</f>
        <v/>
      </c>
      <c r="D95" s="303" t="str">
        <f aca="false">IFERROR(VLOOKUP(B95,$G$4:$I$103,3,0),"")</f>
        <v/>
      </c>
      <c r="E95" s="294"/>
      <c r="F95" s="294"/>
      <c r="G95" s="308" t="str">
        <f aca="false">IF(J95="","",RANK(J95,$J$4:$J$103,1))</f>
        <v/>
      </c>
      <c r="H95" s="309" t="str">
        <f aca="true">IF(INDIRECT("Predictions_1!"&amp;ADDRESS(3,$M$3+$M$4*ROW(A91)))="","",INDIRECT("Predictions_1!"&amp;ADDRESS(3,$M$3+$M$4*ROW(A91))))</f>
        <v/>
      </c>
      <c r="I95" s="310" t="str">
        <f aca="true">IF(INDIRECT("Predictions_1!"&amp;ADDRESS(3,$M$3+$M$4*ROW(A91)))="","",INDIRECT("Predictions_1!"&amp;ADDRESS(2,$M$3+$M$4*ROW(A91))))</f>
        <v/>
      </c>
      <c r="J95" s="308" t="str">
        <f aca="false">IF(I95="","",RANK(I95,$I$4:$I$103,0)+ROW()*0.001)</f>
        <v/>
      </c>
    </row>
    <row r="96" customFormat="false" ht="15" hidden="false" customHeight="true" outlineLevel="0" collapsed="false">
      <c r="B96" s="301" t="n">
        <v>93</v>
      </c>
      <c r="C96" s="302" t="str">
        <f aca="false">IFERROR(VLOOKUP(B96,$G$4:$H$103,2,0),"")</f>
        <v/>
      </c>
      <c r="D96" s="303" t="str">
        <f aca="false">IFERROR(VLOOKUP(B96,$G$4:$I$103,3,0),"")</f>
        <v/>
      </c>
      <c r="E96" s="294"/>
      <c r="F96" s="294"/>
      <c r="G96" s="308" t="str">
        <f aca="false">IF(J96="","",RANK(J96,$J$4:$J$103,1))</f>
        <v/>
      </c>
      <c r="H96" s="309" t="str">
        <f aca="true">IF(INDIRECT("Predictions_1!"&amp;ADDRESS(3,$M$3+$M$4*ROW(A92)))="","",INDIRECT("Predictions_1!"&amp;ADDRESS(3,$M$3+$M$4*ROW(A92))))</f>
        <v/>
      </c>
      <c r="I96" s="310" t="str">
        <f aca="true">IF(INDIRECT("Predictions_1!"&amp;ADDRESS(3,$M$3+$M$4*ROW(A92)))="","",INDIRECT("Predictions_1!"&amp;ADDRESS(2,$M$3+$M$4*ROW(A92))))</f>
        <v/>
      </c>
      <c r="J96" s="308" t="str">
        <f aca="false">IF(I96="","",RANK(I96,$I$4:$I$103,0)+ROW()*0.001)</f>
        <v/>
      </c>
    </row>
    <row r="97" customFormat="false" ht="15" hidden="false" customHeight="true" outlineLevel="0" collapsed="false">
      <c r="B97" s="307" t="n">
        <v>94</v>
      </c>
      <c r="C97" s="302" t="str">
        <f aca="false">IFERROR(VLOOKUP(B97,$G$4:$H$103,2,0),"")</f>
        <v/>
      </c>
      <c r="D97" s="303" t="str">
        <f aca="false">IFERROR(VLOOKUP(B97,$G$4:$I$103,3,0),"")</f>
        <v/>
      </c>
      <c r="E97" s="294"/>
      <c r="F97" s="294"/>
      <c r="G97" s="308" t="str">
        <f aca="false">IF(J97="","",RANK(J97,$J$4:$J$103,1))</f>
        <v/>
      </c>
      <c r="H97" s="309" t="str">
        <f aca="true">IF(INDIRECT("Predictions_1!"&amp;ADDRESS(3,$M$3+$M$4*ROW(A93)))="","",INDIRECT("Predictions_1!"&amp;ADDRESS(3,$M$3+$M$4*ROW(A93))))</f>
        <v/>
      </c>
      <c r="I97" s="310" t="str">
        <f aca="true">IF(INDIRECT("Predictions_1!"&amp;ADDRESS(3,$M$3+$M$4*ROW(A93)))="","",INDIRECT("Predictions_1!"&amp;ADDRESS(2,$M$3+$M$4*ROW(A93))))</f>
        <v/>
      </c>
      <c r="J97" s="308" t="str">
        <f aca="false">IF(I97="","",RANK(I97,$I$4:$I$103,0)+ROW()*0.001)</f>
        <v/>
      </c>
    </row>
    <row r="98" customFormat="false" ht="15" hidden="false" customHeight="true" outlineLevel="0" collapsed="false">
      <c r="B98" s="301" t="n">
        <v>95</v>
      </c>
      <c r="C98" s="302" t="str">
        <f aca="false">IFERROR(VLOOKUP(B98,$G$4:$H$103,2,0),"")</f>
        <v/>
      </c>
      <c r="D98" s="303" t="str">
        <f aca="false">IFERROR(VLOOKUP(B98,$G$4:$I$103,3,0),"")</f>
        <v/>
      </c>
      <c r="E98" s="294"/>
      <c r="F98" s="294"/>
      <c r="G98" s="308" t="str">
        <f aca="false">IF(J98="","",RANK(J98,$J$4:$J$103,1))</f>
        <v/>
      </c>
      <c r="H98" s="309" t="str">
        <f aca="true">IF(INDIRECT("Predictions_1!"&amp;ADDRESS(3,$M$3+$M$4*ROW(A94)))="","",INDIRECT("Predictions_1!"&amp;ADDRESS(3,$M$3+$M$4*ROW(A94))))</f>
        <v/>
      </c>
      <c r="I98" s="310" t="str">
        <f aca="true">IF(INDIRECT("Predictions_1!"&amp;ADDRESS(3,$M$3+$M$4*ROW(A94)))="","",INDIRECT("Predictions_1!"&amp;ADDRESS(2,$M$3+$M$4*ROW(A94))))</f>
        <v/>
      </c>
      <c r="J98" s="308" t="str">
        <f aca="false">IF(I98="","",RANK(I98,$I$4:$I$103,0)+ROW()*0.001)</f>
        <v/>
      </c>
    </row>
    <row r="99" customFormat="false" ht="15" hidden="false" customHeight="true" outlineLevel="0" collapsed="false">
      <c r="B99" s="307" t="n">
        <v>96</v>
      </c>
      <c r="C99" s="302" t="str">
        <f aca="false">IFERROR(VLOOKUP(B99,$G$4:$H$103,2,0),"")</f>
        <v/>
      </c>
      <c r="D99" s="303" t="str">
        <f aca="false">IFERROR(VLOOKUP(B99,$G$4:$I$103,3,0),"")</f>
        <v/>
      </c>
      <c r="E99" s="294"/>
      <c r="F99" s="294"/>
      <c r="G99" s="308" t="str">
        <f aca="false">IF(J99="","",RANK(J99,$J$4:$J$103,1))</f>
        <v/>
      </c>
      <c r="H99" s="309" t="str">
        <f aca="true">IF(INDIRECT("Predictions_1!"&amp;ADDRESS(3,$M$3+$M$4*ROW(A95)))="","",INDIRECT("Predictions_1!"&amp;ADDRESS(3,$M$3+$M$4*ROW(A95))))</f>
        <v/>
      </c>
      <c r="I99" s="310" t="str">
        <f aca="true">IF(INDIRECT("Predictions_1!"&amp;ADDRESS(3,$M$3+$M$4*ROW(A95)))="","",INDIRECT("Predictions_1!"&amp;ADDRESS(2,$M$3+$M$4*ROW(A95))))</f>
        <v/>
      </c>
      <c r="J99" s="308" t="str">
        <f aca="false">IF(I99="","",RANK(I99,$I$4:$I$103,0)+ROW()*0.001)</f>
        <v/>
      </c>
    </row>
    <row r="100" customFormat="false" ht="15" hidden="false" customHeight="true" outlineLevel="0" collapsed="false">
      <c r="B100" s="301" t="n">
        <v>97</v>
      </c>
      <c r="C100" s="302" t="str">
        <f aca="false">IFERROR(VLOOKUP(B100,$G$4:$H$103,2,0),"")</f>
        <v/>
      </c>
      <c r="D100" s="303" t="str">
        <f aca="false">IFERROR(VLOOKUP(B100,$G$4:$I$103,3,0),"")</f>
        <v/>
      </c>
      <c r="E100" s="294"/>
      <c r="F100" s="294"/>
      <c r="G100" s="308" t="str">
        <f aca="false">IF(J100="","",RANK(J100,$J$4:$J$103,1))</f>
        <v/>
      </c>
      <c r="H100" s="309" t="str">
        <f aca="true">IF(INDIRECT("Predictions_1!"&amp;ADDRESS(3,$M$3+$M$4*ROW(A96)))="","",INDIRECT("Predictions_1!"&amp;ADDRESS(3,$M$3+$M$4*ROW(A96))))</f>
        <v/>
      </c>
      <c r="I100" s="310" t="str">
        <f aca="true">IF(INDIRECT("Predictions_1!"&amp;ADDRESS(3,$M$3+$M$4*ROW(A96)))="","",INDIRECT("Predictions_1!"&amp;ADDRESS(2,$M$3+$M$4*ROW(A96))))</f>
        <v/>
      </c>
      <c r="J100" s="308" t="str">
        <f aca="false">IF(I100="","",RANK(I100,$I$4:$I$103,0)+ROW()*0.001)</f>
        <v/>
      </c>
    </row>
    <row r="101" customFormat="false" ht="15" hidden="false" customHeight="true" outlineLevel="0" collapsed="false">
      <c r="B101" s="307" t="n">
        <v>98</v>
      </c>
      <c r="C101" s="302" t="str">
        <f aca="false">IFERROR(VLOOKUP(B101,$G$4:$H$103,2,0),"")</f>
        <v/>
      </c>
      <c r="D101" s="303" t="str">
        <f aca="false">IFERROR(VLOOKUP(B101,$G$4:$I$103,3,0),"")</f>
        <v/>
      </c>
      <c r="E101" s="294"/>
      <c r="F101" s="294"/>
      <c r="G101" s="308" t="str">
        <f aca="false">IF(J101="","",RANK(J101,$J$4:$J$103,1))</f>
        <v/>
      </c>
      <c r="H101" s="309" t="str">
        <f aca="true">IF(INDIRECT("Predictions_1!"&amp;ADDRESS(3,$M$3+$M$4*ROW(A97)))="","",INDIRECT("Predictions_1!"&amp;ADDRESS(3,$M$3+$M$4*ROW(A97))))</f>
        <v/>
      </c>
      <c r="I101" s="310" t="str">
        <f aca="true">IF(INDIRECT("Predictions_1!"&amp;ADDRESS(3,$M$3+$M$4*ROW(A97)))="","",INDIRECT("Predictions_1!"&amp;ADDRESS(2,$M$3+$M$4*ROW(A97))))</f>
        <v/>
      </c>
      <c r="J101" s="308" t="str">
        <f aca="false">IF(I101="","",RANK(I101,$I$4:$I$103,0)+ROW()*0.001)</f>
        <v/>
      </c>
    </row>
    <row r="102" customFormat="false" ht="15" hidden="false" customHeight="true" outlineLevel="0" collapsed="false">
      <c r="B102" s="301" t="n">
        <v>99</v>
      </c>
      <c r="C102" s="302" t="str">
        <f aca="false">IFERROR(VLOOKUP(B102,$G$4:$H$103,2,0),"")</f>
        <v/>
      </c>
      <c r="D102" s="303" t="str">
        <f aca="false">IFERROR(VLOOKUP(B102,$G$4:$I$103,3,0),"")</f>
        <v/>
      </c>
      <c r="E102" s="294"/>
      <c r="F102" s="294"/>
      <c r="G102" s="308" t="str">
        <f aca="false">IF(J102="","",RANK(J102,$J$4:$J$103,1))</f>
        <v/>
      </c>
      <c r="H102" s="309" t="str">
        <f aca="true">IF(INDIRECT("Predictions_1!"&amp;ADDRESS(3,$M$3+$M$4*ROW(A98)))="","",INDIRECT("Predictions_1!"&amp;ADDRESS(3,$M$3+$M$4*ROW(A98))))</f>
        <v/>
      </c>
      <c r="I102" s="310" t="str">
        <f aca="true">IF(INDIRECT("Predictions_1!"&amp;ADDRESS(3,$M$3+$M$4*ROW(A98)))="","",INDIRECT("Predictions_1!"&amp;ADDRESS(2,$M$3+$M$4*ROW(A98))))</f>
        <v/>
      </c>
      <c r="J102" s="308" t="str">
        <f aca="false">IF(I102="","",RANK(I102,$I$4:$I$103,0)+ROW()*0.001)</f>
        <v/>
      </c>
    </row>
    <row r="103" customFormat="false" ht="15" hidden="false" customHeight="true" outlineLevel="0" collapsed="false">
      <c r="B103" s="311" t="n">
        <v>100</v>
      </c>
      <c r="C103" s="257" t="str">
        <f aca="false">IFERROR(VLOOKUP(B103,$G$4:$H$103,2,0),"")</f>
        <v/>
      </c>
      <c r="D103" s="312" t="str">
        <f aca="false">IFERROR(VLOOKUP(B103,$G$4:$I$103,3,0),"")</f>
        <v/>
      </c>
      <c r="E103" s="313"/>
      <c r="F103" s="314"/>
      <c r="G103" s="315" t="str">
        <f aca="false">IF(J103="","",RANK(J103,$J$4:$J$103,1))</f>
        <v/>
      </c>
      <c r="H103" s="316" t="str">
        <f aca="true">IF(INDIRECT("Predictions_1!"&amp;ADDRESS(3,$M$3+$M$4*ROW(A99)))="","",INDIRECT("Predictions_1!"&amp;ADDRESS(3,$M$3+$M$4*ROW(A99))))</f>
        <v/>
      </c>
      <c r="I103" s="312" t="str">
        <f aca="true">IF(INDIRECT("Predictions_1!"&amp;ADDRESS(3,$M$3+$M$4*ROW(A99)))="","",INDIRECT("Predictions_1!"&amp;ADDRESS(2,$M$3+$M$4*ROW(A99))))</f>
        <v/>
      </c>
      <c r="J103" s="315" t="str">
        <f aca="false">IF(I103="","",RANK(I103,$I$4:$I$103,0)+ROW()*0.001)</f>
        <v/>
      </c>
    </row>
    <row r="104" customFormat="false" ht="15" hidden="false" customHeight="true" outlineLevel="0" collapsed="false">
      <c r="B104" s="294"/>
      <c r="C104" s="33"/>
    </row>
    <row r="105" customFormat="false" ht="15" hidden="false" customHeight="true" outlineLevel="0" collapsed="false">
      <c r="B105" s="294"/>
      <c r="C105" s="33"/>
    </row>
    <row r="106" customFormat="false" ht="15" hidden="false" customHeight="true" outlineLevel="0" collapsed="false">
      <c r="B106" s="294"/>
      <c r="C106" s="33"/>
    </row>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B1:D1"/>
  </mergeCells>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G87"/>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3.25"/>
    <col collapsed="false" customWidth="true" hidden="false" outlineLevel="0" max="2" min="2" style="1" width="4.75"/>
    <col collapsed="false" customWidth="true" hidden="false" outlineLevel="0" max="3" min="3" style="1" width="15.75"/>
    <col collapsed="false" customWidth="true" hidden="false" outlineLevel="0" max="4" min="4" style="1" width="4.75"/>
    <col collapsed="false" customWidth="true" hidden="false" outlineLevel="0" max="5" min="5" style="1" width="15.75"/>
    <col collapsed="false" customWidth="true" hidden="false" outlineLevel="0" max="7" min="6" style="1" width="4.75"/>
    <col collapsed="false" customWidth="true" hidden="false" outlineLevel="0" max="8" min="8" style="1" width="9.87"/>
    <col collapsed="false" customWidth="true" hidden="false" outlineLevel="0" max="9" min="9" style="1" width="4.75"/>
    <col collapsed="false" customWidth="true" hidden="false" outlineLevel="0" max="10" min="10" style="1" width="15.75"/>
    <col collapsed="false" customWidth="true" hidden="false" outlineLevel="0" max="11" min="11" style="1" width="4.75"/>
    <col collapsed="false" customWidth="true" hidden="false" outlineLevel="0" max="12" min="12" style="1" width="15.75"/>
    <col collapsed="false" customWidth="true" hidden="false" outlineLevel="0" max="14" min="13" style="1" width="4.75"/>
    <col collapsed="false" customWidth="true" hidden="false" outlineLevel="0" max="20" min="15" style="1" width="3.75"/>
    <col collapsed="false" customWidth="true" hidden="false" outlineLevel="0" max="21" min="21" style="1" width="10.88"/>
    <col collapsed="false" customWidth="true" hidden="false" outlineLevel="0" max="22" min="22" style="1" width="4.75"/>
    <col collapsed="false" customWidth="true" hidden="false" outlineLevel="0" max="23" min="23" style="1" width="15.75"/>
    <col collapsed="false" customWidth="true" hidden="false" outlineLevel="0" max="24" min="24" style="1" width="4.75"/>
    <col collapsed="false" customWidth="true" hidden="false" outlineLevel="0" max="25" min="25" style="1" width="15.75"/>
    <col collapsed="false" customWidth="true" hidden="false" outlineLevel="0" max="27" min="26" style="1" width="4.75"/>
    <col collapsed="false" customWidth="true" hidden="false" outlineLevel="0" max="33" min="28" style="1" width="3.75"/>
    <col collapsed="false" customWidth="true" hidden="false" outlineLevel="0" max="34" min="34" style="1" width="10.88"/>
    <col collapsed="false" customWidth="true" hidden="false" outlineLevel="0" max="35" min="35" style="1" width="4.75"/>
    <col collapsed="false" customWidth="true" hidden="false" outlineLevel="0" max="36" min="36" style="1" width="15.75"/>
    <col collapsed="false" customWidth="true" hidden="false" outlineLevel="0" max="37" min="37" style="1" width="4.75"/>
    <col collapsed="false" customWidth="true" hidden="false" outlineLevel="0" max="38" min="38" style="1" width="15.75"/>
    <col collapsed="false" customWidth="true" hidden="false" outlineLevel="0" max="40" min="39" style="1" width="4.75"/>
    <col collapsed="false" customWidth="true" hidden="false" outlineLevel="0" max="46" min="41" style="1" width="3.75"/>
    <col collapsed="false" customWidth="true" hidden="false" outlineLevel="0" max="47" min="47" style="1" width="10.88"/>
    <col collapsed="false" customWidth="true" hidden="false" outlineLevel="0" max="48" min="48" style="1" width="4.75"/>
    <col collapsed="false" customWidth="true" hidden="false" outlineLevel="0" max="49" min="49" style="1" width="15.75"/>
    <col collapsed="false" customWidth="true" hidden="false" outlineLevel="0" max="50" min="50" style="1" width="4.75"/>
    <col collapsed="false" customWidth="true" hidden="false" outlineLevel="0" max="51" min="51" style="1" width="15.75"/>
    <col collapsed="false" customWidth="true" hidden="false" outlineLevel="0" max="53" min="52" style="1" width="4.75"/>
    <col collapsed="false" customWidth="true" hidden="false" outlineLevel="0" max="59" min="54" style="1" width="3.75"/>
    <col collapsed="false" customWidth="true" hidden="false" outlineLevel="0" max="60" min="60" style="1" width="10.88"/>
    <col collapsed="false" customWidth="true" hidden="false" outlineLevel="0" max="61" min="61" style="1" width="4.75"/>
    <col collapsed="false" customWidth="true" hidden="false" outlineLevel="0" max="62" min="62" style="1" width="15.75"/>
    <col collapsed="false" customWidth="true" hidden="false" outlineLevel="0" max="63" min="63" style="1" width="4.75"/>
    <col collapsed="false" customWidth="true" hidden="false" outlineLevel="0" max="64" min="64" style="1" width="15.75"/>
    <col collapsed="false" customWidth="true" hidden="false" outlineLevel="0" max="66" min="65" style="1" width="4.75"/>
    <col collapsed="false" customWidth="true" hidden="false" outlineLevel="0" max="72" min="67" style="1" width="3.75"/>
    <col collapsed="false" customWidth="true" hidden="false" outlineLevel="0" max="73" min="73" style="1" width="10.88"/>
    <col collapsed="false" customWidth="true" hidden="false" outlineLevel="0" max="74" min="74" style="1" width="4.75"/>
    <col collapsed="false" customWidth="true" hidden="false" outlineLevel="0" max="75" min="75" style="1" width="15.75"/>
    <col collapsed="false" customWidth="true" hidden="false" outlineLevel="0" max="76" min="76" style="1" width="4.75"/>
    <col collapsed="false" customWidth="true" hidden="false" outlineLevel="0" max="77" min="77" style="1" width="15.75"/>
    <col collapsed="false" customWidth="true" hidden="false" outlineLevel="0" max="79" min="78" style="1" width="4.75"/>
    <col collapsed="false" customWidth="true" hidden="false" outlineLevel="0" max="85" min="80" style="1" width="3.75"/>
    <col collapsed="false" customWidth="true" hidden="false" outlineLevel="0" max="86" min="86" style="1" width="10.88"/>
    <col collapsed="false" customWidth="true" hidden="false" outlineLevel="0" max="87" min="87" style="1" width="4.75"/>
    <col collapsed="false" customWidth="true" hidden="false" outlineLevel="0" max="88" min="88" style="1" width="15.75"/>
    <col collapsed="false" customWidth="true" hidden="false" outlineLevel="0" max="89" min="89" style="1" width="4.75"/>
    <col collapsed="false" customWidth="true" hidden="false" outlineLevel="0" max="90" min="90" style="1" width="15.75"/>
    <col collapsed="false" customWidth="true" hidden="false" outlineLevel="0" max="92" min="91" style="1" width="4.75"/>
    <col collapsed="false" customWidth="true" hidden="false" outlineLevel="0" max="98" min="93" style="1" width="3.75"/>
    <col collapsed="false" customWidth="true" hidden="false" outlineLevel="0" max="99" min="99" style="1" width="10.88"/>
    <col collapsed="false" customWidth="true" hidden="false" outlineLevel="0" max="100" min="100" style="1" width="4.75"/>
    <col collapsed="false" customWidth="true" hidden="false" outlineLevel="0" max="101" min="101" style="1" width="15.75"/>
    <col collapsed="false" customWidth="true" hidden="false" outlineLevel="0" max="102" min="102" style="1" width="4.75"/>
    <col collapsed="false" customWidth="true" hidden="false" outlineLevel="0" max="103" min="103" style="1" width="15.75"/>
    <col collapsed="false" customWidth="true" hidden="false" outlineLevel="0" max="105" min="104" style="1" width="4.75"/>
    <col collapsed="false" customWidth="true" hidden="false" outlineLevel="0" max="111" min="106" style="1" width="3.75"/>
    <col collapsed="false" customWidth="true" hidden="false" outlineLevel="0" max="112" min="112" style="1" width="10.88"/>
    <col collapsed="false" customWidth="true" hidden="false" outlineLevel="0" max="113" min="113" style="1" width="4.75"/>
    <col collapsed="false" customWidth="true" hidden="false" outlineLevel="0" max="114" min="114" style="1" width="15.75"/>
    <col collapsed="false" customWidth="true" hidden="false" outlineLevel="0" max="115" min="115" style="1" width="4.75"/>
    <col collapsed="false" customWidth="true" hidden="false" outlineLevel="0" max="116" min="116" style="1" width="15.75"/>
    <col collapsed="false" customWidth="true" hidden="false" outlineLevel="0" max="118" min="117" style="1" width="4.75"/>
    <col collapsed="false" customWidth="true" hidden="false" outlineLevel="0" max="124" min="119" style="1" width="3.75"/>
    <col collapsed="false" customWidth="true" hidden="false" outlineLevel="0" max="125" min="125" style="1" width="10.88"/>
    <col collapsed="false" customWidth="true" hidden="false" outlineLevel="0" max="126" min="126" style="1" width="4.75"/>
    <col collapsed="false" customWidth="true" hidden="false" outlineLevel="0" max="127" min="127" style="1" width="15.75"/>
    <col collapsed="false" customWidth="true" hidden="false" outlineLevel="0" max="128" min="128" style="1" width="4.75"/>
    <col collapsed="false" customWidth="true" hidden="false" outlineLevel="0" max="129" min="129" style="1" width="15.75"/>
    <col collapsed="false" customWidth="true" hidden="false" outlineLevel="0" max="131" min="130" style="1" width="4.75"/>
    <col collapsed="false" customWidth="true" hidden="false" outlineLevel="0" max="137" min="132" style="1" width="3.75"/>
    <col collapsed="false" customWidth="true" hidden="false" outlineLevel="0" max="138" min="138" style="1" width="10.88"/>
    <col collapsed="false" customWidth="true" hidden="false" outlineLevel="0" max="139" min="139" style="1" width="4.75"/>
    <col collapsed="false" customWidth="true" hidden="false" outlineLevel="0" max="140" min="140" style="1" width="15.75"/>
    <col collapsed="false" customWidth="true" hidden="false" outlineLevel="0" max="141" min="141" style="1" width="4.75"/>
    <col collapsed="false" customWidth="true" hidden="false" outlineLevel="0" max="142" min="142" style="1" width="15.75"/>
    <col collapsed="false" customWidth="true" hidden="false" outlineLevel="0" max="144" min="143" style="1" width="4.75"/>
    <col collapsed="false" customWidth="true" hidden="false" outlineLevel="0" max="150" min="145" style="1" width="3.75"/>
    <col collapsed="false" customWidth="true" hidden="false" outlineLevel="0" max="151" min="151" style="1" width="10.88"/>
    <col collapsed="false" customWidth="true" hidden="false" outlineLevel="0" max="152" min="152" style="1" width="4.75"/>
    <col collapsed="false" customWidth="true" hidden="false" outlineLevel="0" max="153" min="153" style="1" width="15.75"/>
    <col collapsed="false" customWidth="true" hidden="false" outlineLevel="0" max="154" min="154" style="1" width="4.75"/>
    <col collapsed="false" customWidth="true" hidden="false" outlineLevel="0" max="155" min="155" style="1" width="15.75"/>
    <col collapsed="false" customWidth="true" hidden="false" outlineLevel="0" max="157" min="156" style="1" width="4.75"/>
    <col collapsed="false" customWidth="true" hidden="false" outlineLevel="0" max="163" min="158" style="1" width="3.75"/>
    <col collapsed="false" customWidth="true" hidden="false" outlineLevel="0" max="164" min="164" style="1" width="10.88"/>
    <col collapsed="false" customWidth="true" hidden="false" outlineLevel="0" max="165" min="165" style="1" width="4.75"/>
    <col collapsed="false" customWidth="true" hidden="false" outlineLevel="0" max="166" min="166" style="1" width="15.75"/>
    <col collapsed="false" customWidth="true" hidden="false" outlineLevel="0" max="167" min="167" style="1" width="4.75"/>
    <col collapsed="false" customWidth="true" hidden="false" outlineLevel="0" max="168" min="168" style="1" width="15.75"/>
    <col collapsed="false" customWidth="true" hidden="false" outlineLevel="0" max="170" min="169" style="1" width="4.75"/>
    <col collapsed="false" customWidth="true" hidden="false" outlineLevel="0" max="176" min="171" style="1" width="3.75"/>
    <col collapsed="false" customWidth="true" hidden="false" outlineLevel="0" max="177" min="177" style="1" width="10.88"/>
    <col collapsed="false" customWidth="true" hidden="false" outlineLevel="0" max="178" min="178" style="1" width="4.75"/>
    <col collapsed="false" customWidth="true" hidden="false" outlineLevel="0" max="179" min="179" style="1" width="15.75"/>
    <col collapsed="false" customWidth="true" hidden="false" outlineLevel="0" max="180" min="180" style="1" width="4.75"/>
    <col collapsed="false" customWidth="true" hidden="false" outlineLevel="0" max="181" min="181" style="1" width="15.75"/>
    <col collapsed="false" customWidth="true" hidden="false" outlineLevel="0" max="183" min="182" style="1" width="4.75"/>
    <col collapsed="false" customWidth="true" hidden="false" outlineLevel="0" max="189" min="184" style="1" width="3.75"/>
    <col collapsed="false" customWidth="true" hidden="false" outlineLevel="0" max="190" min="190" style="1" width="10.88"/>
    <col collapsed="false" customWidth="true" hidden="false" outlineLevel="0" max="191" min="191" style="1" width="4.75"/>
    <col collapsed="false" customWidth="true" hidden="false" outlineLevel="0" max="192" min="192" style="1" width="15.75"/>
    <col collapsed="false" customWidth="true" hidden="false" outlineLevel="0" max="193" min="193" style="1" width="4.75"/>
    <col collapsed="false" customWidth="true" hidden="false" outlineLevel="0" max="194" min="194" style="1" width="15.75"/>
    <col collapsed="false" customWidth="true" hidden="false" outlineLevel="0" max="196" min="195" style="1" width="4.75"/>
    <col collapsed="false" customWidth="true" hidden="false" outlineLevel="0" max="202" min="197" style="1" width="3.75"/>
    <col collapsed="false" customWidth="true" hidden="false" outlineLevel="0" max="203" min="203" style="1" width="10.88"/>
    <col collapsed="false" customWidth="true" hidden="false" outlineLevel="0" max="204" min="204" style="1" width="4.75"/>
    <col collapsed="false" customWidth="true" hidden="false" outlineLevel="0" max="205" min="205" style="1" width="15.75"/>
    <col collapsed="false" customWidth="true" hidden="false" outlineLevel="0" max="206" min="206" style="1" width="4.75"/>
    <col collapsed="false" customWidth="true" hidden="false" outlineLevel="0" max="207" min="207" style="1" width="15.75"/>
    <col collapsed="false" customWidth="true" hidden="false" outlineLevel="0" max="209" min="208" style="1" width="4.75"/>
    <col collapsed="false" customWidth="true" hidden="false" outlineLevel="0" max="215" min="210" style="1" width="3.75"/>
    <col collapsed="false" customWidth="true" hidden="false" outlineLevel="0" max="216" min="216" style="1" width="10.88"/>
    <col collapsed="false" customWidth="true" hidden="false" outlineLevel="0" max="217" min="217" style="1" width="4.75"/>
    <col collapsed="false" customWidth="true" hidden="false" outlineLevel="0" max="218" min="218" style="1" width="15.75"/>
    <col collapsed="false" customWidth="true" hidden="false" outlineLevel="0" max="219" min="219" style="1" width="4.75"/>
    <col collapsed="false" customWidth="true" hidden="false" outlineLevel="0" max="220" min="220" style="1" width="15.75"/>
    <col collapsed="false" customWidth="true" hidden="false" outlineLevel="0" max="222" min="221" style="1" width="4.75"/>
    <col collapsed="false" customWidth="true" hidden="false" outlineLevel="0" max="228" min="223" style="1" width="3.75"/>
    <col collapsed="false" customWidth="true" hidden="false" outlineLevel="0" max="229" min="229" style="1" width="10.88"/>
    <col collapsed="false" customWidth="true" hidden="false" outlineLevel="0" max="230" min="230" style="1" width="4.75"/>
    <col collapsed="false" customWidth="true" hidden="false" outlineLevel="0" max="231" min="231" style="1" width="15.75"/>
    <col collapsed="false" customWidth="true" hidden="false" outlineLevel="0" max="232" min="232" style="1" width="4.75"/>
    <col collapsed="false" customWidth="true" hidden="false" outlineLevel="0" max="233" min="233" style="1" width="15.75"/>
    <col collapsed="false" customWidth="true" hidden="false" outlineLevel="0" max="235" min="234" style="1" width="4.75"/>
    <col collapsed="false" customWidth="true" hidden="false" outlineLevel="0" max="241" min="236" style="1" width="3.75"/>
    <col collapsed="false" customWidth="true" hidden="false" outlineLevel="0" max="242" min="242" style="1" width="10.88"/>
    <col collapsed="false" customWidth="true" hidden="false" outlineLevel="0" max="243" min="243" style="1" width="4.75"/>
    <col collapsed="false" customWidth="true" hidden="false" outlineLevel="0" max="244" min="244" style="1" width="15.75"/>
    <col collapsed="false" customWidth="true" hidden="false" outlineLevel="0" max="245" min="245" style="1" width="4.75"/>
    <col collapsed="false" customWidth="true" hidden="false" outlineLevel="0" max="246" min="246" style="1" width="15.75"/>
    <col collapsed="false" customWidth="true" hidden="false" outlineLevel="0" max="248" min="247" style="1" width="4.75"/>
    <col collapsed="false" customWidth="true" hidden="false" outlineLevel="0" max="254" min="249" style="1" width="3.75"/>
    <col collapsed="false" customWidth="true" hidden="false" outlineLevel="0" max="255" min="255" style="1" width="10.88"/>
    <col collapsed="false" customWidth="true" hidden="false" outlineLevel="0" max="256" min="256" style="1" width="4.75"/>
    <col collapsed="false" customWidth="true" hidden="false" outlineLevel="0" max="257" min="257" style="1" width="15.75"/>
    <col collapsed="false" customWidth="true" hidden="false" outlineLevel="0" max="258" min="258" style="1" width="4.75"/>
    <col collapsed="false" customWidth="true" hidden="false" outlineLevel="0" max="259" min="259" style="1" width="15.75"/>
    <col collapsed="false" customWidth="true" hidden="false" outlineLevel="0" max="261" min="260" style="1" width="4.75"/>
    <col collapsed="false" customWidth="true" hidden="false" outlineLevel="0" max="267" min="262" style="1" width="3.75"/>
    <col collapsed="false" customWidth="true" hidden="false" outlineLevel="0" max="268" min="268" style="1" width="10.88"/>
    <col collapsed="false" customWidth="true" hidden="false" outlineLevel="0" max="269" min="269" style="1" width="4.75"/>
    <col collapsed="false" customWidth="true" hidden="false" outlineLevel="0" max="270" min="270" style="1" width="15.75"/>
    <col collapsed="false" customWidth="true" hidden="false" outlineLevel="0" max="271" min="271" style="1" width="4.75"/>
    <col collapsed="false" customWidth="true" hidden="false" outlineLevel="0" max="272" min="272" style="1" width="15.75"/>
    <col collapsed="false" customWidth="true" hidden="false" outlineLevel="0" max="274" min="273" style="1" width="4.75"/>
    <col collapsed="false" customWidth="true" hidden="false" outlineLevel="0" max="280" min="275" style="1" width="3.75"/>
    <col collapsed="false" customWidth="true" hidden="false" outlineLevel="0" max="281" min="281" style="1" width="10.88"/>
    <col collapsed="false" customWidth="true" hidden="false" outlineLevel="0" max="282" min="282" style="1" width="4.75"/>
    <col collapsed="false" customWidth="true" hidden="false" outlineLevel="0" max="283" min="283" style="1" width="15.75"/>
    <col collapsed="false" customWidth="true" hidden="false" outlineLevel="0" max="284" min="284" style="1" width="4.75"/>
    <col collapsed="false" customWidth="true" hidden="false" outlineLevel="0" max="285" min="285" style="1" width="15.75"/>
    <col collapsed="false" customWidth="true" hidden="false" outlineLevel="0" max="287" min="286" style="1" width="4.75"/>
    <col collapsed="false" customWidth="true" hidden="false" outlineLevel="0" max="293" min="288" style="1" width="3.75"/>
    <col collapsed="false" customWidth="true" hidden="false" outlineLevel="0" max="294" min="294" style="1" width="10.88"/>
    <col collapsed="false" customWidth="true" hidden="false" outlineLevel="0" max="295" min="295" style="1" width="4.75"/>
    <col collapsed="false" customWidth="true" hidden="false" outlineLevel="0" max="296" min="296" style="1" width="15.75"/>
    <col collapsed="false" customWidth="true" hidden="false" outlineLevel="0" max="297" min="297" style="1" width="4.75"/>
    <col collapsed="false" customWidth="true" hidden="false" outlineLevel="0" max="298" min="298" style="1" width="15.75"/>
    <col collapsed="false" customWidth="true" hidden="false" outlineLevel="0" max="300" min="299" style="1" width="4.75"/>
    <col collapsed="false" customWidth="true" hidden="false" outlineLevel="0" max="306" min="301" style="1" width="3.75"/>
    <col collapsed="false" customWidth="true" hidden="false" outlineLevel="0" max="307" min="307" style="1" width="10.88"/>
    <col collapsed="false" customWidth="true" hidden="false" outlineLevel="0" max="308" min="308" style="1" width="4.75"/>
    <col collapsed="false" customWidth="true" hidden="false" outlineLevel="0" max="309" min="309" style="1" width="15.75"/>
    <col collapsed="false" customWidth="true" hidden="false" outlineLevel="0" max="310" min="310" style="1" width="4.75"/>
    <col collapsed="false" customWidth="true" hidden="false" outlineLevel="0" max="311" min="311" style="1" width="15.75"/>
    <col collapsed="false" customWidth="true" hidden="false" outlineLevel="0" max="313" min="312" style="1" width="4.75"/>
    <col collapsed="false" customWidth="true" hidden="false" outlineLevel="0" max="319" min="314" style="1" width="3.75"/>
    <col collapsed="false" customWidth="true" hidden="false" outlineLevel="0" max="320" min="320" style="1" width="10.88"/>
    <col collapsed="false" customWidth="true" hidden="false" outlineLevel="0" max="321" min="321" style="1" width="4.75"/>
    <col collapsed="false" customWidth="true" hidden="false" outlineLevel="0" max="322" min="322" style="1" width="15.75"/>
    <col collapsed="false" customWidth="true" hidden="false" outlineLevel="0" max="323" min="323" style="1" width="4.75"/>
    <col collapsed="false" customWidth="true" hidden="false" outlineLevel="0" max="324" min="324" style="1" width="15.75"/>
    <col collapsed="false" customWidth="true" hidden="false" outlineLevel="0" max="326" min="325" style="1" width="4.75"/>
    <col collapsed="false" customWidth="true" hidden="false" outlineLevel="0" max="332" min="327" style="1" width="3.75"/>
    <col collapsed="false" customWidth="true" hidden="false" outlineLevel="0" max="333" min="333" style="1" width="10.88"/>
    <col collapsed="false" customWidth="true" hidden="false" outlineLevel="0" max="334" min="334" style="1" width="4.75"/>
    <col collapsed="false" customWidth="true" hidden="false" outlineLevel="0" max="335" min="335" style="1" width="15.75"/>
    <col collapsed="false" customWidth="true" hidden="false" outlineLevel="0" max="336" min="336" style="1" width="4.75"/>
    <col collapsed="false" customWidth="true" hidden="false" outlineLevel="0" max="337" min="337" style="1" width="15.75"/>
    <col collapsed="false" customWidth="true" hidden="false" outlineLevel="0" max="339" min="338" style="1" width="4.75"/>
    <col collapsed="false" customWidth="true" hidden="false" outlineLevel="0" max="345" min="340" style="1" width="3.75"/>
  </cols>
  <sheetData>
    <row r="1" customFormat="false" ht="15" hidden="false" customHeight="false" outlineLevel="0" collapsed="false">
      <c r="A1" s="153"/>
      <c r="B1" s="203" t="str">
        <f aca="false">Language!$E$172</f>
        <v>Predictions</v>
      </c>
      <c r="C1" s="203"/>
      <c r="D1" s="203"/>
      <c r="E1" s="203"/>
      <c r="F1" s="203"/>
      <c r="G1" s="203"/>
      <c r="H1" s="107"/>
      <c r="I1" s="107"/>
      <c r="J1" s="107"/>
      <c r="K1" s="107"/>
      <c r="L1" s="107"/>
      <c r="M1" s="107"/>
      <c r="N1" s="107"/>
      <c r="O1" s="107"/>
      <c r="P1" s="107"/>
      <c r="Q1" s="107"/>
      <c r="R1" s="107"/>
      <c r="S1" s="107"/>
      <c r="T1" s="107"/>
      <c r="V1" s="107"/>
      <c r="W1" s="107"/>
      <c r="X1" s="107"/>
      <c r="Y1" s="107"/>
      <c r="Z1" s="107"/>
      <c r="AA1" s="107"/>
      <c r="AB1" s="107"/>
      <c r="AC1" s="107"/>
      <c r="AD1" s="107"/>
      <c r="AE1" s="107"/>
      <c r="AF1" s="107"/>
      <c r="AG1" s="107"/>
      <c r="AI1" s="107"/>
      <c r="AJ1" s="107"/>
      <c r="AK1" s="107"/>
      <c r="AL1" s="107"/>
      <c r="AM1" s="107"/>
      <c r="AN1" s="107"/>
      <c r="AO1" s="107"/>
      <c r="AP1" s="107"/>
      <c r="AQ1" s="107"/>
      <c r="AR1" s="107"/>
      <c r="AS1" s="107"/>
      <c r="AT1" s="107"/>
      <c r="AV1" s="107"/>
      <c r="AW1" s="107"/>
      <c r="AX1" s="107"/>
      <c r="AY1" s="107"/>
      <c r="AZ1" s="107"/>
      <c r="BA1" s="107"/>
      <c r="BB1" s="107"/>
      <c r="BC1" s="107"/>
      <c r="BD1" s="107"/>
      <c r="BE1" s="107"/>
      <c r="BF1" s="107"/>
      <c r="BG1" s="107"/>
      <c r="BI1" s="107"/>
      <c r="BJ1" s="107"/>
      <c r="BK1" s="107"/>
      <c r="BL1" s="107"/>
      <c r="BM1" s="107"/>
      <c r="BN1" s="107"/>
      <c r="BO1" s="107"/>
      <c r="BP1" s="107"/>
      <c r="BQ1" s="107"/>
      <c r="BR1" s="107"/>
      <c r="BS1" s="107"/>
      <c r="BT1" s="107"/>
      <c r="BV1" s="107"/>
      <c r="BW1" s="107"/>
      <c r="BX1" s="107"/>
      <c r="BY1" s="107"/>
      <c r="BZ1" s="107"/>
      <c r="CA1" s="107"/>
      <c r="CB1" s="107"/>
      <c r="CC1" s="107"/>
      <c r="CD1" s="107"/>
      <c r="CE1" s="107"/>
      <c r="CF1" s="107"/>
      <c r="CG1" s="107"/>
      <c r="CI1" s="107"/>
      <c r="CJ1" s="107"/>
      <c r="CK1" s="107"/>
      <c r="CL1" s="107"/>
      <c r="CM1" s="107"/>
      <c r="CN1" s="107"/>
      <c r="CO1" s="107"/>
      <c r="CP1" s="107"/>
      <c r="CQ1" s="107"/>
      <c r="CR1" s="107"/>
      <c r="CS1" s="107"/>
      <c r="CT1" s="107"/>
      <c r="CV1" s="107"/>
      <c r="CW1" s="107"/>
      <c r="CX1" s="107"/>
      <c r="CY1" s="107"/>
      <c r="CZ1" s="107"/>
      <c r="DA1" s="107"/>
      <c r="DB1" s="107"/>
      <c r="DC1" s="107"/>
      <c r="DD1" s="107"/>
      <c r="DE1" s="107"/>
      <c r="DF1" s="107"/>
      <c r="DG1" s="107"/>
      <c r="DI1" s="107"/>
      <c r="DJ1" s="107"/>
      <c r="DK1" s="107"/>
      <c r="DL1" s="107"/>
      <c r="DM1" s="107"/>
      <c r="DN1" s="107"/>
      <c r="DO1" s="107"/>
      <c r="DP1" s="107"/>
      <c r="DQ1" s="107"/>
      <c r="DR1" s="107"/>
      <c r="DS1" s="107"/>
      <c r="DT1" s="107"/>
      <c r="DV1" s="107"/>
      <c r="DW1" s="107"/>
      <c r="DX1" s="107"/>
      <c r="DY1" s="107"/>
      <c r="DZ1" s="107"/>
      <c r="EA1" s="107"/>
      <c r="EB1" s="107"/>
      <c r="EC1" s="107"/>
      <c r="ED1" s="107"/>
      <c r="EE1" s="107"/>
      <c r="EF1" s="107"/>
      <c r="EG1" s="107"/>
      <c r="EI1" s="107"/>
      <c r="EJ1" s="107"/>
      <c r="EK1" s="107"/>
      <c r="EL1" s="107"/>
      <c r="EM1" s="107"/>
      <c r="EN1" s="107"/>
      <c r="EO1" s="107"/>
      <c r="EP1" s="107"/>
      <c r="EQ1" s="107"/>
      <c r="ER1" s="107"/>
      <c r="ES1" s="107"/>
      <c r="ET1" s="107"/>
      <c r="EV1" s="107"/>
      <c r="EW1" s="107"/>
      <c r="EX1" s="107"/>
      <c r="EY1" s="107"/>
      <c r="EZ1" s="107"/>
      <c r="FA1" s="107"/>
      <c r="FB1" s="107"/>
      <c r="FC1" s="107"/>
      <c r="FD1" s="107"/>
      <c r="FE1" s="107"/>
      <c r="FF1" s="107"/>
      <c r="FG1" s="107"/>
      <c r="FI1" s="107"/>
      <c r="FJ1" s="107"/>
      <c r="FK1" s="107"/>
      <c r="FL1" s="107"/>
      <c r="FM1" s="107"/>
      <c r="FN1" s="107"/>
      <c r="FO1" s="107"/>
      <c r="FP1" s="107"/>
      <c r="FQ1" s="107"/>
      <c r="FR1" s="107"/>
      <c r="FS1" s="107"/>
      <c r="FT1" s="107"/>
      <c r="FV1" s="107"/>
      <c r="FW1" s="107"/>
      <c r="FX1" s="107"/>
      <c r="FY1" s="107"/>
      <c r="FZ1" s="107"/>
      <c r="GA1" s="107"/>
      <c r="GB1" s="107"/>
      <c r="GC1" s="107"/>
      <c r="GD1" s="107"/>
      <c r="GE1" s="107"/>
      <c r="GF1" s="107"/>
      <c r="GG1" s="107"/>
      <c r="GI1" s="107"/>
      <c r="GJ1" s="107"/>
      <c r="GK1" s="107"/>
      <c r="GL1" s="107"/>
      <c r="GM1" s="107"/>
      <c r="GN1" s="107"/>
      <c r="GO1" s="107"/>
      <c r="GP1" s="107"/>
      <c r="GQ1" s="107"/>
      <c r="GR1" s="107"/>
      <c r="GS1" s="107"/>
      <c r="GT1" s="107"/>
      <c r="GV1" s="107"/>
      <c r="GW1" s="107"/>
      <c r="GX1" s="107"/>
      <c r="GY1" s="107"/>
      <c r="GZ1" s="107"/>
      <c r="HA1" s="107"/>
      <c r="HB1" s="107"/>
      <c r="HC1" s="107"/>
      <c r="HD1" s="107"/>
      <c r="HE1" s="107"/>
      <c r="HF1" s="107"/>
      <c r="HG1" s="107"/>
      <c r="HI1" s="107"/>
      <c r="HJ1" s="107"/>
      <c r="HK1" s="107"/>
      <c r="HL1" s="107"/>
      <c r="HM1" s="107"/>
      <c r="HN1" s="107"/>
      <c r="HO1" s="107"/>
      <c r="HP1" s="107"/>
      <c r="HQ1" s="107"/>
      <c r="HR1" s="107"/>
      <c r="HS1" s="107"/>
      <c r="HT1" s="107"/>
      <c r="HV1" s="107"/>
      <c r="HW1" s="107"/>
      <c r="HX1" s="107"/>
      <c r="HY1" s="107"/>
      <c r="HZ1" s="107"/>
      <c r="IA1" s="107"/>
      <c r="IB1" s="107"/>
      <c r="IC1" s="107"/>
      <c r="ID1" s="107"/>
      <c r="IE1" s="107"/>
      <c r="IF1" s="107"/>
      <c r="IG1" s="107"/>
      <c r="II1" s="107"/>
      <c r="IJ1" s="107"/>
      <c r="IK1" s="107"/>
      <c r="IL1" s="107"/>
      <c r="IM1" s="107"/>
      <c r="IN1" s="107"/>
      <c r="IO1" s="107"/>
      <c r="IP1" s="107"/>
      <c r="IQ1" s="107"/>
      <c r="IR1" s="107"/>
      <c r="IS1" s="107"/>
      <c r="IT1" s="107"/>
      <c r="IV1" s="107"/>
      <c r="IW1" s="107"/>
      <c r="IX1" s="107"/>
      <c r="IY1" s="107"/>
      <c r="IZ1" s="107"/>
      <c r="JA1" s="107"/>
      <c r="JB1" s="107"/>
      <c r="JC1" s="107"/>
      <c r="JD1" s="107"/>
      <c r="JE1" s="107"/>
      <c r="JF1" s="107"/>
      <c r="JG1" s="107"/>
      <c r="JI1" s="107"/>
      <c r="JJ1" s="107"/>
      <c r="JK1" s="107"/>
      <c r="JL1" s="107"/>
      <c r="JM1" s="107"/>
      <c r="JN1" s="107"/>
      <c r="JO1" s="107"/>
      <c r="JP1" s="107"/>
      <c r="JQ1" s="107"/>
      <c r="JR1" s="107"/>
      <c r="JS1" s="107"/>
      <c r="JT1" s="107"/>
      <c r="JV1" s="107"/>
      <c r="JW1" s="107"/>
      <c r="JX1" s="107"/>
      <c r="JY1" s="107"/>
      <c r="JZ1" s="107"/>
      <c r="KA1" s="107"/>
      <c r="KB1" s="107"/>
      <c r="KC1" s="107"/>
      <c r="KD1" s="107"/>
      <c r="KE1" s="107"/>
      <c r="KF1" s="107"/>
      <c r="KG1" s="107"/>
      <c r="KI1" s="107"/>
      <c r="KJ1" s="107"/>
      <c r="KK1" s="107"/>
      <c r="KL1" s="107"/>
      <c r="KM1" s="107"/>
      <c r="KN1" s="107"/>
      <c r="KO1" s="107"/>
      <c r="KP1" s="107"/>
      <c r="KQ1" s="107"/>
      <c r="KR1" s="107"/>
      <c r="KS1" s="107"/>
      <c r="KT1" s="107"/>
      <c r="KV1" s="107"/>
      <c r="KW1" s="107"/>
      <c r="KX1" s="107"/>
      <c r="KY1" s="107"/>
      <c r="KZ1" s="107"/>
      <c r="LA1" s="107"/>
      <c r="LB1" s="107"/>
      <c r="LC1" s="107"/>
      <c r="LD1" s="107"/>
      <c r="LE1" s="107"/>
      <c r="LF1" s="107"/>
      <c r="LG1" s="107"/>
      <c r="LI1" s="107"/>
      <c r="LJ1" s="107"/>
      <c r="LK1" s="107"/>
      <c r="LL1" s="107"/>
      <c r="LM1" s="107"/>
      <c r="LN1" s="107"/>
      <c r="LO1" s="107"/>
      <c r="LP1" s="107"/>
      <c r="LQ1" s="107"/>
      <c r="LR1" s="107"/>
      <c r="LS1" s="107"/>
      <c r="LT1" s="107"/>
      <c r="LV1" s="107"/>
      <c r="LW1" s="107"/>
      <c r="LX1" s="107"/>
      <c r="LY1" s="107"/>
      <c r="LZ1" s="107"/>
      <c r="MA1" s="107"/>
      <c r="MB1" s="107"/>
      <c r="MC1" s="107"/>
      <c r="MD1" s="107"/>
      <c r="ME1" s="107"/>
      <c r="MF1" s="107"/>
      <c r="MG1" s="107"/>
    </row>
    <row r="2" customFormat="false" ht="18.75" hidden="false" customHeight="true" outlineLevel="0" collapsed="false">
      <c r="A2" s="204"/>
      <c r="B2" s="204"/>
      <c r="C2" s="157"/>
      <c r="D2" s="157"/>
      <c r="E2" s="157"/>
      <c r="F2" s="48"/>
      <c r="G2" s="48"/>
      <c r="H2" s="107"/>
      <c r="I2" s="205" t="n">
        <f aca="false">O70</f>
        <v>0</v>
      </c>
      <c r="J2" s="205"/>
      <c r="K2" s="205"/>
      <c r="L2" s="205"/>
      <c r="M2" s="205"/>
      <c r="N2" s="205"/>
      <c r="O2" s="205"/>
      <c r="P2" s="205"/>
      <c r="Q2" s="205"/>
      <c r="R2" s="205"/>
      <c r="S2" s="205"/>
      <c r="T2" s="205"/>
      <c r="V2" s="205" t="n">
        <f aca="false">AB70</f>
        <v>0</v>
      </c>
      <c r="W2" s="205"/>
      <c r="X2" s="205"/>
      <c r="Y2" s="205"/>
      <c r="Z2" s="205"/>
      <c r="AA2" s="205"/>
      <c r="AB2" s="205"/>
      <c r="AC2" s="205"/>
      <c r="AD2" s="205"/>
      <c r="AE2" s="205"/>
      <c r="AF2" s="205"/>
      <c r="AG2" s="205"/>
      <c r="AI2" s="205" t="n">
        <f aca="false">AO70</f>
        <v>0</v>
      </c>
      <c r="AJ2" s="205"/>
      <c r="AK2" s="205"/>
      <c r="AL2" s="205"/>
      <c r="AM2" s="205"/>
      <c r="AN2" s="205"/>
      <c r="AO2" s="205"/>
      <c r="AP2" s="205"/>
      <c r="AQ2" s="205"/>
      <c r="AR2" s="205"/>
      <c r="AS2" s="205"/>
      <c r="AT2" s="205"/>
      <c r="AV2" s="205" t="n">
        <f aca="false">BB70</f>
        <v>0</v>
      </c>
      <c r="AW2" s="205"/>
      <c r="AX2" s="205"/>
      <c r="AY2" s="205"/>
      <c r="AZ2" s="205"/>
      <c r="BA2" s="205"/>
      <c r="BB2" s="205"/>
      <c r="BC2" s="205"/>
      <c r="BD2" s="205"/>
      <c r="BE2" s="205"/>
      <c r="BF2" s="205"/>
      <c r="BG2" s="205"/>
      <c r="BI2" s="205" t="n">
        <f aca="false">BO70</f>
        <v>0</v>
      </c>
      <c r="BJ2" s="205"/>
      <c r="BK2" s="205"/>
      <c r="BL2" s="205"/>
      <c r="BM2" s="205"/>
      <c r="BN2" s="205"/>
      <c r="BO2" s="205"/>
      <c r="BP2" s="205"/>
      <c r="BQ2" s="205"/>
      <c r="BR2" s="205"/>
      <c r="BS2" s="205"/>
      <c r="BT2" s="205"/>
      <c r="BV2" s="205" t="n">
        <f aca="false">CB70</f>
        <v>0</v>
      </c>
      <c r="BW2" s="205"/>
      <c r="BX2" s="205"/>
      <c r="BY2" s="205"/>
      <c r="BZ2" s="205"/>
      <c r="CA2" s="205"/>
      <c r="CB2" s="205"/>
      <c r="CC2" s="205"/>
      <c r="CD2" s="205"/>
      <c r="CE2" s="205"/>
      <c r="CF2" s="205"/>
      <c r="CG2" s="205"/>
      <c r="CI2" s="205" t="n">
        <f aca="false">CO70</f>
        <v>0</v>
      </c>
      <c r="CJ2" s="205"/>
      <c r="CK2" s="205"/>
      <c r="CL2" s="205"/>
      <c r="CM2" s="205"/>
      <c r="CN2" s="205"/>
      <c r="CO2" s="205"/>
      <c r="CP2" s="205"/>
      <c r="CQ2" s="205"/>
      <c r="CR2" s="205"/>
      <c r="CS2" s="205"/>
      <c r="CT2" s="205"/>
      <c r="CV2" s="205" t="n">
        <f aca="false">DB70</f>
        <v>0</v>
      </c>
      <c r="CW2" s="205"/>
      <c r="CX2" s="205"/>
      <c r="CY2" s="205"/>
      <c r="CZ2" s="205"/>
      <c r="DA2" s="205"/>
      <c r="DB2" s="205"/>
      <c r="DC2" s="205"/>
      <c r="DD2" s="205"/>
      <c r="DE2" s="205"/>
      <c r="DF2" s="205"/>
      <c r="DG2" s="205"/>
      <c r="DI2" s="205" t="n">
        <f aca="false">DO70</f>
        <v>0</v>
      </c>
      <c r="DJ2" s="205"/>
      <c r="DK2" s="205"/>
      <c r="DL2" s="205"/>
      <c r="DM2" s="205"/>
      <c r="DN2" s="205"/>
      <c r="DO2" s="205"/>
      <c r="DP2" s="205"/>
      <c r="DQ2" s="205"/>
      <c r="DR2" s="205"/>
      <c r="DS2" s="205"/>
      <c r="DT2" s="205"/>
      <c r="DV2" s="205" t="n">
        <f aca="false">EB70</f>
        <v>0</v>
      </c>
      <c r="DW2" s="205"/>
      <c r="DX2" s="205"/>
      <c r="DY2" s="205"/>
      <c r="DZ2" s="205"/>
      <c r="EA2" s="205"/>
      <c r="EB2" s="205"/>
      <c r="EC2" s="205"/>
      <c r="ED2" s="205"/>
      <c r="EE2" s="205"/>
      <c r="EF2" s="205"/>
      <c r="EG2" s="205"/>
      <c r="EI2" s="205" t="n">
        <f aca="false">EO70</f>
        <v>0</v>
      </c>
      <c r="EJ2" s="205"/>
      <c r="EK2" s="205"/>
      <c r="EL2" s="205"/>
      <c r="EM2" s="205"/>
      <c r="EN2" s="205"/>
      <c r="EO2" s="205"/>
      <c r="EP2" s="205"/>
      <c r="EQ2" s="205"/>
      <c r="ER2" s="205"/>
      <c r="ES2" s="205"/>
      <c r="ET2" s="205"/>
      <c r="EV2" s="205" t="n">
        <f aca="false">FB70</f>
        <v>0</v>
      </c>
      <c r="EW2" s="205"/>
      <c r="EX2" s="205"/>
      <c r="EY2" s="205"/>
      <c r="EZ2" s="205"/>
      <c r="FA2" s="205"/>
      <c r="FB2" s="205"/>
      <c r="FC2" s="205"/>
      <c r="FD2" s="205"/>
      <c r="FE2" s="205"/>
      <c r="FF2" s="205"/>
      <c r="FG2" s="205"/>
      <c r="FI2" s="205" t="n">
        <f aca="false">FO70</f>
        <v>0</v>
      </c>
      <c r="FJ2" s="205"/>
      <c r="FK2" s="205"/>
      <c r="FL2" s="205"/>
      <c r="FM2" s="205"/>
      <c r="FN2" s="205"/>
      <c r="FO2" s="205"/>
      <c r="FP2" s="205"/>
      <c r="FQ2" s="205"/>
      <c r="FR2" s="205"/>
      <c r="FS2" s="205"/>
      <c r="FT2" s="205"/>
      <c r="FV2" s="205" t="n">
        <f aca="false">GB70</f>
        <v>0</v>
      </c>
      <c r="FW2" s="205"/>
      <c r="FX2" s="205"/>
      <c r="FY2" s="205"/>
      <c r="FZ2" s="205"/>
      <c r="GA2" s="205"/>
      <c r="GB2" s="205"/>
      <c r="GC2" s="205"/>
      <c r="GD2" s="205"/>
      <c r="GE2" s="205"/>
      <c r="GF2" s="205"/>
      <c r="GG2" s="205"/>
      <c r="GI2" s="205" t="n">
        <f aca="false">GO70</f>
        <v>0</v>
      </c>
      <c r="GJ2" s="205"/>
      <c r="GK2" s="205"/>
      <c r="GL2" s="205"/>
      <c r="GM2" s="205"/>
      <c r="GN2" s="205"/>
      <c r="GO2" s="205"/>
      <c r="GP2" s="205"/>
      <c r="GQ2" s="205"/>
      <c r="GR2" s="205"/>
      <c r="GS2" s="205"/>
      <c r="GT2" s="205"/>
      <c r="GV2" s="205" t="n">
        <f aca="false">HB70</f>
        <v>0</v>
      </c>
      <c r="GW2" s="205"/>
      <c r="GX2" s="205"/>
      <c r="GY2" s="205"/>
      <c r="GZ2" s="205"/>
      <c r="HA2" s="205"/>
      <c r="HB2" s="205"/>
      <c r="HC2" s="205"/>
      <c r="HD2" s="205"/>
      <c r="HE2" s="205"/>
      <c r="HF2" s="205"/>
      <c r="HG2" s="205"/>
      <c r="HI2" s="205" t="n">
        <f aca="false">HO70</f>
        <v>0</v>
      </c>
      <c r="HJ2" s="205"/>
      <c r="HK2" s="205"/>
      <c r="HL2" s="205"/>
      <c r="HM2" s="205"/>
      <c r="HN2" s="205"/>
      <c r="HO2" s="205"/>
      <c r="HP2" s="205"/>
      <c r="HQ2" s="205"/>
      <c r="HR2" s="205"/>
      <c r="HS2" s="205"/>
      <c r="HT2" s="205"/>
      <c r="HV2" s="205" t="n">
        <f aca="false">IB70</f>
        <v>0</v>
      </c>
      <c r="HW2" s="205"/>
      <c r="HX2" s="205"/>
      <c r="HY2" s="205"/>
      <c r="HZ2" s="205"/>
      <c r="IA2" s="205"/>
      <c r="IB2" s="205"/>
      <c r="IC2" s="205"/>
      <c r="ID2" s="205"/>
      <c r="IE2" s="205"/>
      <c r="IF2" s="205"/>
      <c r="IG2" s="205"/>
      <c r="II2" s="205" t="n">
        <f aca="false">IO70</f>
        <v>0</v>
      </c>
      <c r="IJ2" s="205"/>
      <c r="IK2" s="205"/>
      <c r="IL2" s="205"/>
      <c r="IM2" s="205"/>
      <c r="IN2" s="205"/>
      <c r="IO2" s="205"/>
      <c r="IP2" s="205"/>
      <c r="IQ2" s="205"/>
      <c r="IR2" s="205"/>
      <c r="IS2" s="205"/>
      <c r="IT2" s="205"/>
      <c r="IV2" s="205" t="n">
        <f aca="false">JB70</f>
        <v>0</v>
      </c>
      <c r="IW2" s="205"/>
      <c r="IX2" s="205"/>
      <c r="IY2" s="205"/>
      <c r="IZ2" s="205"/>
      <c r="JA2" s="205"/>
      <c r="JB2" s="205"/>
      <c r="JC2" s="205"/>
      <c r="JD2" s="205"/>
      <c r="JE2" s="205"/>
      <c r="JF2" s="205"/>
      <c r="JG2" s="205"/>
      <c r="JI2" s="205" t="n">
        <f aca="false">JO70</f>
        <v>0</v>
      </c>
      <c r="JJ2" s="205"/>
      <c r="JK2" s="205"/>
      <c r="JL2" s="205"/>
      <c r="JM2" s="205"/>
      <c r="JN2" s="205"/>
      <c r="JO2" s="205"/>
      <c r="JP2" s="205"/>
      <c r="JQ2" s="205"/>
      <c r="JR2" s="205"/>
      <c r="JS2" s="205"/>
      <c r="JT2" s="205"/>
      <c r="JV2" s="205" t="n">
        <f aca="false">KB70</f>
        <v>0</v>
      </c>
      <c r="JW2" s="205"/>
      <c r="JX2" s="205"/>
      <c r="JY2" s="205"/>
      <c r="JZ2" s="205"/>
      <c r="KA2" s="205"/>
      <c r="KB2" s="205"/>
      <c r="KC2" s="205"/>
      <c r="KD2" s="205"/>
      <c r="KE2" s="205"/>
      <c r="KF2" s="205"/>
      <c r="KG2" s="205"/>
      <c r="KI2" s="205" t="n">
        <f aca="false">KO70</f>
        <v>0</v>
      </c>
      <c r="KJ2" s="205"/>
      <c r="KK2" s="205"/>
      <c r="KL2" s="205"/>
      <c r="KM2" s="205"/>
      <c r="KN2" s="205"/>
      <c r="KO2" s="205"/>
      <c r="KP2" s="205"/>
      <c r="KQ2" s="205"/>
      <c r="KR2" s="205"/>
      <c r="KS2" s="205"/>
      <c r="KT2" s="205"/>
      <c r="KV2" s="205" t="n">
        <f aca="false">LB70</f>
        <v>0</v>
      </c>
      <c r="KW2" s="205"/>
      <c r="KX2" s="205"/>
      <c r="KY2" s="205"/>
      <c r="KZ2" s="205"/>
      <c r="LA2" s="205"/>
      <c r="LB2" s="205"/>
      <c r="LC2" s="205"/>
      <c r="LD2" s="205"/>
      <c r="LE2" s="205"/>
      <c r="LF2" s="205"/>
      <c r="LG2" s="205"/>
      <c r="LI2" s="205" t="n">
        <f aca="false">LO70</f>
        <v>0</v>
      </c>
      <c r="LJ2" s="205"/>
      <c r="LK2" s="205"/>
      <c r="LL2" s="205"/>
      <c r="LM2" s="205"/>
      <c r="LN2" s="205"/>
      <c r="LO2" s="205"/>
      <c r="LP2" s="205"/>
      <c r="LQ2" s="205"/>
      <c r="LR2" s="205"/>
      <c r="LS2" s="205"/>
      <c r="LT2" s="205"/>
      <c r="LV2" s="205" t="n">
        <f aca="false">MB70</f>
        <v>0</v>
      </c>
      <c r="LW2" s="205"/>
      <c r="LX2" s="205"/>
      <c r="LY2" s="205"/>
      <c r="LZ2" s="205"/>
      <c r="MA2" s="205"/>
      <c r="MB2" s="205"/>
      <c r="MC2" s="205"/>
      <c r="MD2" s="205"/>
      <c r="ME2" s="205"/>
      <c r="MF2" s="205"/>
      <c r="MG2" s="205"/>
    </row>
    <row r="3" customFormat="false" ht="24.75" hidden="false" customHeight="true" outlineLevel="0" collapsed="false">
      <c r="A3" s="204"/>
      <c r="B3" s="206" t="str">
        <f aca="false">Language!$E$173</f>
        <v>Correct Results</v>
      </c>
      <c r="C3" s="206"/>
      <c r="D3" s="206"/>
      <c r="E3" s="206"/>
      <c r="F3" s="206"/>
      <c r="G3" s="206"/>
      <c r="H3" s="107"/>
      <c r="I3" s="207" t="s">
        <v>50</v>
      </c>
      <c r="J3" s="207"/>
      <c r="K3" s="207"/>
      <c r="L3" s="207"/>
      <c r="M3" s="207"/>
      <c r="N3" s="207"/>
      <c r="O3" s="207"/>
      <c r="P3" s="207"/>
      <c r="Q3" s="207"/>
      <c r="R3" s="207"/>
      <c r="S3" s="207"/>
      <c r="T3" s="207"/>
      <c r="V3" s="207" t="s">
        <v>51</v>
      </c>
      <c r="W3" s="207"/>
      <c r="X3" s="207"/>
      <c r="Y3" s="207"/>
      <c r="Z3" s="207"/>
      <c r="AA3" s="207"/>
      <c r="AB3" s="207"/>
      <c r="AC3" s="207"/>
      <c r="AD3" s="207"/>
      <c r="AE3" s="207"/>
      <c r="AF3" s="207"/>
      <c r="AG3" s="207"/>
      <c r="AI3" s="207"/>
      <c r="AJ3" s="207"/>
      <c r="AK3" s="207"/>
      <c r="AL3" s="207"/>
      <c r="AM3" s="207"/>
      <c r="AN3" s="207"/>
      <c r="AO3" s="207"/>
      <c r="AP3" s="207"/>
      <c r="AQ3" s="207"/>
      <c r="AR3" s="207"/>
      <c r="AS3" s="207"/>
      <c r="AT3" s="207"/>
      <c r="AV3" s="207"/>
      <c r="AW3" s="207"/>
      <c r="AX3" s="207"/>
      <c r="AY3" s="207"/>
      <c r="AZ3" s="207"/>
      <c r="BA3" s="207"/>
      <c r="BB3" s="207"/>
      <c r="BC3" s="207"/>
      <c r="BD3" s="207"/>
      <c r="BE3" s="207"/>
      <c r="BF3" s="207"/>
      <c r="BG3" s="207"/>
      <c r="BI3" s="207"/>
      <c r="BJ3" s="207"/>
      <c r="BK3" s="207"/>
      <c r="BL3" s="207"/>
      <c r="BM3" s="207"/>
      <c r="BN3" s="207"/>
      <c r="BO3" s="207"/>
      <c r="BP3" s="207"/>
      <c r="BQ3" s="207"/>
      <c r="BR3" s="207"/>
      <c r="BS3" s="207"/>
      <c r="BT3" s="207"/>
      <c r="BV3" s="207"/>
      <c r="BW3" s="207"/>
      <c r="BX3" s="207"/>
      <c r="BY3" s="207"/>
      <c r="BZ3" s="207"/>
      <c r="CA3" s="207"/>
      <c r="CB3" s="207"/>
      <c r="CC3" s="207"/>
      <c r="CD3" s="207"/>
      <c r="CE3" s="207"/>
      <c r="CF3" s="207"/>
      <c r="CG3" s="207"/>
      <c r="CI3" s="207"/>
      <c r="CJ3" s="207"/>
      <c r="CK3" s="207"/>
      <c r="CL3" s="207"/>
      <c r="CM3" s="207"/>
      <c r="CN3" s="207"/>
      <c r="CO3" s="207"/>
      <c r="CP3" s="207"/>
      <c r="CQ3" s="207"/>
      <c r="CR3" s="207"/>
      <c r="CS3" s="207"/>
      <c r="CT3" s="207"/>
      <c r="CV3" s="207"/>
      <c r="CW3" s="207"/>
      <c r="CX3" s="207"/>
      <c r="CY3" s="207"/>
      <c r="CZ3" s="207"/>
      <c r="DA3" s="207"/>
      <c r="DB3" s="207"/>
      <c r="DC3" s="207"/>
      <c r="DD3" s="207"/>
      <c r="DE3" s="207"/>
      <c r="DF3" s="207"/>
      <c r="DG3" s="207"/>
      <c r="DI3" s="207"/>
      <c r="DJ3" s="207"/>
      <c r="DK3" s="207"/>
      <c r="DL3" s="207"/>
      <c r="DM3" s="207"/>
      <c r="DN3" s="207"/>
      <c r="DO3" s="207"/>
      <c r="DP3" s="207"/>
      <c r="DQ3" s="207"/>
      <c r="DR3" s="207"/>
      <c r="DS3" s="207"/>
      <c r="DT3" s="207"/>
      <c r="DV3" s="207"/>
      <c r="DW3" s="207"/>
      <c r="DX3" s="207"/>
      <c r="DY3" s="207"/>
      <c r="DZ3" s="207"/>
      <c r="EA3" s="207"/>
      <c r="EB3" s="207"/>
      <c r="EC3" s="207"/>
      <c r="ED3" s="207"/>
      <c r="EE3" s="207"/>
      <c r="EF3" s="207"/>
      <c r="EG3" s="207"/>
      <c r="EI3" s="207"/>
      <c r="EJ3" s="207"/>
      <c r="EK3" s="207"/>
      <c r="EL3" s="207"/>
      <c r="EM3" s="207"/>
      <c r="EN3" s="207"/>
      <c r="EO3" s="207"/>
      <c r="EP3" s="207"/>
      <c r="EQ3" s="207"/>
      <c r="ER3" s="207"/>
      <c r="ES3" s="207"/>
      <c r="ET3" s="207"/>
      <c r="EV3" s="207"/>
      <c r="EW3" s="207"/>
      <c r="EX3" s="207"/>
      <c r="EY3" s="207"/>
      <c r="EZ3" s="207"/>
      <c r="FA3" s="207"/>
      <c r="FB3" s="207"/>
      <c r="FC3" s="207"/>
      <c r="FD3" s="207"/>
      <c r="FE3" s="207"/>
      <c r="FF3" s="207"/>
      <c r="FG3" s="207"/>
      <c r="FI3" s="207"/>
      <c r="FJ3" s="207"/>
      <c r="FK3" s="207"/>
      <c r="FL3" s="207"/>
      <c r="FM3" s="207"/>
      <c r="FN3" s="207"/>
      <c r="FO3" s="207"/>
      <c r="FP3" s="207"/>
      <c r="FQ3" s="207"/>
      <c r="FR3" s="207"/>
      <c r="FS3" s="207"/>
      <c r="FT3" s="207"/>
      <c r="FV3" s="207"/>
      <c r="FW3" s="207"/>
      <c r="FX3" s="207"/>
      <c r="FY3" s="207"/>
      <c r="FZ3" s="207"/>
      <c r="GA3" s="207"/>
      <c r="GB3" s="207"/>
      <c r="GC3" s="207"/>
      <c r="GD3" s="207"/>
      <c r="GE3" s="207"/>
      <c r="GF3" s="207"/>
      <c r="GG3" s="207"/>
      <c r="GI3" s="207"/>
      <c r="GJ3" s="207"/>
      <c r="GK3" s="207"/>
      <c r="GL3" s="207"/>
      <c r="GM3" s="207"/>
      <c r="GN3" s="207"/>
      <c r="GO3" s="207"/>
      <c r="GP3" s="207"/>
      <c r="GQ3" s="207"/>
      <c r="GR3" s="207"/>
      <c r="GS3" s="207"/>
      <c r="GT3" s="207"/>
      <c r="GV3" s="207"/>
      <c r="GW3" s="207"/>
      <c r="GX3" s="207"/>
      <c r="GY3" s="207"/>
      <c r="GZ3" s="207"/>
      <c r="HA3" s="207"/>
      <c r="HB3" s="207"/>
      <c r="HC3" s="207"/>
      <c r="HD3" s="207"/>
      <c r="HE3" s="207"/>
      <c r="HF3" s="207"/>
      <c r="HG3" s="207"/>
      <c r="HI3" s="207"/>
      <c r="HJ3" s="207"/>
      <c r="HK3" s="207"/>
      <c r="HL3" s="207"/>
      <c r="HM3" s="207"/>
      <c r="HN3" s="207"/>
      <c r="HO3" s="207"/>
      <c r="HP3" s="207"/>
      <c r="HQ3" s="207"/>
      <c r="HR3" s="207"/>
      <c r="HS3" s="207"/>
      <c r="HT3" s="207"/>
      <c r="HV3" s="207"/>
      <c r="HW3" s="207"/>
      <c r="HX3" s="207"/>
      <c r="HY3" s="207"/>
      <c r="HZ3" s="207"/>
      <c r="IA3" s="207"/>
      <c r="IB3" s="207"/>
      <c r="IC3" s="207"/>
      <c r="ID3" s="207"/>
      <c r="IE3" s="207"/>
      <c r="IF3" s="207"/>
      <c r="IG3" s="207"/>
      <c r="II3" s="207"/>
      <c r="IJ3" s="207"/>
      <c r="IK3" s="207"/>
      <c r="IL3" s="207"/>
      <c r="IM3" s="207"/>
      <c r="IN3" s="207"/>
      <c r="IO3" s="207"/>
      <c r="IP3" s="207"/>
      <c r="IQ3" s="207"/>
      <c r="IR3" s="207"/>
      <c r="IS3" s="207"/>
      <c r="IT3" s="207"/>
      <c r="IV3" s="207"/>
      <c r="IW3" s="207"/>
      <c r="IX3" s="207"/>
      <c r="IY3" s="207"/>
      <c r="IZ3" s="207"/>
      <c r="JA3" s="207"/>
      <c r="JB3" s="207"/>
      <c r="JC3" s="207"/>
      <c r="JD3" s="207"/>
      <c r="JE3" s="207"/>
      <c r="JF3" s="207"/>
      <c r="JG3" s="207"/>
      <c r="JI3" s="207"/>
      <c r="JJ3" s="207"/>
      <c r="JK3" s="207"/>
      <c r="JL3" s="207"/>
      <c r="JM3" s="207"/>
      <c r="JN3" s="207"/>
      <c r="JO3" s="207"/>
      <c r="JP3" s="207"/>
      <c r="JQ3" s="207"/>
      <c r="JR3" s="207"/>
      <c r="JS3" s="207"/>
      <c r="JT3" s="207"/>
      <c r="JV3" s="207"/>
      <c r="JW3" s="207"/>
      <c r="JX3" s="207"/>
      <c r="JY3" s="207"/>
      <c r="JZ3" s="207"/>
      <c r="KA3" s="207"/>
      <c r="KB3" s="207"/>
      <c r="KC3" s="207"/>
      <c r="KD3" s="207"/>
      <c r="KE3" s="207"/>
      <c r="KF3" s="207"/>
      <c r="KG3" s="207"/>
      <c r="KI3" s="207"/>
      <c r="KJ3" s="207"/>
      <c r="KK3" s="207"/>
      <c r="KL3" s="207"/>
      <c r="KM3" s="207"/>
      <c r="KN3" s="207"/>
      <c r="KO3" s="207"/>
      <c r="KP3" s="207"/>
      <c r="KQ3" s="207"/>
      <c r="KR3" s="207"/>
      <c r="KS3" s="207"/>
      <c r="KT3" s="207"/>
      <c r="KV3" s="207"/>
      <c r="KW3" s="207"/>
      <c r="KX3" s="207"/>
      <c r="KY3" s="207"/>
      <c r="KZ3" s="207"/>
      <c r="LA3" s="207"/>
      <c r="LB3" s="207"/>
      <c r="LC3" s="207"/>
      <c r="LD3" s="207"/>
      <c r="LE3" s="207"/>
      <c r="LF3" s="207"/>
      <c r="LG3" s="207"/>
      <c r="LI3" s="207"/>
      <c r="LJ3" s="207"/>
      <c r="LK3" s="207"/>
      <c r="LL3" s="207"/>
      <c r="LM3" s="207"/>
      <c r="LN3" s="207"/>
      <c r="LO3" s="207"/>
      <c r="LP3" s="207"/>
      <c r="LQ3" s="207"/>
      <c r="LR3" s="207"/>
      <c r="LS3" s="207"/>
      <c r="LT3" s="207"/>
      <c r="LV3" s="207"/>
      <c r="LW3" s="207"/>
      <c r="LX3" s="207"/>
      <c r="LY3" s="207"/>
      <c r="LZ3" s="207"/>
      <c r="MA3" s="207"/>
      <c r="MB3" s="207"/>
      <c r="MC3" s="207"/>
      <c r="MD3" s="207"/>
      <c r="ME3" s="207"/>
      <c r="MF3" s="207"/>
      <c r="MG3" s="207"/>
    </row>
    <row r="4" customFormat="false" ht="40.5" hidden="false" customHeight="true" outlineLevel="0" collapsed="false">
      <c r="A4" s="204"/>
      <c r="B4" s="208"/>
      <c r="C4" s="209"/>
      <c r="D4" s="209"/>
      <c r="E4" s="210"/>
      <c r="F4" s="211" t="str">
        <f aca="false">Language!$E$174</f>
        <v>Result</v>
      </c>
      <c r="G4" s="211"/>
      <c r="H4" s="107"/>
      <c r="I4" s="212"/>
      <c r="J4" s="209"/>
      <c r="K4" s="209"/>
      <c r="L4" s="210"/>
      <c r="M4" s="213" t="str">
        <f aca="false">Language!$E$177</f>
        <v>result</v>
      </c>
      <c r="N4" s="213"/>
      <c r="O4" s="214" t="str">
        <f aca="false">Language!$E$186</f>
        <v>Final</v>
      </c>
      <c r="P4" s="214" t="str">
        <f aca="false">Language!$E$178</f>
        <v>W/D/L</v>
      </c>
      <c r="Q4" s="214" t="str">
        <f aca="false">Language!$E$179</f>
        <v>GD</v>
      </c>
      <c r="R4" s="214" t="str">
        <f aca="false">Language!$E$180</f>
        <v>exact</v>
      </c>
      <c r="S4" s="214" t="str">
        <f aca="false">Language!$E$191</f>
        <v>many g.</v>
      </c>
      <c r="T4" s="215" t="str">
        <f aca="false">Language!$E$181</f>
        <v>teams</v>
      </c>
      <c r="V4" s="212"/>
      <c r="W4" s="209"/>
      <c r="X4" s="209"/>
      <c r="Y4" s="210"/>
      <c r="Z4" s="213" t="str">
        <f aca="false">Language!$E$177</f>
        <v>result</v>
      </c>
      <c r="AA4" s="213"/>
      <c r="AB4" s="214" t="str">
        <f aca="false">Language!$E$186</f>
        <v>Final</v>
      </c>
      <c r="AC4" s="214" t="str">
        <f aca="false">Language!$E$178</f>
        <v>W/D/L</v>
      </c>
      <c r="AD4" s="214" t="str">
        <f aca="false">Language!$E$179</f>
        <v>GD</v>
      </c>
      <c r="AE4" s="214" t="str">
        <f aca="false">Language!$E$180</f>
        <v>exact</v>
      </c>
      <c r="AF4" s="214" t="str">
        <f aca="false">Language!$E$191</f>
        <v>many g.</v>
      </c>
      <c r="AG4" s="215" t="str">
        <f aca="false">Language!$E$181</f>
        <v>teams</v>
      </c>
      <c r="AI4" s="212"/>
      <c r="AJ4" s="209"/>
      <c r="AK4" s="209"/>
      <c r="AL4" s="210"/>
      <c r="AM4" s="213" t="str">
        <f aca="false">Language!$E$177</f>
        <v>result</v>
      </c>
      <c r="AN4" s="213"/>
      <c r="AO4" s="214" t="str">
        <f aca="false">Language!$E$186</f>
        <v>Final</v>
      </c>
      <c r="AP4" s="214" t="str">
        <f aca="false">Language!$E$178</f>
        <v>W/D/L</v>
      </c>
      <c r="AQ4" s="214" t="str">
        <f aca="false">Language!$E$179</f>
        <v>GD</v>
      </c>
      <c r="AR4" s="214" t="str">
        <f aca="false">Language!$E$180</f>
        <v>exact</v>
      </c>
      <c r="AS4" s="214" t="str">
        <f aca="false">Language!$E$191</f>
        <v>many g.</v>
      </c>
      <c r="AT4" s="215" t="str">
        <f aca="false">Language!$E$181</f>
        <v>teams</v>
      </c>
      <c r="AV4" s="212"/>
      <c r="AW4" s="209"/>
      <c r="AX4" s="209"/>
      <c r="AY4" s="210"/>
      <c r="AZ4" s="213" t="str">
        <f aca="false">Language!$E$177</f>
        <v>result</v>
      </c>
      <c r="BA4" s="213"/>
      <c r="BB4" s="214" t="str">
        <f aca="false">Language!$E$186</f>
        <v>Final</v>
      </c>
      <c r="BC4" s="214" t="str">
        <f aca="false">Language!$E$178</f>
        <v>W/D/L</v>
      </c>
      <c r="BD4" s="214" t="str">
        <f aca="false">Language!$E$179</f>
        <v>GD</v>
      </c>
      <c r="BE4" s="214" t="str">
        <f aca="false">Language!$E$180</f>
        <v>exact</v>
      </c>
      <c r="BF4" s="214" t="str">
        <f aca="false">Language!$E$191</f>
        <v>many g.</v>
      </c>
      <c r="BG4" s="215" t="str">
        <f aca="false">Language!$E$181</f>
        <v>teams</v>
      </c>
      <c r="BI4" s="212"/>
      <c r="BJ4" s="209"/>
      <c r="BK4" s="209"/>
      <c r="BL4" s="210"/>
      <c r="BM4" s="213" t="str">
        <f aca="false">Language!$E$177</f>
        <v>result</v>
      </c>
      <c r="BN4" s="213"/>
      <c r="BO4" s="214" t="str">
        <f aca="false">Language!$E$186</f>
        <v>Final</v>
      </c>
      <c r="BP4" s="214" t="str">
        <f aca="false">Language!$E$178</f>
        <v>W/D/L</v>
      </c>
      <c r="BQ4" s="214" t="str">
        <f aca="false">Language!$E$179</f>
        <v>GD</v>
      </c>
      <c r="BR4" s="214" t="str">
        <f aca="false">Language!$E$180</f>
        <v>exact</v>
      </c>
      <c r="BS4" s="214" t="str">
        <f aca="false">Language!$E$191</f>
        <v>many g.</v>
      </c>
      <c r="BT4" s="215" t="str">
        <f aca="false">Language!$E$181</f>
        <v>teams</v>
      </c>
      <c r="BV4" s="212"/>
      <c r="BW4" s="209"/>
      <c r="BX4" s="209"/>
      <c r="BY4" s="210"/>
      <c r="BZ4" s="213" t="str">
        <f aca="false">Language!$E$177</f>
        <v>result</v>
      </c>
      <c r="CA4" s="213"/>
      <c r="CB4" s="214" t="str">
        <f aca="false">Language!$E$186</f>
        <v>Final</v>
      </c>
      <c r="CC4" s="214" t="str">
        <f aca="false">Language!$E$178</f>
        <v>W/D/L</v>
      </c>
      <c r="CD4" s="214" t="str">
        <f aca="false">Language!$E$179</f>
        <v>GD</v>
      </c>
      <c r="CE4" s="214" t="str">
        <f aca="false">Language!$E$180</f>
        <v>exact</v>
      </c>
      <c r="CF4" s="214" t="str">
        <f aca="false">Language!$E$191</f>
        <v>many g.</v>
      </c>
      <c r="CG4" s="215" t="str">
        <f aca="false">Language!$E$181</f>
        <v>teams</v>
      </c>
      <c r="CI4" s="212"/>
      <c r="CJ4" s="209"/>
      <c r="CK4" s="209"/>
      <c r="CL4" s="210"/>
      <c r="CM4" s="213" t="str">
        <f aca="false">Language!$E$177</f>
        <v>result</v>
      </c>
      <c r="CN4" s="213"/>
      <c r="CO4" s="214" t="str">
        <f aca="false">Language!$E$186</f>
        <v>Final</v>
      </c>
      <c r="CP4" s="214" t="str">
        <f aca="false">Language!$E$178</f>
        <v>W/D/L</v>
      </c>
      <c r="CQ4" s="214" t="str">
        <f aca="false">Language!$E$179</f>
        <v>GD</v>
      </c>
      <c r="CR4" s="214" t="str">
        <f aca="false">Language!$E$180</f>
        <v>exact</v>
      </c>
      <c r="CS4" s="214" t="str">
        <f aca="false">Language!$E$191</f>
        <v>many g.</v>
      </c>
      <c r="CT4" s="215" t="str">
        <f aca="false">Language!$E$181</f>
        <v>teams</v>
      </c>
      <c r="CV4" s="212"/>
      <c r="CW4" s="209"/>
      <c r="CX4" s="209"/>
      <c r="CY4" s="210"/>
      <c r="CZ4" s="213" t="str">
        <f aca="false">Language!$E$177</f>
        <v>result</v>
      </c>
      <c r="DA4" s="213"/>
      <c r="DB4" s="214" t="str">
        <f aca="false">Language!$E$186</f>
        <v>Final</v>
      </c>
      <c r="DC4" s="214" t="str">
        <f aca="false">Language!$E$178</f>
        <v>W/D/L</v>
      </c>
      <c r="DD4" s="214" t="str">
        <f aca="false">Language!$E$179</f>
        <v>GD</v>
      </c>
      <c r="DE4" s="214" t="str">
        <f aca="false">Language!$E$180</f>
        <v>exact</v>
      </c>
      <c r="DF4" s="214" t="str">
        <f aca="false">Language!$E$191</f>
        <v>many g.</v>
      </c>
      <c r="DG4" s="215" t="str">
        <f aca="false">Language!$E$181</f>
        <v>teams</v>
      </c>
      <c r="DI4" s="212"/>
      <c r="DJ4" s="209"/>
      <c r="DK4" s="209"/>
      <c r="DL4" s="210"/>
      <c r="DM4" s="213" t="str">
        <f aca="false">Language!$E$177</f>
        <v>result</v>
      </c>
      <c r="DN4" s="213"/>
      <c r="DO4" s="214" t="str">
        <f aca="false">Language!$E$186</f>
        <v>Final</v>
      </c>
      <c r="DP4" s="214" t="str">
        <f aca="false">Language!$E$178</f>
        <v>W/D/L</v>
      </c>
      <c r="DQ4" s="214" t="str">
        <f aca="false">Language!$E$179</f>
        <v>GD</v>
      </c>
      <c r="DR4" s="214" t="str">
        <f aca="false">Language!$E$180</f>
        <v>exact</v>
      </c>
      <c r="DS4" s="214" t="str">
        <f aca="false">Language!$E$191</f>
        <v>many g.</v>
      </c>
      <c r="DT4" s="215" t="str">
        <f aca="false">Language!$E$181</f>
        <v>teams</v>
      </c>
      <c r="DV4" s="212"/>
      <c r="DW4" s="209"/>
      <c r="DX4" s="209"/>
      <c r="DY4" s="210"/>
      <c r="DZ4" s="213" t="str">
        <f aca="false">Language!$E$177</f>
        <v>result</v>
      </c>
      <c r="EA4" s="213"/>
      <c r="EB4" s="214" t="str">
        <f aca="false">Language!$E$186</f>
        <v>Final</v>
      </c>
      <c r="EC4" s="214" t="str">
        <f aca="false">Language!$E$178</f>
        <v>W/D/L</v>
      </c>
      <c r="ED4" s="214" t="str">
        <f aca="false">Language!$E$179</f>
        <v>GD</v>
      </c>
      <c r="EE4" s="214" t="str">
        <f aca="false">Language!$E$180</f>
        <v>exact</v>
      </c>
      <c r="EF4" s="214" t="str">
        <f aca="false">Language!$E$191</f>
        <v>many g.</v>
      </c>
      <c r="EG4" s="215" t="str">
        <f aca="false">Language!$E$181</f>
        <v>teams</v>
      </c>
      <c r="EI4" s="212"/>
      <c r="EJ4" s="209"/>
      <c r="EK4" s="209"/>
      <c r="EL4" s="210"/>
      <c r="EM4" s="213" t="str">
        <f aca="false">Language!$E$177</f>
        <v>result</v>
      </c>
      <c r="EN4" s="213"/>
      <c r="EO4" s="214" t="str">
        <f aca="false">Language!$E$186</f>
        <v>Final</v>
      </c>
      <c r="EP4" s="214" t="str">
        <f aca="false">Language!$E$178</f>
        <v>W/D/L</v>
      </c>
      <c r="EQ4" s="214" t="str">
        <f aca="false">Language!$E$179</f>
        <v>GD</v>
      </c>
      <c r="ER4" s="214" t="str">
        <f aca="false">Language!$E$180</f>
        <v>exact</v>
      </c>
      <c r="ES4" s="214" t="str">
        <f aca="false">Language!$E$191</f>
        <v>many g.</v>
      </c>
      <c r="ET4" s="215" t="str">
        <f aca="false">Language!$E$181</f>
        <v>teams</v>
      </c>
      <c r="EV4" s="212"/>
      <c r="EW4" s="209"/>
      <c r="EX4" s="209"/>
      <c r="EY4" s="210"/>
      <c r="EZ4" s="213" t="str">
        <f aca="false">Language!$E$177</f>
        <v>result</v>
      </c>
      <c r="FA4" s="213"/>
      <c r="FB4" s="214" t="str">
        <f aca="false">Language!$E$186</f>
        <v>Final</v>
      </c>
      <c r="FC4" s="214" t="str">
        <f aca="false">Language!$E$178</f>
        <v>W/D/L</v>
      </c>
      <c r="FD4" s="214" t="str">
        <f aca="false">Language!$E$179</f>
        <v>GD</v>
      </c>
      <c r="FE4" s="214" t="str">
        <f aca="false">Language!$E$180</f>
        <v>exact</v>
      </c>
      <c r="FF4" s="214" t="str">
        <f aca="false">Language!$E$191</f>
        <v>many g.</v>
      </c>
      <c r="FG4" s="215" t="str">
        <f aca="false">Language!$E$181</f>
        <v>teams</v>
      </c>
      <c r="FI4" s="212"/>
      <c r="FJ4" s="209"/>
      <c r="FK4" s="209"/>
      <c r="FL4" s="210"/>
      <c r="FM4" s="213" t="str">
        <f aca="false">Language!$E$177</f>
        <v>result</v>
      </c>
      <c r="FN4" s="213"/>
      <c r="FO4" s="214" t="str">
        <f aca="false">Language!$E$186</f>
        <v>Final</v>
      </c>
      <c r="FP4" s="214" t="str">
        <f aca="false">Language!$E$178</f>
        <v>W/D/L</v>
      </c>
      <c r="FQ4" s="214" t="str">
        <f aca="false">Language!$E$179</f>
        <v>GD</v>
      </c>
      <c r="FR4" s="214" t="str">
        <f aca="false">Language!$E$180</f>
        <v>exact</v>
      </c>
      <c r="FS4" s="214" t="str">
        <f aca="false">Language!$E$191</f>
        <v>many g.</v>
      </c>
      <c r="FT4" s="215" t="str">
        <f aca="false">Language!$E$181</f>
        <v>teams</v>
      </c>
      <c r="FV4" s="212"/>
      <c r="FW4" s="209"/>
      <c r="FX4" s="209"/>
      <c r="FY4" s="210"/>
      <c r="FZ4" s="213" t="str">
        <f aca="false">Language!$E$177</f>
        <v>result</v>
      </c>
      <c r="GA4" s="213"/>
      <c r="GB4" s="214" t="str">
        <f aca="false">Language!$E$186</f>
        <v>Final</v>
      </c>
      <c r="GC4" s="214" t="str">
        <f aca="false">Language!$E$178</f>
        <v>W/D/L</v>
      </c>
      <c r="GD4" s="214" t="str">
        <f aca="false">Language!$E$179</f>
        <v>GD</v>
      </c>
      <c r="GE4" s="214" t="str">
        <f aca="false">Language!$E$180</f>
        <v>exact</v>
      </c>
      <c r="GF4" s="214" t="str">
        <f aca="false">Language!$E$191</f>
        <v>many g.</v>
      </c>
      <c r="GG4" s="215" t="str">
        <f aca="false">Language!$E$181</f>
        <v>teams</v>
      </c>
      <c r="GI4" s="212"/>
      <c r="GJ4" s="209"/>
      <c r="GK4" s="209"/>
      <c r="GL4" s="210"/>
      <c r="GM4" s="213" t="str">
        <f aca="false">Language!$E$177</f>
        <v>result</v>
      </c>
      <c r="GN4" s="213"/>
      <c r="GO4" s="214" t="str">
        <f aca="false">Language!$E$186</f>
        <v>Final</v>
      </c>
      <c r="GP4" s="214" t="str">
        <f aca="false">Language!$E$178</f>
        <v>W/D/L</v>
      </c>
      <c r="GQ4" s="214" t="str">
        <f aca="false">Language!$E$179</f>
        <v>GD</v>
      </c>
      <c r="GR4" s="214" t="str">
        <f aca="false">Language!$E$180</f>
        <v>exact</v>
      </c>
      <c r="GS4" s="214" t="str">
        <f aca="false">Language!$E$191</f>
        <v>many g.</v>
      </c>
      <c r="GT4" s="215" t="str">
        <f aca="false">Language!$E$181</f>
        <v>teams</v>
      </c>
      <c r="GV4" s="212"/>
      <c r="GW4" s="209"/>
      <c r="GX4" s="209"/>
      <c r="GY4" s="210"/>
      <c r="GZ4" s="213" t="str">
        <f aca="false">Language!$E$177</f>
        <v>result</v>
      </c>
      <c r="HA4" s="213"/>
      <c r="HB4" s="214" t="str">
        <f aca="false">Language!$E$186</f>
        <v>Final</v>
      </c>
      <c r="HC4" s="214" t="str">
        <f aca="false">Language!$E$178</f>
        <v>W/D/L</v>
      </c>
      <c r="HD4" s="214" t="str">
        <f aca="false">Language!$E$179</f>
        <v>GD</v>
      </c>
      <c r="HE4" s="214" t="str">
        <f aca="false">Language!$E$180</f>
        <v>exact</v>
      </c>
      <c r="HF4" s="214" t="str">
        <f aca="false">Language!$E$191</f>
        <v>many g.</v>
      </c>
      <c r="HG4" s="215" t="str">
        <f aca="false">Language!$E$181</f>
        <v>teams</v>
      </c>
      <c r="HI4" s="212"/>
      <c r="HJ4" s="209"/>
      <c r="HK4" s="209"/>
      <c r="HL4" s="210"/>
      <c r="HM4" s="213" t="str">
        <f aca="false">Language!$E$177</f>
        <v>result</v>
      </c>
      <c r="HN4" s="213"/>
      <c r="HO4" s="214" t="str">
        <f aca="false">Language!$E$186</f>
        <v>Final</v>
      </c>
      <c r="HP4" s="214" t="str">
        <f aca="false">Language!$E$178</f>
        <v>W/D/L</v>
      </c>
      <c r="HQ4" s="214" t="str">
        <f aca="false">Language!$E$179</f>
        <v>GD</v>
      </c>
      <c r="HR4" s="214" t="str">
        <f aca="false">Language!$E$180</f>
        <v>exact</v>
      </c>
      <c r="HS4" s="214" t="str">
        <f aca="false">Language!$E$191</f>
        <v>many g.</v>
      </c>
      <c r="HT4" s="215" t="str">
        <f aca="false">Language!$E$181</f>
        <v>teams</v>
      </c>
      <c r="HV4" s="212"/>
      <c r="HW4" s="209"/>
      <c r="HX4" s="209"/>
      <c r="HY4" s="210"/>
      <c r="HZ4" s="213" t="str">
        <f aca="false">Language!$E$177</f>
        <v>result</v>
      </c>
      <c r="IA4" s="213"/>
      <c r="IB4" s="214" t="str">
        <f aca="false">Language!$E$186</f>
        <v>Final</v>
      </c>
      <c r="IC4" s="214" t="str">
        <f aca="false">Language!$E$178</f>
        <v>W/D/L</v>
      </c>
      <c r="ID4" s="214" t="str">
        <f aca="false">Language!$E$179</f>
        <v>GD</v>
      </c>
      <c r="IE4" s="214" t="str">
        <f aca="false">Language!$E$180</f>
        <v>exact</v>
      </c>
      <c r="IF4" s="214" t="str">
        <f aca="false">Language!$E$191</f>
        <v>many g.</v>
      </c>
      <c r="IG4" s="215" t="str">
        <f aca="false">Language!$E$181</f>
        <v>teams</v>
      </c>
      <c r="II4" s="212"/>
      <c r="IJ4" s="209"/>
      <c r="IK4" s="209"/>
      <c r="IL4" s="210"/>
      <c r="IM4" s="213" t="str">
        <f aca="false">Language!$E$177</f>
        <v>result</v>
      </c>
      <c r="IN4" s="213"/>
      <c r="IO4" s="214" t="str">
        <f aca="false">Language!$E$186</f>
        <v>Final</v>
      </c>
      <c r="IP4" s="214" t="str">
        <f aca="false">Language!$E$178</f>
        <v>W/D/L</v>
      </c>
      <c r="IQ4" s="214" t="str">
        <f aca="false">Language!$E$179</f>
        <v>GD</v>
      </c>
      <c r="IR4" s="214" t="str">
        <f aca="false">Language!$E$180</f>
        <v>exact</v>
      </c>
      <c r="IS4" s="214" t="str">
        <f aca="false">Language!$E$191</f>
        <v>many g.</v>
      </c>
      <c r="IT4" s="215" t="str">
        <f aca="false">Language!$E$181</f>
        <v>teams</v>
      </c>
      <c r="IV4" s="212"/>
      <c r="IW4" s="209"/>
      <c r="IX4" s="209"/>
      <c r="IY4" s="210"/>
      <c r="IZ4" s="213" t="str">
        <f aca="false">Language!$E$177</f>
        <v>result</v>
      </c>
      <c r="JA4" s="213"/>
      <c r="JB4" s="214" t="str">
        <f aca="false">Language!$E$186</f>
        <v>Final</v>
      </c>
      <c r="JC4" s="214" t="str">
        <f aca="false">Language!$E$178</f>
        <v>W/D/L</v>
      </c>
      <c r="JD4" s="214" t="str">
        <f aca="false">Language!$E$179</f>
        <v>GD</v>
      </c>
      <c r="JE4" s="214" t="str">
        <f aca="false">Language!$E$180</f>
        <v>exact</v>
      </c>
      <c r="JF4" s="214" t="str">
        <f aca="false">Language!$E$191</f>
        <v>many g.</v>
      </c>
      <c r="JG4" s="215" t="str">
        <f aca="false">Language!$E$181</f>
        <v>teams</v>
      </c>
      <c r="JI4" s="212"/>
      <c r="JJ4" s="209"/>
      <c r="JK4" s="209"/>
      <c r="JL4" s="210"/>
      <c r="JM4" s="213" t="str">
        <f aca="false">Language!$E$177</f>
        <v>result</v>
      </c>
      <c r="JN4" s="213"/>
      <c r="JO4" s="214" t="str">
        <f aca="false">Language!$E$186</f>
        <v>Final</v>
      </c>
      <c r="JP4" s="214" t="str">
        <f aca="false">Language!$E$178</f>
        <v>W/D/L</v>
      </c>
      <c r="JQ4" s="214" t="str">
        <f aca="false">Language!$E$179</f>
        <v>GD</v>
      </c>
      <c r="JR4" s="214" t="str">
        <f aca="false">Language!$E$180</f>
        <v>exact</v>
      </c>
      <c r="JS4" s="214" t="str">
        <f aca="false">Language!$E$191</f>
        <v>many g.</v>
      </c>
      <c r="JT4" s="215" t="str">
        <f aca="false">Language!$E$181</f>
        <v>teams</v>
      </c>
      <c r="JV4" s="212"/>
      <c r="JW4" s="209"/>
      <c r="JX4" s="209"/>
      <c r="JY4" s="210"/>
      <c r="JZ4" s="213" t="str">
        <f aca="false">Language!$E$177</f>
        <v>result</v>
      </c>
      <c r="KA4" s="213"/>
      <c r="KB4" s="214" t="str">
        <f aca="false">Language!$E$186</f>
        <v>Final</v>
      </c>
      <c r="KC4" s="214" t="str">
        <f aca="false">Language!$E$178</f>
        <v>W/D/L</v>
      </c>
      <c r="KD4" s="214" t="str">
        <f aca="false">Language!$E$179</f>
        <v>GD</v>
      </c>
      <c r="KE4" s="214" t="str">
        <f aca="false">Language!$E$180</f>
        <v>exact</v>
      </c>
      <c r="KF4" s="214" t="str">
        <f aca="false">Language!$E$191</f>
        <v>many g.</v>
      </c>
      <c r="KG4" s="215" t="str">
        <f aca="false">Language!$E$181</f>
        <v>teams</v>
      </c>
      <c r="KI4" s="212"/>
      <c r="KJ4" s="209"/>
      <c r="KK4" s="209"/>
      <c r="KL4" s="210"/>
      <c r="KM4" s="213" t="str">
        <f aca="false">Language!$E$177</f>
        <v>result</v>
      </c>
      <c r="KN4" s="213"/>
      <c r="KO4" s="214" t="str">
        <f aca="false">Language!$E$186</f>
        <v>Final</v>
      </c>
      <c r="KP4" s="214" t="str">
        <f aca="false">Language!$E$178</f>
        <v>W/D/L</v>
      </c>
      <c r="KQ4" s="214" t="str">
        <f aca="false">Language!$E$179</f>
        <v>GD</v>
      </c>
      <c r="KR4" s="214" t="str">
        <f aca="false">Language!$E$180</f>
        <v>exact</v>
      </c>
      <c r="KS4" s="214" t="str">
        <f aca="false">Language!$E$191</f>
        <v>many g.</v>
      </c>
      <c r="KT4" s="215" t="str">
        <f aca="false">Language!$E$181</f>
        <v>teams</v>
      </c>
      <c r="KV4" s="212"/>
      <c r="KW4" s="209"/>
      <c r="KX4" s="209"/>
      <c r="KY4" s="210"/>
      <c r="KZ4" s="213" t="str">
        <f aca="false">Language!$E$177</f>
        <v>result</v>
      </c>
      <c r="LA4" s="213"/>
      <c r="LB4" s="214" t="str">
        <f aca="false">Language!$E$186</f>
        <v>Final</v>
      </c>
      <c r="LC4" s="214" t="str">
        <f aca="false">Language!$E$178</f>
        <v>W/D/L</v>
      </c>
      <c r="LD4" s="214" t="str">
        <f aca="false">Language!$E$179</f>
        <v>GD</v>
      </c>
      <c r="LE4" s="214" t="str">
        <f aca="false">Language!$E$180</f>
        <v>exact</v>
      </c>
      <c r="LF4" s="214" t="str">
        <f aca="false">Language!$E$191</f>
        <v>many g.</v>
      </c>
      <c r="LG4" s="215" t="str">
        <f aca="false">Language!$E$181</f>
        <v>teams</v>
      </c>
      <c r="LI4" s="212"/>
      <c r="LJ4" s="209"/>
      <c r="LK4" s="209"/>
      <c r="LL4" s="210"/>
      <c r="LM4" s="213" t="str">
        <f aca="false">Language!$E$177</f>
        <v>result</v>
      </c>
      <c r="LN4" s="213"/>
      <c r="LO4" s="214" t="str">
        <f aca="false">Language!$E$186</f>
        <v>Final</v>
      </c>
      <c r="LP4" s="214" t="str">
        <f aca="false">Language!$E$178</f>
        <v>W/D/L</v>
      </c>
      <c r="LQ4" s="214" t="str">
        <f aca="false">Language!$E$179</f>
        <v>GD</v>
      </c>
      <c r="LR4" s="214" t="str">
        <f aca="false">Language!$E$180</f>
        <v>exact</v>
      </c>
      <c r="LS4" s="214" t="str">
        <f aca="false">Language!$E$191</f>
        <v>many g.</v>
      </c>
      <c r="LT4" s="215" t="str">
        <f aca="false">Language!$E$181</f>
        <v>teams</v>
      </c>
      <c r="LV4" s="212"/>
      <c r="LW4" s="209"/>
      <c r="LX4" s="209"/>
      <c r="LY4" s="210"/>
      <c r="LZ4" s="213" t="str">
        <f aca="false">Language!$E$177</f>
        <v>result</v>
      </c>
      <c r="MA4" s="213"/>
      <c r="MB4" s="214" t="str">
        <f aca="false">Language!$E$186</f>
        <v>Final</v>
      </c>
      <c r="MC4" s="214" t="str">
        <f aca="false">Language!$E$178</f>
        <v>W/D/L</v>
      </c>
      <c r="MD4" s="214" t="str">
        <f aca="false">Language!$E$179</f>
        <v>GD</v>
      </c>
      <c r="ME4" s="214" t="str">
        <f aca="false">Language!$E$180</f>
        <v>exact</v>
      </c>
      <c r="MF4" s="214" t="str">
        <f aca="false">Language!$E$191</f>
        <v>many g.</v>
      </c>
      <c r="MG4" s="215" t="str">
        <f aca="false">Language!$E$181</f>
        <v>teams</v>
      </c>
    </row>
    <row r="5" customFormat="false" ht="24" hidden="false" customHeight="true" outlineLevel="0" collapsed="false">
      <c r="A5" s="216"/>
      <c r="B5" s="217" t="str">
        <f aca="false">Language!$E$95&amp;" A"</f>
        <v>Group A</v>
      </c>
      <c r="C5" s="218"/>
      <c r="D5" s="219"/>
      <c r="E5" s="220"/>
      <c r="F5" s="221"/>
      <c r="G5" s="222"/>
      <c r="H5" s="107"/>
      <c r="I5" s="217" t="str">
        <f aca="false">$B5</f>
        <v>Group A</v>
      </c>
      <c r="J5" s="219"/>
      <c r="K5" s="219"/>
      <c r="L5" s="220"/>
      <c r="M5" s="223"/>
      <c r="N5" s="224"/>
      <c r="O5" s="221"/>
      <c r="P5" s="225"/>
      <c r="Q5" s="225"/>
      <c r="R5" s="220"/>
      <c r="S5" s="220"/>
      <c r="T5" s="226"/>
      <c r="V5" s="217" t="str">
        <f aca="false">$B5</f>
        <v>Group A</v>
      </c>
      <c r="W5" s="219"/>
      <c r="X5" s="219"/>
      <c r="Y5" s="220"/>
      <c r="Z5" s="223"/>
      <c r="AA5" s="224"/>
      <c r="AB5" s="221"/>
      <c r="AC5" s="225"/>
      <c r="AD5" s="225"/>
      <c r="AE5" s="220"/>
      <c r="AF5" s="220"/>
      <c r="AG5" s="226"/>
      <c r="AI5" s="217" t="str">
        <f aca="false">$B5</f>
        <v>Group A</v>
      </c>
      <c r="AJ5" s="219"/>
      <c r="AK5" s="219"/>
      <c r="AL5" s="220"/>
      <c r="AM5" s="223"/>
      <c r="AN5" s="224"/>
      <c r="AO5" s="221"/>
      <c r="AP5" s="225"/>
      <c r="AQ5" s="225"/>
      <c r="AR5" s="220"/>
      <c r="AS5" s="220"/>
      <c r="AT5" s="226"/>
      <c r="AV5" s="217" t="str">
        <f aca="false">$B5</f>
        <v>Group A</v>
      </c>
      <c r="AW5" s="219"/>
      <c r="AX5" s="219"/>
      <c r="AY5" s="220"/>
      <c r="AZ5" s="223"/>
      <c r="BA5" s="224"/>
      <c r="BB5" s="221"/>
      <c r="BC5" s="225"/>
      <c r="BD5" s="225"/>
      <c r="BE5" s="220"/>
      <c r="BF5" s="220"/>
      <c r="BG5" s="226"/>
      <c r="BI5" s="217" t="str">
        <f aca="false">$B5</f>
        <v>Group A</v>
      </c>
      <c r="BJ5" s="219"/>
      <c r="BK5" s="219"/>
      <c r="BL5" s="220"/>
      <c r="BM5" s="223"/>
      <c r="BN5" s="224"/>
      <c r="BO5" s="221"/>
      <c r="BP5" s="225"/>
      <c r="BQ5" s="225"/>
      <c r="BR5" s="220"/>
      <c r="BS5" s="220"/>
      <c r="BT5" s="226"/>
      <c r="BV5" s="217" t="str">
        <f aca="false">$B5</f>
        <v>Group A</v>
      </c>
      <c r="BW5" s="219"/>
      <c r="BX5" s="219"/>
      <c r="BY5" s="220"/>
      <c r="BZ5" s="223"/>
      <c r="CA5" s="224"/>
      <c r="CB5" s="221"/>
      <c r="CC5" s="225"/>
      <c r="CD5" s="225"/>
      <c r="CE5" s="220"/>
      <c r="CF5" s="220"/>
      <c r="CG5" s="226"/>
      <c r="CI5" s="217" t="str">
        <f aca="false">$B5</f>
        <v>Group A</v>
      </c>
      <c r="CJ5" s="219"/>
      <c r="CK5" s="219"/>
      <c r="CL5" s="220"/>
      <c r="CM5" s="223"/>
      <c r="CN5" s="224"/>
      <c r="CO5" s="221"/>
      <c r="CP5" s="225"/>
      <c r="CQ5" s="225"/>
      <c r="CR5" s="220"/>
      <c r="CS5" s="220"/>
      <c r="CT5" s="226"/>
      <c r="CV5" s="217" t="str">
        <f aca="false">$B5</f>
        <v>Group A</v>
      </c>
      <c r="CW5" s="219"/>
      <c r="CX5" s="219"/>
      <c r="CY5" s="220"/>
      <c r="CZ5" s="223"/>
      <c r="DA5" s="224"/>
      <c r="DB5" s="221"/>
      <c r="DC5" s="225"/>
      <c r="DD5" s="225"/>
      <c r="DE5" s="220"/>
      <c r="DF5" s="220"/>
      <c r="DG5" s="226"/>
      <c r="DI5" s="217" t="str">
        <f aca="false">$B5</f>
        <v>Group A</v>
      </c>
      <c r="DJ5" s="219"/>
      <c r="DK5" s="219"/>
      <c r="DL5" s="220"/>
      <c r="DM5" s="223"/>
      <c r="DN5" s="224"/>
      <c r="DO5" s="221"/>
      <c r="DP5" s="225"/>
      <c r="DQ5" s="225"/>
      <c r="DR5" s="220"/>
      <c r="DS5" s="220"/>
      <c r="DT5" s="226"/>
      <c r="DV5" s="217" t="str">
        <f aca="false">$B5</f>
        <v>Group A</v>
      </c>
      <c r="DW5" s="219"/>
      <c r="DX5" s="219"/>
      <c r="DY5" s="220"/>
      <c r="DZ5" s="223"/>
      <c r="EA5" s="224"/>
      <c r="EB5" s="221"/>
      <c r="EC5" s="225"/>
      <c r="ED5" s="225"/>
      <c r="EE5" s="220"/>
      <c r="EF5" s="220"/>
      <c r="EG5" s="226"/>
      <c r="EI5" s="217" t="str">
        <f aca="false">$B5</f>
        <v>Group A</v>
      </c>
      <c r="EJ5" s="219"/>
      <c r="EK5" s="219"/>
      <c r="EL5" s="220"/>
      <c r="EM5" s="223"/>
      <c r="EN5" s="224"/>
      <c r="EO5" s="221"/>
      <c r="EP5" s="225"/>
      <c r="EQ5" s="225"/>
      <c r="ER5" s="220"/>
      <c r="ES5" s="220"/>
      <c r="ET5" s="226"/>
      <c r="EV5" s="217" t="str">
        <f aca="false">$B5</f>
        <v>Group A</v>
      </c>
      <c r="EW5" s="219"/>
      <c r="EX5" s="219"/>
      <c r="EY5" s="220"/>
      <c r="EZ5" s="223"/>
      <c r="FA5" s="224"/>
      <c r="FB5" s="221"/>
      <c r="FC5" s="225"/>
      <c r="FD5" s="225"/>
      <c r="FE5" s="220"/>
      <c r="FF5" s="220"/>
      <c r="FG5" s="226"/>
      <c r="FI5" s="217" t="str">
        <f aca="false">$B5</f>
        <v>Group A</v>
      </c>
      <c r="FJ5" s="219"/>
      <c r="FK5" s="219"/>
      <c r="FL5" s="220"/>
      <c r="FM5" s="223"/>
      <c r="FN5" s="224"/>
      <c r="FO5" s="221"/>
      <c r="FP5" s="225"/>
      <c r="FQ5" s="225"/>
      <c r="FR5" s="220"/>
      <c r="FS5" s="220"/>
      <c r="FT5" s="226"/>
      <c r="FV5" s="217" t="str">
        <f aca="false">$B5</f>
        <v>Group A</v>
      </c>
      <c r="FW5" s="219"/>
      <c r="FX5" s="219"/>
      <c r="FY5" s="220"/>
      <c r="FZ5" s="223"/>
      <c r="GA5" s="224"/>
      <c r="GB5" s="221"/>
      <c r="GC5" s="225"/>
      <c r="GD5" s="225"/>
      <c r="GE5" s="220"/>
      <c r="GF5" s="220"/>
      <c r="GG5" s="226"/>
      <c r="GI5" s="217" t="str">
        <f aca="false">$B5</f>
        <v>Group A</v>
      </c>
      <c r="GJ5" s="219"/>
      <c r="GK5" s="219"/>
      <c r="GL5" s="220"/>
      <c r="GM5" s="223"/>
      <c r="GN5" s="224"/>
      <c r="GO5" s="221"/>
      <c r="GP5" s="225"/>
      <c r="GQ5" s="225"/>
      <c r="GR5" s="220"/>
      <c r="GS5" s="220"/>
      <c r="GT5" s="226"/>
      <c r="GV5" s="217" t="str">
        <f aca="false">$B5</f>
        <v>Group A</v>
      </c>
      <c r="GW5" s="219"/>
      <c r="GX5" s="219"/>
      <c r="GY5" s="220"/>
      <c r="GZ5" s="223"/>
      <c r="HA5" s="224"/>
      <c r="HB5" s="221"/>
      <c r="HC5" s="225"/>
      <c r="HD5" s="225"/>
      <c r="HE5" s="220"/>
      <c r="HF5" s="220"/>
      <c r="HG5" s="226"/>
      <c r="HI5" s="217" t="str">
        <f aca="false">$B5</f>
        <v>Group A</v>
      </c>
      <c r="HJ5" s="219"/>
      <c r="HK5" s="219"/>
      <c r="HL5" s="220"/>
      <c r="HM5" s="223"/>
      <c r="HN5" s="224"/>
      <c r="HO5" s="221"/>
      <c r="HP5" s="225"/>
      <c r="HQ5" s="225"/>
      <c r="HR5" s="220"/>
      <c r="HS5" s="220"/>
      <c r="HT5" s="226"/>
      <c r="HV5" s="217" t="str">
        <f aca="false">$B5</f>
        <v>Group A</v>
      </c>
      <c r="HW5" s="219"/>
      <c r="HX5" s="219"/>
      <c r="HY5" s="220"/>
      <c r="HZ5" s="223"/>
      <c r="IA5" s="224"/>
      <c r="IB5" s="221"/>
      <c r="IC5" s="225"/>
      <c r="ID5" s="225"/>
      <c r="IE5" s="220"/>
      <c r="IF5" s="220"/>
      <c r="IG5" s="226"/>
      <c r="II5" s="217" t="str">
        <f aca="false">$B5</f>
        <v>Group A</v>
      </c>
      <c r="IJ5" s="219"/>
      <c r="IK5" s="219"/>
      <c r="IL5" s="220"/>
      <c r="IM5" s="223"/>
      <c r="IN5" s="224"/>
      <c r="IO5" s="221"/>
      <c r="IP5" s="225"/>
      <c r="IQ5" s="225"/>
      <c r="IR5" s="220"/>
      <c r="IS5" s="220"/>
      <c r="IT5" s="226"/>
      <c r="IV5" s="217" t="str">
        <f aca="false">$B5</f>
        <v>Group A</v>
      </c>
      <c r="IW5" s="219"/>
      <c r="IX5" s="219"/>
      <c r="IY5" s="220"/>
      <c r="IZ5" s="223"/>
      <c r="JA5" s="224"/>
      <c r="JB5" s="221"/>
      <c r="JC5" s="225"/>
      <c r="JD5" s="225"/>
      <c r="JE5" s="220"/>
      <c r="JF5" s="220"/>
      <c r="JG5" s="226"/>
      <c r="JI5" s="217" t="str">
        <f aca="false">$B5</f>
        <v>Group A</v>
      </c>
      <c r="JJ5" s="219"/>
      <c r="JK5" s="219"/>
      <c r="JL5" s="220"/>
      <c r="JM5" s="223"/>
      <c r="JN5" s="224"/>
      <c r="JO5" s="221"/>
      <c r="JP5" s="225"/>
      <c r="JQ5" s="225"/>
      <c r="JR5" s="220"/>
      <c r="JS5" s="220"/>
      <c r="JT5" s="226"/>
      <c r="JV5" s="217" t="str">
        <f aca="false">$B5</f>
        <v>Group A</v>
      </c>
      <c r="JW5" s="219"/>
      <c r="JX5" s="219"/>
      <c r="JY5" s="220"/>
      <c r="JZ5" s="223"/>
      <c r="KA5" s="224"/>
      <c r="KB5" s="221"/>
      <c r="KC5" s="225"/>
      <c r="KD5" s="225"/>
      <c r="KE5" s="220"/>
      <c r="KF5" s="220"/>
      <c r="KG5" s="226"/>
      <c r="KI5" s="217" t="str">
        <f aca="false">$B5</f>
        <v>Group A</v>
      </c>
      <c r="KJ5" s="219"/>
      <c r="KK5" s="219"/>
      <c r="KL5" s="220"/>
      <c r="KM5" s="223"/>
      <c r="KN5" s="224"/>
      <c r="KO5" s="221"/>
      <c r="KP5" s="225"/>
      <c r="KQ5" s="225"/>
      <c r="KR5" s="220"/>
      <c r="KS5" s="220"/>
      <c r="KT5" s="226"/>
      <c r="KV5" s="217" t="str">
        <f aca="false">$B5</f>
        <v>Group A</v>
      </c>
      <c r="KW5" s="219"/>
      <c r="KX5" s="219"/>
      <c r="KY5" s="220"/>
      <c r="KZ5" s="223"/>
      <c r="LA5" s="224"/>
      <c r="LB5" s="221"/>
      <c r="LC5" s="225"/>
      <c r="LD5" s="225"/>
      <c r="LE5" s="220"/>
      <c r="LF5" s="220"/>
      <c r="LG5" s="226"/>
      <c r="LI5" s="217" t="str">
        <f aca="false">$B5</f>
        <v>Group A</v>
      </c>
      <c r="LJ5" s="219"/>
      <c r="LK5" s="219"/>
      <c r="LL5" s="220"/>
      <c r="LM5" s="223"/>
      <c r="LN5" s="224"/>
      <c r="LO5" s="221"/>
      <c r="LP5" s="225"/>
      <c r="LQ5" s="225"/>
      <c r="LR5" s="220"/>
      <c r="LS5" s="220"/>
      <c r="LT5" s="226"/>
      <c r="LV5" s="217" t="str">
        <f aca="false">$B5</f>
        <v>Group A</v>
      </c>
      <c r="LW5" s="219"/>
      <c r="LX5" s="219"/>
      <c r="LY5" s="220"/>
      <c r="LZ5" s="223"/>
      <c r="MA5" s="224"/>
      <c r="MB5" s="221"/>
      <c r="MC5" s="225"/>
      <c r="MD5" s="225"/>
      <c r="ME5" s="220"/>
      <c r="MF5" s="220"/>
      <c r="MG5" s="226"/>
    </row>
    <row r="6" customFormat="false" ht="15" hidden="false" customHeight="false" outlineLevel="0" collapsed="false">
      <c r="A6" s="153"/>
      <c r="B6" s="227" t="n">
        <f aca="false" t="array" ref="B6:B6">INDEX(Groups!$C$7:$C$35,MATCH(C6,Groups!$D$7:$D$35,0))</f>
        <v>54</v>
      </c>
      <c r="C6" s="228" t="str">
        <f aca="false">GrpA!$B$4</f>
        <v>Germany</v>
      </c>
      <c r="D6" s="229" t="n">
        <f aca="false" t="array" ref="D6:D6">INDEX(Groups!$C$7:$C$35,MATCH(E6,Groups!$D$7:$D$35,0))</f>
        <v>13</v>
      </c>
      <c r="E6" s="228" t="str">
        <f aca="false">GrpA!$D$4</f>
        <v>Scotland</v>
      </c>
      <c r="F6" s="230" t="n">
        <f aca="false">GrpA!$E$4</f>
        <v>2</v>
      </c>
      <c r="G6" s="231" t="n">
        <f aca="false">GrpA!$G$4</f>
        <v>0</v>
      </c>
      <c r="H6" s="107"/>
      <c r="I6" s="227" t="n">
        <f aca="false">$B6</f>
        <v>54</v>
      </c>
      <c r="J6" s="228" t="str">
        <f aca="false">GrpA!$B$4</f>
        <v>Germany</v>
      </c>
      <c r="K6" s="229" t="n">
        <f aca="false">$D6</f>
        <v>13</v>
      </c>
      <c r="L6" s="228" t="str">
        <f aca="false">GrpA!$D$4</f>
        <v>Scotland</v>
      </c>
      <c r="M6" s="232"/>
      <c r="N6" s="232"/>
      <c r="O6" s="233"/>
      <c r="P6" s="229" t="str">
        <f aca="false">IF(($F6&lt;&gt;"")*($G6&lt;&gt;"")*(M6&lt;&gt;"")*(N6&lt;&gt;""),($F6&gt;$G6)*(M6&gt;N6)+($F6=$G6)*(M6=N6)+($F6&lt;$G6)*(M6&lt;N6),"")</f>
        <v/>
      </c>
      <c r="Q6" s="229" t="str">
        <f aca="false">IF((P6&lt;&gt;""),IF(OR($F6&lt;&gt;$G6,PrSettings!$M$4="●"),(($F6-$G6)=(M6-N6))*1,0),"")</f>
        <v/>
      </c>
      <c r="R6" s="229" t="str">
        <f aca="false">IF((P6&lt;&gt;""),($F6=M6)*($G6=N6),"")</f>
        <v/>
      </c>
      <c r="S6" s="229" t="str">
        <f aca="false">IF(P6&lt;&gt;"",IF(ABS($F6-$G6)&gt;=PrSettings!$M$7,(ABS($F6-$G6-M6+N6)&lt;=1)*1,IF(AND(P6,$F6=$G6,$F6&gt;=PrSettings!$M$6),(ABS(M6-$F6)&lt;=1)*1,IF(AND(ABS($F6-$G6-M6+N6)&lt;=1,$F6+$G6&gt;=PrSettings!$M$8),(ABS(M6-$F6)&lt;=1)*(ABS(N6-$G6)&lt;=1)*1,""))),"")</f>
        <v/>
      </c>
      <c r="T6" s="234"/>
      <c r="V6" s="227" t="n">
        <f aca="false">$B6</f>
        <v>54</v>
      </c>
      <c r="W6" s="228" t="str">
        <f aca="false">GrpA!$B$4</f>
        <v>Germany</v>
      </c>
      <c r="X6" s="229" t="n">
        <f aca="false">$D6</f>
        <v>13</v>
      </c>
      <c r="Y6" s="228" t="str">
        <f aca="false">GrpA!$D$4</f>
        <v>Scotland</v>
      </c>
      <c r="Z6" s="232"/>
      <c r="AA6" s="232"/>
      <c r="AB6" s="233"/>
      <c r="AC6" s="229" t="str">
        <f aca="false">IF(($F6&lt;&gt;"")*($G6&lt;&gt;"")*(Z6&lt;&gt;"")*(AA6&lt;&gt;""),($F6&gt;$G6)*(Z6&gt;AA6)+($F6=$G6)*(Z6=AA6)+($F6&lt;$G6)*(Z6&lt;AA6),"")</f>
        <v/>
      </c>
      <c r="AD6" s="229" t="str">
        <f aca="false">IF((AC6&lt;&gt;""),IF(OR($F6&lt;&gt;$G6,PrSettings!$M$4="●"),(($F6-$G6)=(Z6-AA6))*1,0),"")</f>
        <v/>
      </c>
      <c r="AE6" s="229" t="str">
        <f aca="false">IF((AC6&lt;&gt;""),($F6=Z6)*($G6=AA6),"")</f>
        <v/>
      </c>
      <c r="AF6" s="229" t="str">
        <f aca="false">IF(AC6&lt;&gt;"",IF(ABS($F6-$G6)&gt;=PrSettings!$M$7,(ABS($F6-$G6-Z6+AA6)&lt;=1)*1,IF(AND(AC6,$F6=$G6,$F6&gt;=PrSettings!$M$6),(ABS(Z6-$F6)&lt;=1)*1,IF(AND(ABS($F6-$G6-Z6+AA6)&lt;=1,$F6+$G6&gt;=PrSettings!$M$8),(ABS(Z6-$F6)&lt;=1)*(ABS(AA6-$G6)&lt;=1)*1,""))),"")</f>
        <v/>
      </c>
      <c r="AG6" s="234"/>
      <c r="AI6" s="227" t="n">
        <f aca="false">$B6</f>
        <v>54</v>
      </c>
      <c r="AJ6" s="228" t="str">
        <f aca="false">GrpA!$B$4</f>
        <v>Germany</v>
      </c>
      <c r="AK6" s="229" t="n">
        <f aca="false">$D6</f>
        <v>13</v>
      </c>
      <c r="AL6" s="228" t="str">
        <f aca="false">GrpA!$D$4</f>
        <v>Scotland</v>
      </c>
      <c r="AM6" s="232"/>
      <c r="AN6" s="232"/>
      <c r="AO6" s="233"/>
      <c r="AP6" s="229" t="str">
        <f aca="false">IF(($F6&lt;&gt;"")*($G6&lt;&gt;"")*(AM6&lt;&gt;"")*(AN6&lt;&gt;""),($F6&gt;$G6)*(AM6&gt;AN6)+($F6=$G6)*(AM6=AN6)+($F6&lt;$G6)*(AM6&lt;AN6),"")</f>
        <v/>
      </c>
      <c r="AQ6" s="229" t="str">
        <f aca="false">IF((AP6&lt;&gt;""),IF(OR($F6&lt;&gt;$G6,PrSettings!$M$4="●"),(($F6-$G6)=(AM6-AN6))*1,0),"")</f>
        <v/>
      </c>
      <c r="AR6" s="229" t="str">
        <f aca="false">IF((AP6&lt;&gt;""),($F6=AM6)*($G6=AN6),"")</f>
        <v/>
      </c>
      <c r="AS6" s="229" t="str">
        <f aca="false">IF(AP6&lt;&gt;"",IF(ABS($F6-$G6)&gt;=PrSettings!$M$7,(ABS($F6-$G6-AM6+AN6)&lt;=1)*1,IF(AND(AP6,$F6=$G6,$F6&gt;=PrSettings!$M$6),(ABS(AM6-$F6)&lt;=1)*1,IF(AND(ABS($F6-$G6-AM6+AN6)&lt;=1,$F6+$G6&gt;=PrSettings!$M$8),(ABS(AM6-$F6)&lt;=1)*(ABS(AN6-$G6)&lt;=1)*1,""))),"")</f>
        <v/>
      </c>
      <c r="AT6" s="234"/>
      <c r="AV6" s="227" t="n">
        <f aca="false">$B6</f>
        <v>54</v>
      </c>
      <c r="AW6" s="228" t="str">
        <f aca="false">GrpA!$B$4</f>
        <v>Germany</v>
      </c>
      <c r="AX6" s="229" t="n">
        <f aca="false">$D6</f>
        <v>13</v>
      </c>
      <c r="AY6" s="228" t="str">
        <f aca="false">GrpA!$D$4</f>
        <v>Scotland</v>
      </c>
      <c r="AZ6" s="232"/>
      <c r="BA6" s="232"/>
      <c r="BB6" s="233"/>
      <c r="BC6" s="229" t="str">
        <f aca="false">IF(($F6&lt;&gt;"")*($G6&lt;&gt;"")*(AZ6&lt;&gt;"")*(BA6&lt;&gt;""),($F6&gt;$G6)*(AZ6&gt;BA6)+($F6=$G6)*(AZ6=BA6)+($F6&lt;$G6)*(AZ6&lt;BA6),"")</f>
        <v/>
      </c>
      <c r="BD6" s="229" t="str">
        <f aca="false">IF((BC6&lt;&gt;""),IF(OR($F6&lt;&gt;$G6,PrSettings!$M$4="●"),(($F6-$G6)=(AZ6-BA6))*1,0),"")</f>
        <v/>
      </c>
      <c r="BE6" s="229" t="str">
        <f aca="false">IF((BC6&lt;&gt;""),($F6=AZ6)*($G6=BA6),"")</f>
        <v/>
      </c>
      <c r="BF6" s="229" t="str">
        <f aca="false">IF(BC6&lt;&gt;"",IF(ABS($F6-$G6)&gt;=PrSettings!$M$7,(ABS($F6-$G6-AZ6+BA6)&lt;=1)*1,IF(AND(BC6,$F6=$G6,$F6&gt;=PrSettings!$M$6),(ABS(AZ6-$F6)&lt;=1)*1,IF(AND(ABS($F6-$G6-AZ6+BA6)&lt;=1,$F6+$G6&gt;=PrSettings!$M$8),(ABS(AZ6-$F6)&lt;=1)*(ABS(BA6-$G6)&lt;=1)*1,""))),"")</f>
        <v/>
      </c>
      <c r="BG6" s="234"/>
      <c r="BI6" s="227" t="n">
        <f aca="false">$B6</f>
        <v>54</v>
      </c>
      <c r="BJ6" s="228" t="str">
        <f aca="false">GrpA!$B$4</f>
        <v>Germany</v>
      </c>
      <c r="BK6" s="229" t="n">
        <f aca="false">$D6</f>
        <v>13</v>
      </c>
      <c r="BL6" s="228" t="str">
        <f aca="false">GrpA!$D$4</f>
        <v>Scotland</v>
      </c>
      <c r="BM6" s="232"/>
      <c r="BN6" s="232"/>
      <c r="BO6" s="233"/>
      <c r="BP6" s="229" t="str">
        <f aca="false">IF(($F6&lt;&gt;"")*($G6&lt;&gt;"")*(BM6&lt;&gt;"")*(BN6&lt;&gt;""),($F6&gt;$G6)*(BM6&gt;BN6)+($F6=$G6)*(BM6=BN6)+($F6&lt;$G6)*(BM6&lt;BN6),"")</f>
        <v/>
      </c>
      <c r="BQ6" s="229" t="str">
        <f aca="false">IF((BP6&lt;&gt;""),IF(OR($F6&lt;&gt;$G6,PrSettings!$M$4="●"),(($F6-$G6)=(BM6-BN6))*1,0),"")</f>
        <v/>
      </c>
      <c r="BR6" s="229" t="str">
        <f aca="false">IF((BP6&lt;&gt;""),($F6=BM6)*($G6=BN6),"")</f>
        <v/>
      </c>
      <c r="BS6" s="229" t="str">
        <f aca="false">IF(BP6&lt;&gt;"",IF(ABS($F6-$G6)&gt;=PrSettings!$M$7,(ABS($F6-$G6-BM6+BN6)&lt;=1)*1,IF(AND(BP6,$F6=$G6,$F6&gt;=PrSettings!$M$6),(ABS(BM6-$F6)&lt;=1)*1,IF(AND(ABS($F6-$G6-BM6+BN6)&lt;=1,$F6+$G6&gt;=PrSettings!$M$8),(ABS(BM6-$F6)&lt;=1)*(ABS(BN6-$G6)&lt;=1)*1,""))),"")</f>
        <v/>
      </c>
      <c r="BT6" s="234"/>
      <c r="BV6" s="227" t="n">
        <f aca="false">$B6</f>
        <v>54</v>
      </c>
      <c r="BW6" s="228" t="str">
        <f aca="false">GrpA!$B$4</f>
        <v>Germany</v>
      </c>
      <c r="BX6" s="229" t="n">
        <f aca="false">$D6</f>
        <v>13</v>
      </c>
      <c r="BY6" s="228" t="str">
        <f aca="false">GrpA!$D$4</f>
        <v>Scotland</v>
      </c>
      <c r="BZ6" s="232"/>
      <c r="CA6" s="232"/>
      <c r="CB6" s="233"/>
      <c r="CC6" s="229" t="str">
        <f aca="false">IF(($F6&lt;&gt;"")*($G6&lt;&gt;"")*(BZ6&lt;&gt;"")*(CA6&lt;&gt;""),($F6&gt;$G6)*(BZ6&gt;CA6)+($F6=$G6)*(BZ6=CA6)+($F6&lt;$G6)*(BZ6&lt;CA6),"")</f>
        <v/>
      </c>
      <c r="CD6" s="229" t="str">
        <f aca="false">IF((CC6&lt;&gt;""),IF(OR($F6&lt;&gt;$G6,PrSettings!$M$4="●"),(($F6-$G6)=(BZ6-CA6))*1,0),"")</f>
        <v/>
      </c>
      <c r="CE6" s="229" t="str">
        <f aca="false">IF((CC6&lt;&gt;""),($F6=BZ6)*($G6=CA6),"")</f>
        <v/>
      </c>
      <c r="CF6" s="229" t="str">
        <f aca="false">IF(CC6&lt;&gt;"",IF(ABS($F6-$G6)&gt;=PrSettings!$M$7,(ABS($F6-$G6-BZ6+CA6)&lt;=1)*1,IF(AND(CC6,$F6=$G6,$F6&gt;=PrSettings!$M$6),(ABS(BZ6-$F6)&lt;=1)*1,IF(AND(ABS($F6-$G6-BZ6+CA6)&lt;=1,$F6+$G6&gt;=PrSettings!$M$8),(ABS(BZ6-$F6)&lt;=1)*(ABS(CA6-$G6)&lt;=1)*1,""))),"")</f>
        <v/>
      </c>
      <c r="CG6" s="234"/>
      <c r="CI6" s="227" t="n">
        <f aca="false">$B6</f>
        <v>54</v>
      </c>
      <c r="CJ6" s="228" t="str">
        <f aca="false">GrpA!$B$4</f>
        <v>Germany</v>
      </c>
      <c r="CK6" s="229" t="n">
        <f aca="false">$D6</f>
        <v>13</v>
      </c>
      <c r="CL6" s="228" t="str">
        <f aca="false">GrpA!$D$4</f>
        <v>Scotland</v>
      </c>
      <c r="CM6" s="232"/>
      <c r="CN6" s="232"/>
      <c r="CO6" s="233"/>
      <c r="CP6" s="229" t="str">
        <f aca="false">IF(($F6&lt;&gt;"")*($G6&lt;&gt;"")*(CM6&lt;&gt;"")*(CN6&lt;&gt;""),($F6&gt;$G6)*(CM6&gt;CN6)+($F6=$G6)*(CM6=CN6)+($F6&lt;$G6)*(CM6&lt;CN6),"")</f>
        <v/>
      </c>
      <c r="CQ6" s="229" t="str">
        <f aca="false">IF((CP6&lt;&gt;""),IF(OR($F6&lt;&gt;$G6,PrSettings!$M$4="●"),(($F6-$G6)=(CM6-CN6))*1,0),"")</f>
        <v/>
      </c>
      <c r="CR6" s="229" t="str">
        <f aca="false">IF((CP6&lt;&gt;""),($F6=CM6)*($G6=CN6),"")</f>
        <v/>
      </c>
      <c r="CS6" s="229" t="str">
        <f aca="false">IF(CP6&lt;&gt;"",IF(ABS($F6-$G6)&gt;=PrSettings!$M$7,(ABS($F6-$G6-CM6+CN6)&lt;=1)*1,IF(AND(CP6,$F6=$G6,$F6&gt;=PrSettings!$M$6),(ABS(CM6-$F6)&lt;=1)*1,IF(AND(ABS($F6-$G6-CM6+CN6)&lt;=1,$F6+$G6&gt;=PrSettings!$M$8),(ABS(CM6-$F6)&lt;=1)*(ABS(CN6-$G6)&lt;=1)*1,""))),"")</f>
        <v/>
      </c>
      <c r="CT6" s="234"/>
      <c r="CV6" s="227" t="n">
        <f aca="false">$B6</f>
        <v>54</v>
      </c>
      <c r="CW6" s="228" t="str">
        <f aca="false">GrpA!$B$4</f>
        <v>Germany</v>
      </c>
      <c r="CX6" s="229" t="n">
        <f aca="false">$D6</f>
        <v>13</v>
      </c>
      <c r="CY6" s="228" t="str">
        <f aca="false">GrpA!$D$4</f>
        <v>Scotland</v>
      </c>
      <c r="CZ6" s="232"/>
      <c r="DA6" s="232"/>
      <c r="DB6" s="233"/>
      <c r="DC6" s="229" t="str">
        <f aca="false">IF(($F6&lt;&gt;"")*($G6&lt;&gt;"")*(CZ6&lt;&gt;"")*(DA6&lt;&gt;""),($F6&gt;$G6)*(CZ6&gt;DA6)+($F6=$G6)*(CZ6=DA6)+($F6&lt;$G6)*(CZ6&lt;DA6),"")</f>
        <v/>
      </c>
      <c r="DD6" s="229" t="str">
        <f aca="false">IF((DC6&lt;&gt;""),IF(OR($F6&lt;&gt;$G6,PrSettings!$M$4="●"),(($F6-$G6)=(CZ6-DA6))*1,0),"")</f>
        <v/>
      </c>
      <c r="DE6" s="229" t="str">
        <f aca="false">IF((DC6&lt;&gt;""),($F6=CZ6)*($G6=DA6),"")</f>
        <v/>
      </c>
      <c r="DF6" s="229" t="str">
        <f aca="false">IF(DC6&lt;&gt;"",IF(ABS($F6-$G6)&gt;=PrSettings!$M$7,(ABS($F6-$G6-CZ6+DA6)&lt;=1)*1,IF(AND(DC6,$F6=$G6,$F6&gt;=PrSettings!$M$6),(ABS(CZ6-$F6)&lt;=1)*1,IF(AND(ABS($F6-$G6-CZ6+DA6)&lt;=1,$F6+$G6&gt;=PrSettings!$M$8),(ABS(CZ6-$F6)&lt;=1)*(ABS(DA6-$G6)&lt;=1)*1,""))),"")</f>
        <v/>
      </c>
      <c r="DG6" s="234"/>
      <c r="DI6" s="227" t="n">
        <f aca="false">$B6</f>
        <v>54</v>
      </c>
      <c r="DJ6" s="228" t="str">
        <f aca="false">GrpA!$B$4</f>
        <v>Germany</v>
      </c>
      <c r="DK6" s="229" t="n">
        <f aca="false">$D6</f>
        <v>13</v>
      </c>
      <c r="DL6" s="228" t="str">
        <f aca="false">GrpA!$D$4</f>
        <v>Scotland</v>
      </c>
      <c r="DM6" s="232"/>
      <c r="DN6" s="232"/>
      <c r="DO6" s="233"/>
      <c r="DP6" s="229" t="str">
        <f aca="false">IF(($F6&lt;&gt;"")*($G6&lt;&gt;"")*(DM6&lt;&gt;"")*(DN6&lt;&gt;""),($F6&gt;$G6)*(DM6&gt;DN6)+($F6=$G6)*(DM6=DN6)+($F6&lt;$G6)*(DM6&lt;DN6),"")</f>
        <v/>
      </c>
      <c r="DQ6" s="229" t="str">
        <f aca="false">IF((DP6&lt;&gt;""),IF(OR($F6&lt;&gt;$G6,PrSettings!$M$4="●"),(($F6-$G6)=(DM6-DN6))*1,0),"")</f>
        <v/>
      </c>
      <c r="DR6" s="229" t="str">
        <f aca="false">IF((DP6&lt;&gt;""),($F6=DM6)*($G6=DN6),"")</f>
        <v/>
      </c>
      <c r="DS6" s="229" t="str">
        <f aca="false">IF(DP6&lt;&gt;"",IF(ABS($F6-$G6)&gt;=PrSettings!$M$7,(ABS($F6-$G6-DM6+DN6)&lt;=1)*1,IF(AND(DP6,$F6=$G6,$F6&gt;=PrSettings!$M$6),(ABS(DM6-$F6)&lt;=1)*1,IF(AND(ABS($F6-$G6-DM6+DN6)&lt;=1,$F6+$G6&gt;=PrSettings!$M$8),(ABS(DM6-$F6)&lt;=1)*(ABS(DN6-$G6)&lt;=1)*1,""))),"")</f>
        <v/>
      </c>
      <c r="DT6" s="234"/>
      <c r="DV6" s="227" t="n">
        <f aca="false">$B6</f>
        <v>54</v>
      </c>
      <c r="DW6" s="228" t="str">
        <f aca="false">GrpA!$B$4</f>
        <v>Germany</v>
      </c>
      <c r="DX6" s="229" t="n">
        <f aca="false">$D6</f>
        <v>13</v>
      </c>
      <c r="DY6" s="228" t="str">
        <f aca="false">GrpA!$D$4</f>
        <v>Scotland</v>
      </c>
      <c r="DZ6" s="232"/>
      <c r="EA6" s="232"/>
      <c r="EB6" s="233"/>
      <c r="EC6" s="229" t="str">
        <f aca="false">IF(($F6&lt;&gt;"")*($G6&lt;&gt;"")*(DZ6&lt;&gt;"")*(EA6&lt;&gt;""),($F6&gt;$G6)*(DZ6&gt;EA6)+($F6=$G6)*(DZ6=EA6)+($F6&lt;$G6)*(DZ6&lt;EA6),"")</f>
        <v/>
      </c>
      <c r="ED6" s="229" t="str">
        <f aca="false">IF((EC6&lt;&gt;""),IF(OR($F6&lt;&gt;$G6,PrSettings!$M$4="●"),(($F6-$G6)=(DZ6-EA6))*1,0),"")</f>
        <v/>
      </c>
      <c r="EE6" s="229" t="str">
        <f aca="false">IF((EC6&lt;&gt;""),($F6=DZ6)*($G6=EA6),"")</f>
        <v/>
      </c>
      <c r="EF6" s="229" t="str">
        <f aca="false">IF(EC6&lt;&gt;"",IF(ABS($F6-$G6)&gt;=PrSettings!$M$7,(ABS($F6-$G6-DZ6+EA6)&lt;=1)*1,IF(AND(EC6,$F6=$G6,$F6&gt;=PrSettings!$M$6),(ABS(DZ6-$F6)&lt;=1)*1,IF(AND(ABS($F6-$G6-DZ6+EA6)&lt;=1,$F6+$G6&gt;=PrSettings!$M$8),(ABS(DZ6-$F6)&lt;=1)*(ABS(EA6-$G6)&lt;=1)*1,""))),"")</f>
        <v/>
      </c>
      <c r="EG6" s="234"/>
      <c r="EI6" s="227" t="n">
        <f aca="false">$B6</f>
        <v>54</v>
      </c>
      <c r="EJ6" s="228" t="str">
        <f aca="false">GrpA!$B$4</f>
        <v>Germany</v>
      </c>
      <c r="EK6" s="229" t="n">
        <f aca="false">$D6</f>
        <v>13</v>
      </c>
      <c r="EL6" s="228" t="str">
        <f aca="false">GrpA!$D$4</f>
        <v>Scotland</v>
      </c>
      <c r="EM6" s="232"/>
      <c r="EN6" s="232"/>
      <c r="EO6" s="233"/>
      <c r="EP6" s="229" t="str">
        <f aca="false">IF(($F6&lt;&gt;"")*($G6&lt;&gt;"")*(EM6&lt;&gt;"")*(EN6&lt;&gt;""),($F6&gt;$G6)*(EM6&gt;EN6)+($F6=$G6)*(EM6=EN6)+($F6&lt;$G6)*(EM6&lt;EN6),"")</f>
        <v/>
      </c>
      <c r="EQ6" s="229" t="str">
        <f aca="false">IF((EP6&lt;&gt;""),IF(OR($F6&lt;&gt;$G6,PrSettings!$M$4="●"),(($F6-$G6)=(EM6-EN6))*1,0),"")</f>
        <v/>
      </c>
      <c r="ER6" s="229" t="str">
        <f aca="false">IF((EP6&lt;&gt;""),($F6=EM6)*($G6=EN6),"")</f>
        <v/>
      </c>
      <c r="ES6" s="229" t="str">
        <f aca="false">IF(EP6&lt;&gt;"",IF(ABS($F6-$G6)&gt;=PrSettings!$M$7,(ABS($F6-$G6-EM6+EN6)&lt;=1)*1,IF(AND(EP6,$F6=$G6,$F6&gt;=PrSettings!$M$6),(ABS(EM6-$F6)&lt;=1)*1,IF(AND(ABS($F6-$G6-EM6+EN6)&lt;=1,$F6+$G6&gt;=PrSettings!$M$8),(ABS(EM6-$F6)&lt;=1)*(ABS(EN6-$G6)&lt;=1)*1,""))),"")</f>
        <v/>
      </c>
      <c r="ET6" s="234"/>
      <c r="EV6" s="227" t="n">
        <f aca="false">$B6</f>
        <v>54</v>
      </c>
      <c r="EW6" s="228" t="str">
        <f aca="false">GrpA!$B$4</f>
        <v>Germany</v>
      </c>
      <c r="EX6" s="229" t="n">
        <f aca="false">$D6</f>
        <v>13</v>
      </c>
      <c r="EY6" s="228" t="str">
        <f aca="false">GrpA!$D$4</f>
        <v>Scotland</v>
      </c>
      <c r="EZ6" s="232"/>
      <c r="FA6" s="232"/>
      <c r="FB6" s="233"/>
      <c r="FC6" s="229" t="str">
        <f aca="false">IF(($F6&lt;&gt;"")*($G6&lt;&gt;"")*(EZ6&lt;&gt;"")*(FA6&lt;&gt;""),($F6&gt;$G6)*(EZ6&gt;FA6)+($F6=$G6)*(EZ6=FA6)+($F6&lt;$G6)*(EZ6&lt;FA6),"")</f>
        <v/>
      </c>
      <c r="FD6" s="229" t="str">
        <f aca="false">IF((FC6&lt;&gt;""),IF(OR($F6&lt;&gt;$G6,PrSettings!$M$4="●"),(($F6-$G6)=(EZ6-FA6))*1,0),"")</f>
        <v/>
      </c>
      <c r="FE6" s="229" t="str">
        <f aca="false">IF((FC6&lt;&gt;""),($F6=EZ6)*($G6=FA6),"")</f>
        <v/>
      </c>
      <c r="FF6" s="229" t="str">
        <f aca="false">IF(FC6&lt;&gt;"",IF(ABS($F6-$G6)&gt;=PrSettings!$M$7,(ABS($F6-$G6-EZ6+FA6)&lt;=1)*1,IF(AND(FC6,$F6=$G6,$F6&gt;=PrSettings!$M$6),(ABS(EZ6-$F6)&lt;=1)*1,IF(AND(ABS($F6-$G6-EZ6+FA6)&lt;=1,$F6+$G6&gt;=PrSettings!$M$8),(ABS(EZ6-$F6)&lt;=1)*(ABS(FA6-$G6)&lt;=1)*1,""))),"")</f>
        <v/>
      </c>
      <c r="FG6" s="234"/>
      <c r="FI6" s="227" t="n">
        <f aca="false">$B6</f>
        <v>54</v>
      </c>
      <c r="FJ6" s="228" t="str">
        <f aca="false">GrpA!$B$4</f>
        <v>Germany</v>
      </c>
      <c r="FK6" s="229" t="n">
        <f aca="false">$D6</f>
        <v>13</v>
      </c>
      <c r="FL6" s="228" t="str">
        <f aca="false">GrpA!$D$4</f>
        <v>Scotland</v>
      </c>
      <c r="FM6" s="232"/>
      <c r="FN6" s="232"/>
      <c r="FO6" s="233"/>
      <c r="FP6" s="229" t="str">
        <f aca="false">IF(($F6&lt;&gt;"")*($G6&lt;&gt;"")*(FM6&lt;&gt;"")*(FN6&lt;&gt;""),($F6&gt;$G6)*(FM6&gt;FN6)+($F6=$G6)*(FM6=FN6)+($F6&lt;$G6)*(FM6&lt;FN6),"")</f>
        <v/>
      </c>
      <c r="FQ6" s="229" t="str">
        <f aca="false">IF((FP6&lt;&gt;""),IF(OR($F6&lt;&gt;$G6,PrSettings!$M$4="●"),(($F6-$G6)=(FM6-FN6))*1,0),"")</f>
        <v/>
      </c>
      <c r="FR6" s="229" t="str">
        <f aca="false">IF((FP6&lt;&gt;""),($F6=FM6)*($G6=FN6),"")</f>
        <v/>
      </c>
      <c r="FS6" s="229" t="str">
        <f aca="false">IF(FP6&lt;&gt;"",IF(ABS($F6-$G6)&gt;=PrSettings!$M$7,(ABS($F6-$G6-FM6+FN6)&lt;=1)*1,IF(AND(FP6,$F6=$G6,$F6&gt;=PrSettings!$M$6),(ABS(FM6-$F6)&lt;=1)*1,IF(AND(ABS($F6-$G6-FM6+FN6)&lt;=1,$F6+$G6&gt;=PrSettings!$M$8),(ABS(FM6-$F6)&lt;=1)*(ABS(FN6-$G6)&lt;=1)*1,""))),"")</f>
        <v/>
      </c>
      <c r="FT6" s="234"/>
      <c r="FV6" s="227" t="n">
        <f aca="false">$B6</f>
        <v>54</v>
      </c>
      <c r="FW6" s="228" t="str">
        <f aca="false">GrpA!$B$4</f>
        <v>Germany</v>
      </c>
      <c r="FX6" s="229" t="n">
        <f aca="false">$D6</f>
        <v>13</v>
      </c>
      <c r="FY6" s="228" t="str">
        <f aca="false">GrpA!$D$4</f>
        <v>Scotland</v>
      </c>
      <c r="FZ6" s="232"/>
      <c r="GA6" s="232"/>
      <c r="GB6" s="233"/>
      <c r="GC6" s="229" t="str">
        <f aca="false">IF(($F6&lt;&gt;"")*($G6&lt;&gt;"")*(FZ6&lt;&gt;"")*(GA6&lt;&gt;""),($F6&gt;$G6)*(FZ6&gt;GA6)+($F6=$G6)*(FZ6=GA6)+($F6&lt;$G6)*(FZ6&lt;GA6),"")</f>
        <v/>
      </c>
      <c r="GD6" s="229" t="str">
        <f aca="false">IF((GC6&lt;&gt;""),IF(OR($F6&lt;&gt;$G6,PrSettings!$M$4="●"),(($F6-$G6)=(FZ6-GA6))*1,0),"")</f>
        <v/>
      </c>
      <c r="GE6" s="229" t="str">
        <f aca="false">IF((GC6&lt;&gt;""),($F6=FZ6)*($G6=GA6),"")</f>
        <v/>
      </c>
      <c r="GF6" s="229" t="str">
        <f aca="false">IF(GC6&lt;&gt;"",IF(ABS($F6-$G6)&gt;=PrSettings!$M$7,(ABS($F6-$G6-FZ6+GA6)&lt;=1)*1,IF(AND(GC6,$F6=$G6,$F6&gt;=PrSettings!$M$6),(ABS(FZ6-$F6)&lt;=1)*1,IF(AND(ABS($F6-$G6-FZ6+GA6)&lt;=1,$F6+$G6&gt;=PrSettings!$M$8),(ABS(FZ6-$F6)&lt;=1)*(ABS(GA6-$G6)&lt;=1)*1,""))),"")</f>
        <v/>
      </c>
      <c r="GG6" s="234"/>
      <c r="GI6" s="227" t="n">
        <f aca="false">$B6</f>
        <v>54</v>
      </c>
      <c r="GJ6" s="228" t="str">
        <f aca="false">GrpA!$B$4</f>
        <v>Germany</v>
      </c>
      <c r="GK6" s="229" t="n">
        <f aca="false">$D6</f>
        <v>13</v>
      </c>
      <c r="GL6" s="228" t="str">
        <f aca="false">GrpA!$D$4</f>
        <v>Scotland</v>
      </c>
      <c r="GM6" s="232"/>
      <c r="GN6" s="232"/>
      <c r="GO6" s="233"/>
      <c r="GP6" s="229" t="str">
        <f aca="false">IF(($F6&lt;&gt;"")*($G6&lt;&gt;"")*(GM6&lt;&gt;"")*(GN6&lt;&gt;""),($F6&gt;$G6)*(GM6&gt;GN6)+($F6=$G6)*(GM6=GN6)+($F6&lt;$G6)*(GM6&lt;GN6),"")</f>
        <v/>
      </c>
      <c r="GQ6" s="229" t="str">
        <f aca="false">IF((GP6&lt;&gt;""),IF(OR($F6&lt;&gt;$G6,PrSettings!$M$4="●"),(($F6-$G6)=(GM6-GN6))*1,0),"")</f>
        <v/>
      </c>
      <c r="GR6" s="229" t="str">
        <f aca="false">IF((GP6&lt;&gt;""),($F6=GM6)*($G6=GN6),"")</f>
        <v/>
      </c>
      <c r="GS6" s="229" t="str">
        <f aca="false">IF(GP6&lt;&gt;"",IF(ABS($F6-$G6)&gt;=PrSettings!$M$7,(ABS($F6-$G6-GM6+GN6)&lt;=1)*1,IF(AND(GP6,$F6=$G6,$F6&gt;=PrSettings!$M$6),(ABS(GM6-$F6)&lt;=1)*1,IF(AND(ABS($F6-$G6-GM6+GN6)&lt;=1,$F6+$G6&gt;=PrSettings!$M$8),(ABS(GM6-$F6)&lt;=1)*(ABS(GN6-$G6)&lt;=1)*1,""))),"")</f>
        <v/>
      </c>
      <c r="GT6" s="234"/>
      <c r="GV6" s="227" t="n">
        <f aca="false">$B6</f>
        <v>54</v>
      </c>
      <c r="GW6" s="228" t="str">
        <f aca="false">GrpA!$B$4</f>
        <v>Germany</v>
      </c>
      <c r="GX6" s="229" t="n">
        <f aca="false">$D6</f>
        <v>13</v>
      </c>
      <c r="GY6" s="228" t="str">
        <f aca="false">GrpA!$D$4</f>
        <v>Scotland</v>
      </c>
      <c r="GZ6" s="232"/>
      <c r="HA6" s="232"/>
      <c r="HB6" s="233"/>
      <c r="HC6" s="229" t="str">
        <f aca="false">IF(($F6&lt;&gt;"")*($G6&lt;&gt;"")*(GZ6&lt;&gt;"")*(HA6&lt;&gt;""),($F6&gt;$G6)*(GZ6&gt;HA6)+($F6=$G6)*(GZ6=HA6)+($F6&lt;$G6)*(GZ6&lt;HA6),"")</f>
        <v/>
      </c>
      <c r="HD6" s="229" t="str">
        <f aca="false">IF((HC6&lt;&gt;""),IF(OR($F6&lt;&gt;$G6,PrSettings!$M$4="●"),(($F6-$G6)=(GZ6-HA6))*1,0),"")</f>
        <v/>
      </c>
      <c r="HE6" s="229" t="str">
        <f aca="false">IF((HC6&lt;&gt;""),($F6=GZ6)*($G6=HA6),"")</f>
        <v/>
      </c>
      <c r="HF6" s="229" t="str">
        <f aca="false">IF(HC6&lt;&gt;"",IF(ABS($F6-$G6)&gt;=PrSettings!$M$7,(ABS($F6-$G6-GZ6+HA6)&lt;=1)*1,IF(AND(HC6,$F6=$G6,$F6&gt;=PrSettings!$M$6),(ABS(GZ6-$F6)&lt;=1)*1,IF(AND(ABS($F6-$G6-GZ6+HA6)&lt;=1,$F6+$G6&gt;=PrSettings!$M$8),(ABS(GZ6-$F6)&lt;=1)*(ABS(HA6-$G6)&lt;=1)*1,""))),"")</f>
        <v/>
      </c>
      <c r="HG6" s="234"/>
      <c r="HI6" s="227" t="n">
        <f aca="false">$B6</f>
        <v>54</v>
      </c>
      <c r="HJ6" s="228" t="str">
        <f aca="false">GrpA!$B$4</f>
        <v>Germany</v>
      </c>
      <c r="HK6" s="229" t="n">
        <f aca="false">$D6</f>
        <v>13</v>
      </c>
      <c r="HL6" s="228" t="str">
        <f aca="false">GrpA!$D$4</f>
        <v>Scotland</v>
      </c>
      <c r="HM6" s="232"/>
      <c r="HN6" s="232"/>
      <c r="HO6" s="233"/>
      <c r="HP6" s="229" t="str">
        <f aca="false">IF(($F6&lt;&gt;"")*($G6&lt;&gt;"")*(HM6&lt;&gt;"")*(HN6&lt;&gt;""),($F6&gt;$G6)*(HM6&gt;HN6)+($F6=$G6)*(HM6=HN6)+($F6&lt;$G6)*(HM6&lt;HN6),"")</f>
        <v/>
      </c>
      <c r="HQ6" s="229" t="str">
        <f aca="false">IF((HP6&lt;&gt;""),IF(OR($F6&lt;&gt;$G6,PrSettings!$M$4="●"),(($F6-$G6)=(HM6-HN6))*1,0),"")</f>
        <v/>
      </c>
      <c r="HR6" s="229" t="str">
        <f aca="false">IF((HP6&lt;&gt;""),($F6=HM6)*($G6=HN6),"")</f>
        <v/>
      </c>
      <c r="HS6" s="229" t="str">
        <f aca="false">IF(HP6&lt;&gt;"",IF(ABS($F6-$G6)&gt;=PrSettings!$M$7,(ABS($F6-$G6-HM6+HN6)&lt;=1)*1,IF(AND(HP6,$F6=$G6,$F6&gt;=PrSettings!$M$6),(ABS(HM6-$F6)&lt;=1)*1,IF(AND(ABS($F6-$G6-HM6+HN6)&lt;=1,$F6+$G6&gt;=PrSettings!$M$8),(ABS(HM6-$F6)&lt;=1)*(ABS(HN6-$G6)&lt;=1)*1,""))),"")</f>
        <v/>
      </c>
      <c r="HT6" s="234"/>
      <c r="HV6" s="227" t="n">
        <f aca="false">$B6</f>
        <v>54</v>
      </c>
      <c r="HW6" s="228" t="str">
        <f aca="false">GrpA!$B$4</f>
        <v>Germany</v>
      </c>
      <c r="HX6" s="229" t="n">
        <f aca="false">$D6</f>
        <v>13</v>
      </c>
      <c r="HY6" s="228" t="str">
        <f aca="false">GrpA!$D$4</f>
        <v>Scotland</v>
      </c>
      <c r="HZ6" s="232"/>
      <c r="IA6" s="232"/>
      <c r="IB6" s="233"/>
      <c r="IC6" s="229" t="str">
        <f aca="false">IF(($F6&lt;&gt;"")*($G6&lt;&gt;"")*(HZ6&lt;&gt;"")*(IA6&lt;&gt;""),($F6&gt;$G6)*(HZ6&gt;IA6)+($F6=$G6)*(HZ6=IA6)+($F6&lt;$G6)*(HZ6&lt;IA6),"")</f>
        <v/>
      </c>
      <c r="ID6" s="229" t="str">
        <f aca="false">IF((IC6&lt;&gt;""),IF(OR($F6&lt;&gt;$G6,PrSettings!$M$4="●"),(($F6-$G6)=(HZ6-IA6))*1,0),"")</f>
        <v/>
      </c>
      <c r="IE6" s="229" t="str">
        <f aca="false">IF((IC6&lt;&gt;""),($F6=HZ6)*($G6=IA6),"")</f>
        <v/>
      </c>
      <c r="IF6" s="229" t="str">
        <f aca="false">IF(IC6&lt;&gt;"",IF(ABS($F6-$G6)&gt;=PrSettings!$M$7,(ABS($F6-$G6-HZ6+IA6)&lt;=1)*1,IF(AND(IC6,$F6=$G6,$F6&gt;=PrSettings!$M$6),(ABS(HZ6-$F6)&lt;=1)*1,IF(AND(ABS($F6-$G6-HZ6+IA6)&lt;=1,$F6+$G6&gt;=PrSettings!$M$8),(ABS(HZ6-$F6)&lt;=1)*(ABS(IA6-$G6)&lt;=1)*1,""))),"")</f>
        <v/>
      </c>
      <c r="IG6" s="234"/>
      <c r="II6" s="227" t="n">
        <f aca="false">$B6</f>
        <v>54</v>
      </c>
      <c r="IJ6" s="228" t="str">
        <f aca="false">GrpA!$B$4</f>
        <v>Germany</v>
      </c>
      <c r="IK6" s="229" t="n">
        <f aca="false">$D6</f>
        <v>13</v>
      </c>
      <c r="IL6" s="228" t="str">
        <f aca="false">GrpA!$D$4</f>
        <v>Scotland</v>
      </c>
      <c r="IM6" s="232"/>
      <c r="IN6" s="232"/>
      <c r="IO6" s="233"/>
      <c r="IP6" s="229" t="str">
        <f aca="false">IF(($F6&lt;&gt;"")*($G6&lt;&gt;"")*(IM6&lt;&gt;"")*(IN6&lt;&gt;""),($F6&gt;$G6)*(IM6&gt;IN6)+($F6=$G6)*(IM6=IN6)+($F6&lt;$G6)*(IM6&lt;IN6),"")</f>
        <v/>
      </c>
      <c r="IQ6" s="229" t="str">
        <f aca="false">IF((IP6&lt;&gt;""),IF(OR($F6&lt;&gt;$G6,PrSettings!$M$4="●"),(($F6-$G6)=(IM6-IN6))*1,0),"")</f>
        <v/>
      </c>
      <c r="IR6" s="229" t="str">
        <f aca="false">IF((IP6&lt;&gt;""),($F6=IM6)*($G6=IN6),"")</f>
        <v/>
      </c>
      <c r="IS6" s="229" t="str">
        <f aca="false">IF(IP6&lt;&gt;"",IF(ABS($F6-$G6)&gt;=PrSettings!$M$7,(ABS($F6-$G6-IM6+IN6)&lt;=1)*1,IF(AND(IP6,$F6=$G6,$F6&gt;=PrSettings!$M$6),(ABS(IM6-$F6)&lt;=1)*1,IF(AND(ABS($F6-$G6-IM6+IN6)&lt;=1,$F6+$G6&gt;=PrSettings!$M$8),(ABS(IM6-$F6)&lt;=1)*(ABS(IN6-$G6)&lt;=1)*1,""))),"")</f>
        <v/>
      </c>
      <c r="IT6" s="234"/>
      <c r="IV6" s="227" t="n">
        <f aca="false">$B6</f>
        <v>54</v>
      </c>
      <c r="IW6" s="228" t="str">
        <f aca="false">GrpA!$B$4</f>
        <v>Germany</v>
      </c>
      <c r="IX6" s="229" t="n">
        <f aca="false">$D6</f>
        <v>13</v>
      </c>
      <c r="IY6" s="228" t="str">
        <f aca="false">GrpA!$D$4</f>
        <v>Scotland</v>
      </c>
      <c r="IZ6" s="232"/>
      <c r="JA6" s="232"/>
      <c r="JB6" s="233"/>
      <c r="JC6" s="229" t="str">
        <f aca="false">IF(($F6&lt;&gt;"")*($G6&lt;&gt;"")*(IZ6&lt;&gt;"")*(JA6&lt;&gt;""),($F6&gt;$G6)*(IZ6&gt;JA6)+($F6=$G6)*(IZ6=JA6)+($F6&lt;$G6)*(IZ6&lt;JA6),"")</f>
        <v/>
      </c>
      <c r="JD6" s="229" t="str">
        <f aca="false">IF((JC6&lt;&gt;""),IF(OR($F6&lt;&gt;$G6,PrSettings!$M$4="●"),(($F6-$G6)=(IZ6-JA6))*1,0),"")</f>
        <v/>
      </c>
      <c r="JE6" s="229" t="str">
        <f aca="false">IF((JC6&lt;&gt;""),($F6=IZ6)*($G6=JA6),"")</f>
        <v/>
      </c>
      <c r="JF6" s="229" t="str">
        <f aca="false">IF(JC6&lt;&gt;"",IF(ABS($F6-$G6)&gt;=PrSettings!$M$7,(ABS($F6-$G6-IZ6+JA6)&lt;=1)*1,IF(AND(JC6,$F6=$G6,$F6&gt;=PrSettings!$M$6),(ABS(IZ6-$F6)&lt;=1)*1,IF(AND(ABS($F6-$G6-IZ6+JA6)&lt;=1,$F6+$G6&gt;=PrSettings!$M$8),(ABS(IZ6-$F6)&lt;=1)*(ABS(JA6-$G6)&lt;=1)*1,""))),"")</f>
        <v/>
      </c>
      <c r="JG6" s="234"/>
      <c r="JI6" s="227" t="n">
        <f aca="false">$B6</f>
        <v>54</v>
      </c>
      <c r="JJ6" s="228" t="str">
        <f aca="false">GrpA!$B$4</f>
        <v>Germany</v>
      </c>
      <c r="JK6" s="229" t="n">
        <f aca="false">$D6</f>
        <v>13</v>
      </c>
      <c r="JL6" s="228" t="str">
        <f aca="false">GrpA!$D$4</f>
        <v>Scotland</v>
      </c>
      <c r="JM6" s="232"/>
      <c r="JN6" s="232"/>
      <c r="JO6" s="233"/>
      <c r="JP6" s="229" t="str">
        <f aca="false">IF(($F6&lt;&gt;"")*($G6&lt;&gt;"")*(JM6&lt;&gt;"")*(JN6&lt;&gt;""),($F6&gt;$G6)*(JM6&gt;JN6)+($F6=$G6)*(JM6=JN6)+($F6&lt;$G6)*(JM6&lt;JN6),"")</f>
        <v/>
      </c>
      <c r="JQ6" s="229" t="str">
        <f aca="false">IF((JP6&lt;&gt;""),IF(OR($F6&lt;&gt;$G6,PrSettings!$M$4="●"),(($F6-$G6)=(JM6-JN6))*1,0),"")</f>
        <v/>
      </c>
      <c r="JR6" s="229" t="str">
        <f aca="false">IF((JP6&lt;&gt;""),($F6=JM6)*($G6=JN6),"")</f>
        <v/>
      </c>
      <c r="JS6" s="229" t="str">
        <f aca="false">IF(JP6&lt;&gt;"",IF(ABS($F6-$G6)&gt;=PrSettings!$M$7,(ABS($F6-$G6-JM6+JN6)&lt;=1)*1,IF(AND(JP6,$F6=$G6,$F6&gt;=PrSettings!$M$6),(ABS(JM6-$F6)&lt;=1)*1,IF(AND(ABS($F6-$G6-JM6+JN6)&lt;=1,$F6+$G6&gt;=PrSettings!$M$8),(ABS(JM6-$F6)&lt;=1)*(ABS(JN6-$G6)&lt;=1)*1,""))),"")</f>
        <v/>
      </c>
      <c r="JT6" s="234"/>
      <c r="JV6" s="227" t="n">
        <f aca="false">$B6</f>
        <v>54</v>
      </c>
      <c r="JW6" s="228" t="str">
        <f aca="false">GrpA!$B$4</f>
        <v>Germany</v>
      </c>
      <c r="JX6" s="229" t="n">
        <f aca="false">$D6</f>
        <v>13</v>
      </c>
      <c r="JY6" s="228" t="str">
        <f aca="false">GrpA!$D$4</f>
        <v>Scotland</v>
      </c>
      <c r="JZ6" s="232"/>
      <c r="KA6" s="232"/>
      <c r="KB6" s="233"/>
      <c r="KC6" s="229" t="str">
        <f aca="false">IF(($F6&lt;&gt;"")*($G6&lt;&gt;"")*(JZ6&lt;&gt;"")*(KA6&lt;&gt;""),($F6&gt;$G6)*(JZ6&gt;KA6)+($F6=$G6)*(JZ6=KA6)+($F6&lt;$G6)*(JZ6&lt;KA6),"")</f>
        <v/>
      </c>
      <c r="KD6" s="229" t="str">
        <f aca="false">IF((KC6&lt;&gt;""),IF(OR($F6&lt;&gt;$G6,PrSettings!$M$4="●"),(($F6-$G6)=(JZ6-KA6))*1,0),"")</f>
        <v/>
      </c>
      <c r="KE6" s="229" t="str">
        <f aca="false">IF((KC6&lt;&gt;""),($F6=JZ6)*($G6=KA6),"")</f>
        <v/>
      </c>
      <c r="KF6" s="229" t="str">
        <f aca="false">IF(KC6&lt;&gt;"",IF(ABS($F6-$G6)&gt;=PrSettings!$M$7,(ABS($F6-$G6-JZ6+KA6)&lt;=1)*1,IF(AND(KC6,$F6=$G6,$F6&gt;=PrSettings!$M$6),(ABS(JZ6-$F6)&lt;=1)*1,IF(AND(ABS($F6-$G6-JZ6+KA6)&lt;=1,$F6+$G6&gt;=PrSettings!$M$8),(ABS(JZ6-$F6)&lt;=1)*(ABS(KA6-$G6)&lt;=1)*1,""))),"")</f>
        <v/>
      </c>
      <c r="KG6" s="234"/>
      <c r="KI6" s="227" t="n">
        <f aca="false">$B6</f>
        <v>54</v>
      </c>
      <c r="KJ6" s="228" t="str">
        <f aca="false">GrpA!$B$4</f>
        <v>Germany</v>
      </c>
      <c r="KK6" s="229" t="n">
        <f aca="false">$D6</f>
        <v>13</v>
      </c>
      <c r="KL6" s="228" t="str">
        <f aca="false">GrpA!$D$4</f>
        <v>Scotland</v>
      </c>
      <c r="KM6" s="232"/>
      <c r="KN6" s="232"/>
      <c r="KO6" s="233"/>
      <c r="KP6" s="229" t="str">
        <f aca="false">IF(($F6&lt;&gt;"")*($G6&lt;&gt;"")*(KM6&lt;&gt;"")*(KN6&lt;&gt;""),($F6&gt;$G6)*(KM6&gt;KN6)+($F6=$G6)*(KM6=KN6)+($F6&lt;$G6)*(KM6&lt;KN6),"")</f>
        <v/>
      </c>
      <c r="KQ6" s="229" t="str">
        <f aca="false">IF((KP6&lt;&gt;""),IF(OR($F6&lt;&gt;$G6,PrSettings!$M$4="●"),(($F6-$G6)=(KM6-KN6))*1,0),"")</f>
        <v/>
      </c>
      <c r="KR6" s="229" t="str">
        <f aca="false">IF((KP6&lt;&gt;""),($F6=KM6)*($G6=KN6),"")</f>
        <v/>
      </c>
      <c r="KS6" s="229" t="str">
        <f aca="false">IF(KP6&lt;&gt;"",IF(ABS($F6-$G6)&gt;=PrSettings!$M$7,(ABS($F6-$G6-KM6+KN6)&lt;=1)*1,IF(AND(KP6,$F6=$G6,$F6&gt;=PrSettings!$M$6),(ABS(KM6-$F6)&lt;=1)*1,IF(AND(ABS($F6-$G6-KM6+KN6)&lt;=1,$F6+$G6&gt;=PrSettings!$M$8),(ABS(KM6-$F6)&lt;=1)*(ABS(KN6-$G6)&lt;=1)*1,""))),"")</f>
        <v/>
      </c>
      <c r="KT6" s="234"/>
      <c r="KV6" s="227" t="n">
        <f aca="false">$B6</f>
        <v>54</v>
      </c>
      <c r="KW6" s="228" t="str">
        <f aca="false">GrpA!$B$4</f>
        <v>Germany</v>
      </c>
      <c r="KX6" s="229" t="n">
        <f aca="false">$D6</f>
        <v>13</v>
      </c>
      <c r="KY6" s="228" t="str">
        <f aca="false">GrpA!$D$4</f>
        <v>Scotland</v>
      </c>
      <c r="KZ6" s="232"/>
      <c r="LA6" s="232"/>
      <c r="LB6" s="233"/>
      <c r="LC6" s="229" t="str">
        <f aca="false">IF(($F6&lt;&gt;"")*($G6&lt;&gt;"")*(KZ6&lt;&gt;"")*(LA6&lt;&gt;""),($F6&gt;$G6)*(KZ6&gt;LA6)+($F6=$G6)*(KZ6=LA6)+($F6&lt;$G6)*(KZ6&lt;LA6),"")</f>
        <v/>
      </c>
      <c r="LD6" s="229" t="str">
        <f aca="false">IF((LC6&lt;&gt;""),IF(OR($F6&lt;&gt;$G6,PrSettings!$M$4="●"),(($F6-$G6)=(KZ6-LA6))*1,0),"")</f>
        <v/>
      </c>
      <c r="LE6" s="229" t="str">
        <f aca="false">IF((LC6&lt;&gt;""),($F6=KZ6)*($G6=LA6),"")</f>
        <v/>
      </c>
      <c r="LF6" s="229" t="str">
        <f aca="false">IF(LC6&lt;&gt;"",IF(ABS($F6-$G6)&gt;=PrSettings!$M$7,(ABS($F6-$G6-KZ6+LA6)&lt;=1)*1,IF(AND(LC6,$F6=$G6,$F6&gt;=PrSettings!$M$6),(ABS(KZ6-$F6)&lt;=1)*1,IF(AND(ABS($F6-$G6-KZ6+LA6)&lt;=1,$F6+$G6&gt;=PrSettings!$M$8),(ABS(KZ6-$F6)&lt;=1)*(ABS(LA6-$G6)&lt;=1)*1,""))),"")</f>
        <v/>
      </c>
      <c r="LG6" s="234"/>
      <c r="LI6" s="227" t="n">
        <f aca="false">$B6</f>
        <v>54</v>
      </c>
      <c r="LJ6" s="228" t="str">
        <f aca="false">GrpA!$B$4</f>
        <v>Germany</v>
      </c>
      <c r="LK6" s="229" t="n">
        <f aca="false">$D6</f>
        <v>13</v>
      </c>
      <c r="LL6" s="228" t="str">
        <f aca="false">GrpA!$D$4</f>
        <v>Scotland</v>
      </c>
      <c r="LM6" s="232"/>
      <c r="LN6" s="232"/>
      <c r="LO6" s="233"/>
      <c r="LP6" s="229" t="str">
        <f aca="false">IF(($F6&lt;&gt;"")*($G6&lt;&gt;"")*(LM6&lt;&gt;"")*(LN6&lt;&gt;""),($F6&gt;$G6)*(LM6&gt;LN6)+($F6=$G6)*(LM6=LN6)+($F6&lt;$G6)*(LM6&lt;LN6),"")</f>
        <v/>
      </c>
      <c r="LQ6" s="229" t="str">
        <f aca="false">IF((LP6&lt;&gt;""),IF(OR($F6&lt;&gt;$G6,PrSettings!$M$4="●"),(($F6-$G6)=(LM6-LN6))*1,0),"")</f>
        <v/>
      </c>
      <c r="LR6" s="229" t="str">
        <f aca="false">IF((LP6&lt;&gt;""),($F6=LM6)*($G6=LN6),"")</f>
        <v/>
      </c>
      <c r="LS6" s="229" t="str">
        <f aca="false">IF(LP6&lt;&gt;"",IF(ABS($F6-$G6)&gt;=PrSettings!$M$7,(ABS($F6-$G6-LM6+LN6)&lt;=1)*1,IF(AND(LP6,$F6=$G6,$F6&gt;=PrSettings!$M$6),(ABS(LM6-$F6)&lt;=1)*1,IF(AND(ABS($F6-$G6-LM6+LN6)&lt;=1,$F6+$G6&gt;=PrSettings!$M$8),(ABS(LM6-$F6)&lt;=1)*(ABS(LN6-$G6)&lt;=1)*1,""))),"")</f>
        <v/>
      </c>
      <c r="LT6" s="234"/>
      <c r="LV6" s="227" t="n">
        <f aca="false">$B6</f>
        <v>54</v>
      </c>
      <c r="LW6" s="228" t="str">
        <f aca="false">GrpA!$B$4</f>
        <v>Germany</v>
      </c>
      <c r="LX6" s="229" t="n">
        <f aca="false">$D6</f>
        <v>13</v>
      </c>
      <c r="LY6" s="228" t="str">
        <f aca="false">GrpA!$D$4</f>
        <v>Scotland</v>
      </c>
      <c r="LZ6" s="232"/>
      <c r="MA6" s="232"/>
      <c r="MB6" s="233"/>
      <c r="MC6" s="229" t="str">
        <f aca="false">IF(($F6&lt;&gt;"")*($G6&lt;&gt;"")*(LZ6&lt;&gt;"")*(MA6&lt;&gt;""),($F6&gt;$G6)*(LZ6&gt;MA6)+($F6=$G6)*(LZ6=MA6)+($F6&lt;$G6)*(LZ6&lt;MA6),"")</f>
        <v/>
      </c>
      <c r="MD6" s="229" t="str">
        <f aca="false">IF((MC6&lt;&gt;""),IF(OR($F6&lt;&gt;$G6,PrSettings!$M$4="●"),(($F6-$G6)=(LZ6-MA6))*1,0),"")</f>
        <v/>
      </c>
      <c r="ME6" s="229" t="str">
        <f aca="false">IF((MC6&lt;&gt;""),($F6=LZ6)*($G6=MA6),"")</f>
        <v/>
      </c>
      <c r="MF6" s="229" t="str">
        <f aca="false">IF(MC6&lt;&gt;"",IF(ABS($F6-$G6)&gt;=PrSettings!$M$7,(ABS($F6-$G6-LZ6+MA6)&lt;=1)*1,IF(AND(MC6,$F6=$G6,$F6&gt;=PrSettings!$M$6),(ABS(LZ6-$F6)&lt;=1)*1,IF(AND(ABS($F6-$G6-LZ6+MA6)&lt;=1,$F6+$G6&gt;=PrSettings!$M$8),(ABS(LZ6-$F6)&lt;=1)*(ABS(MA6-$G6)&lt;=1)*1,""))),"")</f>
        <v/>
      </c>
      <c r="MG6" s="234"/>
    </row>
    <row r="7" customFormat="false" ht="15" hidden="false" customHeight="false" outlineLevel="0" collapsed="false">
      <c r="A7" s="153"/>
      <c r="B7" s="227" t="n">
        <f aca="false" t="array" ref="B7:B7">INDEX(Groups!$C$7:$C$35,MATCH(C7,Groups!$D$7:$D$35,0))</f>
        <v>6</v>
      </c>
      <c r="C7" s="228" t="str">
        <f aca="false">GrpA!$B$5</f>
        <v>Hungary</v>
      </c>
      <c r="D7" s="229" t="n">
        <f aca="false" t="array" ref="D7:D7">INDEX(Groups!$C$7:$C$35,MATCH(E7,Groups!$D$7:$D$35,0))</f>
        <v>20</v>
      </c>
      <c r="E7" s="228" t="str">
        <f aca="false">GrpA!$D$5</f>
        <v>Switzerland</v>
      </c>
      <c r="F7" s="230" t="n">
        <f aca="false">GrpA!$E$5</f>
        <v>2</v>
      </c>
      <c r="G7" s="231" t="n">
        <f aca="false">GrpA!$G$5</f>
        <v>1</v>
      </c>
      <c r="H7" s="107"/>
      <c r="I7" s="227" t="n">
        <f aca="false">$B7</f>
        <v>6</v>
      </c>
      <c r="J7" s="228" t="str">
        <f aca="false">GrpA!$B$5</f>
        <v>Hungary</v>
      </c>
      <c r="K7" s="229" t="n">
        <f aca="false">$D7</f>
        <v>20</v>
      </c>
      <c r="L7" s="228" t="str">
        <f aca="false">GrpA!$D$5</f>
        <v>Switzerland</v>
      </c>
      <c r="M7" s="232"/>
      <c r="N7" s="232"/>
      <c r="O7" s="235"/>
      <c r="P7" s="229" t="str">
        <f aca="false">IF(($F7&lt;&gt;"")*($G7&lt;&gt;"")*(M7&lt;&gt;"")*(N7&lt;&gt;""),($F7&gt;$G7)*(M7&gt;N7)+($F7=$G7)*(M7=N7)+($F7&lt;$G7)*(M7&lt;N7),"")</f>
        <v/>
      </c>
      <c r="Q7" s="229" t="str">
        <f aca="false">IF((P7&lt;&gt;""),IF(OR($F7&lt;&gt;$G7,PrSettings!$M$4="●"),(($F7-$G7)=(M7-N7))*1,0),"")</f>
        <v/>
      </c>
      <c r="R7" s="229" t="str">
        <f aca="false">IF((P7&lt;&gt;""),($F7=M7)*($G7=N7),"")</f>
        <v/>
      </c>
      <c r="S7" s="229" t="str">
        <f aca="false">IF(P7&lt;&gt;"",IF(ABS($F7-$G7)&gt;=PrSettings!$M$7,(ABS($F7-$G7-M7+N7)&lt;=1)*1,IF(AND(P7,$F7=$G7,$F7&gt;=PrSettings!$M$6),(ABS(M7-$F7)&lt;=1)*1,IF(AND(ABS($F7-$G7-M7+N7)&lt;=1,$F7+$G7&gt;=PrSettings!$M$8),(ABS(M7-$F7)&lt;=1)*(ABS(N7-$G7)&lt;=1)*1,""))),"")</f>
        <v/>
      </c>
      <c r="T7" s="236"/>
      <c r="V7" s="227" t="n">
        <f aca="false">$B7</f>
        <v>6</v>
      </c>
      <c r="W7" s="228" t="str">
        <f aca="false">GrpA!$B$5</f>
        <v>Hungary</v>
      </c>
      <c r="X7" s="229" t="n">
        <f aca="false">$D7</f>
        <v>20</v>
      </c>
      <c r="Y7" s="228" t="str">
        <f aca="false">GrpA!$D$5</f>
        <v>Switzerland</v>
      </c>
      <c r="Z7" s="232"/>
      <c r="AA7" s="232"/>
      <c r="AB7" s="235"/>
      <c r="AC7" s="229" t="str">
        <f aca="false">IF(($F7&lt;&gt;"")*($G7&lt;&gt;"")*(Z7&lt;&gt;"")*(AA7&lt;&gt;""),($F7&gt;$G7)*(Z7&gt;AA7)+($F7=$G7)*(Z7=AA7)+($F7&lt;$G7)*(Z7&lt;AA7),"")</f>
        <v/>
      </c>
      <c r="AD7" s="229" t="str">
        <f aca="false">IF((AC7&lt;&gt;""),IF(OR($F7&lt;&gt;$G7,PrSettings!$M$4="●"),(($F7-$G7)=(Z7-AA7))*1,0),"")</f>
        <v/>
      </c>
      <c r="AE7" s="229" t="str">
        <f aca="false">IF((AC7&lt;&gt;""),($F7=Z7)*($G7=AA7),"")</f>
        <v/>
      </c>
      <c r="AF7" s="229" t="str">
        <f aca="false">IF(AC7&lt;&gt;"",IF(ABS($F7-$G7)&gt;=PrSettings!$M$7,(ABS($F7-$G7-Z7+AA7)&lt;=1)*1,IF(AND(AC7,$F7=$G7,$F7&gt;=PrSettings!$M$6),(ABS(Z7-$F7)&lt;=1)*1,IF(AND(ABS($F7-$G7-Z7+AA7)&lt;=1,$F7+$G7&gt;=PrSettings!$M$8),(ABS(Z7-$F7)&lt;=1)*(ABS(AA7-$G7)&lt;=1)*1,""))),"")</f>
        <v/>
      </c>
      <c r="AG7" s="236"/>
      <c r="AI7" s="227" t="n">
        <f aca="false">$B7</f>
        <v>6</v>
      </c>
      <c r="AJ7" s="228" t="str">
        <f aca="false">GrpA!$B$5</f>
        <v>Hungary</v>
      </c>
      <c r="AK7" s="229" t="n">
        <f aca="false">$D7</f>
        <v>20</v>
      </c>
      <c r="AL7" s="228" t="str">
        <f aca="false">GrpA!$D$5</f>
        <v>Switzerland</v>
      </c>
      <c r="AM7" s="232"/>
      <c r="AN7" s="232"/>
      <c r="AO7" s="235"/>
      <c r="AP7" s="229" t="str">
        <f aca="false">IF(($F7&lt;&gt;"")*($G7&lt;&gt;"")*(AM7&lt;&gt;"")*(AN7&lt;&gt;""),($F7&gt;$G7)*(AM7&gt;AN7)+($F7=$G7)*(AM7=AN7)+($F7&lt;$G7)*(AM7&lt;AN7),"")</f>
        <v/>
      </c>
      <c r="AQ7" s="229" t="str">
        <f aca="false">IF((AP7&lt;&gt;""),IF(OR($F7&lt;&gt;$G7,PrSettings!$M$4="●"),(($F7-$G7)=(AM7-AN7))*1,0),"")</f>
        <v/>
      </c>
      <c r="AR7" s="229" t="str">
        <f aca="false">IF((AP7&lt;&gt;""),($F7=AM7)*($G7=AN7),"")</f>
        <v/>
      </c>
      <c r="AS7" s="229" t="str">
        <f aca="false">IF(AP7&lt;&gt;"",IF(ABS($F7-$G7)&gt;=PrSettings!$M$7,(ABS($F7-$G7-AM7+AN7)&lt;=1)*1,IF(AND(AP7,$F7=$G7,$F7&gt;=PrSettings!$M$6),(ABS(AM7-$F7)&lt;=1)*1,IF(AND(ABS($F7-$G7-AM7+AN7)&lt;=1,$F7+$G7&gt;=PrSettings!$M$8),(ABS(AM7-$F7)&lt;=1)*(ABS(AN7-$G7)&lt;=1)*1,""))),"")</f>
        <v/>
      </c>
      <c r="AT7" s="236"/>
      <c r="AV7" s="227" t="n">
        <f aca="false">$B7</f>
        <v>6</v>
      </c>
      <c r="AW7" s="228" t="str">
        <f aca="false">GrpA!$B$5</f>
        <v>Hungary</v>
      </c>
      <c r="AX7" s="229" t="n">
        <f aca="false">$D7</f>
        <v>20</v>
      </c>
      <c r="AY7" s="228" t="str">
        <f aca="false">GrpA!$D$5</f>
        <v>Switzerland</v>
      </c>
      <c r="AZ7" s="232"/>
      <c r="BA7" s="232"/>
      <c r="BB7" s="235"/>
      <c r="BC7" s="229" t="str">
        <f aca="false">IF(($F7&lt;&gt;"")*($G7&lt;&gt;"")*(AZ7&lt;&gt;"")*(BA7&lt;&gt;""),($F7&gt;$G7)*(AZ7&gt;BA7)+($F7=$G7)*(AZ7=BA7)+($F7&lt;$G7)*(AZ7&lt;BA7),"")</f>
        <v/>
      </c>
      <c r="BD7" s="229" t="str">
        <f aca="false">IF((BC7&lt;&gt;""),IF(OR($F7&lt;&gt;$G7,PrSettings!$M$4="●"),(($F7-$G7)=(AZ7-BA7))*1,0),"")</f>
        <v/>
      </c>
      <c r="BE7" s="229" t="str">
        <f aca="false">IF((BC7&lt;&gt;""),($F7=AZ7)*($G7=BA7),"")</f>
        <v/>
      </c>
      <c r="BF7" s="229" t="str">
        <f aca="false">IF(BC7&lt;&gt;"",IF(ABS($F7-$G7)&gt;=PrSettings!$M$7,(ABS($F7-$G7-AZ7+BA7)&lt;=1)*1,IF(AND(BC7,$F7=$G7,$F7&gt;=PrSettings!$M$6),(ABS(AZ7-$F7)&lt;=1)*1,IF(AND(ABS($F7-$G7-AZ7+BA7)&lt;=1,$F7+$G7&gt;=PrSettings!$M$8),(ABS(AZ7-$F7)&lt;=1)*(ABS(BA7-$G7)&lt;=1)*1,""))),"")</f>
        <v/>
      </c>
      <c r="BG7" s="236"/>
      <c r="BI7" s="227" t="n">
        <f aca="false">$B7</f>
        <v>6</v>
      </c>
      <c r="BJ7" s="228" t="str">
        <f aca="false">GrpA!$B$5</f>
        <v>Hungary</v>
      </c>
      <c r="BK7" s="229" t="n">
        <f aca="false">$D7</f>
        <v>20</v>
      </c>
      <c r="BL7" s="228" t="str">
        <f aca="false">GrpA!$D$5</f>
        <v>Switzerland</v>
      </c>
      <c r="BM7" s="232"/>
      <c r="BN7" s="232"/>
      <c r="BO7" s="235"/>
      <c r="BP7" s="229" t="str">
        <f aca="false">IF(($F7&lt;&gt;"")*($G7&lt;&gt;"")*(BM7&lt;&gt;"")*(BN7&lt;&gt;""),($F7&gt;$G7)*(BM7&gt;BN7)+($F7=$G7)*(BM7=BN7)+($F7&lt;$G7)*(BM7&lt;BN7),"")</f>
        <v/>
      </c>
      <c r="BQ7" s="229" t="str">
        <f aca="false">IF((BP7&lt;&gt;""),IF(OR($F7&lt;&gt;$G7,PrSettings!$M$4="●"),(($F7-$G7)=(BM7-BN7))*1,0),"")</f>
        <v/>
      </c>
      <c r="BR7" s="229" t="str">
        <f aca="false">IF((BP7&lt;&gt;""),($F7=BM7)*($G7=BN7),"")</f>
        <v/>
      </c>
      <c r="BS7" s="229" t="str">
        <f aca="false">IF(BP7&lt;&gt;"",IF(ABS($F7-$G7)&gt;=PrSettings!$M$7,(ABS($F7-$G7-BM7+BN7)&lt;=1)*1,IF(AND(BP7,$F7=$G7,$F7&gt;=PrSettings!$M$6),(ABS(BM7-$F7)&lt;=1)*1,IF(AND(ABS($F7-$G7-BM7+BN7)&lt;=1,$F7+$G7&gt;=PrSettings!$M$8),(ABS(BM7-$F7)&lt;=1)*(ABS(BN7-$G7)&lt;=1)*1,""))),"")</f>
        <v/>
      </c>
      <c r="BT7" s="236"/>
      <c r="BV7" s="227" t="n">
        <f aca="false">$B7</f>
        <v>6</v>
      </c>
      <c r="BW7" s="228" t="str">
        <f aca="false">GrpA!$B$5</f>
        <v>Hungary</v>
      </c>
      <c r="BX7" s="229" t="n">
        <f aca="false">$D7</f>
        <v>20</v>
      </c>
      <c r="BY7" s="228" t="str">
        <f aca="false">GrpA!$D$5</f>
        <v>Switzerland</v>
      </c>
      <c r="BZ7" s="232"/>
      <c r="CA7" s="232"/>
      <c r="CB7" s="235"/>
      <c r="CC7" s="229" t="str">
        <f aca="false">IF(($F7&lt;&gt;"")*($G7&lt;&gt;"")*(BZ7&lt;&gt;"")*(CA7&lt;&gt;""),($F7&gt;$G7)*(BZ7&gt;CA7)+($F7=$G7)*(BZ7=CA7)+($F7&lt;$G7)*(BZ7&lt;CA7),"")</f>
        <v/>
      </c>
      <c r="CD7" s="229" t="str">
        <f aca="false">IF((CC7&lt;&gt;""),IF(OR($F7&lt;&gt;$G7,PrSettings!$M$4="●"),(($F7-$G7)=(BZ7-CA7))*1,0),"")</f>
        <v/>
      </c>
      <c r="CE7" s="229" t="str">
        <f aca="false">IF((CC7&lt;&gt;""),($F7=BZ7)*($G7=CA7),"")</f>
        <v/>
      </c>
      <c r="CF7" s="229" t="str">
        <f aca="false">IF(CC7&lt;&gt;"",IF(ABS($F7-$G7)&gt;=PrSettings!$M$7,(ABS($F7-$G7-BZ7+CA7)&lt;=1)*1,IF(AND(CC7,$F7=$G7,$F7&gt;=PrSettings!$M$6),(ABS(BZ7-$F7)&lt;=1)*1,IF(AND(ABS($F7-$G7-BZ7+CA7)&lt;=1,$F7+$G7&gt;=PrSettings!$M$8),(ABS(BZ7-$F7)&lt;=1)*(ABS(CA7-$G7)&lt;=1)*1,""))),"")</f>
        <v/>
      </c>
      <c r="CG7" s="236"/>
      <c r="CI7" s="227" t="n">
        <f aca="false">$B7</f>
        <v>6</v>
      </c>
      <c r="CJ7" s="228" t="str">
        <f aca="false">GrpA!$B$5</f>
        <v>Hungary</v>
      </c>
      <c r="CK7" s="229" t="n">
        <f aca="false">$D7</f>
        <v>20</v>
      </c>
      <c r="CL7" s="228" t="str">
        <f aca="false">GrpA!$D$5</f>
        <v>Switzerland</v>
      </c>
      <c r="CM7" s="232"/>
      <c r="CN7" s="232"/>
      <c r="CO7" s="235"/>
      <c r="CP7" s="229" t="str">
        <f aca="false">IF(($F7&lt;&gt;"")*($G7&lt;&gt;"")*(CM7&lt;&gt;"")*(CN7&lt;&gt;""),($F7&gt;$G7)*(CM7&gt;CN7)+($F7=$G7)*(CM7=CN7)+($F7&lt;$G7)*(CM7&lt;CN7),"")</f>
        <v/>
      </c>
      <c r="CQ7" s="229" t="str">
        <f aca="false">IF((CP7&lt;&gt;""),IF(OR($F7&lt;&gt;$G7,PrSettings!$M$4="●"),(($F7-$G7)=(CM7-CN7))*1,0),"")</f>
        <v/>
      </c>
      <c r="CR7" s="229" t="str">
        <f aca="false">IF((CP7&lt;&gt;""),($F7=CM7)*($G7=CN7),"")</f>
        <v/>
      </c>
      <c r="CS7" s="229" t="str">
        <f aca="false">IF(CP7&lt;&gt;"",IF(ABS($F7-$G7)&gt;=PrSettings!$M$7,(ABS($F7-$G7-CM7+CN7)&lt;=1)*1,IF(AND(CP7,$F7=$G7,$F7&gt;=PrSettings!$M$6),(ABS(CM7-$F7)&lt;=1)*1,IF(AND(ABS($F7-$G7-CM7+CN7)&lt;=1,$F7+$G7&gt;=PrSettings!$M$8),(ABS(CM7-$F7)&lt;=1)*(ABS(CN7-$G7)&lt;=1)*1,""))),"")</f>
        <v/>
      </c>
      <c r="CT7" s="236"/>
      <c r="CV7" s="227" t="n">
        <f aca="false">$B7</f>
        <v>6</v>
      </c>
      <c r="CW7" s="228" t="str">
        <f aca="false">GrpA!$B$5</f>
        <v>Hungary</v>
      </c>
      <c r="CX7" s="229" t="n">
        <f aca="false">$D7</f>
        <v>20</v>
      </c>
      <c r="CY7" s="228" t="str">
        <f aca="false">GrpA!$D$5</f>
        <v>Switzerland</v>
      </c>
      <c r="CZ7" s="232"/>
      <c r="DA7" s="232"/>
      <c r="DB7" s="235"/>
      <c r="DC7" s="229" t="str">
        <f aca="false">IF(($F7&lt;&gt;"")*($G7&lt;&gt;"")*(CZ7&lt;&gt;"")*(DA7&lt;&gt;""),($F7&gt;$G7)*(CZ7&gt;DA7)+($F7=$G7)*(CZ7=DA7)+($F7&lt;$G7)*(CZ7&lt;DA7),"")</f>
        <v/>
      </c>
      <c r="DD7" s="229" t="str">
        <f aca="false">IF((DC7&lt;&gt;""),IF(OR($F7&lt;&gt;$G7,PrSettings!$M$4="●"),(($F7-$G7)=(CZ7-DA7))*1,0),"")</f>
        <v/>
      </c>
      <c r="DE7" s="229" t="str">
        <f aca="false">IF((DC7&lt;&gt;""),($F7=CZ7)*($G7=DA7),"")</f>
        <v/>
      </c>
      <c r="DF7" s="229" t="str">
        <f aca="false">IF(DC7&lt;&gt;"",IF(ABS($F7-$G7)&gt;=PrSettings!$M$7,(ABS($F7-$G7-CZ7+DA7)&lt;=1)*1,IF(AND(DC7,$F7=$G7,$F7&gt;=PrSettings!$M$6),(ABS(CZ7-$F7)&lt;=1)*1,IF(AND(ABS($F7-$G7-CZ7+DA7)&lt;=1,$F7+$G7&gt;=PrSettings!$M$8),(ABS(CZ7-$F7)&lt;=1)*(ABS(DA7-$G7)&lt;=1)*1,""))),"")</f>
        <v/>
      </c>
      <c r="DG7" s="236"/>
      <c r="DI7" s="227" t="n">
        <f aca="false">$B7</f>
        <v>6</v>
      </c>
      <c r="DJ7" s="228" t="str">
        <f aca="false">GrpA!$B$5</f>
        <v>Hungary</v>
      </c>
      <c r="DK7" s="229" t="n">
        <f aca="false">$D7</f>
        <v>20</v>
      </c>
      <c r="DL7" s="228" t="str">
        <f aca="false">GrpA!$D$5</f>
        <v>Switzerland</v>
      </c>
      <c r="DM7" s="232"/>
      <c r="DN7" s="232"/>
      <c r="DO7" s="235"/>
      <c r="DP7" s="229" t="str">
        <f aca="false">IF(($F7&lt;&gt;"")*($G7&lt;&gt;"")*(DM7&lt;&gt;"")*(DN7&lt;&gt;""),($F7&gt;$G7)*(DM7&gt;DN7)+($F7=$G7)*(DM7=DN7)+($F7&lt;$G7)*(DM7&lt;DN7),"")</f>
        <v/>
      </c>
      <c r="DQ7" s="229" t="str">
        <f aca="false">IF((DP7&lt;&gt;""),IF(OR($F7&lt;&gt;$G7,PrSettings!$M$4="●"),(($F7-$G7)=(DM7-DN7))*1,0),"")</f>
        <v/>
      </c>
      <c r="DR7" s="229" t="str">
        <f aca="false">IF((DP7&lt;&gt;""),($F7=DM7)*($G7=DN7),"")</f>
        <v/>
      </c>
      <c r="DS7" s="229" t="str">
        <f aca="false">IF(DP7&lt;&gt;"",IF(ABS($F7-$G7)&gt;=PrSettings!$M$7,(ABS($F7-$G7-DM7+DN7)&lt;=1)*1,IF(AND(DP7,$F7=$G7,$F7&gt;=PrSettings!$M$6),(ABS(DM7-$F7)&lt;=1)*1,IF(AND(ABS($F7-$G7-DM7+DN7)&lt;=1,$F7+$G7&gt;=PrSettings!$M$8),(ABS(DM7-$F7)&lt;=1)*(ABS(DN7-$G7)&lt;=1)*1,""))),"")</f>
        <v/>
      </c>
      <c r="DT7" s="236"/>
      <c r="DV7" s="227" t="n">
        <f aca="false">$B7</f>
        <v>6</v>
      </c>
      <c r="DW7" s="228" t="str">
        <f aca="false">GrpA!$B$5</f>
        <v>Hungary</v>
      </c>
      <c r="DX7" s="229" t="n">
        <f aca="false">$D7</f>
        <v>20</v>
      </c>
      <c r="DY7" s="228" t="str">
        <f aca="false">GrpA!$D$5</f>
        <v>Switzerland</v>
      </c>
      <c r="DZ7" s="232"/>
      <c r="EA7" s="232"/>
      <c r="EB7" s="235"/>
      <c r="EC7" s="229" t="str">
        <f aca="false">IF(($F7&lt;&gt;"")*($G7&lt;&gt;"")*(DZ7&lt;&gt;"")*(EA7&lt;&gt;""),($F7&gt;$G7)*(DZ7&gt;EA7)+($F7=$G7)*(DZ7=EA7)+($F7&lt;$G7)*(DZ7&lt;EA7),"")</f>
        <v/>
      </c>
      <c r="ED7" s="229" t="str">
        <f aca="false">IF((EC7&lt;&gt;""),IF(OR($F7&lt;&gt;$G7,PrSettings!$M$4="●"),(($F7-$G7)=(DZ7-EA7))*1,0),"")</f>
        <v/>
      </c>
      <c r="EE7" s="229" t="str">
        <f aca="false">IF((EC7&lt;&gt;""),($F7=DZ7)*($G7=EA7),"")</f>
        <v/>
      </c>
      <c r="EF7" s="229" t="str">
        <f aca="false">IF(EC7&lt;&gt;"",IF(ABS($F7-$G7)&gt;=PrSettings!$M$7,(ABS($F7-$G7-DZ7+EA7)&lt;=1)*1,IF(AND(EC7,$F7=$G7,$F7&gt;=PrSettings!$M$6),(ABS(DZ7-$F7)&lt;=1)*1,IF(AND(ABS($F7-$G7-DZ7+EA7)&lt;=1,$F7+$G7&gt;=PrSettings!$M$8),(ABS(DZ7-$F7)&lt;=1)*(ABS(EA7-$G7)&lt;=1)*1,""))),"")</f>
        <v/>
      </c>
      <c r="EG7" s="236"/>
      <c r="EI7" s="227" t="n">
        <f aca="false">$B7</f>
        <v>6</v>
      </c>
      <c r="EJ7" s="228" t="str">
        <f aca="false">GrpA!$B$5</f>
        <v>Hungary</v>
      </c>
      <c r="EK7" s="229" t="n">
        <f aca="false">$D7</f>
        <v>20</v>
      </c>
      <c r="EL7" s="228" t="str">
        <f aca="false">GrpA!$D$5</f>
        <v>Switzerland</v>
      </c>
      <c r="EM7" s="232"/>
      <c r="EN7" s="232"/>
      <c r="EO7" s="235"/>
      <c r="EP7" s="229" t="str">
        <f aca="false">IF(($F7&lt;&gt;"")*($G7&lt;&gt;"")*(EM7&lt;&gt;"")*(EN7&lt;&gt;""),($F7&gt;$G7)*(EM7&gt;EN7)+($F7=$G7)*(EM7=EN7)+($F7&lt;$G7)*(EM7&lt;EN7),"")</f>
        <v/>
      </c>
      <c r="EQ7" s="229" t="str">
        <f aca="false">IF((EP7&lt;&gt;""),IF(OR($F7&lt;&gt;$G7,PrSettings!$M$4="●"),(($F7-$G7)=(EM7-EN7))*1,0),"")</f>
        <v/>
      </c>
      <c r="ER7" s="229" t="str">
        <f aca="false">IF((EP7&lt;&gt;""),($F7=EM7)*($G7=EN7),"")</f>
        <v/>
      </c>
      <c r="ES7" s="229" t="str">
        <f aca="false">IF(EP7&lt;&gt;"",IF(ABS($F7-$G7)&gt;=PrSettings!$M$7,(ABS($F7-$G7-EM7+EN7)&lt;=1)*1,IF(AND(EP7,$F7=$G7,$F7&gt;=PrSettings!$M$6),(ABS(EM7-$F7)&lt;=1)*1,IF(AND(ABS($F7-$G7-EM7+EN7)&lt;=1,$F7+$G7&gt;=PrSettings!$M$8),(ABS(EM7-$F7)&lt;=1)*(ABS(EN7-$G7)&lt;=1)*1,""))),"")</f>
        <v/>
      </c>
      <c r="ET7" s="236"/>
      <c r="EV7" s="227" t="n">
        <f aca="false">$B7</f>
        <v>6</v>
      </c>
      <c r="EW7" s="228" t="str">
        <f aca="false">GrpA!$B$5</f>
        <v>Hungary</v>
      </c>
      <c r="EX7" s="229" t="n">
        <f aca="false">$D7</f>
        <v>20</v>
      </c>
      <c r="EY7" s="228" t="str">
        <f aca="false">GrpA!$D$5</f>
        <v>Switzerland</v>
      </c>
      <c r="EZ7" s="232"/>
      <c r="FA7" s="232"/>
      <c r="FB7" s="235"/>
      <c r="FC7" s="229" t="str">
        <f aca="false">IF(($F7&lt;&gt;"")*($G7&lt;&gt;"")*(EZ7&lt;&gt;"")*(FA7&lt;&gt;""),($F7&gt;$G7)*(EZ7&gt;FA7)+($F7=$G7)*(EZ7=FA7)+($F7&lt;$G7)*(EZ7&lt;FA7),"")</f>
        <v/>
      </c>
      <c r="FD7" s="229" t="str">
        <f aca="false">IF((FC7&lt;&gt;""),IF(OR($F7&lt;&gt;$G7,PrSettings!$M$4="●"),(($F7-$G7)=(EZ7-FA7))*1,0),"")</f>
        <v/>
      </c>
      <c r="FE7" s="229" t="str">
        <f aca="false">IF((FC7&lt;&gt;""),($F7=EZ7)*($G7=FA7),"")</f>
        <v/>
      </c>
      <c r="FF7" s="229" t="str">
        <f aca="false">IF(FC7&lt;&gt;"",IF(ABS($F7-$G7)&gt;=PrSettings!$M$7,(ABS($F7-$G7-EZ7+FA7)&lt;=1)*1,IF(AND(FC7,$F7=$G7,$F7&gt;=PrSettings!$M$6),(ABS(EZ7-$F7)&lt;=1)*1,IF(AND(ABS($F7-$G7-EZ7+FA7)&lt;=1,$F7+$G7&gt;=PrSettings!$M$8),(ABS(EZ7-$F7)&lt;=1)*(ABS(FA7-$G7)&lt;=1)*1,""))),"")</f>
        <v/>
      </c>
      <c r="FG7" s="236"/>
      <c r="FI7" s="227" t="n">
        <f aca="false">$B7</f>
        <v>6</v>
      </c>
      <c r="FJ7" s="228" t="str">
        <f aca="false">GrpA!$B$5</f>
        <v>Hungary</v>
      </c>
      <c r="FK7" s="229" t="n">
        <f aca="false">$D7</f>
        <v>20</v>
      </c>
      <c r="FL7" s="228" t="str">
        <f aca="false">GrpA!$D$5</f>
        <v>Switzerland</v>
      </c>
      <c r="FM7" s="232"/>
      <c r="FN7" s="232"/>
      <c r="FO7" s="235"/>
      <c r="FP7" s="229" t="str">
        <f aca="false">IF(($F7&lt;&gt;"")*($G7&lt;&gt;"")*(FM7&lt;&gt;"")*(FN7&lt;&gt;""),($F7&gt;$G7)*(FM7&gt;FN7)+($F7=$G7)*(FM7=FN7)+($F7&lt;$G7)*(FM7&lt;FN7),"")</f>
        <v/>
      </c>
      <c r="FQ7" s="229" t="str">
        <f aca="false">IF((FP7&lt;&gt;""),IF(OR($F7&lt;&gt;$G7,PrSettings!$M$4="●"),(($F7-$G7)=(FM7-FN7))*1,0),"")</f>
        <v/>
      </c>
      <c r="FR7" s="229" t="str">
        <f aca="false">IF((FP7&lt;&gt;""),($F7=FM7)*($G7=FN7),"")</f>
        <v/>
      </c>
      <c r="FS7" s="229" t="str">
        <f aca="false">IF(FP7&lt;&gt;"",IF(ABS($F7-$G7)&gt;=PrSettings!$M$7,(ABS($F7-$G7-FM7+FN7)&lt;=1)*1,IF(AND(FP7,$F7=$G7,$F7&gt;=PrSettings!$M$6),(ABS(FM7-$F7)&lt;=1)*1,IF(AND(ABS($F7-$G7-FM7+FN7)&lt;=1,$F7+$G7&gt;=PrSettings!$M$8),(ABS(FM7-$F7)&lt;=1)*(ABS(FN7-$G7)&lt;=1)*1,""))),"")</f>
        <v/>
      </c>
      <c r="FT7" s="236"/>
      <c r="FV7" s="227" t="n">
        <f aca="false">$B7</f>
        <v>6</v>
      </c>
      <c r="FW7" s="228" t="str">
        <f aca="false">GrpA!$B$5</f>
        <v>Hungary</v>
      </c>
      <c r="FX7" s="229" t="n">
        <f aca="false">$D7</f>
        <v>20</v>
      </c>
      <c r="FY7" s="228" t="str">
        <f aca="false">GrpA!$D$5</f>
        <v>Switzerland</v>
      </c>
      <c r="FZ7" s="232"/>
      <c r="GA7" s="232"/>
      <c r="GB7" s="235"/>
      <c r="GC7" s="229" t="str">
        <f aca="false">IF(($F7&lt;&gt;"")*($G7&lt;&gt;"")*(FZ7&lt;&gt;"")*(GA7&lt;&gt;""),($F7&gt;$G7)*(FZ7&gt;GA7)+($F7=$G7)*(FZ7=GA7)+($F7&lt;$G7)*(FZ7&lt;GA7),"")</f>
        <v/>
      </c>
      <c r="GD7" s="229" t="str">
        <f aca="false">IF((GC7&lt;&gt;""),IF(OR($F7&lt;&gt;$G7,PrSettings!$M$4="●"),(($F7-$G7)=(FZ7-GA7))*1,0),"")</f>
        <v/>
      </c>
      <c r="GE7" s="229" t="str">
        <f aca="false">IF((GC7&lt;&gt;""),($F7=FZ7)*($G7=GA7),"")</f>
        <v/>
      </c>
      <c r="GF7" s="229" t="str">
        <f aca="false">IF(GC7&lt;&gt;"",IF(ABS($F7-$G7)&gt;=PrSettings!$M$7,(ABS($F7-$G7-FZ7+GA7)&lt;=1)*1,IF(AND(GC7,$F7=$G7,$F7&gt;=PrSettings!$M$6),(ABS(FZ7-$F7)&lt;=1)*1,IF(AND(ABS($F7-$G7-FZ7+GA7)&lt;=1,$F7+$G7&gt;=PrSettings!$M$8),(ABS(FZ7-$F7)&lt;=1)*(ABS(GA7-$G7)&lt;=1)*1,""))),"")</f>
        <v/>
      </c>
      <c r="GG7" s="236"/>
      <c r="GI7" s="227" t="n">
        <f aca="false">$B7</f>
        <v>6</v>
      </c>
      <c r="GJ7" s="228" t="str">
        <f aca="false">GrpA!$B$5</f>
        <v>Hungary</v>
      </c>
      <c r="GK7" s="229" t="n">
        <f aca="false">$D7</f>
        <v>20</v>
      </c>
      <c r="GL7" s="228" t="str">
        <f aca="false">GrpA!$D$5</f>
        <v>Switzerland</v>
      </c>
      <c r="GM7" s="232"/>
      <c r="GN7" s="232"/>
      <c r="GO7" s="235"/>
      <c r="GP7" s="229" t="str">
        <f aca="false">IF(($F7&lt;&gt;"")*($G7&lt;&gt;"")*(GM7&lt;&gt;"")*(GN7&lt;&gt;""),($F7&gt;$G7)*(GM7&gt;GN7)+($F7=$G7)*(GM7=GN7)+($F7&lt;$G7)*(GM7&lt;GN7),"")</f>
        <v/>
      </c>
      <c r="GQ7" s="229" t="str">
        <f aca="false">IF((GP7&lt;&gt;""),IF(OR($F7&lt;&gt;$G7,PrSettings!$M$4="●"),(($F7-$G7)=(GM7-GN7))*1,0),"")</f>
        <v/>
      </c>
      <c r="GR7" s="229" t="str">
        <f aca="false">IF((GP7&lt;&gt;""),($F7=GM7)*($G7=GN7),"")</f>
        <v/>
      </c>
      <c r="GS7" s="229" t="str">
        <f aca="false">IF(GP7&lt;&gt;"",IF(ABS($F7-$G7)&gt;=PrSettings!$M$7,(ABS($F7-$G7-GM7+GN7)&lt;=1)*1,IF(AND(GP7,$F7=$G7,$F7&gt;=PrSettings!$M$6),(ABS(GM7-$F7)&lt;=1)*1,IF(AND(ABS($F7-$G7-GM7+GN7)&lt;=1,$F7+$G7&gt;=PrSettings!$M$8),(ABS(GM7-$F7)&lt;=1)*(ABS(GN7-$G7)&lt;=1)*1,""))),"")</f>
        <v/>
      </c>
      <c r="GT7" s="236"/>
      <c r="GV7" s="227" t="n">
        <f aca="false">$B7</f>
        <v>6</v>
      </c>
      <c r="GW7" s="228" t="str">
        <f aca="false">GrpA!$B$5</f>
        <v>Hungary</v>
      </c>
      <c r="GX7" s="229" t="n">
        <f aca="false">$D7</f>
        <v>20</v>
      </c>
      <c r="GY7" s="228" t="str">
        <f aca="false">GrpA!$D$5</f>
        <v>Switzerland</v>
      </c>
      <c r="GZ7" s="232"/>
      <c r="HA7" s="232"/>
      <c r="HB7" s="235"/>
      <c r="HC7" s="229" t="str">
        <f aca="false">IF(($F7&lt;&gt;"")*($G7&lt;&gt;"")*(GZ7&lt;&gt;"")*(HA7&lt;&gt;""),($F7&gt;$G7)*(GZ7&gt;HA7)+($F7=$G7)*(GZ7=HA7)+($F7&lt;$G7)*(GZ7&lt;HA7),"")</f>
        <v/>
      </c>
      <c r="HD7" s="229" t="str">
        <f aca="false">IF((HC7&lt;&gt;""),IF(OR($F7&lt;&gt;$G7,PrSettings!$M$4="●"),(($F7-$G7)=(GZ7-HA7))*1,0),"")</f>
        <v/>
      </c>
      <c r="HE7" s="229" t="str">
        <f aca="false">IF((HC7&lt;&gt;""),($F7=GZ7)*($G7=HA7),"")</f>
        <v/>
      </c>
      <c r="HF7" s="229" t="str">
        <f aca="false">IF(HC7&lt;&gt;"",IF(ABS($F7-$G7)&gt;=PrSettings!$M$7,(ABS($F7-$G7-GZ7+HA7)&lt;=1)*1,IF(AND(HC7,$F7=$G7,$F7&gt;=PrSettings!$M$6),(ABS(GZ7-$F7)&lt;=1)*1,IF(AND(ABS($F7-$G7-GZ7+HA7)&lt;=1,$F7+$G7&gt;=PrSettings!$M$8),(ABS(GZ7-$F7)&lt;=1)*(ABS(HA7-$G7)&lt;=1)*1,""))),"")</f>
        <v/>
      </c>
      <c r="HG7" s="236"/>
      <c r="HI7" s="227" t="n">
        <f aca="false">$B7</f>
        <v>6</v>
      </c>
      <c r="HJ7" s="228" t="str">
        <f aca="false">GrpA!$B$5</f>
        <v>Hungary</v>
      </c>
      <c r="HK7" s="229" t="n">
        <f aca="false">$D7</f>
        <v>20</v>
      </c>
      <c r="HL7" s="228" t="str">
        <f aca="false">GrpA!$D$5</f>
        <v>Switzerland</v>
      </c>
      <c r="HM7" s="232"/>
      <c r="HN7" s="232"/>
      <c r="HO7" s="235"/>
      <c r="HP7" s="229" t="str">
        <f aca="false">IF(($F7&lt;&gt;"")*($G7&lt;&gt;"")*(HM7&lt;&gt;"")*(HN7&lt;&gt;""),($F7&gt;$G7)*(HM7&gt;HN7)+($F7=$G7)*(HM7=HN7)+($F7&lt;$G7)*(HM7&lt;HN7),"")</f>
        <v/>
      </c>
      <c r="HQ7" s="229" t="str">
        <f aca="false">IF((HP7&lt;&gt;""),IF(OR($F7&lt;&gt;$G7,PrSettings!$M$4="●"),(($F7-$G7)=(HM7-HN7))*1,0),"")</f>
        <v/>
      </c>
      <c r="HR7" s="229" t="str">
        <f aca="false">IF((HP7&lt;&gt;""),($F7=HM7)*($G7=HN7),"")</f>
        <v/>
      </c>
      <c r="HS7" s="229" t="str">
        <f aca="false">IF(HP7&lt;&gt;"",IF(ABS($F7-$G7)&gt;=PrSettings!$M$7,(ABS($F7-$G7-HM7+HN7)&lt;=1)*1,IF(AND(HP7,$F7=$G7,$F7&gt;=PrSettings!$M$6),(ABS(HM7-$F7)&lt;=1)*1,IF(AND(ABS($F7-$G7-HM7+HN7)&lt;=1,$F7+$G7&gt;=PrSettings!$M$8),(ABS(HM7-$F7)&lt;=1)*(ABS(HN7-$G7)&lt;=1)*1,""))),"")</f>
        <v/>
      </c>
      <c r="HT7" s="236"/>
      <c r="HV7" s="227" t="n">
        <f aca="false">$B7</f>
        <v>6</v>
      </c>
      <c r="HW7" s="228" t="str">
        <f aca="false">GrpA!$B$5</f>
        <v>Hungary</v>
      </c>
      <c r="HX7" s="229" t="n">
        <f aca="false">$D7</f>
        <v>20</v>
      </c>
      <c r="HY7" s="228" t="str">
        <f aca="false">GrpA!$D$5</f>
        <v>Switzerland</v>
      </c>
      <c r="HZ7" s="232"/>
      <c r="IA7" s="232"/>
      <c r="IB7" s="235"/>
      <c r="IC7" s="229" t="str">
        <f aca="false">IF(($F7&lt;&gt;"")*($G7&lt;&gt;"")*(HZ7&lt;&gt;"")*(IA7&lt;&gt;""),($F7&gt;$G7)*(HZ7&gt;IA7)+($F7=$G7)*(HZ7=IA7)+($F7&lt;$G7)*(HZ7&lt;IA7),"")</f>
        <v/>
      </c>
      <c r="ID7" s="229" t="str">
        <f aca="false">IF((IC7&lt;&gt;""),IF(OR($F7&lt;&gt;$G7,PrSettings!$M$4="●"),(($F7-$G7)=(HZ7-IA7))*1,0),"")</f>
        <v/>
      </c>
      <c r="IE7" s="229" t="str">
        <f aca="false">IF((IC7&lt;&gt;""),($F7=HZ7)*($G7=IA7),"")</f>
        <v/>
      </c>
      <c r="IF7" s="229" t="str">
        <f aca="false">IF(IC7&lt;&gt;"",IF(ABS($F7-$G7)&gt;=PrSettings!$M$7,(ABS($F7-$G7-HZ7+IA7)&lt;=1)*1,IF(AND(IC7,$F7=$G7,$F7&gt;=PrSettings!$M$6),(ABS(HZ7-$F7)&lt;=1)*1,IF(AND(ABS($F7-$G7-HZ7+IA7)&lt;=1,$F7+$G7&gt;=PrSettings!$M$8),(ABS(HZ7-$F7)&lt;=1)*(ABS(IA7-$G7)&lt;=1)*1,""))),"")</f>
        <v/>
      </c>
      <c r="IG7" s="236"/>
      <c r="II7" s="227" t="n">
        <f aca="false">$B7</f>
        <v>6</v>
      </c>
      <c r="IJ7" s="228" t="str">
        <f aca="false">GrpA!$B$5</f>
        <v>Hungary</v>
      </c>
      <c r="IK7" s="229" t="n">
        <f aca="false">$D7</f>
        <v>20</v>
      </c>
      <c r="IL7" s="228" t="str">
        <f aca="false">GrpA!$D$5</f>
        <v>Switzerland</v>
      </c>
      <c r="IM7" s="232"/>
      <c r="IN7" s="232"/>
      <c r="IO7" s="235"/>
      <c r="IP7" s="229" t="str">
        <f aca="false">IF(($F7&lt;&gt;"")*($G7&lt;&gt;"")*(IM7&lt;&gt;"")*(IN7&lt;&gt;""),($F7&gt;$G7)*(IM7&gt;IN7)+($F7=$G7)*(IM7=IN7)+($F7&lt;$G7)*(IM7&lt;IN7),"")</f>
        <v/>
      </c>
      <c r="IQ7" s="229" t="str">
        <f aca="false">IF((IP7&lt;&gt;""),IF(OR($F7&lt;&gt;$G7,PrSettings!$M$4="●"),(($F7-$G7)=(IM7-IN7))*1,0),"")</f>
        <v/>
      </c>
      <c r="IR7" s="229" t="str">
        <f aca="false">IF((IP7&lt;&gt;""),($F7=IM7)*($G7=IN7),"")</f>
        <v/>
      </c>
      <c r="IS7" s="229" t="str">
        <f aca="false">IF(IP7&lt;&gt;"",IF(ABS($F7-$G7)&gt;=PrSettings!$M$7,(ABS($F7-$G7-IM7+IN7)&lt;=1)*1,IF(AND(IP7,$F7=$G7,$F7&gt;=PrSettings!$M$6),(ABS(IM7-$F7)&lt;=1)*1,IF(AND(ABS($F7-$G7-IM7+IN7)&lt;=1,$F7+$G7&gt;=PrSettings!$M$8),(ABS(IM7-$F7)&lt;=1)*(ABS(IN7-$G7)&lt;=1)*1,""))),"")</f>
        <v/>
      </c>
      <c r="IT7" s="236"/>
      <c r="IV7" s="227" t="n">
        <f aca="false">$B7</f>
        <v>6</v>
      </c>
      <c r="IW7" s="228" t="str">
        <f aca="false">GrpA!$B$5</f>
        <v>Hungary</v>
      </c>
      <c r="IX7" s="229" t="n">
        <f aca="false">$D7</f>
        <v>20</v>
      </c>
      <c r="IY7" s="228" t="str">
        <f aca="false">GrpA!$D$5</f>
        <v>Switzerland</v>
      </c>
      <c r="IZ7" s="232"/>
      <c r="JA7" s="232"/>
      <c r="JB7" s="235"/>
      <c r="JC7" s="229" t="str">
        <f aca="false">IF(($F7&lt;&gt;"")*($G7&lt;&gt;"")*(IZ7&lt;&gt;"")*(JA7&lt;&gt;""),($F7&gt;$G7)*(IZ7&gt;JA7)+($F7=$G7)*(IZ7=JA7)+($F7&lt;$G7)*(IZ7&lt;JA7),"")</f>
        <v/>
      </c>
      <c r="JD7" s="229" t="str">
        <f aca="false">IF((JC7&lt;&gt;""),IF(OR($F7&lt;&gt;$G7,PrSettings!$M$4="●"),(($F7-$G7)=(IZ7-JA7))*1,0),"")</f>
        <v/>
      </c>
      <c r="JE7" s="229" t="str">
        <f aca="false">IF((JC7&lt;&gt;""),($F7=IZ7)*($G7=JA7),"")</f>
        <v/>
      </c>
      <c r="JF7" s="229" t="str">
        <f aca="false">IF(JC7&lt;&gt;"",IF(ABS($F7-$G7)&gt;=PrSettings!$M$7,(ABS($F7-$G7-IZ7+JA7)&lt;=1)*1,IF(AND(JC7,$F7=$G7,$F7&gt;=PrSettings!$M$6),(ABS(IZ7-$F7)&lt;=1)*1,IF(AND(ABS($F7-$G7-IZ7+JA7)&lt;=1,$F7+$G7&gt;=PrSettings!$M$8),(ABS(IZ7-$F7)&lt;=1)*(ABS(JA7-$G7)&lt;=1)*1,""))),"")</f>
        <v/>
      </c>
      <c r="JG7" s="236"/>
      <c r="JI7" s="227" t="n">
        <f aca="false">$B7</f>
        <v>6</v>
      </c>
      <c r="JJ7" s="228" t="str">
        <f aca="false">GrpA!$B$5</f>
        <v>Hungary</v>
      </c>
      <c r="JK7" s="229" t="n">
        <f aca="false">$D7</f>
        <v>20</v>
      </c>
      <c r="JL7" s="228" t="str">
        <f aca="false">GrpA!$D$5</f>
        <v>Switzerland</v>
      </c>
      <c r="JM7" s="232"/>
      <c r="JN7" s="232"/>
      <c r="JO7" s="235"/>
      <c r="JP7" s="229" t="str">
        <f aca="false">IF(($F7&lt;&gt;"")*($G7&lt;&gt;"")*(JM7&lt;&gt;"")*(JN7&lt;&gt;""),($F7&gt;$G7)*(JM7&gt;JN7)+($F7=$G7)*(JM7=JN7)+($F7&lt;$G7)*(JM7&lt;JN7),"")</f>
        <v/>
      </c>
      <c r="JQ7" s="229" t="str">
        <f aca="false">IF((JP7&lt;&gt;""),IF(OR($F7&lt;&gt;$G7,PrSettings!$M$4="●"),(($F7-$G7)=(JM7-JN7))*1,0),"")</f>
        <v/>
      </c>
      <c r="JR7" s="229" t="str">
        <f aca="false">IF((JP7&lt;&gt;""),($F7=JM7)*($G7=JN7),"")</f>
        <v/>
      </c>
      <c r="JS7" s="229" t="str">
        <f aca="false">IF(JP7&lt;&gt;"",IF(ABS($F7-$G7)&gt;=PrSettings!$M$7,(ABS($F7-$G7-JM7+JN7)&lt;=1)*1,IF(AND(JP7,$F7=$G7,$F7&gt;=PrSettings!$M$6),(ABS(JM7-$F7)&lt;=1)*1,IF(AND(ABS($F7-$G7-JM7+JN7)&lt;=1,$F7+$G7&gt;=PrSettings!$M$8),(ABS(JM7-$F7)&lt;=1)*(ABS(JN7-$G7)&lt;=1)*1,""))),"")</f>
        <v/>
      </c>
      <c r="JT7" s="236"/>
      <c r="JV7" s="227" t="n">
        <f aca="false">$B7</f>
        <v>6</v>
      </c>
      <c r="JW7" s="228" t="str">
        <f aca="false">GrpA!$B$5</f>
        <v>Hungary</v>
      </c>
      <c r="JX7" s="229" t="n">
        <f aca="false">$D7</f>
        <v>20</v>
      </c>
      <c r="JY7" s="228" t="str">
        <f aca="false">GrpA!$D$5</f>
        <v>Switzerland</v>
      </c>
      <c r="JZ7" s="232"/>
      <c r="KA7" s="232"/>
      <c r="KB7" s="235"/>
      <c r="KC7" s="229" t="str">
        <f aca="false">IF(($F7&lt;&gt;"")*($G7&lt;&gt;"")*(JZ7&lt;&gt;"")*(KA7&lt;&gt;""),($F7&gt;$G7)*(JZ7&gt;KA7)+($F7=$G7)*(JZ7=KA7)+($F7&lt;$G7)*(JZ7&lt;KA7),"")</f>
        <v/>
      </c>
      <c r="KD7" s="229" t="str">
        <f aca="false">IF((KC7&lt;&gt;""),IF(OR($F7&lt;&gt;$G7,PrSettings!$M$4="●"),(($F7-$G7)=(JZ7-KA7))*1,0),"")</f>
        <v/>
      </c>
      <c r="KE7" s="229" t="str">
        <f aca="false">IF((KC7&lt;&gt;""),($F7=JZ7)*($G7=KA7),"")</f>
        <v/>
      </c>
      <c r="KF7" s="229" t="str">
        <f aca="false">IF(KC7&lt;&gt;"",IF(ABS($F7-$G7)&gt;=PrSettings!$M$7,(ABS($F7-$G7-JZ7+KA7)&lt;=1)*1,IF(AND(KC7,$F7=$G7,$F7&gt;=PrSettings!$M$6),(ABS(JZ7-$F7)&lt;=1)*1,IF(AND(ABS($F7-$G7-JZ7+KA7)&lt;=1,$F7+$G7&gt;=PrSettings!$M$8),(ABS(JZ7-$F7)&lt;=1)*(ABS(KA7-$G7)&lt;=1)*1,""))),"")</f>
        <v/>
      </c>
      <c r="KG7" s="236"/>
      <c r="KI7" s="227" t="n">
        <f aca="false">$B7</f>
        <v>6</v>
      </c>
      <c r="KJ7" s="228" t="str">
        <f aca="false">GrpA!$B$5</f>
        <v>Hungary</v>
      </c>
      <c r="KK7" s="229" t="n">
        <f aca="false">$D7</f>
        <v>20</v>
      </c>
      <c r="KL7" s="228" t="str">
        <f aca="false">GrpA!$D$5</f>
        <v>Switzerland</v>
      </c>
      <c r="KM7" s="232"/>
      <c r="KN7" s="232"/>
      <c r="KO7" s="235"/>
      <c r="KP7" s="229" t="str">
        <f aca="false">IF(($F7&lt;&gt;"")*($G7&lt;&gt;"")*(KM7&lt;&gt;"")*(KN7&lt;&gt;""),($F7&gt;$G7)*(KM7&gt;KN7)+($F7=$G7)*(KM7=KN7)+($F7&lt;$G7)*(KM7&lt;KN7),"")</f>
        <v/>
      </c>
      <c r="KQ7" s="229" t="str">
        <f aca="false">IF((KP7&lt;&gt;""),IF(OR($F7&lt;&gt;$G7,PrSettings!$M$4="●"),(($F7-$G7)=(KM7-KN7))*1,0),"")</f>
        <v/>
      </c>
      <c r="KR7" s="229" t="str">
        <f aca="false">IF((KP7&lt;&gt;""),($F7=KM7)*($G7=KN7),"")</f>
        <v/>
      </c>
      <c r="KS7" s="229" t="str">
        <f aca="false">IF(KP7&lt;&gt;"",IF(ABS($F7-$G7)&gt;=PrSettings!$M$7,(ABS($F7-$G7-KM7+KN7)&lt;=1)*1,IF(AND(KP7,$F7=$G7,$F7&gt;=PrSettings!$M$6),(ABS(KM7-$F7)&lt;=1)*1,IF(AND(ABS($F7-$G7-KM7+KN7)&lt;=1,$F7+$G7&gt;=PrSettings!$M$8),(ABS(KM7-$F7)&lt;=1)*(ABS(KN7-$G7)&lt;=1)*1,""))),"")</f>
        <v/>
      </c>
      <c r="KT7" s="236"/>
      <c r="KV7" s="227" t="n">
        <f aca="false">$B7</f>
        <v>6</v>
      </c>
      <c r="KW7" s="228" t="str">
        <f aca="false">GrpA!$B$5</f>
        <v>Hungary</v>
      </c>
      <c r="KX7" s="229" t="n">
        <f aca="false">$D7</f>
        <v>20</v>
      </c>
      <c r="KY7" s="228" t="str">
        <f aca="false">GrpA!$D$5</f>
        <v>Switzerland</v>
      </c>
      <c r="KZ7" s="232"/>
      <c r="LA7" s="232"/>
      <c r="LB7" s="235"/>
      <c r="LC7" s="229" t="str">
        <f aca="false">IF(($F7&lt;&gt;"")*($G7&lt;&gt;"")*(KZ7&lt;&gt;"")*(LA7&lt;&gt;""),($F7&gt;$G7)*(KZ7&gt;LA7)+($F7=$G7)*(KZ7=LA7)+($F7&lt;$G7)*(KZ7&lt;LA7),"")</f>
        <v/>
      </c>
      <c r="LD7" s="229" t="str">
        <f aca="false">IF((LC7&lt;&gt;""),IF(OR($F7&lt;&gt;$G7,PrSettings!$M$4="●"),(($F7-$G7)=(KZ7-LA7))*1,0),"")</f>
        <v/>
      </c>
      <c r="LE7" s="229" t="str">
        <f aca="false">IF((LC7&lt;&gt;""),($F7=KZ7)*($G7=LA7),"")</f>
        <v/>
      </c>
      <c r="LF7" s="229" t="str">
        <f aca="false">IF(LC7&lt;&gt;"",IF(ABS($F7-$G7)&gt;=PrSettings!$M$7,(ABS($F7-$G7-KZ7+LA7)&lt;=1)*1,IF(AND(LC7,$F7=$G7,$F7&gt;=PrSettings!$M$6),(ABS(KZ7-$F7)&lt;=1)*1,IF(AND(ABS($F7-$G7-KZ7+LA7)&lt;=1,$F7+$G7&gt;=PrSettings!$M$8),(ABS(KZ7-$F7)&lt;=1)*(ABS(LA7-$G7)&lt;=1)*1,""))),"")</f>
        <v/>
      </c>
      <c r="LG7" s="236"/>
      <c r="LI7" s="227" t="n">
        <f aca="false">$B7</f>
        <v>6</v>
      </c>
      <c r="LJ7" s="228" t="str">
        <f aca="false">GrpA!$B$5</f>
        <v>Hungary</v>
      </c>
      <c r="LK7" s="229" t="n">
        <f aca="false">$D7</f>
        <v>20</v>
      </c>
      <c r="LL7" s="228" t="str">
        <f aca="false">GrpA!$D$5</f>
        <v>Switzerland</v>
      </c>
      <c r="LM7" s="232"/>
      <c r="LN7" s="232"/>
      <c r="LO7" s="235"/>
      <c r="LP7" s="229" t="str">
        <f aca="false">IF(($F7&lt;&gt;"")*($G7&lt;&gt;"")*(LM7&lt;&gt;"")*(LN7&lt;&gt;""),($F7&gt;$G7)*(LM7&gt;LN7)+($F7=$G7)*(LM7=LN7)+($F7&lt;$G7)*(LM7&lt;LN7),"")</f>
        <v/>
      </c>
      <c r="LQ7" s="229" t="str">
        <f aca="false">IF((LP7&lt;&gt;""),IF(OR($F7&lt;&gt;$G7,PrSettings!$M$4="●"),(($F7-$G7)=(LM7-LN7))*1,0),"")</f>
        <v/>
      </c>
      <c r="LR7" s="229" t="str">
        <f aca="false">IF((LP7&lt;&gt;""),($F7=LM7)*($G7=LN7),"")</f>
        <v/>
      </c>
      <c r="LS7" s="229" t="str">
        <f aca="false">IF(LP7&lt;&gt;"",IF(ABS($F7-$G7)&gt;=PrSettings!$M$7,(ABS($F7-$G7-LM7+LN7)&lt;=1)*1,IF(AND(LP7,$F7=$G7,$F7&gt;=PrSettings!$M$6),(ABS(LM7-$F7)&lt;=1)*1,IF(AND(ABS($F7-$G7-LM7+LN7)&lt;=1,$F7+$G7&gt;=PrSettings!$M$8),(ABS(LM7-$F7)&lt;=1)*(ABS(LN7-$G7)&lt;=1)*1,""))),"")</f>
        <v/>
      </c>
      <c r="LT7" s="236"/>
      <c r="LV7" s="227" t="n">
        <f aca="false">$B7</f>
        <v>6</v>
      </c>
      <c r="LW7" s="228" t="str">
        <f aca="false">GrpA!$B$5</f>
        <v>Hungary</v>
      </c>
      <c r="LX7" s="229" t="n">
        <f aca="false">$D7</f>
        <v>20</v>
      </c>
      <c r="LY7" s="228" t="str">
        <f aca="false">GrpA!$D$5</f>
        <v>Switzerland</v>
      </c>
      <c r="LZ7" s="232"/>
      <c r="MA7" s="232"/>
      <c r="MB7" s="235"/>
      <c r="MC7" s="229" t="str">
        <f aca="false">IF(($F7&lt;&gt;"")*($G7&lt;&gt;"")*(LZ7&lt;&gt;"")*(MA7&lt;&gt;""),($F7&gt;$G7)*(LZ7&gt;MA7)+($F7=$G7)*(LZ7=MA7)+($F7&lt;$G7)*(LZ7&lt;MA7),"")</f>
        <v/>
      </c>
      <c r="MD7" s="229" t="str">
        <f aca="false">IF((MC7&lt;&gt;""),IF(OR($F7&lt;&gt;$G7,PrSettings!$M$4="●"),(($F7-$G7)=(LZ7-MA7))*1,0),"")</f>
        <v/>
      </c>
      <c r="ME7" s="229" t="str">
        <f aca="false">IF((MC7&lt;&gt;""),($F7=LZ7)*($G7=MA7),"")</f>
        <v/>
      </c>
      <c r="MF7" s="229" t="str">
        <f aca="false">IF(MC7&lt;&gt;"",IF(ABS($F7-$G7)&gt;=PrSettings!$M$7,(ABS($F7-$G7-LZ7+MA7)&lt;=1)*1,IF(AND(MC7,$F7=$G7,$F7&gt;=PrSettings!$M$6),(ABS(LZ7-$F7)&lt;=1)*1,IF(AND(ABS($F7-$G7-LZ7+MA7)&lt;=1,$F7+$G7&gt;=PrSettings!$M$8),(ABS(LZ7-$F7)&lt;=1)*(ABS(MA7-$G7)&lt;=1)*1,""))),"")</f>
        <v/>
      </c>
      <c r="MG7" s="236"/>
    </row>
    <row r="8" customFormat="false" ht="15" hidden="false" customHeight="false" outlineLevel="0" collapsed="false">
      <c r="A8" s="153"/>
      <c r="B8" s="227" t="n">
        <f aca="false" t="array" ref="B8:B8">INDEX(Groups!$C$7:$C$35,MATCH(C8,Groups!$D$7:$D$35,0))</f>
        <v>54</v>
      </c>
      <c r="C8" s="228" t="str">
        <f aca="false">GrpA!$B$6</f>
        <v>Germany</v>
      </c>
      <c r="D8" s="229" t="n">
        <f aca="false" t="array" ref="D8:D8">INDEX(Groups!$C$7:$C$35,MATCH(E8,Groups!$D$7:$D$35,0))</f>
        <v>6</v>
      </c>
      <c r="E8" s="228" t="str">
        <f aca="false">GrpA!$D$6</f>
        <v>Hungary</v>
      </c>
      <c r="F8" s="230" t="n">
        <f aca="false">GrpA!$E$6</f>
        <v>2</v>
      </c>
      <c r="G8" s="231" t="n">
        <f aca="false">GrpA!$G$6</f>
        <v>0</v>
      </c>
      <c r="H8" s="107"/>
      <c r="I8" s="227" t="n">
        <f aca="false">$B8</f>
        <v>54</v>
      </c>
      <c r="J8" s="228" t="str">
        <f aca="false">GrpA!$B$6</f>
        <v>Germany</v>
      </c>
      <c r="K8" s="229" t="n">
        <f aca="false">$D8</f>
        <v>6</v>
      </c>
      <c r="L8" s="228" t="str">
        <f aca="false">GrpA!$D$6</f>
        <v>Hungary</v>
      </c>
      <c r="M8" s="232"/>
      <c r="N8" s="232"/>
      <c r="O8" s="235"/>
      <c r="P8" s="229" t="str">
        <f aca="false">IF(($F8&lt;&gt;"")*($G8&lt;&gt;"")*(M8&lt;&gt;"")*(N8&lt;&gt;""),($F8&gt;$G8)*(M8&gt;N8)+($F8=$G8)*(M8=N8)+($F8&lt;$G8)*(M8&lt;N8),"")</f>
        <v/>
      </c>
      <c r="Q8" s="229" t="str">
        <f aca="false">IF((P8&lt;&gt;""),IF(OR($F8&lt;&gt;$G8,PrSettings!$M$4="●"),(($F8-$G8)=(M8-N8))*1,0),"")</f>
        <v/>
      </c>
      <c r="R8" s="229" t="str">
        <f aca="false">IF((P8&lt;&gt;""),($F8=M8)*($G8=N8),"")</f>
        <v/>
      </c>
      <c r="S8" s="229" t="str">
        <f aca="false">IF(P8&lt;&gt;"",IF(ABS($F8-$G8)&gt;=PrSettings!$M$7,(ABS($F8-$G8-M8+N8)&lt;=1)*1,IF(AND(P8,$F8=$G8,$F8&gt;=PrSettings!$M$6),(ABS(M8-$F8)&lt;=1)*1,IF(AND(ABS($F8-$G8-M8+N8)&lt;=1,$F8+$G8&gt;=PrSettings!$M$8),(ABS(M8-$F8)&lt;=1)*(ABS(N8-$G8)&lt;=1)*1,""))),"")</f>
        <v/>
      </c>
      <c r="T8" s="236"/>
      <c r="V8" s="227" t="n">
        <f aca="false">$B8</f>
        <v>54</v>
      </c>
      <c r="W8" s="228" t="str">
        <f aca="false">GrpA!$B$6</f>
        <v>Germany</v>
      </c>
      <c r="X8" s="229" t="n">
        <f aca="false">$D8</f>
        <v>6</v>
      </c>
      <c r="Y8" s="228" t="str">
        <f aca="false">GrpA!$D$6</f>
        <v>Hungary</v>
      </c>
      <c r="Z8" s="232"/>
      <c r="AA8" s="232"/>
      <c r="AB8" s="235"/>
      <c r="AC8" s="229" t="str">
        <f aca="false">IF(($F8&lt;&gt;"")*($G8&lt;&gt;"")*(Z8&lt;&gt;"")*(AA8&lt;&gt;""),($F8&gt;$G8)*(Z8&gt;AA8)+($F8=$G8)*(Z8=AA8)+($F8&lt;$G8)*(Z8&lt;AA8),"")</f>
        <v/>
      </c>
      <c r="AD8" s="229" t="str">
        <f aca="false">IF((AC8&lt;&gt;""),IF(OR($F8&lt;&gt;$G8,PrSettings!$M$4="●"),(($F8-$G8)=(Z8-AA8))*1,0),"")</f>
        <v/>
      </c>
      <c r="AE8" s="229" t="str">
        <f aca="false">IF((AC8&lt;&gt;""),($F8=Z8)*($G8=AA8),"")</f>
        <v/>
      </c>
      <c r="AF8" s="229" t="str">
        <f aca="false">IF(AC8&lt;&gt;"",IF(ABS($F8-$G8)&gt;=PrSettings!$M$7,(ABS($F8-$G8-Z8+AA8)&lt;=1)*1,IF(AND(AC8,$F8=$G8,$F8&gt;=PrSettings!$M$6),(ABS(Z8-$F8)&lt;=1)*1,IF(AND(ABS($F8-$G8-Z8+AA8)&lt;=1,$F8+$G8&gt;=PrSettings!$M$8),(ABS(Z8-$F8)&lt;=1)*(ABS(AA8-$G8)&lt;=1)*1,""))),"")</f>
        <v/>
      </c>
      <c r="AG8" s="236"/>
      <c r="AI8" s="227" t="n">
        <f aca="false">$B8</f>
        <v>54</v>
      </c>
      <c r="AJ8" s="228" t="str">
        <f aca="false">GrpA!$B$6</f>
        <v>Germany</v>
      </c>
      <c r="AK8" s="229" t="n">
        <f aca="false">$D8</f>
        <v>6</v>
      </c>
      <c r="AL8" s="228" t="str">
        <f aca="false">GrpA!$D$6</f>
        <v>Hungary</v>
      </c>
      <c r="AM8" s="232"/>
      <c r="AN8" s="232"/>
      <c r="AO8" s="235"/>
      <c r="AP8" s="229" t="str">
        <f aca="false">IF(($F8&lt;&gt;"")*($G8&lt;&gt;"")*(AM8&lt;&gt;"")*(AN8&lt;&gt;""),($F8&gt;$G8)*(AM8&gt;AN8)+($F8=$G8)*(AM8=AN8)+($F8&lt;$G8)*(AM8&lt;AN8),"")</f>
        <v/>
      </c>
      <c r="AQ8" s="229" t="str">
        <f aca="false">IF((AP8&lt;&gt;""),IF(OR($F8&lt;&gt;$G8,PrSettings!$M$4="●"),(($F8-$G8)=(AM8-AN8))*1,0),"")</f>
        <v/>
      </c>
      <c r="AR8" s="229" t="str">
        <f aca="false">IF((AP8&lt;&gt;""),($F8=AM8)*($G8=AN8),"")</f>
        <v/>
      </c>
      <c r="AS8" s="229" t="str">
        <f aca="false">IF(AP8&lt;&gt;"",IF(ABS($F8-$G8)&gt;=PrSettings!$M$7,(ABS($F8-$G8-AM8+AN8)&lt;=1)*1,IF(AND(AP8,$F8=$G8,$F8&gt;=PrSettings!$M$6),(ABS(AM8-$F8)&lt;=1)*1,IF(AND(ABS($F8-$G8-AM8+AN8)&lt;=1,$F8+$G8&gt;=PrSettings!$M$8),(ABS(AM8-$F8)&lt;=1)*(ABS(AN8-$G8)&lt;=1)*1,""))),"")</f>
        <v/>
      </c>
      <c r="AT8" s="236"/>
      <c r="AV8" s="227" t="n">
        <f aca="false">$B8</f>
        <v>54</v>
      </c>
      <c r="AW8" s="228" t="str">
        <f aca="false">GrpA!$B$6</f>
        <v>Germany</v>
      </c>
      <c r="AX8" s="229" t="n">
        <f aca="false">$D8</f>
        <v>6</v>
      </c>
      <c r="AY8" s="228" t="str">
        <f aca="false">GrpA!$D$6</f>
        <v>Hungary</v>
      </c>
      <c r="AZ8" s="232"/>
      <c r="BA8" s="232"/>
      <c r="BB8" s="235"/>
      <c r="BC8" s="229" t="str">
        <f aca="false">IF(($F8&lt;&gt;"")*($G8&lt;&gt;"")*(AZ8&lt;&gt;"")*(BA8&lt;&gt;""),($F8&gt;$G8)*(AZ8&gt;BA8)+($F8=$G8)*(AZ8=BA8)+($F8&lt;$G8)*(AZ8&lt;BA8),"")</f>
        <v/>
      </c>
      <c r="BD8" s="229" t="str">
        <f aca="false">IF((BC8&lt;&gt;""),IF(OR($F8&lt;&gt;$G8,PrSettings!$M$4="●"),(($F8-$G8)=(AZ8-BA8))*1,0),"")</f>
        <v/>
      </c>
      <c r="BE8" s="229" t="str">
        <f aca="false">IF((BC8&lt;&gt;""),($F8=AZ8)*($G8=BA8),"")</f>
        <v/>
      </c>
      <c r="BF8" s="229" t="str">
        <f aca="false">IF(BC8&lt;&gt;"",IF(ABS($F8-$G8)&gt;=PrSettings!$M$7,(ABS($F8-$G8-AZ8+BA8)&lt;=1)*1,IF(AND(BC8,$F8=$G8,$F8&gt;=PrSettings!$M$6),(ABS(AZ8-$F8)&lt;=1)*1,IF(AND(ABS($F8-$G8-AZ8+BA8)&lt;=1,$F8+$G8&gt;=PrSettings!$M$8),(ABS(AZ8-$F8)&lt;=1)*(ABS(BA8-$G8)&lt;=1)*1,""))),"")</f>
        <v/>
      </c>
      <c r="BG8" s="236"/>
      <c r="BI8" s="227" t="n">
        <f aca="false">$B8</f>
        <v>54</v>
      </c>
      <c r="BJ8" s="228" t="str">
        <f aca="false">GrpA!$B$6</f>
        <v>Germany</v>
      </c>
      <c r="BK8" s="229" t="n">
        <f aca="false">$D8</f>
        <v>6</v>
      </c>
      <c r="BL8" s="228" t="str">
        <f aca="false">GrpA!$D$6</f>
        <v>Hungary</v>
      </c>
      <c r="BM8" s="232"/>
      <c r="BN8" s="232"/>
      <c r="BO8" s="235"/>
      <c r="BP8" s="229" t="str">
        <f aca="false">IF(($F8&lt;&gt;"")*($G8&lt;&gt;"")*(BM8&lt;&gt;"")*(BN8&lt;&gt;""),($F8&gt;$G8)*(BM8&gt;BN8)+($F8=$G8)*(BM8=BN8)+($F8&lt;$G8)*(BM8&lt;BN8),"")</f>
        <v/>
      </c>
      <c r="BQ8" s="229" t="str">
        <f aca="false">IF((BP8&lt;&gt;""),IF(OR($F8&lt;&gt;$G8,PrSettings!$M$4="●"),(($F8-$G8)=(BM8-BN8))*1,0),"")</f>
        <v/>
      </c>
      <c r="BR8" s="229" t="str">
        <f aca="false">IF((BP8&lt;&gt;""),($F8=BM8)*($G8=BN8),"")</f>
        <v/>
      </c>
      <c r="BS8" s="229" t="str">
        <f aca="false">IF(BP8&lt;&gt;"",IF(ABS($F8-$G8)&gt;=PrSettings!$M$7,(ABS($F8-$G8-BM8+BN8)&lt;=1)*1,IF(AND(BP8,$F8=$G8,$F8&gt;=PrSettings!$M$6),(ABS(BM8-$F8)&lt;=1)*1,IF(AND(ABS($F8-$G8-BM8+BN8)&lt;=1,$F8+$G8&gt;=PrSettings!$M$8),(ABS(BM8-$F8)&lt;=1)*(ABS(BN8-$G8)&lt;=1)*1,""))),"")</f>
        <v/>
      </c>
      <c r="BT8" s="236"/>
      <c r="BV8" s="227" t="n">
        <f aca="false">$B8</f>
        <v>54</v>
      </c>
      <c r="BW8" s="228" t="str">
        <f aca="false">GrpA!$B$6</f>
        <v>Germany</v>
      </c>
      <c r="BX8" s="229" t="n">
        <f aca="false">$D8</f>
        <v>6</v>
      </c>
      <c r="BY8" s="228" t="str">
        <f aca="false">GrpA!$D$6</f>
        <v>Hungary</v>
      </c>
      <c r="BZ8" s="232"/>
      <c r="CA8" s="232"/>
      <c r="CB8" s="235"/>
      <c r="CC8" s="229" t="str">
        <f aca="false">IF(($F8&lt;&gt;"")*($G8&lt;&gt;"")*(BZ8&lt;&gt;"")*(CA8&lt;&gt;""),($F8&gt;$G8)*(BZ8&gt;CA8)+($F8=$G8)*(BZ8=CA8)+($F8&lt;$G8)*(BZ8&lt;CA8),"")</f>
        <v/>
      </c>
      <c r="CD8" s="229" t="str">
        <f aca="false">IF((CC8&lt;&gt;""),IF(OR($F8&lt;&gt;$G8,PrSettings!$M$4="●"),(($F8-$G8)=(BZ8-CA8))*1,0),"")</f>
        <v/>
      </c>
      <c r="CE8" s="229" t="str">
        <f aca="false">IF((CC8&lt;&gt;""),($F8=BZ8)*($G8=CA8),"")</f>
        <v/>
      </c>
      <c r="CF8" s="229" t="str">
        <f aca="false">IF(CC8&lt;&gt;"",IF(ABS($F8-$G8)&gt;=PrSettings!$M$7,(ABS($F8-$G8-BZ8+CA8)&lt;=1)*1,IF(AND(CC8,$F8=$G8,$F8&gt;=PrSettings!$M$6),(ABS(BZ8-$F8)&lt;=1)*1,IF(AND(ABS($F8-$G8-BZ8+CA8)&lt;=1,$F8+$G8&gt;=PrSettings!$M$8),(ABS(BZ8-$F8)&lt;=1)*(ABS(CA8-$G8)&lt;=1)*1,""))),"")</f>
        <v/>
      </c>
      <c r="CG8" s="236"/>
      <c r="CI8" s="227" t="n">
        <f aca="false">$B8</f>
        <v>54</v>
      </c>
      <c r="CJ8" s="228" t="str">
        <f aca="false">GrpA!$B$6</f>
        <v>Germany</v>
      </c>
      <c r="CK8" s="229" t="n">
        <f aca="false">$D8</f>
        <v>6</v>
      </c>
      <c r="CL8" s="228" t="str">
        <f aca="false">GrpA!$D$6</f>
        <v>Hungary</v>
      </c>
      <c r="CM8" s="232"/>
      <c r="CN8" s="232"/>
      <c r="CO8" s="235"/>
      <c r="CP8" s="229" t="str">
        <f aca="false">IF(($F8&lt;&gt;"")*($G8&lt;&gt;"")*(CM8&lt;&gt;"")*(CN8&lt;&gt;""),($F8&gt;$G8)*(CM8&gt;CN8)+($F8=$G8)*(CM8=CN8)+($F8&lt;$G8)*(CM8&lt;CN8),"")</f>
        <v/>
      </c>
      <c r="CQ8" s="229" t="str">
        <f aca="false">IF((CP8&lt;&gt;""),IF(OR($F8&lt;&gt;$G8,PrSettings!$M$4="●"),(($F8-$G8)=(CM8-CN8))*1,0),"")</f>
        <v/>
      </c>
      <c r="CR8" s="229" t="str">
        <f aca="false">IF((CP8&lt;&gt;""),($F8=CM8)*($G8=CN8),"")</f>
        <v/>
      </c>
      <c r="CS8" s="229" t="str">
        <f aca="false">IF(CP8&lt;&gt;"",IF(ABS($F8-$G8)&gt;=PrSettings!$M$7,(ABS($F8-$G8-CM8+CN8)&lt;=1)*1,IF(AND(CP8,$F8=$G8,$F8&gt;=PrSettings!$M$6),(ABS(CM8-$F8)&lt;=1)*1,IF(AND(ABS($F8-$G8-CM8+CN8)&lt;=1,$F8+$G8&gt;=PrSettings!$M$8),(ABS(CM8-$F8)&lt;=1)*(ABS(CN8-$G8)&lt;=1)*1,""))),"")</f>
        <v/>
      </c>
      <c r="CT8" s="236"/>
      <c r="CV8" s="227" t="n">
        <f aca="false">$B8</f>
        <v>54</v>
      </c>
      <c r="CW8" s="228" t="str">
        <f aca="false">GrpA!$B$6</f>
        <v>Germany</v>
      </c>
      <c r="CX8" s="229" t="n">
        <f aca="false">$D8</f>
        <v>6</v>
      </c>
      <c r="CY8" s="228" t="str">
        <f aca="false">GrpA!$D$6</f>
        <v>Hungary</v>
      </c>
      <c r="CZ8" s="232"/>
      <c r="DA8" s="232"/>
      <c r="DB8" s="235"/>
      <c r="DC8" s="229" t="str">
        <f aca="false">IF(($F8&lt;&gt;"")*($G8&lt;&gt;"")*(CZ8&lt;&gt;"")*(DA8&lt;&gt;""),($F8&gt;$G8)*(CZ8&gt;DA8)+($F8=$G8)*(CZ8=DA8)+($F8&lt;$G8)*(CZ8&lt;DA8),"")</f>
        <v/>
      </c>
      <c r="DD8" s="229" t="str">
        <f aca="false">IF((DC8&lt;&gt;""),IF(OR($F8&lt;&gt;$G8,PrSettings!$M$4="●"),(($F8-$G8)=(CZ8-DA8))*1,0),"")</f>
        <v/>
      </c>
      <c r="DE8" s="229" t="str">
        <f aca="false">IF((DC8&lt;&gt;""),($F8=CZ8)*($G8=DA8),"")</f>
        <v/>
      </c>
      <c r="DF8" s="229" t="str">
        <f aca="false">IF(DC8&lt;&gt;"",IF(ABS($F8-$G8)&gt;=PrSettings!$M$7,(ABS($F8-$G8-CZ8+DA8)&lt;=1)*1,IF(AND(DC8,$F8=$G8,$F8&gt;=PrSettings!$M$6),(ABS(CZ8-$F8)&lt;=1)*1,IF(AND(ABS($F8-$G8-CZ8+DA8)&lt;=1,$F8+$G8&gt;=PrSettings!$M$8),(ABS(CZ8-$F8)&lt;=1)*(ABS(DA8-$G8)&lt;=1)*1,""))),"")</f>
        <v/>
      </c>
      <c r="DG8" s="236"/>
      <c r="DI8" s="227" t="n">
        <f aca="false">$B8</f>
        <v>54</v>
      </c>
      <c r="DJ8" s="228" t="str">
        <f aca="false">GrpA!$B$6</f>
        <v>Germany</v>
      </c>
      <c r="DK8" s="229" t="n">
        <f aca="false">$D8</f>
        <v>6</v>
      </c>
      <c r="DL8" s="228" t="str">
        <f aca="false">GrpA!$D$6</f>
        <v>Hungary</v>
      </c>
      <c r="DM8" s="232"/>
      <c r="DN8" s="232"/>
      <c r="DO8" s="235"/>
      <c r="DP8" s="229" t="str">
        <f aca="false">IF(($F8&lt;&gt;"")*($G8&lt;&gt;"")*(DM8&lt;&gt;"")*(DN8&lt;&gt;""),($F8&gt;$G8)*(DM8&gt;DN8)+($F8=$G8)*(DM8=DN8)+($F8&lt;$G8)*(DM8&lt;DN8),"")</f>
        <v/>
      </c>
      <c r="DQ8" s="229" t="str">
        <f aca="false">IF((DP8&lt;&gt;""),IF(OR($F8&lt;&gt;$G8,PrSettings!$M$4="●"),(($F8-$G8)=(DM8-DN8))*1,0),"")</f>
        <v/>
      </c>
      <c r="DR8" s="229" t="str">
        <f aca="false">IF((DP8&lt;&gt;""),($F8=DM8)*($G8=DN8),"")</f>
        <v/>
      </c>
      <c r="DS8" s="229" t="str">
        <f aca="false">IF(DP8&lt;&gt;"",IF(ABS($F8-$G8)&gt;=PrSettings!$M$7,(ABS($F8-$G8-DM8+DN8)&lt;=1)*1,IF(AND(DP8,$F8=$G8,$F8&gt;=PrSettings!$M$6),(ABS(DM8-$F8)&lt;=1)*1,IF(AND(ABS($F8-$G8-DM8+DN8)&lt;=1,$F8+$G8&gt;=PrSettings!$M$8),(ABS(DM8-$F8)&lt;=1)*(ABS(DN8-$G8)&lt;=1)*1,""))),"")</f>
        <v/>
      </c>
      <c r="DT8" s="236"/>
      <c r="DV8" s="227" t="n">
        <f aca="false">$B8</f>
        <v>54</v>
      </c>
      <c r="DW8" s="228" t="str">
        <f aca="false">GrpA!$B$6</f>
        <v>Germany</v>
      </c>
      <c r="DX8" s="229" t="n">
        <f aca="false">$D8</f>
        <v>6</v>
      </c>
      <c r="DY8" s="228" t="str">
        <f aca="false">GrpA!$D$6</f>
        <v>Hungary</v>
      </c>
      <c r="DZ8" s="232"/>
      <c r="EA8" s="232"/>
      <c r="EB8" s="235"/>
      <c r="EC8" s="229" t="str">
        <f aca="false">IF(($F8&lt;&gt;"")*($G8&lt;&gt;"")*(DZ8&lt;&gt;"")*(EA8&lt;&gt;""),($F8&gt;$G8)*(DZ8&gt;EA8)+($F8=$G8)*(DZ8=EA8)+($F8&lt;$G8)*(DZ8&lt;EA8),"")</f>
        <v/>
      </c>
      <c r="ED8" s="229" t="str">
        <f aca="false">IF((EC8&lt;&gt;""),IF(OR($F8&lt;&gt;$G8,PrSettings!$M$4="●"),(($F8-$G8)=(DZ8-EA8))*1,0),"")</f>
        <v/>
      </c>
      <c r="EE8" s="229" t="str">
        <f aca="false">IF((EC8&lt;&gt;""),($F8=DZ8)*($G8=EA8),"")</f>
        <v/>
      </c>
      <c r="EF8" s="229" t="str">
        <f aca="false">IF(EC8&lt;&gt;"",IF(ABS($F8-$G8)&gt;=PrSettings!$M$7,(ABS($F8-$G8-DZ8+EA8)&lt;=1)*1,IF(AND(EC8,$F8=$G8,$F8&gt;=PrSettings!$M$6),(ABS(DZ8-$F8)&lt;=1)*1,IF(AND(ABS($F8-$G8-DZ8+EA8)&lt;=1,$F8+$G8&gt;=PrSettings!$M$8),(ABS(DZ8-$F8)&lt;=1)*(ABS(EA8-$G8)&lt;=1)*1,""))),"")</f>
        <v/>
      </c>
      <c r="EG8" s="236"/>
      <c r="EI8" s="227" t="n">
        <f aca="false">$B8</f>
        <v>54</v>
      </c>
      <c r="EJ8" s="228" t="str">
        <f aca="false">GrpA!$B$6</f>
        <v>Germany</v>
      </c>
      <c r="EK8" s="229" t="n">
        <f aca="false">$D8</f>
        <v>6</v>
      </c>
      <c r="EL8" s="228" t="str">
        <f aca="false">GrpA!$D$6</f>
        <v>Hungary</v>
      </c>
      <c r="EM8" s="232"/>
      <c r="EN8" s="232"/>
      <c r="EO8" s="235"/>
      <c r="EP8" s="229" t="str">
        <f aca="false">IF(($F8&lt;&gt;"")*($G8&lt;&gt;"")*(EM8&lt;&gt;"")*(EN8&lt;&gt;""),($F8&gt;$G8)*(EM8&gt;EN8)+($F8=$G8)*(EM8=EN8)+($F8&lt;$G8)*(EM8&lt;EN8),"")</f>
        <v/>
      </c>
      <c r="EQ8" s="229" t="str">
        <f aca="false">IF((EP8&lt;&gt;""),IF(OR($F8&lt;&gt;$G8,PrSettings!$M$4="●"),(($F8-$G8)=(EM8-EN8))*1,0),"")</f>
        <v/>
      </c>
      <c r="ER8" s="229" t="str">
        <f aca="false">IF((EP8&lt;&gt;""),($F8=EM8)*($G8=EN8),"")</f>
        <v/>
      </c>
      <c r="ES8" s="229" t="str">
        <f aca="false">IF(EP8&lt;&gt;"",IF(ABS($F8-$G8)&gt;=PrSettings!$M$7,(ABS($F8-$G8-EM8+EN8)&lt;=1)*1,IF(AND(EP8,$F8=$G8,$F8&gt;=PrSettings!$M$6),(ABS(EM8-$F8)&lt;=1)*1,IF(AND(ABS($F8-$G8-EM8+EN8)&lt;=1,$F8+$G8&gt;=PrSettings!$M$8),(ABS(EM8-$F8)&lt;=1)*(ABS(EN8-$G8)&lt;=1)*1,""))),"")</f>
        <v/>
      </c>
      <c r="ET8" s="236"/>
      <c r="EV8" s="227" t="n">
        <f aca="false">$B8</f>
        <v>54</v>
      </c>
      <c r="EW8" s="228" t="str">
        <f aca="false">GrpA!$B$6</f>
        <v>Germany</v>
      </c>
      <c r="EX8" s="229" t="n">
        <f aca="false">$D8</f>
        <v>6</v>
      </c>
      <c r="EY8" s="228" t="str">
        <f aca="false">GrpA!$D$6</f>
        <v>Hungary</v>
      </c>
      <c r="EZ8" s="232"/>
      <c r="FA8" s="232"/>
      <c r="FB8" s="235"/>
      <c r="FC8" s="229" t="str">
        <f aca="false">IF(($F8&lt;&gt;"")*($G8&lt;&gt;"")*(EZ8&lt;&gt;"")*(FA8&lt;&gt;""),($F8&gt;$G8)*(EZ8&gt;FA8)+($F8=$G8)*(EZ8=FA8)+($F8&lt;$G8)*(EZ8&lt;FA8),"")</f>
        <v/>
      </c>
      <c r="FD8" s="229" t="str">
        <f aca="false">IF((FC8&lt;&gt;""),IF(OR($F8&lt;&gt;$G8,PrSettings!$M$4="●"),(($F8-$G8)=(EZ8-FA8))*1,0),"")</f>
        <v/>
      </c>
      <c r="FE8" s="229" t="str">
        <f aca="false">IF((FC8&lt;&gt;""),($F8=EZ8)*($G8=FA8),"")</f>
        <v/>
      </c>
      <c r="FF8" s="229" t="str">
        <f aca="false">IF(FC8&lt;&gt;"",IF(ABS($F8-$G8)&gt;=PrSettings!$M$7,(ABS($F8-$G8-EZ8+FA8)&lt;=1)*1,IF(AND(FC8,$F8=$G8,$F8&gt;=PrSettings!$M$6),(ABS(EZ8-$F8)&lt;=1)*1,IF(AND(ABS($F8-$G8-EZ8+FA8)&lt;=1,$F8+$G8&gt;=PrSettings!$M$8),(ABS(EZ8-$F8)&lt;=1)*(ABS(FA8-$G8)&lt;=1)*1,""))),"")</f>
        <v/>
      </c>
      <c r="FG8" s="236"/>
      <c r="FI8" s="227" t="n">
        <f aca="false">$B8</f>
        <v>54</v>
      </c>
      <c r="FJ8" s="228" t="str">
        <f aca="false">GrpA!$B$6</f>
        <v>Germany</v>
      </c>
      <c r="FK8" s="229" t="n">
        <f aca="false">$D8</f>
        <v>6</v>
      </c>
      <c r="FL8" s="228" t="str">
        <f aca="false">GrpA!$D$6</f>
        <v>Hungary</v>
      </c>
      <c r="FM8" s="232"/>
      <c r="FN8" s="232"/>
      <c r="FO8" s="235"/>
      <c r="FP8" s="229" t="str">
        <f aca="false">IF(($F8&lt;&gt;"")*($G8&lt;&gt;"")*(FM8&lt;&gt;"")*(FN8&lt;&gt;""),($F8&gt;$G8)*(FM8&gt;FN8)+($F8=$G8)*(FM8=FN8)+($F8&lt;$G8)*(FM8&lt;FN8),"")</f>
        <v/>
      </c>
      <c r="FQ8" s="229" t="str">
        <f aca="false">IF((FP8&lt;&gt;""),IF(OR($F8&lt;&gt;$G8,PrSettings!$M$4="●"),(($F8-$G8)=(FM8-FN8))*1,0),"")</f>
        <v/>
      </c>
      <c r="FR8" s="229" t="str">
        <f aca="false">IF((FP8&lt;&gt;""),($F8=FM8)*($G8=FN8),"")</f>
        <v/>
      </c>
      <c r="FS8" s="229" t="str">
        <f aca="false">IF(FP8&lt;&gt;"",IF(ABS($F8-$G8)&gt;=PrSettings!$M$7,(ABS($F8-$G8-FM8+FN8)&lt;=1)*1,IF(AND(FP8,$F8=$G8,$F8&gt;=PrSettings!$M$6),(ABS(FM8-$F8)&lt;=1)*1,IF(AND(ABS($F8-$G8-FM8+FN8)&lt;=1,$F8+$G8&gt;=PrSettings!$M$8),(ABS(FM8-$F8)&lt;=1)*(ABS(FN8-$G8)&lt;=1)*1,""))),"")</f>
        <v/>
      </c>
      <c r="FT8" s="236"/>
      <c r="FV8" s="227" t="n">
        <f aca="false">$B8</f>
        <v>54</v>
      </c>
      <c r="FW8" s="228" t="str">
        <f aca="false">GrpA!$B$6</f>
        <v>Germany</v>
      </c>
      <c r="FX8" s="229" t="n">
        <f aca="false">$D8</f>
        <v>6</v>
      </c>
      <c r="FY8" s="228" t="str">
        <f aca="false">GrpA!$D$6</f>
        <v>Hungary</v>
      </c>
      <c r="FZ8" s="232"/>
      <c r="GA8" s="232"/>
      <c r="GB8" s="235"/>
      <c r="GC8" s="229" t="str">
        <f aca="false">IF(($F8&lt;&gt;"")*($G8&lt;&gt;"")*(FZ8&lt;&gt;"")*(GA8&lt;&gt;""),($F8&gt;$G8)*(FZ8&gt;GA8)+($F8=$G8)*(FZ8=GA8)+($F8&lt;$G8)*(FZ8&lt;GA8),"")</f>
        <v/>
      </c>
      <c r="GD8" s="229" t="str">
        <f aca="false">IF((GC8&lt;&gt;""),IF(OR($F8&lt;&gt;$G8,PrSettings!$M$4="●"),(($F8-$G8)=(FZ8-GA8))*1,0),"")</f>
        <v/>
      </c>
      <c r="GE8" s="229" t="str">
        <f aca="false">IF((GC8&lt;&gt;""),($F8=FZ8)*($G8=GA8),"")</f>
        <v/>
      </c>
      <c r="GF8" s="229" t="str">
        <f aca="false">IF(GC8&lt;&gt;"",IF(ABS($F8-$G8)&gt;=PrSettings!$M$7,(ABS($F8-$G8-FZ8+GA8)&lt;=1)*1,IF(AND(GC8,$F8=$G8,$F8&gt;=PrSettings!$M$6),(ABS(FZ8-$F8)&lt;=1)*1,IF(AND(ABS($F8-$G8-FZ8+GA8)&lt;=1,$F8+$G8&gt;=PrSettings!$M$8),(ABS(FZ8-$F8)&lt;=1)*(ABS(GA8-$G8)&lt;=1)*1,""))),"")</f>
        <v/>
      </c>
      <c r="GG8" s="236"/>
      <c r="GI8" s="227" t="n">
        <f aca="false">$B8</f>
        <v>54</v>
      </c>
      <c r="GJ8" s="228" t="str">
        <f aca="false">GrpA!$B$6</f>
        <v>Germany</v>
      </c>
      <c r="GK8" s="229" t="n">
        <f aca="false">$D8</f>
        <v>6</v>
      </c>
      <c r="GL8" s="228" t="str">
        <f aca="false">GrpA!$D$6</f>
        <v>Hungary</v>
      </c>
      <c r="GM8" s="232"/>
      <c r="GN8" s="232"/>
      <c r="GO8" s="235"/>
      <c r="GP8" s="229" t="str">
        <f aca="false">IF(($F8&lt;&gt;"")*($G8&lt;&gt;"")*(GM8&lt;&gt;"")*(GN8&lt;&gt;""),($F8&gt;$G8)*(GM8&gt;GN8)+($F8=$G8)*(GM8=GN8)+($F8&lt;$G8)*(GM8&lt;GN8),"")</f>
        <v/>
      </c>
      <c r="GQ8" s="229" t="str">
        <f aca="false">IF((GP8&lt;&gt;""),IF(OR($F8&lt;&gt;$G8,PrSettings!$M$4="●"),(($F8-$G8)=(GM8-GN8))*1,0),"")</f>
        <v/>
      </c>
      <c r="GR8" s="229" t="str">
        <f aca="false">IF((GP8&lt;&gt;""),($F8=GM8)*($G8=GN8),"")</f>
        <v/>
      </c>
      <c r="GS8" s="229" t="str">
        <f aca="false">IF(GP8&lt;&gt;"",IF(ABS($F8-$G8)&gt;=PrSettings!$M$7,(ABS($F8-$G8-GM8+GN8)&lt;=1)*1,IF(AND(GP8,$F8=$G8,$F8&gt;=PrSettings!$M$6),(ABS(GM8-$F8)&lt;=1)*1,IF(AND(ABS($F8-$G8-GM8+GN8)&lt;=1,$F8+$G8&gt;=PrSettings!$M$8),(ABS(GM8-$F8)&lt;=1)*(ABS(GN8-$G8)&lt;=1)*1,""))),"")</f>
        <v/>
      </c>
      <c r="GT8" s="236"/>
      <c r="GV8" s="227" t="n">
        <f aca="false">$B8</f>
        <v>54</v>
      </c>
      <c r="GW8" s="228" t="str">
        <f aca="false">GrpA!$B$6</f>
        <v>Germany</v>
      </c>
      <c r="GX8" s="229" t="n">
        <f aca="false">$D8</f>
        <v>6</v>
      </c>
      <c r="GY8" s="228" t="str">
        <f aca="false">GrpA!$D$6</f>
        <v>Hungary</v>
      </c>
      <c r="GZ8" s="232"/>
      <c r="HA8" s="232"/>
      <c r="HB8" s="235"/>
      <c r="HC8" s="229" t="str">
        <f aca="false">IF(($F8&lt;&gt;"")*($G8&lt;&gt;"")*(GZ8&lt;&gt;"")*(HA8&lt;&gt;""),($F8&gt;$G8)*(GZ8&gt;HA8)+($F8=$G8)*(GZ8=HA8)+($F8&lt;$G8)*(GZ8&lt;HA8),"")</f>
        <v/>
      </c>
      <c r="HD8" s="229" t="str">
        <f aca="false">IF((HC8&lt;&gt;""),IF(OR($F8&lt;&gt;$G8,PrSettings!$M$4="●"),(($F8-$G8)=(GZ8-HA8))*1,0),"")</f>
        <v/>
      </c>
      <c r="HE8" s="229" t="str">
        <f aca="false">IF((HC8&lt;&gt;""),($F8=GZ8)*($G8=HA8),"")</f>
        <v/>
      </c>
      <c r="HF8" s="229" t="str">
        <f aca="false">IF(HC8&lt;&gt;"",IF(ABS($F8-$G8)&gt;=PrSettings!$M$7,(ABS($F8-$G8-GZ8+HA8)&lt;=1)*1,IF(AND(HC8,$F8=$G8,$F8&gt;=PrSettings!$M$6),(ABS(GZ8-$F8)&lt;=1)*1,IF(AND(ABS($F8-$G8-GZ8+HA8)&lt;=1,$F8+$G8&gt;=PrSettings!$M$8),(ABS(GZ8-$F8)&lt;=1)*(ABS(HA8-$G8)&lt;=1)*1,""))),"")</f>
        <v/>
      </c>
      <c r="HG8" s="236"/>
      <c r="HI8" s="227" t="n">
        <f aca="false">$B8</f>
        <v>54</v>
      </c>
      <c r="HJ8" s="228" t="str">
        <f aca="false">GrpA!$B$6</f>
        <v>Germany</v>
      </c>
      <c r="HK8" s="229" t="n">
        <f aca="false">$D8</f>
        <v>6</v>
      </c>
      <c r="HL8" s="228" t="str">
        <f aca="false">GrpA!$D$6</f>
        <v>Hungary</v>
      </c>
      <c r="HM8" s="232"/>
      <c r="HN8" s="232"/>
      <c r="HO8" s="235"/>
      <c r="HP8" s="229" t="str">
        <f aca="false">IF(($F8&lt;&gt;"")*($G8&lt;&gt;"")*(HM8&lt;&gt;"")*(HN8&lt;&gt;""),($F8&gt;$G8)*(HM8&gt;HN8)+($F8=$G8)*(HM8=HN8)+($F8&lt;$G8)*(HM8&lt;HN8),"")</f>
        <v/>
      </c>
      <c r="HQ8" s="229" t="str">
        <f aca="false">IF((HP8&lt;&gt;""),IF(OR($F8&lt;&gt;$G8,PrSettings!$M$4="●"),(($F8-$G8)=(HM8-HN8))*1,0),"")</f>
        <v/>
      </c>
      <c r="HR8" s="229" t="str">
        <f aca="false">IF((HP8&lt;&gt;""),($F8=HM8)*($G8=HN8),"")</f>
        <v/>
      </c>
      <c r="HS8" s="229" t="str">
        <f aca="false">IF(HP8&lt;&gt;"",IF(ABS($F8-$G8)&gt;=PrSettings!$M$7,(ABS($F8-$G8-HM8+HN8)&lt;=1)*1,IF(AND(HP8,$F8=$G8,$F8&gt;=PrSettings!$M$6),(ABS(HM8-$F8)&lt;=1)*1,IF(AND(ABS($F8-$G8-HM8+HN8)&lt;=1,$F8+$G8&gt;=PrSettings!$M$8),(ABS(HM8-$F8)&lt;=1)*(ABS(HN8-$G8)&lt;=1)*1,""))),"")</f>
        <v/>
      </c>
      <c r="HT8" s="236"/>
      <c r="HV8" s="227" t="n">
        <f aca="false">$B8</f>
        <v>54</v>
      </c>
      <c r="HW8" s="228" t="str">
        <f aca="false">GrpA!$B$6</f>
        <v>Germany</v>
      </c>
      <c r="HX8" s="229" t="n">
        <f aca="false">$D8</f>
        <v>6</v>
      </c>
      <c r="HY8" s="228" t="str">
        <f aca="false">GrpA!$D$6</f>
        <v>Hungary</v>
      </c>
      <c r="HZ8" s="232"/>
      <c r="IA8" s="232"/>
      <c r="IB8" s="235"/>
      <c r="IC8" s="229" t="str">
        <f aca="false">IF(($F8&lt;&gt;"")*($G8&lt;&gt;"")*(HZ8&lt;&gt;"")*(IA8&lt;&gt;""),($F8&gt;$G8)*(HZ8&gt;IA8)+($F8=$G8)*(HZ8=IA8)+($F8&lt;$G8)*(HZ8&lt;IA8),"")</f>
        <v/>
      </c>
      <c r="ID8" s="229" t="str">
        <f aca="false">IF((IC8&lt;&gt;""),IF(OR($F8&lt;&gt;$G8,PrSettings!$M$4="●"),(($F8-$G8)=(HZ8-IA8))*1,0),"")</f>
        <v/>
      </c>
      <c r="IE8" s="229" t="str">
        <f aca="false">IF((IC8&lt;&gt;""),($F8=HZ8)*($G8=IA8),"")</f>
        <v/>
      </c>
      <c r="IF8" s="229" t="str">
        <f aca="false">IF(IC8&lt;&gt;"",IF(ABS($F8-$G8)&gt;=PrSettings!$M$7,(ABS($F8-$G8-HZ8+IA8)&lt;=1)*1,IF(AND(IC8,$F8=$G8,$F8&gt;=PrSettings!$M$6),(ABS(HZ8-$F8)&lt;=1)*1,IF(AND(ABS($F8-$G8-HZ8+IA8)&lt;=1,$F8+$G8&gt;=PrSettings!$M$8),(ABS(HZ8-$F8)&lt;=1)*(ABS(IA8-$G8)&lt;=1)*1,""))),"")</f>
        <v/>
      </c>
      <c r="IG8" s="236"/>
      <c r="II8" s="227" t="n">
        <f aca="false">$B8</f>
        <v>54</v>
      </c>
      <c r="IJ8" s="228" t="str">
        <f aca="false">GrpA!$B$6</f>
        <v>Germany</v>
      </c>
      <c r="IK8" s="229" t="n">
        <f aca="false">$D8</f>
        <v>6</v>
      </c>
      <c r="IL8" s="228" t="str">
        <f aca="false">GrpA!$D$6</f>
        <v>Hungary</v>
      </c>
      <c r="IM8" s="232"/>
      <c r="IN8" s="232"/>
      <c r="IO8" s="235"/>
      <c r="IP8" s="229" t="str">
        <f aca="false">IF(($F8&lt;&gt;"")*($G8&lt;&gt;"")*(IM8&lt;&gt;"")*(IN8&lt;&gt;""),($F8&gt;$G8)*(IM8&gt;IN8)+($F8=$G8)*(IM8=IN8)+($F8&lt;$G8)*(IM8&lt;IN8),"")</f>
        <v/>
      </c>
      <c r="IQ8" s="229" t="str">
        <f aca="false">IF((IP8&lt;&gt;""),IF(OR($F8&lt;&gt;$G8,PrSettings!$M$4="●"),(($F8-$G8)=(IM8-IN8))*1,0),"")</f>
        <v/>
      </c>
      <c r="IR8" s="229" t="str">
        <f aca="false">IF((IP8&lt;&gt;""),($F8=IM8)*($G8=IN8),"")</f>
        <v/>
      </c>
      <c r="IS8" s="229" t="str">
        <f aca="false">IF(IP8&lt;&gt;"",IF(ABS($F8-$G8)&gt;=PrSettings!$M$7,(ABS($F8-$G8-IM8+IN8)&lt;=1)*1,IF(AND(IP8,$F8=$G8,$F8&gt;=PrSettings!$M$6),(ABS(IM8-$F8)&lt;=1)*1,IF(AND(ABS($F8-$G8-IM8+IN8)&lt;=1,$F8+$G8&gt;=PrSettings!$M$8),(ABS(IM8-$F8)&lt;=1)*(ABS(IN8-$G8)&lt;=1)*1,""))),"")</f>
        <v/>
      </c>
      <c r="IT8" s="236"/>
      <c r="IV8" s="227" t="n">
        <f aca="false">$B8</f>
        <v>54</v>
      </c>
      <c r="IW8" s="228" t="str">
        <f aca="false">GrpA!$B$6</f>
        <v>Germany</v>
      </c>
      <c r="IX8" s="229" t="n">
        <f aca="false">$D8</f>
        <v>6</v>
      </c>
      <c r="IY8" s="228" t="str">
        <f aca="false">GrpA!$D$6</f>
        <v>Hungary</v>
      </c>
      <c r="IZ8" s="232"/>
      <c r="JA8" s="232"/>
      <c r="JB8" s="235"/>
      <c r="JC8" s="229" t="str">
        <f aca="false">IF(($F8&lt;&gt;"")*($G8&lt;&gt;"")*(IZ8&lt;&gt;"")*(JA8&lt;&gt;""),($F8&gt;$G8)*(IZ8&gt;JA8)+($F8=$G8)*(IZ8=JA8)+($F8&lt;$G8)*(IZ8&lt;JA8),"")</f>
        <v/>
      </c>
      <c r="JD8" s="229" t="str">
        <f aca="false">IF((JC8&lt;&gt;""),IF(OR($F8&lt;&gt;$G8,PrSettings!$M$4="●"),(($F8-$G8)=(IZ8-JA8))*1,0),"")</f>
        <v/>
      </c>
      <c r="JE8" s="229" t="str">
        <f aca="false">IF((JC8&lt;&gt;""),($F8=IZ8)*($G8=JA8),"")</f>
        <v/>
      </c>
      <c r="JF8" s="229" t="str">
        <f aca="false">IF(JC8&lt;&gt;"",IF(ABS($F8-$G8)&gt;=PrSettings!$M$7,(ABS($F8-$G8-IZ8+JA8)&lt;=1)*1,IF(AND(JC8,$F8=$G8,$F8&gt;=PrSettings!$M$6),(ABS(IZ8-$F8)&lt;=1)*1,IF(AND(ABS($F8-$G8-IZ8+JA8)&lt;=1,$F8+$G8&gt;=PrSettings!$M$8),(ABS(IZ8-$F8)&lt;=1)*(ABS(JA8-$G8)&lt;=1)*1,""))),"")</f>
        <v/>
      </c>
      <c r="JG8" s="236"/>
      <c r="JI8" s="227" t="n">
        <f aca="false">$B8</f>
        <v>54</v>
      </c>
      <c r="JJ8" s="228" t="str">
        <f aca="false">GrpA!$B$6</f>
        <v>Germany</v>
      </c>
      <c r="JK8" s="229" t="n">
        <f aca="false">$D8</f>
        <v>6</v>
      </c>
      <c r="JL8" s="228" t="str">
        <f aca="false">GrpA!$D$6</f>
        <v>Hungary</v>
      </c>
      <c r="JM8" s="232"/>
      <c r="JN8" s="232"/>
      <c r="JO8" s="235"/>
      <c r="JP8" s="229" t="str">
        <f aca="false">IF(($F8&lt;&gt;"")*($G8&lt;&gt;"")*(JM8&lt;&gt;"")*(JN8&lt;&gt;""),($F8&gt;$G8)*(JM8&gt;JN8)+($F8=$G8)*(JM8=JN8)+($F8&lt;$G8)*(JM8&lt;JN8),"")</f>
        <v/>
      </c>
      <c r="JQ8" s="229" t="str">
        <f aca="false">IF((JP8&lt;&gt;""),IF(OR($F8&lt;&gt;$G8,PrSettings!$M$4="●"),(($F8-$G8)=(JM8-JN8))*1,0),"")</f>
        <v/>
      </c>
      <c r="JR8" s="229" t="str">
        <f aca="false">IF((JP8&lt;&gt;""),($F8=JM8)*($G8=JN8),"")</f>
        <v/>
      </c>
      <c r="JS8" s="229" t="str">
        <f aca="false">IF(JP8&lt;&gt;"",IF(ABS($F8-$G8)&gt;=PrSettings!$M$7,(ABS($F8-$G8-JM8+JN8)&lt;=1)*1,IF(AND(JP8,$F8=$G8,$F8&gt;=PrSettings!$M$6),(ABS(JM8-$F8)&lt;=1)*1,IF(AND(ABS($F8-$G8-JM8+JN8)&lt;=1,$F8+$G8&gt;=PrSettings!$M$8),(ABS(JM8-$F8)&lt;=1)*(ABS(JN8-$G8)&lt;=1)*1,""))),"")</f>
        <v/>
      </c>
      <c r="JT8" s="236"/>
      <c r="JV8" s="227" t="n">
        <f aca="false">$B8</f>
        <v>54</v>
      </c>
      <c r="JW8" s="228" t="str">
        <f aca="false">GrpA!$B$6</f>
        <v>Germany</v>
      </c>
      <c r="JX8" s="229" t="n">
        <f aca="false">$D8</f>
        <v>6</v>
      </c>
      <c r="JY8" s="228" t="str">
        <f aca="false">GrpA!$D$6</f>
        <v>Hungary</v>
      </c>
      <c r="JZ8" s="232"/>
      <c r="KA8" s="232"/>
      <c r="KB8" s="235"/>
      <c r="KC8" s="229" t="str">
        <f aca="false">IF(($F8&lt;&gt;"")*($G8&lt;&gt;"")*(JZ8&lt;&gt;"")*(KA8&lt;&gt;""),($F8&gt;$G8)*(JZ8&gt;KA8)+($F8=$G8)*(JZ8=KA8)+($F8&lt;$G8)*(JZ8&lt;KA8),"")</f>
        <v/>
      </c>
      <c r="KD8" s="229" t="str">
        <f aca="false">IF((KC8&lt;&gt;""),IF(OR($F8&lt;&gt;$G8,PrSettings!$M$4="●"),(($F8-$G8)=(JZ8-KA8))*1,0),"")</f>
        <v/>
      </c>
      <c r="KE8" s="229" t="str">
        <f aca="false">IF((KC8&lt;&gt;""),($F8=JZ8)*($G8=KA8),"")</f>
        <v/>
      </c>
      <c r="KF8" s="229" t="str">
        <f aca="false">IF(KC8&lt;&gt;"",IF(ABS($F8-$G8)&gt;=PrSettings!$M$7,(ABS($F8-$G8-JZ8+KA8)&lt;=1)*1,IF(AND(KC8,$F8=$G8,$F8&gt;=PrSettings!$M$6),(ABS(JZ8-$F8)&lt;=1)*1,IF(AND(ABS($F8-$G8-JZ8+KA8)&lt;=1,$F8+$G8&gt;=PrSettings!$M$8),(ABS(JZ8-$F8)&lt;=1)*(ABS(KA8-$G8)&lt;=1)*1,""))),"")</f>
        <v/>
      </c>
      <c r="KG8" s="236"/>
      <c r="KI8" s="227" t="n">
        <f aca="false">$B8</f>
        <v>54</v>
      </c>
      <c r="KJ8" s="228" t="str">
        <f aca="false">GrpA!$B$6</f>
        <v>Germany</v>
      </c>
      <c r="KK8" s="229" t="n">
        <f aca="false">$D8</f>
        <v>6</v>
      </c>
      <c r="KL8" s="228" t="str">
        <f aca="false">GrpA!$D$6</f>
        <v>Hungary</v>
      </c>
      <c r="KM8" s="232"/>
      <c r="KN8" s="232"/>
      <c r="KO8" s="235"/>
      <c r="KP8" s="229" t="str">
        <f aca="false">IF(($F8&lt;&gt;"")*($G8&lt;&gt;"")*(KM8&lt;&gt;"")*(KN8&lt;&gt;""),($F8&gt;$G8)*(KM8&gt;KN8)+($F8=$G8)*(KM8=KN8)+($F8&lt;$G8)*(KM8&lt;KN8),"")</f>
        <v/>
      </c>
      <c r="KQ8" s="229" t="str">
        <f aca="false">IF((KP8&lt;&gt;""),IF(OR($F8&lt;&gt;$G8,PrSettings!$M$4="●"),(($F8-$G8)=(KM8-KN8))*1,0),"")</f>
        <v/>
      </c>
      <c r="KR8" s="229" t="str">
        <f aca="false">IF((KP8&lt;&gt;""),($F8=KM8)*($G8=KN8),"")</f>
        <v/>
      </c>
      <c r="KS8" s="229" t="str">
        <f aca="false">IF(KP8&lt;&gt;"",IF(ABS($F8-$G8)&gt;=PrSettings!$M$7,(ABS($F8-$G8-KM8+KN8)&lt;=1)*1,IF(AND(KP8,$F8=$G8,$F8&gt;=PrSettings!$M$6),(ABS(KM8-$F8)&lt;=1)*1,IF(AND(ABS($F8-$G8-KM8+KN8)&lt;=1,$F8+$G8&gt;=PrSettings!$M$8),(ABS(KM8-$F8)&lt;=1)*(ABS(KN8-$G8)&lt;=1)*1,""))),"")</f>
        <v/>
      </c>
      <c r="KT8" s="236"/>
      <c r="KV8" s="227" t="n">
        <f aca="false">$B8</f>
        <v>54</v>
      </c>
      <c r="KW8" s="228" t="str">
        <f aca="false">GrpA!$B$6</f>
        <v>Germany</v>
      </c>
      <c r="KX8" s="229" t="n">
        <f aca="false">$D8</f>
        <v>6</v>
      </c>
      <c r="KY8" s="228" t="str">
        <f aca="false">GrpA!$D$6</f>
        <v>Hungary</v>
      </c>
      <c r="KZ8" s="232"/>
      <c r="LA8" s="232"/>
      <c r="LB8" s="235"/>
      <c r="LC8" s="229" t="str">
        <f aca="false">IF(($F8&lt;&gt;"")*($G8&lt;&gt;"")*(KZ8&lt;&gt;"")*(LA8&lt;&gt;""),($F8&gt;$G8)*(KZ8&gt;LA8)+($F8=$G8)*(KZ8=LA8)+($F8&lt;$G8)*(KZ8&lt;LA8),"")</f>
        <v/>
      </c>
      <c r="LD8" s="229" t="str">
        <f aca="false">IF((LC8&lt;&gt;""),IF(OR($F8&lt;&gt;$G8,PrSettings!$M$4="●"),(($F8-$G8)=(KZ8-LA8))*1,0),"")</f>
        <v/>
      </c>
      <c r="LE8" s="229" t="str">
        <f aca="false">IF((LC8&lt;&gt;""),($F8=KZ8)*($G8=LA8),"")</f>
        <v/>
      </c>
      <c r="LF8" s="229" t="str">
        <f aca="false">IF(LC8&lt;&gt;"",IF(ABS($F8-$G8)&gt;=PrSettings!$M$7,(ABS($F8-$G8-KZ8+LA8)&lt;=1)*1,IF(AND(LC8,$F8=$G8,$F8&gt;=PrSettings!$M$6),(ABS(KZ8-$F8)&lt;=1)*1,IF(AND(ABS($F8-$G8-KZ8+LA8)&lt;=1,$F8+$G8&gt;=PrSettings!$M$8),(ABS(KZ8-$F8)&lt;=1)*(ABS(LA8-$G8)&lt;=1)*1,""))),"")</f>
        <v/>
      </c>
      <c r="LG8" s="236"/>
      <c r="LI8" s="227" t="n">
        <f aca="false">$B8</f>
        <v>54</v>
      </c>
      <c r="LJ8" s="228" t="str">
        <f aca="false">GrpA!$B$6</f>
        <v>Germany</v>
      </c>
      <c r="LK8" s="229" t="n">
        <f aca="false">$D8</f>
        <v>6</v>
      </c>
      <c r="LL8" s="228" t="str">
        <f aca="false">GrpA!$D$6</f>
        <v>Hungary</v>
      </c>
      <c r="LM8" s="232"/>
      <c r="LN8" s="232"/>
      <c r="LO8" s="235"/>
      <c r="LP8" s="229" t="str">
        <f aca="false">IF(($F8&lt;&gt;"")*($G8&lt;&gt;"")*(LM8&lt;&gt;"")*(LN8&lt;&gt;""),($F8&gt;$G8)*(LM8&gt;LN8)+($F8=$G8)*(LM8=LN8)+($F8&lt;$G8)*(LM8&lt;LN8),"")</f>
        <v/>
      </c>
      <c r="LQ8" s="229" t="str">
        <f aca="false">IF((LP8&lt;&gt;""),IF(OR($F8&lt;&gt;$G8,PrSettings!$M$4="●"),(($F8-$G8)=(LM8-LN8))*1,0),"")</f>
        <v/>
      </c>
      <c r="LR8" s="229" t="str">
        <f aca="false">IF((LP8&lt;&gt;""),($F8=LM8)*($G8=LN8),"")</f>
        <v/>
      </c>
      <c r="LS8" s="229" t="str">
        <f aca="false">IF(LP8&lt;&gt;"",IF(ABS($F8-$G8)&gt;=PrSettings!$M$7,(ABS($F8-$G8-LM8+LN8)&lt;=1)*1,IF(AND(LP8,$F8=$G8,$F8&gt;=PrSettings!$M$6),(ABS(LM8-$F8)&lt;=1)*1,IF(AND(ABS($F8-$G8-LM8+LN8)&lt;=1,$F8+$G8&gt;=PrSettings!$M$8),(ABS(LM8-$F8)&lt;=1)*(ABS(LN8-$G8)&lt;=1)*1,""))),"")</f>
        <v/>
      </c>
      <c r="LT8" s="236"/>
      <c r="LV8" s="227" t="n">
        <f aca="false">$B8</f>
        <v>54</v>
      </c>
      <c r="LW8" s="228" t="str">
        <f aca="false">GrpA!$B$6</f>
        <v>Germany</v>
      </c>
      <c r="LX8" s="229" t="n">
        <f aca="false">$D8</f>
        <v>6</v>
      </c>
      <c r="LY8" s="228" t="str">
        <f aca="false">GrpA!$D$6</f>
        <v>Hungary</v>
      </c>
      <c r="LZ8" s="232"/>
      <c r="MA8" s="232"/>
      <c r="MB8" s="235"/>
      <c r="MC8" s="229" t="str">
        <f aca="false">IF(($F8&lt;&gt;"")*($G8&lt;&gt;"")*(LZ8&lt;&gt;"")*(MA8&lt;&gt;""),($F8&gt;$G8)*(LZ8&gt;MA8)+($F8=$G8)*(LZ8=MA8)+($F8&lt;$G8)*(LZ8&lt;MA8),"")</f>
        <v/>
      </c>
      <c r="MD8" s="229" t="str">
        <f aca="false">IF((MC8&lt;&gt;""),IF(OR($F8&lt;&gt;$G8,PrSettings!$M$4="●"),(($F8-$G8)=(LZ8-MA8))*1,0),"")</f>
        <v/>
      </c>
      <c r="ME8" s="229" t="str">
        <f aca="false">IF((MC8&lt;&gt;""),($F8=LZ8)*($G8=MA8),"")</f>
        <v/>
      </c>
      <c r="MF8" s="229" t="str">
        <f aca="false">IF(MC8&lt;&gt;"",IF(ABS($F8-$G8)&gt;=PrSettings!$M$7,(ABS($F8-$G8-LZ8+MA8)&lt;=1)*1,IF(AND(MC8,$F8=$G8,$F8&gt;=PrSettings!$M$6),(ABS(LZ8-$F8)&lt;=1)*1,IF(AND(ABS($F8-$G8-LZ8+MA8)&lt;=1,$F8+$G8&gt;=PrSettings!$M$8),(ABS(LZ8-$F8)&lt;=1)*(ABS(MA8-$G8)&lt;=1)*1,""))),"")</f>
        <v/>
      </c>
      <c r="MG8" s="236"/>
    </row>
    <row r="9" customFormat="false" ht="15" hidden="false" customHeight="false" outlineLevel="0" collapsed="false">
      <c r="A9" s="153"/>
      <c r="B9" s="227" t="n">
        <f aca="false" t="array" ref="B9:B9">INDEX(Groups!$C$7:$C$35,MATCH(C9,Groups!$D$7:$D$35,0))</f>
        <v>13</v>
      </c>
      <c r="C9" s="228" t="str">
        <f aca="false">GrpA!$B$7</f>
        <v>Scotland</v>
      </c>
      <c r="D9" s="229" t="n">
        <f aca="false" t="array" ref="D9:D9">INDEX(Groups!$C$7:$C$35,MATCH(E9,Groups!$D$7:$D$35,0))</f>
        <v>20</v>
      </c>
      <c r="E9" s="228" t="str">
        <f aca="false">GrpA!$D$7</f>
        <v>Switzerland</v>
      </c>
      <c r="F9" s="230" t="n">
        <f aca="false">GrpA!$E$7</f>
        <v>2</v>
      </c>
      <c r="G9" s="231" t="n">
        <f aca="false">GrpA!$G$7</f>
        <v>2</v>
      </c>
      <c r="H9" s="107"/>
      <c r="I9" s="227" t="n">
        <f aca="false">$B9</f>
        <v>13</v>
      </c>
      <c r="J9" s="228" t="str">
        <f aca="false">GrpA!$B$7</f>
        <v>Scotland</v>
      </c>
      <c r="K9" s="229" t="n">
        <f aca="false">$D9</f>
        <v>20</v>
      </c>
      <c r="L9" s="228" t="str">
        <f aca="false">GrpA!$D$7</f>
        <v>Switzerland</v>
      </c>
      <c r="M9" s="232"/>
      <c r="N9" s="232"/>
      <c r="O9" s="235"/>
      <c r="P9" s="229" t="str">
        <f aca="false">IF(($F9&lt;&gt;"")*($G9&lt;&gt;"")*(M9&lt;&gt;"")*(N9&lt;&gt;""),($F9&gt;$G9)*(M9&gt;N9)+($F9=$G9)*(M9=N9)+($F9&lt;$G9)*(M9&lt;N9),"")</f>
        <v/>
      </c>
      <c r="Q9" s="229" t="str">
        <f aca="false">IF((P9&lt;&gt;""),IF(OR($F9&lt;&gt;$G9,PrSettings!$M$4="●"),(($F9-$G9)=(M9-N9))*1,0),"")</f>
        <v/>
      </c>
      <c r="R9" s="229" t="str">
        <f aca="false">IF((P9&lt;&gt;""),($F9=M9)*($G9=N9),"")</f>
        <v/>
      </c>
      <c r="S9" s="229" t="str">
        <f aca="false">IF(P9&lt;&gt;"",IF(ABS($F9-$G9)&gt;=PrSettings!$M$7,(ABS($F9-$G9-M9+N9)&lt;=1)*1,IF(AND(P9,$F9=$G9,$F9&gt;=PrSettings!$M$6),(ABS(M9-$F9)&lt;=1)*1,IF(AND(ABS($F9-$G9-M9+N9)&lt;=1,$F9+$G9&gt;=PrSettings!$M$8),(ABS(M9-$F9)&lt;=1)*(ABS(N9-$G9)&lt;=1)*1,""))),"")</f>
        <v/>
      </c>
      <c r="T9" s="236"/>
      <c r="V9" s="227" t="n">
        <f aca="false">$B9</f>
        <v>13</v>
      </c>
      <c r="W9" s="228" t="str">
        <f aca="false">GrpA!$B$7</f>
        <v>Scotland</v>
      </c>
      <c r="X9" s="229" t="n">
        <f aca="false">$D9</f>
        <v>20</v>
      </c>
      <c r="Y9" s="228" t="str">
        <f aca="false">GrpA!$D$7</f>
        <v>Switzerland</v>
      </c>
      <c r="Z9" s="232"/>
      <c r="AA9" s="232"/>
      <c r="AB9" s="235"/>
      <c r="AC9" s="229" t="str">
        <f aca="false">IF(($F9&lt;&gt;"")*($G9&lt;&gt;"")*(Z9&lt;&gt;"")*(AA9&lt;&gt;""),($F9&gt;$G9)*(Z9&gt;AA9)+($F9=$G9)*(Z9=AA9)+($F9&lt;$G9)*(Z9&lt;AA9),"")</f>
        <v/>
      </c>
      <c r="AD9" s="229" t="str">
        <f aca="false">IF((AC9&lt;&gt;""),IF(OR($F9&lt;&gt;$G9,PrSettings!$M$4="●"),(($F9-$G9)=(Z9-AA9))*1,0),"")</f>
        <v/>
      </c>
      <c r="AE9" s="229" t="str">
        <f aca="false">IF((AC9&lt;&gt;""),($F9=Z9)*($G9=AA9),"")</f>
        <v/>
      </c>
      <c r="AF9" s="229" t="str">
        <f aca="false">IF(AC9&lt;&gt;"",IF(ABS($F9-$G9)&gt;=PrSettings!$M$7,(ABS($F9-$G9-Z9+AA9)&lt;=1)*1,IF(AND(AC9,$F9=$G9,$F9&gt;=PrSettings!$M$6),(ABS(Z9-$F9)&lt;=1)*1,IF(AND(ABS($F9-$G9-Z9+AA9)&lt;=1,$F9+$G9&gt;=PrSettings!$M$8),(ABS(Z9-$F9)&lt;=1)*(ABS(AA9-$G9)&lt;=1)*1,""))),"")</f>
        <v/>
      </c>
      <c r="AG9" s="236"/>
      <c r="AI9" s="227" t="n">
        <f aca="false">$B9</f>
        <v>13</v>
      </c>
      <c r="AJ9" s="228" t="str">
        <f aca="false">GrpA!$B$7</f>
        <v>Scotland</v>
      </c>
      <c r="AK9" s="229" t="n">
        <f aca="false">$D9</f>
        <v>20</v>
      </c>
      <c r="AL9" s="228" t="str">
        <f aca="false">GrpA!$D$7</f>
        <v>Switzerland</v>
      </c>
      <c r="AM9" s="232"/>
      <c r="AN9" s="232"/>
      <c r="AO9" s="235"/>
      <c r="AP9" s="229" t="str">
        <f aca="false">IF(($F9&lt;&gt;"")*($G9&lt;&gt;"")*(AM9&lt;&gt;"")*(AN9&lt;&gt;""),($F9&gt;$G9)*(AM9&gt;AN9)+($F9=$G9)*(AM9=AN9)+($F9&lt;$G9)*(AM9&lt;AN9),"")</f>
        <v/>
      </c>
      <c r="AQ9" s="229" t="str">
        <f aca="false">IF((AP9&lt;&gt;""),IF(OR($F9&lt;&gt;$G9,PrSettings!$M$4="●"),(($F9-$G9)=(AM9-AN9))*1,0),"")</f>
        <v/>
      </c>
      <c r="AR9" s="229" t="str">
        <f aca="false">IF((AP9&lt;&gt;""),($F9=AM9)*($G9=AN9),"")</f>
        <v/>
      </c>
      <c r="AS9" s="229" t="str">
        <f aca="false">IF(AP9&lt;&gt;"",IF(ABS($F9-$G9)&gt;=PrSettings!$M$7,(ABS($F9-$G9-AM9+AN9)&lt;=1)*1,IF(AND(AP9,$F9=$G9,$F9&gt;=PrSettings!$M$6),(ABS(AM9-$F9)&lt;=1)*1,IF(AND(ABS($F9-$G9-AM9+AN9)&lt;=1,$F9+$G9&gt;=PrSettings!$M$8),(ABS(AM9-$F9)&lt;=1)*(ABS(AN9-$G9)&lt;=1)*1,""))),"")</f>
        <v/>
      </c>
      <c r="AT9" s="236"/>
      <c r="AV9" s="227" t="n">
        <f aca="false">$B9</f>
        <v>13</v>
      </c>
      <c r="AW9" s="228" t="str">
        <f aca="false">GrpA!$B$7</f>
        <v>Scotland</v>
      </c>
      <c r="AX9" s="229" t="n">
        <f aca="false">$D9</f>
        <v>20</v>
      </c>
      <c r="AY9" s="228" t="str">
        <f aca="false">GrpA!$D$7</f>
        <v>Switzerland</v>
      </c>
      <c r="AZ9" s="232"/>
      <c r="BA9" s="232"/>
      <c r="BB9" s="235"/>
      <c r="BC9" s="229" t="str">
        <f aca="false">IF(($F9&lt;&gt;"")*($G9&lt;&gt;"")*(AZ9&lt;&gt;"")*(BA9&lt;&gt;""),($F9&gt;$G9)*(AZ9&gt;BA9)+($F9=$G9)*(AZ9=BA9)+($F9&lt;$G9)*(AZ9&lt;BA9),"")</f>
        <v/>
      </c>
      <c r="BD9" s="229" t="str">
        <f aca="false">IF((BC9&lt;&gt;""),IF(OR($F9&lt;&gt;$G9,PrSettings!$M$4="●"),(($F9-$G9)=(AZ9-BA9))*1,0),"")</f>
        <v/>
      </c>
      <c r="BE9" s="229" t="str">
        <f aca="false">IF((BC9&lt;&gt;""),($F9=AZ9)*($G9=BA9),"")</f>
        <v/>
      </c>
      <c r="BF9" s="229" t="str">
        <f aca="false">IF(BC9&lt;&gt;"",IF(ABS($F9-$G9)&gt;=PrSettings!$M$7,(ABS($F9-$G9-AZ9+BA9)&lt;=1)*1,IF(AND(BC9,$F9=$G9,$F9&gt;=PrSettings!$M$6),(ABS(AZ9-$F9)&lt;=1)*1,IF(AND(ABS($F9-$G9-AZ9+BA9)&lt;=1,$F9+$G9&gt;=PrSettings!$M$8),(ABS(AZ9-$F9)&lt;=1)*(ABS(BA9-$G9)&lt;=1)*1,""))),"")</f>
        <v/>
      </c>
      <c r="BG9" s="236"/>
      <c r="BI9" s="227" t="n">
        <f aca="false">$B9</f>
        <v>13</v>
      </c>
      <c r="BJ9" s="228" t="str">
        <f aca="false">GrpA!$B$7</f>
        <v>Scotland</v>
      </c>
      <c r="BK9" s="229" t="n">
        <f aca="false">$D9</f>
        <v>20</v>
      </c>
      <c r="BL9" s="228" t="str">
        <f aca="false">GrpA!$D$7</f>
        <v>Switzerland</v>
      </c>
      <c r="BM9" s="232"/>
      <c r="BN9" s="232"/>
      <c r="BO9" s="235"/>
      <c r="BP9" s="229" t="str">
        <f aca="false">IF(($F9&lt;&gt;"")*($G9&lt;&gt;"")*(BM9&lt;&gt;"")*(BN9&lt;&gt;""),($F9&gt;$G9)*(BM9&gt;BN9)+($F9=$G9)*(BM9=BN9)+($F9&lt;$G9)*(BM9&lt;BN9),"")</f>
        <v/>
      </c>
      <c r="BQ9" s="229" t="str">
        <f aca="false">IF((BP9&lt;&gt;""),IF(OR($F9&lt;&gt;$G9,PrSettings!$M$4="●"),(($F9-$G9)=(BM9-BN9))*1,0),"")</f>
        <v/>
      </c>
      <c r="BR9" s="229" t="str">
        <f aca="false">IF((BP9&lt;&gt;""),($F9=BM9)*($G9=BN9),"")</f>
        <v/>
      </c>
      <c r="BS9" s="229" t="str">
        <f aca="false">IF(BP9&lt;&gt;"",IF(ABS($F9-$G9)&gt;=PrSettings!$M$7,(ABS($F9-$G9-BM9+BN9)&lt;=1)*1,IF(AND(BP9,$F9=$G9,$F9&gt;=PrSettings!$M$6),(ABS(BM9-$F9)&lt;=1)*1,IF(AND(ABS($F9-$G9-BM9+BN9)&lt;=1,$F9+$G9&gt;=PrSettings!$M$8),(ABS(BM9-$F9)&lt;=1)*(ABS(BN9-$G9)&lt;=1)*1,""))),"")</f>
        <v/>
      </c>
      <c r="BT9" s="236"/>
      <c r="BV9" s="227" t="n">
        <f aca="false">$B9</f>
        <v>13</v>
      </c>
      <c r="BW9" s="228" t="str">
        <f aca="false">GrpA!$B$7</f>
        <v>Scotland</v>
      </c>
      <c r="BX9" s="229" t="n">
        <f aca="false">$D9</f>
        <v>20</v>
      </c>
      <c r="BY9" s="228" t="str">
        <f aca="false">GrpA!$D$7</f>
        <v>Switzerland</v>
      </c>
      <c r="BZ9" s="232"/>
      <c r="CA9" s="232"/>
      <c r="CB9" s="235"/>
      <c r="CC9" s="229" t="str">
        <f aca="false">IF(($F9&lt;&gt;"")*($G9&lt;&gt;"")*(BZ9&lt;&gt;"")*(CA9&lt;&gt;""),($F9&gt;$G9)*(BZ9&gt;CA9)+($F9=$G9)*(BZ9=CA9)+($F9&lt;$G9)*(BZ9&lt;CA9),"")</f>
        <v/>
      </c>
      <c r="CD9" s="229" t="str">
        <f aca="false">IF((CC9&lt;&gt;""),IF(OR($F9&lt;&gt;$G9,PrSettings!$M$4="●"),(($F9-$G9)=(BZ9-CA9))*1,0),"")</f>
        <v/>
      </c>
      <c r="CE9" s="229" t="str">
        <f aca="false">IF((CC9&lt;&gt;""),($F9=BZ9)*($G9=CA9),"")</f>
        <v/>
      </c>
      <c r="CF9" s="229" t="str">
        <f aca="false">IF(CC9&lt;&gt;"",IF(ABS($F9-$G9)&gt;=PrSettings!$M$7,(ABS($F9-$G9-BZ9+CA9)&lt;=1)*1,IF(AND(CC9,$F9=$G9,$F9&gt;=PrSettings!$M$6),(ABS(BZ9-$F9)&lt;=1)*1,IF(AND(ABS($F9-$G9-BZ9+CA9)&lt;=1,$F9+$G9&gt;=PrSettings!$M$8),(ABS(BZ9-$F9)&lt;=1)*(ABS(CA9-$G9)&lt;=1)*1,""))),"")</f>
        <v/>
      </c>
      <c r="CG9" s="236"/>
      <c r="CI9" s="227" t="n">
        <f aca="false">$B9</f>
        <v>13</v>
      </c>
      <c r="CJ9" s="228" t="str">
        <f aca="false">GrpA!$B$7</f>
        <v>Scotland</v>
      </c>
      <c r="CK9" s="229" t="n">
        <f aca="false">$D9</f>
        <v>20</v>
      </c>
      <c r="CL9" s="228" t="str">
        <f aca="false">GrpA!$D$7</f>
        <v>Switzerland</v>
      </c>
      <c r="CM9" s="232"/>
      <c r="CN9" s="232"/>
      <c r="CO9" s="235"/>
      <c r="CP9" s="229" t="str">
        <f aca="false">IF(($F9&lt;&gt;"")*($G9&lt;&gt;"")*(CM9&lt;&gt;"")*(CN9&lt;&gt;""),($F9&gt;$G9)*(CM9&gt;CN9)+($F9=$G9)*(CM9=CN9)+($F9&lt;$G9)*(CM9&lt;CN9),"")</f>
        <v/>
      </c>
      <c r="CQ9" s="229" t="str">
        <f aca="false">IF((CP9&lt;&gt;""),IF(OR($F9&lt;&gt;$G9,PrSettings!$M$4="●"),(($F9-$G9)=(CM9-CN9))*1,0),"")</f>
        <v/>
      </c>
      <c r="CR9" s="229" t="str">
        <f aca="false">IF((CP9&lt;&gt;""),($F9=CM9)*($G9=CN9),"")</f>
        <v/>
      </c>
      <c r="CS9" s="229" t="str">
        <f aca="false">IF(CP9&lt;&gt;"",IF(ABS($F9-$G9)&gt;=PrSettings!$M$7,(ABS($F9-$G9-CM9+CN9)&lt;=1)*1,IF(AND(CP9,$F9=$G9,$F9&gt;=PrSettings!$M$6),(ABS(CM9-$F9)&lt;=1)*1,IF(AND(ABS($F9-$G9-CM9+CN9)&lt;=1,$F9+$G9&gt;=PrSettings!$M$8),(ABS(CM9-$F9)&lt;=1)*(ABS(CN9-$G9)&lt;=1)*1,""))),"")</f>
        <v/>
      </c>
      <c r="CT9" s="236"/>
      <c r="CV9" s="227" t="n">
        <f aca="false">$B9</f>
        <v>13</v>
      </c>
      <c r="CW9" s="228" t="str">
        <f aca="false">GrpA!$B$7</f>
        <v>Scotland</v>
      </c>
      <c r="CX9" s="229" t="n">
        <f aca="false">$D9</f>
        <v>20</v>
      </c>
      <c r="CY9" s="228" t="str">
        <f aca="false">GrpA!$D$7</f>
        <v>Switzerland</v>
      </c>
      <c r="CZ9" s="232"/>
      <c r="DA9" s="232"/>
      <c r="DB9" s="235"/>
      <c r="DC9" s="229" t="str">
        <f aca="false">IF(($F9&lt;&gt;"")*($G9&lt;&gt;"")*(CZ9&lt;&gt;"")*(DA9&lt;&gt;""),($F9&gt;$G9)*(CZ9&gt;DA9)+($F9=$G9)*(CZ9=DA9)+($F9&lt;$G9)*(CZ9&lt;DA9),"")</f>
        <v/>
      </c>
      <c r="DD9" s="229" t="str">
        <f aca="false">IF((DC9&lt;&gt;""),IF(OR($F9&lt;&gt;$G9,PrSettings!$M$4="●"),(($F9-$G9)=(CZ9-DA9))*1,0),"")</f>
        <v/>
      </c>
      <c r="DE9" s="229" t="str">
        <f aca="false">IF((DC9&lt;&gt;""),($F9=CZ9)*($G9=DA9),"")</f>
        <v/>
      </c>
      <c r="DF9" s="229" t="str">
        <f aca="false">IF(DC9&lt;&gt;"",IF(ABS($F9-$G9)&gt;=PrSettings!$M$7,(ABS($F9-$G9-CZ9+DA9)&lt;=1)*1,IF(AND(DC9,$F9=$G9,$F9&gt;=PrSettings!$M$6),(ABS(CZ9-$F9)&lt;=1)*1,IF(AND(ABS($F9-$G9-CZ9+DA9)&lt;=1,$F9+$G9&gt;=PrSettings!$M$8),(ABS(CZ9-$F9)&lt;=1)*(ABS(DA9-$G9)&lt;=1)*1,""))),"")</f>
        <v/>
      </c>
      <c r="DG9" s="236"/>
      <c r="DI9" s="227" t="n">
        <f aca="false">$B9</f>
        <v>13</v>
      </c>
      <c r="DJ9" s="228" t="str">
        <f aca="false">GrpA!$B$7</f>
        <v>Scotland</v>
      </c>
      <c r="DK9" s="229" t="n">
        <f aca="false">$D9</f>
        <v>20</v>
      </c>
      <c r="DL9" s="228" t="str">
        <f aca="false">GrpA!$D$7</f>
        <v>Switzerland</v>
      </c>
      <c r="DM9" s="232"/>
      <c r="DN9" s="232"/>
      <c r="DO9" s="235"/>
      <c r="DP9" s="229" t="str">
        <f aca="false">IF(($F9&lt;&gt;"")*($G9&lt;&gt;"")*(DM9&lt;&gt;"")*(DN9&lt;&gt;""),($F9&gt;$G9)*(DM9&gt;DN9)+($F9=$G9)*(DM9=DN9)+($F9&lt;$G9)*(DM9&lt;DN9),"")</f>
        <v/>
      </c>
      <c r="DQ9" s="229" t="str">
        <f aca="false">IF((DP9&lt;&gt;""),IF(OR($F9&lt;&gt;$G9,PrSettings!$M$4="●"),(($F9-$G9)=(DM9-DN9))*1,0),"")</f>
        <v/>
      </c>
      <c r="DR9" s="229" t="str">
        <f aca="false">IF((DP9&lt;&gt;""),($F9=DM9)*($G9=DN9),"")</f>
        <v/>
      </c>
      <c r="DS9" s="229" t="str">
        <f aca="false">IF(DP9&lt;&gt;"",IF(ABS($F9-$G9)&gt;=PrSettings!$M$7,(ABS($F9-$G9-DM9+DN9)&lt;=1)*1,IF(AND(DP9,$F9=$G9,$F9&gt;=PrSettings!$M$6),(ABS(DM9-$F9)&lt;=1)*1,IF(AND(ABS($F9-$G9-DM9+DN9)&lt;=1,$F9+$G9&gt;=PrSettings!$M$8),(ABS(DM9-$F9)&lt;=1)*(ABS(DN9-$G9)&lt;=1)*1,""))),"")</f>
        <v/>
      </c>
      <c r="DT9" s="236"/>
      <c r="DV9" s="227" t="n">
        <f aca="false">$B9</f>
        <v>13</v>
      </c>
      <c r="DW9" s="228" t="str">
        <f aca="false">GrpA!$B$7</f>
        <v>Scotland</v>
      </c>
      <c r="DX9" s="229" t="n">
        <f aca="false">$D9</f>
        <v>20</v>
      </c>
      <c r="DY9" s="228" t="str">
        <f aca="false">GrpA!$D$7</f>
        <v>Switzerland</v>
      </c>
      <c r="DZ9" s="232"/>
      <c r="EA9" s="232"/>
      <c r="EB9" s="235"/>
      <c r="EC9" s="229" t="str">
        <f aca="false">IF(($F9&lt;&gt;"")*($G9&lt;&gt;"")*(DZ9&lt;&gt;"")*(EA9&lt;&gt;""),($F9&gt;$G9)*(DZ9&gt;EA9)+($F9=$G9)*(DZ9=EA9)+($F9&lt;$G9)*(DZ9&lt;EA9),"")</f>
        <v/>
      </c>
      <c r="ED9" s="229" t="str">
        <f aca="false">IF((EC9&lt;&gt;""),IF(OR($F9&lt;&gt;$G9,PrSettings!$M$4="●"),(($F9-$G9)=(DZ9-EA9))*1,0),"")</f>
        <v/>
      </c>
      <c r="EE9" s="229" t="str">
        <f aca="false">IF((EC9&lt;&gt;""),($F9=DZ9)*($G9=EA9),"")</f>
        <v/>
      </c>
      <c r="EF9" s="229" t="str">
        <f aca="false">IF(EC9&lt;&gt;"",IF(ABS($F9-$G9)&gt;=PrSettings!$M$7,(ABS($F9-$G9-DZ9+EA9)&lt;=1)*1,IF(AND(EC9,$F9=$G9,$F9&gt;=PrSettings!$M$6),(ABS(DZ9-$F9)&lt;=1)*1,IF(AND(ABS($F9-$G9-DZ9+EA9)&lt;=1,$F9+$G9&gt;=PrSettings!$M$8),(ABS(DZ9-$F9)&lt;=1)*(ABS(EA9-$G9)&lt;=1)*1,""))),"")</f>
        <v/>
      </c>
      <c r="EG9" s="236"/>
      <c r="EI9" s="227" t="n">
        <f aca="false">$B9</f>
        <v>13</v>
      </c>
      <c r="EJ9" s="228" t="str">
        <f aca="false">GrpA!$B$7</f>
        <v>Scotland</v>
      </c>
      <c r="EK9" s="229" t="n">
        <f aca="false">$D9</f>
        <v>20</v>
      </c>
      <c r="EL9" s="228" t="str">
        <f aca="false">GrpA!$D$7</f>
        <v>Switzerland</v>
      </c>
      <c r="EM9" s="232"/>
      <c r="EN9" s="232"/>
      <c r="EO9" s="235"/>
      <c r="EP9" s="229" t="str">
        <f aca="false">IF(($F9&lt;&gt;"")*($G9&lt;&gt;"")*(EM9&lt;&gt;"")*(EN9&lt;&gt;""),($F9&gt;$G9)*(EM9&gt;EN9)+($F9=$G9)*(EM9=EN9)+($F9&lt;$G9)*(EM9&lt;EN9),"")</f>
        <v/>
      </c>
      <c r="EQ9" s="229" t="str">
        <f aca="false">IF((EP9&lt;&gt;""),IF(OR($F9&lt;&gt;$G9,PrSettings!$M$4="●"),(($F9-$G9)=(EM9-EN9))*1,0),"")</f>
        <v/>
      </c>
      <c r="ER9" s="229" t="str">
        <f aca="false">IF((EP9&lt;&gt;""),($F9=EM9)*($G9=EN9),"")</f>
        <v/>
      </c>
      <c r="ES9" s="229" t="str">
        <f aca="false">IF(EP9&lt;&gt;"",IF(ABS($F9-$G9)&gt;=PrSettings!$M$7,(ABS($F9-$G9-EM9+EN9)&lt;=1)*1,IF(AND(EP9,$F9=$G9,$F9&gt;=PrSettings!$M$6),(ABS(EM9-$F9)&lt;=1)*1,IF(AND(ABS($F9-$G9-EM9+EN9)&lt;=1,$F9+$G9&gt;=PrSettings!$M$8),(ABS(EM9-$F9)&lt;=1)*(ABS(EN9-$G9)&lt;=1)*1,""))),"")</f>
        <v/>
      </c>
      <c r="ET9" s="236"/>
      <c r="EV9" s="227" t="n">
        <f aca="false">$B9</f>
        <v>13</v>
      </c>
      <c r="EW9" s="228" t="str">
        <f aca="false">GrpA!$B$7</f>
        <v>Scotland</v>
      </c>
      <c r="EX9" s="229" t="n">
        <f aca="false">$D9</f>
        <v>20</v>
      </c>
      <c r="EY9" s="228" t="str">
        <f aca="false">GrpA!$D$7</f>
        <v>Switzerland</v>
      </c>
      <c r="EZ9" s="232"/>
      <c r="FA9" s="232"/>
      <c r="FB9" s="235"/>
      <c r="FC9" s="229" t="str">
        <f aca="false">IF(($F9&lt;&gt;"")*($G9&lt;&gt;"")*(EZ9&lt;&gt;"")*(FA9&lt;&gt;""),($F9&gt;$G9)*(EZ9&gt;FA9)+($F9=$G9)*(EZ9=FA9)+($F9&lt;$G9)*(EZ9&lt;FA9),"")</f>
        <v/>
      </c>
      <c r="FD9" s="229" t="str">
        <f aca="false">IF((FC9&lt;&gt;""),IF(OR($F9&lt;&gt;$G9,PrSettings!$M$4="●"),(($F9-$G9)=(EZ9-FA9))*1,0),"")</f>
        <v/>
      </c>
      <c r="FE9" s="229" t="str">
        <f aca="false">IF((FC9&lt;&gt;""),($F9=EZ9)*($G9=FA9),"")</f>
        <v/>
      </c>
      <c r="FF9" s="229" t="str">
        <f aca="false">IF(FC9&lt;&gt;"",IF(ABS($F9-$G9)&gt;=PrSettings!$M$7,(ABS($F9-$G9-EZ9+FA9)&lt;=1)*1,IF(AND(FC9,$F9=$G9,$F9&gt;=PrSettings!$M$6),(ABS(EZ9-$F9)&lt;=1)*1,IF(AND(ABS($F9-$G9-EZ9+FA9)&lt;=1,$F9+$G9&gt;=PrSettings!$M$8),(ABS(EZ9-$F9)&lt;=1)*(ABS(FA9-$G9)&lt;=1)*1,""))),"")</f>
        <v/>
      </c>
      <c r="FG9" s="236"/>
      <c r="FI9" s="227" t="n">
        <f aca="false">$B9</f>
        <v>13</v>
      </c>
      <c r="FJ9" s="228" t="str">
        <f aca="false">GrpA!$B$7</f>
        <v>Scotland</v>
      </c>
      <c r="FK9" s="229" t="n">
        <f aca="false">$D9</f>
        <v>20</v>
      </c>
      <c r="FL9" s="228" t="str">
        <f aca="false">GrpA!$D$7</f>
        <v>Switzerland</v>
      </c>
      <c r="FM9" s="232"/>
      <c r="FN9" s="232"/>
      <c r="FO9" s="235"/>
      <c r="FP9" s="229" t="str">
        <f aca="false">IF(($F9&lt;&gt;"")*($G9&lt;&gt;"")*(FM9&lt;&gt;"")*(FN9&lt;&gt;""),($F9&gt;$G9)*(FM9&gt;FN9)+($F9=$G9)*(FM9=FN9)+($F9&lt;$G9)*(FM9&lt;FN9),"")</f>
        <v/>
      </c>
      <c r="FQ9" s="229" t="str">
        <f aca="false">IF((FP9&lt;&gt;""),IF(OR($F9&lt;&gt;$G9,PrSettings!$M$4="●"),(($F9-$G9)=(FM9-FN9))*1,0),"")</f>
        <v/>
      </c>
      <c r="FR9" s="229" t="str">
        <f aca="false">IF((FP9&lt;&gt;""),($F9=FM9)*($G9=FN9),"")</f>
        <v/>
      </c>
      <c r="FS9" s="229" t="str">
        <f aca="false">IF(FP9&lt;&gt;"",IF(ABS($F9-$G9)&gt;=PrSettings!$M$7,(ABS($F9-$G9-FM9+FN9)&lt;=1)*1,IF(AND(FP9,$F9=$G9,$F9&gt;=PrSettings!$M$6),(ABS(FM9-$F9)&lt;=1)*1,IF(AND(ABS($F9-$G9-FM9+FN9)&lt;=1,$F9+$G9&gt;=PrSettings!$M$8),(ABS(FM9-$F9)&lt;=1)*(ABS(FN9-$G9)&lt;=1)*1,""))),"")</f>
        <v/>
      </c>
      <c r="FT9" s="236"/>
      <c r="FV9" s="227" t="n">
        <f aca="false">$B9</f>
        <v>13</v>
      </c>
      <c r="FW9" s="228" t="str">
        <f aca="false">GrpA!$B$7</f>
        <v>Scotland</v>
      </c>
      <c r="FX9" s="229" t="n">
        <f aca="false">$D9</f>
        <v>20</v>
      </c>
      <c r="FY9" s="228" t="str">
        <f aca="false">GrpA!$D$7</f>
        <v>Switzerland</v>
      </c>
      <c r="FZ9" s="232"/>
      <c r="GA9" s="232"/>
      <c r="GB9" s="235"/>
      <c r="GC9" s="229" t="str">
        <f aca="false">IF(($F9&lt;&gt;"")*($G9&lt;&gt;"")*(FZ9&lt;&gt;"")*(GA9&lt;&gt;""),($F9&gt;$G9)*(FZ9&gt;GA9)+($F9=$G9)*(FZ9=GA9)+($F9&lt;$G9)*(FZ9&lt;GA9),"")</f>
        <v/>
      </c>
      <c r="GD9" s="229" t="str">
        <f aca="false">IF((GC9&lt;&gt;""),IF(OR($F9&lt;&gt;$G9,PrSettings!$M$4="●"),(($F9-$G9)=(FZ9-GA9))*1,0),"")</f>
        <v/>
      </c>
      <c r="GE9" s="229" t="str">
        <f aca="false">IF((GC9&lt;&gt;""),($F9=FZ9)*($G9=GA9),"")</f>
        <v/>
      </c>
      <c r="GF9" s="229" t="str">
        <f aca="false">IF(GC9&lt;&gt;"",IF(ABS($F9-$G9)&gt;=PrSettings!$M$7,(ABS($F9-$G9-FZ9+GA9)&lt;=1)*1,IF(AND(GC9,$F9=$G9,$F9&gt;=PrSettings!$M$6),(ABS(FZ9-$F9)&lt;=1)*1,IF(AND(ABS($F9-$G9-FZ9+GA9)&lt;=1,$F9+$G9&gt;=PrSettings!$M$8),(ABS(FZ9-$F9)&lt;=1)*(ABS(GA9-$G9)&lt;=1)*1,""))),"")</f>
        <v/>
      </c>
      <c r="GG9" s="236"/>
      <c r="GI9" s="227" t="n">
        <f aca="false">$B9</f>
        <v>13</v>
      </c>
      <c r="GJ9" s="228" t="str">
        <f aca="false">GrpA!$B$7</f>
        <v>Scotland</v>
      </c>
      <c r="GK9" s="229" t="n">
        <f aca="false">$D9</f>
        <v>20</v>
      </c>
      <c r="GL9" s="228" t="str">
        <f aca="false">GrpA!$D$7</f>
        <v>Switzerland</v>
      </c>
      <c r="GM9" s="232"/>
      <c r="GN9" s="232"/>
      <c r="GO9" s="235"/>
      <c r="GP9" s="229" t="str">
        <f aca="false">IF(($F9&lt;&gt;"")*($G9&lt;&gt;"")*(GM9&lt;&gt;"")*(GN9&lt;&gt;""),($F9&gt;$G9)*(GM9&gt;GN9)+($F9=$G9)*(GM9=GN9)+($F9&lt;$G9)*(GM9&lt;GN9),"")</f>
        <v/>
      </c>
      <c r="GQ9" s="229" t="str">
        <f aca="false">IF((GP9&lt;&gt;""),IF(OR($F9&lt;&gt;$G9,PrSettings!$M$4="●"),(($F9-$G9)=(GM9-GN9))*1,0),"")</f>
        <v/>
      </c>
      <c r="GR9" s="229" t="str">
        <f aca="false">IF((GP9&lt;&gt;""),($F9=GM9)*($G9=GN9),"")</f>
        <v/>
      </c>
      <c r="GS9" s="229" t="str">
        <f aca="false">IF(GP9&lt;&gt;"",IF(ABS($F9-$G9)&gt;=PrSettings!$M$7,(ABS($F9-$G9-GM9+GN9)&lt;=1)*1,IF(AND(GP9,$F9=$G9,$F9&gt;=PrSettings!$M$6),(ABS(GM9-$F9)&lt;=1)*1,IF(AND(ABS($F9-$G9-GM9+GN9)&lt;=1,$F9+$G9&gt;=PrSettings!$M$8),(ABS(GM9-$F9)&lt;=1)*(ABS(GN9-$G9)&lt;=1)*1,""))),"")</f>
        <v/>
      </c>
      <c r="GT9" s="236"/>
      <c r="GV9" s="227" t="n">
        <f aca="false">$B9</f>
        <v>13</v>
      </c>
      <c r="GW9" s="228" t="str">
        <f aca="false">GrpA!$B$7</f>
        <v>Scotland</v>
      </c>
      <c r="GX9" s="229" t="n">
        <f aca="false">$D9</f>
        <v>20</v>
      </c>
      <c r="GY9" s="228" t="str">
        <f aca="false">GrpA!$D$7</f>
        <v>Switzerland</v>
      </c>
      <c r="GZ9" s="232"/>
      <c r="HA9" s="232"/>
      <c r="HB9" s="235"/>
      <c r="HC9" s="229" t="str">
        <f aca="false">IF(($F9&lt;&gt;"")*($G9&lt;&gt;"")*(GZ9&lt;&gt;"")*(HA9&lt;&gt;""),($F9&gt;$G9)*(GZ9&gt;HA9)+($F9=$G9)*(GZ9=HA9)+($F9&lt;$G9)*(GZ9&lt;HA9),"")</f>
        <v/>
      </c>
      <c r="HD9" s="229" t="str">
        <f aca="false">IF((HC9&lt;&gt;""),IF(OR($F9&lt;&gt;$G9,PrSettings!$M$4="●"),(($F9-$G9)=(GZ9-HA9))*1,0),"")</f>
        <v/>
      </c>
      <c r="HE9" s="229" t="str">
        <f aca="false">IF((HC9&lt;&gt;""),($F9=GZ9)*($G9=HA9),"")</f>
        <v/>
      </c>
      <c r="HF9" s="229" t="str">
        <f aca="false">IF(HC9&lt;&gt;"",IF(ABS($F9-$G9)&gt;=PrSettings!$M$7,(ABS($F9-$G9-GZ9+HA9)&lt;=1)*1,IF(AND(HC9,$F9=$G9,$F9&gt;=PrSettings!$M$6),(ABS(GZ9-$F9)&lt;=1)*1,IF(AND(ABS($F9-$G9-GZ9+HA9)&lt;=1,$F9+$G9&gt;=PrSettings!$M$8),(ABS(GZ9-$F9)&lt;=1)*(ABS(HA9-$G9)&lt;=1)*1,""))),"")</f>
        <v/>
      </c>
      <c r="HG9" s="236"/>
      <c r="HI9" s="227" t="n">
        <f aca="false">$B9</f>
        <v>13</v>
      </c>
      <c r="HJ9" s="228" t="str">
        <f aca="false">GrpA!$B$7</f>
        <v>Scotland</v>
      </c>
      <c r="HK9" s="229" t="n">
        <f aca="false">$D9</f>
        <v>20</v>
      </c>
      <c r="HL9" s="228" t="str">
        <f aca="false">GrpA!$D$7</f>
        <v>Switzerland</v>
      </c>
      <c r="HM9" s="232"/>
      <c r="HN9" s="232"/>
      <c r="HO9" s="235"/>
      <c r="HP9" s="229" t="str">
        <f aca="false">IF(($F9&lt;&gt;"")*($G9&lt;&gt;"")*(HM9&lt;&gt;"")*(HN9&lt;&gt;""),($F9&gt;$G9)*(HM9&gt;HN9)+($F9=$G9)*(HM9=HN9)+($F9&lt;$G9)*(HM9&lt;HN9),"")</f>
        <v/>
      </c>
      <c r="HQ9" s="229" t="str">
        <f aca="false">IF((HP9&lt;&gt;""),IF(OR($F9&lt;&gt;$G9,PrSettings!$M$4="●"),(($F9-$G9)=(HM9-HN9))*1,0),"")</f>
        <v/>
      </c>
      <c r="HR9" s="229" t="str">
        <f aca="false">IF((HP9&lt;&gt;""),($F9=HM9)*($G9=HN9),"")</f>
        <v/>
      </c>
      <c r="HS9" s="229" t="str">
        <f aca="false">IF(HP9&lt;&gt;"",IF(ABS($F9-$G9)&gt;=PrSettings!$M$7,(ABS($F9-$G9-HM9+HN9)&lt;=1)*1,IF(AND(HP9,$F9=$G9,$F9&gt;=PrSettings!$M$6),(ABS(HM9-$F9)&lt;=1)*1,IF(AND(ABS($F9-$G9-HM9+HN9)&lt;=1,$F9+$G9&gt;=PrSettings!$M$8),(ABS(HM9-$F9)&lt;=1)*(ABS(HN9-$G9)&lt;=1)*1,""))),"")</f>
        <v/>
      </c>
      <c r="HT9" s="236"/>
      <c r="HV9" s="227" t="n">
        <f aca="false">$B9</f>
        <v>13</v>
      </c>
      <c r="HW9" s="228" t="str">
        <f aca="false">GrpA!$B$7</f>
        <v>Scotland</v>
      </c>
      <c r="HX9" s="229" t="n">
        <f aca="false">$D9</f>
        <v>20</v>
      </c>
      <c r="HY9" s="228" t="str">
        <f aca="false">GrpA!$D$7</f>
        <v>Switzerland</v>
      </c>
      <c r="HZ9" s="232"/>
      <c r="IA9" s="232"/>
      <c r="IB9" s="235"/>
      <c r="IC9" s="229" t="str">
        <f aca="false">IF(($F9&lt;&gt;"")*($G9&lt;&gt;"")*(HZ9&lt;&gt;"")*(IA9&lt;&gt;""),($F9&gt;$G9)*(HZ9&gt;IA9)+($F9=$G9)*(HZ9=IA9)+($F9&lt;$G9)*(HZ9&lt;IA9),"")</f>
        <v/>
      </c>
      <c r="ID9" s="229" t="str">
        <f aca="false">IF((IC9&lt;&gt;""),IF(OR($F9&lt;&gt;$G9,PrSettings!$M$4="●"),(($F9-$G9)=(HZ9-IA9))*1,0),"")</f>
        <v/>
      </c>
      <c r="IE9" s="229" t="str">
        <f aca="false">IF((IC9&lt;&gt;""),($F9=HZ9)*($G9=IA9),"")</f>
        <v/>
      </c>
      <c r="IF9" s="229" t="str">
        <f aca="false">IF(IC9&lt;&gt;"",IF(ABS($F9-$G9)&gt;=PrSettings!$M$7,(ABS($F9-$G9-HZ9+IA9)&lt;=1)*1,IF(AND(IC9,$F9=$G9,$F9&gt;=PrSettings!$M$6),(ABS(HZ9-$F9)&lt;=1)*1,IF(AND(ABS($F9-$G9-HZ9+IA9)&lt;=1,$F9+$G9&gt;=PrSettings!$M$8),(ABS(HZ9-$F9)&lt;=1)*(ABS(IA9-$G9)&lt;=1)*1,""))),"")</f>
        <v/>
      </c>
      <c r="IG9" s="236"/>
      <c r="II9" s="227" t="n">
        <f aca="false">$B9</f>
        <v>13</v>
      </c>
      <c r="IJ9" s="228" t="str">
        <f aca="false">GrpA!$B$7</f>
        <v>Scotland</v>
      </c>
      <c r="IK9" s="229" t="n">
        <f aca="false">$D9</f>
        <v>20</v>
      </c>
      <c r="IL9" s="228" t="str">
        <f aca="false">GrpA!$D$7</f>
        <v>Switzerland</v>
      </c>
      <c r="IM9" s="232"/>
      <c r="IN9" s="232"/>
      <c r="IO9" s="235"/>
      <c r="IP9" s="229" t="str">
        <f aca="false">IF(($F9&lt;&gt;"")*($G9&lt;&gt;"")*(IM9&lt;&gt;"")*(IN9&lt;&gt;""),($F9&gt;$G9)*(IM9&gt;IN9)+($F9=$G9)*(IM9=IN9)+($F9&lt;$G9)*(IM9&lt;IN9),"")</f>
        <v/>
      </c>
      <c r="IQ9" s="229" t="str">
        <f aca="false">IF((IP9&lt;&gt;""),IF(OR($F9&lt;&gt;$G9,PrSettings!$M$4="●"),(($F9-$G9)=(IM9-IN9))*1,0),"")</f>
        <v/>
      </c>
      <c r="IR9" s="229" t="str">
        <f aca="false">IF((IP9&lt;&gt;""),($F9=IM9)*($G9=IN9),"")</f>
        <v/>
      </c>
      <c r="IS9" s="229" t="str">
        <f aca="false">IF(IP9&lt;&gt;"",IF(ABS($F9-$G9)&gt;=PrSettings!$M$7,(ABS($F9-$G9-IM9+IN9)&lt;=1)*1,IF(AND(IP9,$F9=$G9,$F9&gt;=PrSettings!$M$6),(ABS(IM9-$F9)&lt;=1)*1,IF(AND(ABS($F9-$G9-IM9+IN9)&lt;=1,$F9+$G9&gt;=PrSettings!$M$8),(ABS(IM9-$F9)&lt;=1)*(ABS(IN9-$G9)&lt;=1)*1,""))),"")</f>
        <v/>
      </c>
      <c r="IT9" s="236"/>
      <c r="IV9" s="227" t="n">
        <f aca="false">$B9</f>
        <v>13</v>
      </c>
      <c r="IW9" s="228" t="str">
        <f aca="false">GrpA!$B$7</f>
        <v>Scotland</v>
      </c>
      <c r="IX9" s="229" t="n">
        <f aca="false">$D9</f>
        <v>20</v>
      </c>
      <c r="IY9" s="228" t="str">
        <f aca="false">GrpA!$D$7</f>
        <v>Switzerland</v>
      </c>
      <c r="IZ9" s="232"/>
      <c r="JA9" s="232"/>
      <c r="JB9" s="235"/>
      <c r="JC9" s="229" t="str">
        <f aca="false">IF(($F9&lt;&gt;"")*($G9&lt;&gt;"")*(IZ9&lt;&gt;"")*(JA9&lt;&gt;""),($F9&gt;$G9)*(IZ9&gt;JA9)+($F9=$G9)*(IZ9=JA9)+($F9&lt;$G9)*(IZ9&lt;JA9),"")</f>
        <v/>
      </c>
      <c r="JD9" s="229" t="str">
        <f aca="false">IF((JC9&lt;&gt;""),IF(OR($F9&lt;&gt;$G9,PrSettings!$M$4="●"),(($F9-$G9)=(IZ9-JA9))*1,0),"")</f>
        <v/>
      </c>
      <c r="JE9" s="229" t="str">
        <f aca="false">IF((JC9&lt;&gt;""),($F9=IZ9)*($G9=JA9),"")</f>
        <v/>
      </c>
      <c r="JF9" s="229" t="str">
        <f aca="false">IF(JC9&lt;&gt;"",IF(ABS($F9-$G9)&gt;=PrSettings!$M$7,(ABS($F9-$G9-IZ9+JA9)&lt;=1)*1,IF(AND(JC9,$F9=$G9,$F9&gt;=PrSettings!$M$6),(ABS(IZ9-$F9)&lt;=1)*1,IF(AND(ABS($F9-$G9-IZ9+JA9)&lt;=1,$F9+$G9&gt;=PrSettings!$M$8),(ABS(IZ9-$F9)&lt;=1)*(ABS(JA9-$G9)&lt;=1)*1,""))),"")</f>
        <v/>
      </c>
      <c r="JG9" s="236"/>
      <c r="JI9" s="227" t="n">
        <f aca="false">$B9</f>
        <v>13</v>
      </c>
      <c r="JJ9" s="228" t="str">
        <f aca="false">GrpA!$B$7</f>
        <v>Scotland</v>
      </c>
      <c r="JK9" s="229" t="n">
        <f aca="false">$D9</f>
        <v>20</v>
      </c>
      <c r="JL9" s="228" t="str">
        <f aca="false">GrpA!$D$7</f>
        <v>Switzerland</v>
      </c>
      <c r="JM9" s="232"/>
      <c r="JN9" s="232"/>
      <c r="JO9" s="235"/>
      <c r="JP9" s="229" t="str">
        <f aca="false">IF(($F9&lt;&gt;"")*($G9&lt;&gt;"")*(JM9&lt;&gt;"")*(JN9&lt;&gt;""),($F9&gt;$G9)*(JM9&gt;JN9)+($F9=$G9)*(JM9=JN9)+($F9&lt;$G9)*(JM9&lt;JN9),"")</f>
        <v/>
      </c>
      <c r="JQ9" s="229" t="str">
        <f aca="false">IF((JP9&lt;&gt;""),IF(OR($F9&lt;&gt;$G9,PrSettings!$M$4="●"),(($F9-$G9)=(JM9-JN9))*1,0),"")</f>
        <v/>
      </c>
      <c r="JR9" s="229" t="str">
        <f aca="false">IF((JP9&lt;&gt;""),($F9=JM9)*($G9=JN9),"")</f>
        <v/>
      </c>
      <c r="JS9" s="229" t="str">
        <f aca="false">IF(JP9&lt;&gt;"",IF(ABS($F9-$G9)&gt;=PrSettings!$M$7,(ABS($F9-$G9-JM9+JN9)&lt;=1)*1,IF(AND(JP9,$F9=$G9,$F9&gt;=PrSettings!$M$6),(ABS(JM9-$F9)&lt;=1)*1,IF(AND(ABS($F9-$G9-JM9+JN9)&lt;=1,$F9+$G9&gt;=PrSettings!$M$8),(ABS(JM9-$F9)&lt;=1)*(ABS(JN9-$G9)&lt;=1)*1,""))),"")</f>
        <v/>
      </c>
      <c r="JT9" s="236"/>
      <c r="JV9" s="227" t="n">
        <f aca="false">$B9</f>
        <v>13</v>
      </c>
      <c r="JW9" s="228" t="str">
        <f aca="false">GrpA!$B$7</f>
        <v>Scotland</v>
      </c>
      <c r="JX9" s="229" t="n">
        <f aca="false">$D9</f>
        <v>20</v>
      </c>
      <c r="JY9" s="228" t="str">
        <f aca="false">GrpA!$D$7</f>
        <v>Switzerland</v>
      </c>
      <c r="JZ9" s="232"/>
      <c r="KA9" s="232"/>
      <c r="KB9" s="235"/>
      <c r="KC9" s="229" t="str">
        <f aca="false">IF(($F9&lt;&gt;"")*($G9&lt;&gt;"")*(JZ9&lt;&gt;"")*(KA9&lt;&gt;""),($F9&gt;$G9)*(JZ9&gt;KA9)+($F9=$G9)*(JZ9=KA9)+($F9&lt;$G9)*(JZ9&lt;KA9),"")</f>
        <v/>
      </c>
      <c r="KD9" s="229" t="str">
        <f aca="false">IF((KC9&lt;&gt;""),IF(OR($F9&lt;&gt;$G9,PrSettings!$M$4="●"),(($F9-$G9)=(JZ9-KA9))*1,0),"")</f>
        <v/>
      </c>
      <c r="KE9" s="229" t="str">
        <f aca="false">IF((KC9&lt;&gt;""),($F9=JZ9)*($G9=KA9),"")</f>
        <v/>
      </c>
      <c r="KF9" s="229" t="str">
        <f aca="false">IF(KC9&lt;&gt;"",IF(ABS($F9-$G9)&gt;=PrSettings!$M$7,(ABS($F9-$G9-JZ9+KA9)&lt;=1)*1,IF(AND(KC9,$F9=$G9,$F9&gt;=PrSettings!$M$6),(ABS(JZ9-$F9)&lt;=1)*1,IF(AND(ABS($F9-$G9-JZ9+KA9)&lt;=1,$F9+$G9&gt;=PrSettings!$M$8),(ABS(JZ9-$F9)&lt;=1)*(ABS(KA9-$G9)&lt;=1)*1,""))),"")</f>
        <v/>
      </c>
      <c r="KG9" s="236"/>
      <c r="KI9" s="227" t="n">
        <f aca="false">$B9</f>
        <v>13</v>
      </c>
      <c r="KJ9" s="228" t="str">
        <f aca="false">GrpA!$B$7</f>
        <v>Scotland</v>
      </c>
      <c r="KK9" s="229" t="n">
        <f aca="false">$D9</f>
        <v>20</v>
      </c>
      <c r="KL9" s="228" t="str">
        <f aca="false">GrpA!$D$7</f>
        <v>Switzerland</v>
      </c>
      <c r="KM9" s="232"/>
      <c r="KN9" s="232"/>
      <c r="KO9" s="235"/>
      <c r="KP9" s="229" t="str">
        <f aca="false">IF(($F9&lt;&gt;"")*($G9&lt;&gt;"")*(KM9&lt;&gt;"")*(KN9&lt;&gt;""),($F9&gt;$G9)*(KM9&gt;KN9)+($F9=$G9)*(KM9=KN9)+($F9&lt;$G9)*(KM9&lt;KN9),"")</f>
        <v/>
      </c>
      <c r="KQ9" s="229" t="str">
        <f aca="false">IF((KP9&lt;&gt;""),IF(OR($F9&lt;&gt;$G9,PrSettings!$M$4="●"),(($F9-$G9)=(KM9-KN9))*1,0),"")</f>
        <v/>
      </c>
      <c r="KR9" s="229" t="str">
        <f aca="false">IF((KP9&lt;&gt;""),($F9=KM9)*($G9=KN9),"")</f>
        <v/>
      </c>
      <c r="KS9" s="229" t="str">
        <f aca="false">IF(KP9&lt;&gt;"",IF(ABS($F9-$G9)&gt;=PrSettings!$M$7,(ABS($F9-$G9-KM9+KN9)&lt;=1)*1,IF(AND(KP9,$F9=$G9,$F9&gt;=PrSettings!$M$6),(ABS(KM9-$F9)&lt;=1)*1,IF(AND(ABS($F9-$G9-KM9+KN9)&lt;=1,$F9+$G9&gt;=PrSettings!$M$8),(ABS(KM9-$F9)&lt;=1)*(ABS(KN9-$G9)&lt;=1)*1,""))),"")</f>
        <v/>
      </c>
      <c r="KT9" s="236"/>
      <c r="KV9" s="227" t="n">
        <f aca="false">$B9</f>
        <v>13</v>
      </c>
      <c r="KW9" s="228" t="str">
        <f aca="false">GrpA!$B$7</f>
        <v>Scotland</v>
      </c>
      <c r="KX9" s="229" t="n">
        <f aca="false">$D9</f>
        <v>20</v>
      </c>
      <c r="KY9" s="228" t="str">
        <f aca="false">GrpA!$D$7</f>
        <v>Switzerland</v>
      </c>
      <c r="KZ9" s="232"/>
      <c r="LA9" s="232"/>
      <c r="LB9" s="235"/>
      <c r="LC9" s="229" t="str">
        <f aca="false">IF(($F9&lt;&gt;"")*($G9&lt;&gt;"")*(KZ9&lt;&gt;"")*(LA9&lt;&gt;""),($F9&gt;$G9)*(KZ9&gt;LA9)+($F9=$G9)*(KZ9=LA9)+($F9&lt;$G9)*(KZ9&lt;LA9),"")</f>
        <v/>
      </c>
      <c r="LD9" s="229" t="str">
        <f aca="false">IF((LC9&lt;&gt;""),IF(OR($F9&lt;&gt;$G9,PrSettings!$M$4="●"),(($F9-$G9)=(KZ9-LA9))*1,0),"")</f>
        <v/>
      </c>
      <c r="LE9" s="229" t="str">
        <f aca="false">IF((LC9&lt;&gt;""),($F9=KZ9)*($G9=LA9),"")</f>
        <v/>
      </c>
      <c r="LF9" s="229" t="str">
        <f aca="false">IF(LC9&lt;&gt;"",IF(ABS($F9-$G9)&gt;=PrSettings!$M$7,(ABS($F9-$G9-KZ9+LA9)&lt;=1)*1,IF(AND(LC9,$F9=$G9,$F9&gt;=PrSettings!$M$6),(ABS(KZ9-$F9)&lt;=1)*1,IF(AND(ABS($F9-$G9-KZ9+LA9)&lt;=1,$F9+$G9&gt;=PrSettings!$M$8),(ABS(KZ9-$F9)&lt;=1)*(ABS(LA9-$G9)&lt;=1)*1,""))),"")</f>
        <v/>
      </c>
      <c r="LG9" s="236"/>
      <c r="LI9" s="227" t="n">
        <f aca="false">$B9</f>
        <v>13</v>
      </c>
      <c r="LJ9" s="228" t="str">
        <f aca="false">GrpA!$B$7</f>
        <v>Scotland</v>
      </c>
      <c r="LK9" s="229" t="n">
        <f aca="false">$D9</f>
        <v>20</v>
      </c>
      <c r="LL9" s="228" t="str">
        <f aca="false">GrpA!$D$7</f>
        <v>Switzerland</v>
      </c>
      <c r="LM9" s="232"/>
      <c r="LN9" s="232"/>
      <c r="LO9" s="235"/>
      <c r="LP9" s="229" t="str">
        <f aca="false">IF(($F9&lt;&gt;"")*($G9&lt;&gt;"")*(LM9&lt;&gt;"")*(LN9&lt;&gt;""),($F9&gt;$G9)*(LM9&gt;LN9)+($F9=$G9)*(LM9=LN9)+($F9&lt;$G9)*(LM9&lt;LN9),"")</f>
        <v/>
      </c>
      <c r="LQ9" s="229" t="str">
        <f aca="false">IF((LP9&lt;&gt;""),IF(OR($F9&lt;&gt;$G9,PrSettings!$M$4="●"),(($F9-$G9)=(LM9-LN9))*1,0),"")</f>
        <v/>
      </c>
      <c r="LR9" s="229" t="str">
        <f aca="false">IF((LP9&lt;&gt;""),($F9=LM9)*($G9=LN9),"")</f>
        <v/>
      </c>
      <c r="LS9" s="229" t="str">
        <f aca="false">IF(LP9&lt;&gt;"",IF(ABS($F9-$G9)&gt;=PrSettings!$M$7,(ABS($F9-$G9-LM9+LN9)&lt;=1)*1,IF(AND(LP9,$F9=$G9,$F9&gt;=PrSettings!$M$6),(ABS(LM9-$F9)&lt;=1)*1,IF(AND(ABS($F9-$G9-LM9+LN9)&lt;=1,$F9+$G9&gt;=PrSettings!$M$8),(ABS(LM9-$F9)&lt;=1)*(ABS(LN9-$G9)&lt;=1)*1,""))),"")</f>
        <v/>
      </c>
      <c r="LT9" s="236"/>
      <c r="LV9" s="227" t="n">
        <f aca="false">$B9</f>
        <v>13</v>
      </c>
      <c r="LW9" s="228" t="str">
        <f aca="false">GrpA!$B$7</f>
        <v>Scotland</v>
      </c>
      <c r="LX9" s="229" t="n">
        <f aca="false">$D9</f>
        <v>20</v>
      </c>
      <c r="LY9" s="228" t="str">
        <f aca="false">GrpA!$D$7</f>
        <v>Switzerland</v>
      </c>
      <c r="LZ9" s="232"/>
      <c r="MA9" s="232"/>
      <c r="MB9" s="235"/>
      <c r="MC9" s="229" t="str">
        <f aca="false">IF(($F9&lt;&gt;"")*($G9&lt;&gt;"")*(LZ9&lt;&gt;"")*(MA9&lt;&gt;""),($F9&gt;$G9)*(LZ9&gt;MA9)+($F9=$G9)*(LZ9=MA9)+($F9&lt;$G9)*(LZ9&lt;MA9),"")</f>
        <v/>
      </c>
      <c r="MD9" s="229" t="str">
        <f aca="false">IF((MC9&lt;&gt;""),IF(OR($F9&lt;&gt;$G9,PrSettings!$M$4="●"),(($F9-$G9)=(LZ9-MA9))*1,0),"")</f>
        <v/>
      </c>
      <c r="ME9" s="229" t="str">
        <f aca="false">IF((MC9&lt;&gt;""),($F9=LZ9)*($G9=MA9),"")</f>
        <v/>
      </c>
      <c r="MF9" s="229" t="str">
        <f aca="false">IF(MC9&lt;&gt;"",IF(ABS($F9-$G9)&gt;=PrSettings!$M$7,(ABS($F9-$G9-LZ9+MA9)&lt;=1)*1,IF(AND(MC9,$F9=$G9,$F9&gt;=PrSettings!$M$6),(ABS(LZ9-$F9)&lt;=1)*1,IF(AND(ABS($F9-$G9-LZ9+MA9)&lt;=1,$F9+$G9&gt;=PrSettings!$M$8),(ABS(LZ9-$F9)&lt;=1)*(ABS(MA9-$G9)&lt;=1)*1,""))),"")</f>
        <v/>
      </c>
      <c r="MG9" s="236"/>
    </row>
    <row r="10" customFormat="false" ht="15" hidden="false" customHeight="false" outlineLevel="0" collapsed="false">
      <c r="A10" s="153"/>
      <c r="B10" s="227" t="n">
        <f aca="false" t="array" ref="B10:B10">INDEX(Groups!$C$7:$C$35,MATCH(C10,Groups!$D$7:$D$35,0))</f>
        <v>20</v>
      </c>
      <c r="C10" s="228" t="str">
        <f aca="false">GrpA!$B$8</f>
        <v>Switzerland</v>
      </c>
      <c r="D10" s="229" t="n">
        <f aca="false" t="array" ref="D10:D10">INDEX(Groups!$C$7:$C$35,MATCH(E10,Groups!$D$7:$D$35,0))</f>
        <v>54</v>
      </c>
      <c r="E10" s="228" t="str">
        <f aca="false">GrpA!$D$8</f>
        <v>Germany</v>
      </c>
      <c r="F10" s="230" t="n">
        <f aca="false">GrpA!$E$8</f>
        <v>1</v>
      </c>
      <c r="G10" s="231" t="n">
        <f aca="false">GrpA!$G$8</f>
        <v>4</v>
      </c>
      <c r="H10" s="107"/>
      <c r="I10" s="227" t="n">
        <f aca="false">$B10</f>
        <v>20</v>
      </c>
      <c r="J10" s="228" t="str">
        <f aca="false">GrpA!$B$8</f>
        <v>Switzerland</v>
      </c>
      <c r="K10" s="229" t="n">
        <f aca="false">$D10</f>
        <v>54</v>
      </c>
      <c r="L10" s="228" t="str">
        <f aca="false">GrpA!$D$8</f>
        <v>Germany</v>
      </c>
      <c r="M10" s="232"/>
      <c r="N10" s="232"/>
      <c r="O10" s="235"/>
      <c r="P10" s="229" t="str">
        <f aca="false">IF(($F10&lt;&gt;"")*($G10&lt;&gt;"")*(M10&lt;&gt;"")*(N10&lt;&gt;""),($F10&gt;$G10)*(M10&gt;N10)+($F10=$G10)*(M10=N10)+($F10&lt;$G10)*(M10&lt;N10),"")</f>
        <v/>
      </c>
      <c r="Q10" s="229" t="str">
        <f aca="false">IF((P10&lt;&gt;""),IF(OR($F10&lt;&gt;$G10,PrSettings!$M$4="●"),(($F10-$G10)=(M10-N10))*1,0),"")</f>
        <v/>
      </c>
      <c r="R10" s="229" t="str">
        <f aca="false">IF((P10&lt;&gt;""),($F10=M10)*($G10=N10),"")</f>
        <v/>
      </c>
      <c r="S10" s="229" t="str">
        <f aca="false">IF(P10&lt;&gt;"",IF(ABS($F10-$G10)&gt;=PrSettings!$M$7,(ABS($F10-$G10-M10+N10)&lt;=1)*1,IF(AND(P10,$F10=$G10,$F10&gt;=PrSettings!$M$6),(ABS(M10-$F10)&lt;=1)*1,IF(AND(ABS($F10-$G10-M10+N10)&lt;=1,$F10+$G10&gt;=PrSettings!$M$8),(ABS(M10-$F10)&lt;=1)*(ABS(N10-$G10)&lt;=1)*1,""))),"")</f>
        <v/>
      </c>
      <c r="T10" s="236"/>
      <c r="V10" s="227" t="n">
        <f aca="false">$B10</f>
        <v>20</v>
      </c>
      <c r="W10" s="228" t="str">
        <f aca="false">GrpA!$B$8</f>
        <v>Switzerland</v>
      </c>
      <c r="X10" s="229" t="n">
        <f aca="false">$D10</f>
        <v>54</v>
      </c>
      <c r="Y10" s="228" t="str">
        <f aca="false">GrpA!$D$8</f>
        <v>Germany</v>
      </c>
      <c r="Z10" s="232"/>
      <c r="AA10" s="232"/>
      <c r="AB10" s="235"/>
      <c r="AC10" s="229" t="str">
        <f aca="false">IF(($F10&lt;&gt;"")*($G10&lt;&gt;"")*(Z10&lt;&gt;"")*(AA10&lt;&gt;""),($F10&gt;$G10)*(Z10&gt;AA10)+($F10=$G10)*(Z10=AA10)+($F10&lt;$G10)*(Z10&lt;AA10),"")</f>
        <v/>
      </c>
      <c r="AD10" s="229" t="str">
        <f aca="false">IF((AC10&lt;&gt;""),IF(OR($F10&lt;&gt;$G10,PrSettings!$M$4="●"),(($F10-$G10)=(Z10-AA10))*1,0),"")</f>
        <v/>
      </c>
      <c r="AE10" s="229" t="str">
        <f aca="false">IF((AC10&lt;&gt;""),($F10=Z10)*($G10=AA10),"")</f>
        <v/>
      </c>
      <c r="AF10" s="229" t="str">
        <f aca="false">IF(AC10&lt;&gt;"",IF(ABS($F10-$G10)&gt;=PrSettings!$M$7,(ABS($F10-$G10-Z10+AA10)&lt;=1)*1,IF(AND(AC10,$F10=$G10,$F10&gt;=PrSettings!$M$6),(ABS(Z10-$F10)&lt;=1)*1,IF(AND(ABS($F10-$G10-Z10+AA10)&lt;=1,$F10+$G10&gt;=PrSettings!$M$8),(ABS(Z10-$F10)&lt;=1)*(ABS(AA10-$G10)&lt;=1)*1,""))),"")</f>
        <v/>
      </c>
      <c r="AG10" s="236"/>
      <c r="AI10" s="227" t="n">
        <f aca="false">$B10</f>
        <v>20</v>
      </c>
      <c r="AJ10" s="228" t="str">
        <f aca="false">GrpA!$B$8</f>
        <v>Switzerland</v>
      </c>
      <c r="AK10" s="229" t="n">
        <f aca="false">$D10</f>
        <v>54</v>
      </c>
      <c r="AL10" s="228" t="str">
        <f aca="false">GrpA!$D$8</f>
        <v>Germany</v>
      </c>
      <c r="AM10" s="232"/>
      <c r="AN10" s="232"/>
      <c r="AO10" s="235"/>
      <c r="AP10" s="229" t="str">
        <f aca="false">IF(($F10&lt;&gt;"")*($G10&lt;&gt;"")*(AM10&lt;&gt;"")*(AN10&lt;&gt;""),($F10&gt;$G10)*(AM10&gt;AN10)+($F10=$G10)*(AM10=AN10)+($F10&lt;$G10)*(AM10&lt;AN10),"")</f>
        <v/>
      </c>
      <c r="AQ10" s="229" t="str">
        <f aca="false">IF((AP10&lt;&gt;""),IF(OR($F10&lt;&gt;$G10,PrSettings!$M$4="●"),(($F10-$G10)=(AM10-AN10))*1,0),"")</f>
        <v/>
      </c>
      <c r="AR10" s="229" t="str">
        <f aca="false">IF((AP10&lt;&gt;""),($F10=AM10)*($G10=AN10),"")</f>
        <v/>
      </c>
      <c r="AS10" s="229" t="str">
        <f aca="false">IF(AP10&lt;&gt;"",IF(ABS($F10-$G10)&gt;=PrSettings!$M$7,(ABS($F10-$G10-AM10+AN10)&lt;=1)*1,IF(AND(AP10,$F10=$G10,$F10&gt;=PrSettings!$M$6),(ABS(AM10-$F10)&lt;=1)*1,IF(AND(ABS($F10-$G10-AM10+AN10)&lt;=1,$F10+$G10&gt;=PrSettings!$M$8),(ABS(AM10-$F10)&lt;=1)*(ABS(AN10-$G10)&lt;=1)*1,""))),"")</f>
        <v/>
      </c>
      <c r="AT10" s="236"/>
      <c r="AV10" s="227" t="n">
        <f aca="false">$B10</f>
        <v>20</v>
      </c>
      <c r="AW10" s="228" t="str">
        <f aca="false">GrpA!$B$8</f>
        <v>Switzerland</v>
      </c>
      <c r="AX10" s="229" t="n">
        <f aca="false">$D10</f>
        <v>54</v>
      </c>
      <c r="AY10" s="228" t="str">
        <f aca="false">GrpA!$D$8</f>
        <v>Germany</v>
      </c>
      <c r="AZ10" s="232"/>
      <c r="BA10" s="232"/>
      <c r="BB10" s="235"/>
      <c r="BC10" s="229" t="str">
        <f aca="false">IF(($F10&lt;&gt;"")*($G10&lt;&gt;"")*(AZ10&lt;&gt;"")*(BA10&lt;&gt;""),($F10&gt;$G10)*(AZ10&gt;BA10)+($F10=$G10)*(AZ10=BA10)+($F10&lt;$G10)*(AZ10&lt;BA10),"")</f>
        <v/>
      </c>
      <c r="BD10" s="229" t="str">
        <f aca="false">IF((BC10&lt;&gt;""),IF(OR($F10&lt;&gt;$G10,PrSettings!$M$4="●"),(($F10-$G10)=(AZ10-BA10))*1,0),"")</f>
        <v/>
      </c>
      <c r="BE10" s="229" t="str">
        <f aca="false">IF((BC10&lt;&gt;""),($F10=AZ10)*($G10=BA10),"")</f>
        <v/>
      </c>
      <c r="BF10" s="229" t="str">
        <f aca="false">IF(BC10&lt;&gt;"",IF(ABS($F10-$G10)&gt;=PrSettings!$M$7,(ABS($F10-$G10-AZ10+BA10)&lt;=1)*1,IF(AND(BC10,$F10=$G10,$F10&gt;=PrSettings!$M$6),(ABS(AZ10-$F10)&lt;=1)*1,IF(AND(ABS($F10-$G10-AZ10+BA10)&lt;=1,$F10+$G10&gt;=PrSettings!$M$8),(ABS(AZ10-$F10)&lt;=1)*(ABS(BA10-$G10)&lt;=1)*1,""))),"")</f>
        <v/>
      </c>
      <c r="BG10" s="236"/>
      <c r="BI10" s="227" t="n">
        <f aca="false">$B10</f>
        <v>20</v>
      </c>
      <c r="BJ10" s="228" t="str">
        <f aca="false">GrpA!$B$8</f>
        <v>Switzerland</v>
      </c>
      <c r="BK10" s="229" t="n">
        <f aca="false">$D10</f>
        <v>54</v>
      </c>
      <c r="BL10" s="228" t="str">
        <f aca="false">GrpA!$D$8</f>
        <v>Germany</v>
      </c>
      <c r="BM10" s="232"/>
      <c r="BN10" s="232"/>
      <c r="BO10" s="235"/>
      <c r="BP10" s="229" t="str">
        <f aca="false">IF(($F10&lt;&gt;"")*($G10&lt;&gt;"")*(BM10&lt;&gt;"")*(BN10&lt;&gt;""),($F10&gt;$G10)*(BM10&gt;BN10)+($F10=$G10)*(BM10=BN10)+($F10&lt;$G10)*(BM10&lt;BN10),"")</f>
        <v/>
      </c>
      <c r="BQ10" s="229" t="str">
        <f aca="false">IF((BP10&lt;&gt;""),IF(OR($F10&lt;&gt;$G10,PrSettings!$M$4="●"),(($F10-$G10)=(BM10-BN10))*1,0),"")</f>
        <v/>
      </c>
      <c r="BR10" s="229" t="str">
        <f aca="false">IF((BP10&lt;&gt;""),($F10=BM10)*($G10=BN10),"")</f>
        <v/>
      </c>
      <c r="BS10" s="229" t="str">
        <f aca="false">IF(BP10&lt;&gt;"",IF(ABS($F10-$G10)&gt;=PrSettings!$M$7,(ABS($F10-$G10-BM10+BN10)&lt;=1)*1,IF(AND(BP10,$F10=$G10,$F10&gt;=PrSettings!$M$6),(ABS(BM10-$F10)&lt;=1)*1,IF(AND(ABS($F10-$G10-BM10+BN10)&lt;=1,$F10+$G10&gt;=PrSettings!$M$8),(ABS(BM10-$F10)&lt;=1)*(ABS(BN10-$G10)&lt;=1)*1,""))),"")</f>
        <v/>
      </c>
      <c r="BT10" s="236"/>
      <c r="BV10" s="227" t="n">
        <f aca="false">$B10</f>
        <v>20</v>
      </c>
      <c r="BW10" s="228" t="str">
        <f aca="false">GrpA!$B$8</f>
        <v>Switzerland</v>
      </c>
      <c r="BX10" s="229" t="n">
        <f aca="false">$D10</f>
        <v>54</v>
      </c>
      <c r="BY10" s="228" t="str">
        <f aca="false">GrpA!$D$8</f>
        <v>Germany</v>
      </c>
      <c r="BZ10" s="232"/>
      <c r="CA10" s="232"/>
      <c r="CB10" s="235"/>
      <c r="CC10" s="229" t="str">
        <f aca="false">IF(($F10&lt;&gt;"")*($G10&lt;&gt;"")*(BZ10&lt;&gt;"")*(CA10&lt;&gt;""),($F10&gt;$G10)*(BZ10&gt;CA10)+($F10=$G10)*(BZ10=CA10)+($F10&lt;$G10)*(BZ10&lt;CA10),"")</f>
        <v/>
      </c>
      <c r="CD10" s="229" t="str">
        <f aca="false">IF((CC10&lt;&gt;""),IF(OR($F10&lt;&gt;$G10,PrSettings!$M$4="●"),(($F10-$G10)=(BZ10-CA10))*1,0),"")</f>
        <v/>
      </c>
      <c r="CE10" s="229" t="str">
        <f aca="false">IF((CC10&lt;&gt;""),($F10=BZ10)*($G10=CA10),"")</f>
        <v/>
      </c>
      <c r="CF10" s="229" t="str">
        <f aca="false">IF(CC10&lt;&gt;"",IF(ABS($F10-$G10)&gt;=PrSettings!$M$7,(ABS($F10-$G10-BZ10+CA10)&lt;=1)*1,IF(AND(CC10,$F10=$G10,$F10&gt;=PrSettings!$M$6),(ABS(BZ10-$F10)&lt;=1)*1,IF(AND(ABS($F10-$G10-BZ10+CA10)&lt;=1,$F10+$G10&gt;=PrSettings!$M$8),(ABS(BZ10-$F10)&lt;=1)*(ABS(CA10-$G10)&lt;=1)*1,""))),"")</f>
        <v/>
      </c>
      <c r="CG10" s="236"/>
      <c r="CI10" s="227" t="n">
        <f aca="false">$B10</f>
        <v>20</v>
      </c>
      <c r="CJ10" s="228" t="str">
        <f aca="false">GrpA!$B$8</f>
        <v>Switzerland</v>
      </c>
      <c r="CK10" s="229" t="n">
        <f aca="false">$D10</f>
        <v>54</v>
      </c>
      <c r="CL10" s="228" t="str">
        <f aca="false">GrpA!$D$8</f>
        <v>Germany</v>
      </c>
      <c r="CM10" s="232"/>
      <c r="CN10" s="232"/>
      <c r="CO10" s="235"/>
      <c r="CP10" s="229" t="str">
        <f aca="false">IF(($F10&lt;&gt;"")*($G10&lt;&gt;"")*(CM10&lt;&gt;"")*(CN10&lt;&gt;""),($F10&gt;$G10)*(CM10&gt;CN10)+($F10=$G10)*(CM10=CN10)+($F10&lt;$G10)*(CM10&lt;CN10),"")</f>
        <v/>
      </c>
      <c r="CQ10" s="229" t="str">
        <f aca="false">IF((CP10&lt;&gt;""),IF(OR($F10&lt;&gt;$G10,PrSettings!$M$4="●"),(($F10-$G10)=(CM10-CN10))*1,0),"")</f>
        <v/>
      </c>
      <c r="CR10" s="229" t="str">
        <f aca="false">IF((CP10&lt;&gt;""),($F10=CM10)*($G10=CN10),"")</f>
        <v/>
      </c>
      <c r="CS10" s="229" t="str">
        <f aca="false">IF(CP10&lt;&gt;"",IF(ABS($F10-$G10)&gt;=PrSettings!$M$7,(ABS($F10-$G10-CM10+CN10)&lt;=1)*1,IF(AND(CP10,$F10=$G10,$F10&gt;=PrSettings!$M$6),(ABS(CM10-$F10)&lt;=1)*1,IF(AND(ABS($F10-$G10-CM10+CN10)&lt;=1,$F10+$G10&gt;=PrSettings!$M$8),(ABS(CM10-$F10)&lt;=1)*(ABS(CN10-$G10)&lt;=1)*1,""))),"")</f>
        <v/>
      </c>
      <c r="CT10" s="236"/>
      <c r="CV10" s="227" t="n">
        <f aca="false">$B10</f>
        <v>20</v>
      </c>
      <c r="CW10" s="228" t="str">
        <f aca="false">GrpA!$B$8</f>
        <v>Switzerland</v>
      </c>
      <c r="CX10" s="229" t="n">
        <f aca="false">$D10</f>
        <v>54</v>
      </c>
      <c r="CY10" s="228" t="str">
        <f aca="false">GrpA!$D$8</f>
        <v>Germany</v>
      </c>
      <c r="CZ10" s="232"/>
      <c r="DA10" s="232"/>
      <c r="DB10" s="235"/>
      <c r="DC10" s="229" t="str">
        <f aca="false">IF(($F10&lt;&gt;"")*($G10&lt;&gt;"")*(CZ10&lt;&gt;"")*(DA10&lt;&gt;""),($F10&gt;$G10)*(CZ10&gt;DA10)+($F10=$G10)*(CZ10=DA10)+($F10&lt;$G10)*(CZ10&lt;DA10),"")</f>
        <v/>
      </c>
      <c r="DD10" s="229" t="str">
        <f aca="false">IF((DC10&lt;&gt;""),IF(OR($F10&lt;&gt;$G10,PrSettings!$M$4="●"),(($F10-$G10)=(CZ10-DA10))*1,0),"")</f>
        <v/>
      </c>
      <c r="DE10" s="229" t="str">
        <f aca="false">IF((DC10&lt;&gt;""),($F10=CZ10)*($G10=DA10),"")</f>
        <v/>
      </c>
      <c r="DF10" s="229" t="str">
        <f aca="false">IF(DC10&lt;&gt;"",IF(ABS($F10-$G10)&gt;=PrSettings!$M$7,(ABS($F10-$G10-CZ10+DA10)&lt;=1)*1,IF(AND(DC10,$F10=$G10,$F10&gt;=PrSettings!$M$6),(ABS(CZ10-$F10)&lt;=1)*1,IF(AND(ABS($F10-$G10-CZ10+DA10)&lt;=1,$F10+$G10&gt;=PrSettings!$M$8),(ABS(CZ10-$F10)&lt;=1)*(ABS(DA10-$G10)&lt;=1)*1,""))),"")</f>
        <v/>
      </c>
      <c r="DG10" s="236"/>
      <c r="DI10" s="227" t="n">
        <f aca="false">$B10</f>
        <v>20</v>
      </c>
      <c r="DJ10" s="228" t="str">
        <f aca="false">GrpA!$B$8</f>
        <v>Switzerland</v>
      </c>
      <c r="DK10" s="229" t="n">
        <f aca="false">$D10</f>
        <v>54</v>
      </c>
      <c r="DL10" s="228" t="str">
        <f aca="false">GrpA!$D$8</f>
        <v>Germany</v>
      </c>
      <c r="DM10" s="232"/>
      <c r="DN10" s="232"/>
      <c r="DO10" s="235"/>
      <c r="DP10" s="229" t="str">
        <f aca="false">IF(($F10&lt;&gt;"")*($G10&lt;&gt;"")*(DM10&lt;&gt;"")*(DN10&lt;&gt;""),($F10&gt;$G10)*(DM10&gt;DN10)+($F10=$G10)*(DM10=DN10)+($F10&lt;$G10)*(DM10&lt;DN10),"")</f>
        <v/>
      </c>
      <c r="DQ10" s="229" t="str">
        <f aca="false">IF((DP10&lt;&gt;""),IF(OR($F10&lt;&gt;$G10,PrSettings!$M$4="●"),(($F10-$G10)=(DM10-DN10))*1,0),"")</f>
        <v/>
      </c>
      <c r="DR10" s="229" t="str">
        <f aca="false">IF((DP10&lt;&gt;""),($F10=DM10)*($G10=DN10),"")</f>
        <v/>
      </c>
      <c r="DS10" s="229" t="str">
        <f aca="false">IF(DP10&lt;&gt;"",IF(ABS($F10-$G10)&gt;=PrSettings!$M$7,(ABS($F10-$G10-DM10+DN10)&lt;=1)*1,IF(AND(DP10,$F10=$G10,$F10&gt;=PrSettings!$M$6),(ABS(DM10-$F10)&lt;=1)*1,IF(AND(ABS($F10-$G10-DM10+DN10)&lt;=1,$F10+$G10&gt;=PrSettings!$M$8),(ABS(DM10-$F10)&lt;=1)*(ABS(DN10-$G10)&lt;=1)*1,""))),"")</f>
        <v/>
      </c>
      <c r="DT10" s="236"/>
      <c r="DV10" s="227" t="n">
        <f aca="false">$B10</f>
        <v>20</v>
      </c>
      <c r="DW10" s="228" t="str">
        <f aca="false">GrpA!$B$8</f>
        <v>Switzerland</v>
      </c>
      <c r="DX10" s="229" t="n">
        <f aca="false">$D10</f>
        <v>54</v>
      </c>
      <c r="DY10" s="228" t="str">
        <f aca="false">GrpA!$D$8</f>
        <v>Germany</v>
      </c>
      <c r="DZ10" s="232"/>
      <c r="EA10" s="232"/>
      <c r="EB10" s="235"/>
      <c r="EC10" s="229" t="str">
        <f aca="false">IF(($F10&lt;&gt;"")*($G10&lt;&gt;"")*(DZ10&lt;&gt;"")*(EA10&lt;&gt;""),($F10&gt;$G10)*(DZ10&gt;EA10)+($F10=$G10)*(DZ10=EA10)+($F10&lt;$G10)*(DZ10&lt;EA10),"")</f>
        <v/>
      </c>
      <c r="ED10" s="229" t="str">
        <f aca="false">IF((EC10&lt;&gt;""),IF(OR($F10&lt;&gt;$G10,PrSettings!$M$4="●"),(($F10-$G10)=(DZ10-EA10))*1,0),"")</f>
        <v/>
      </c>
      <c r="EE10" s="229" t="str">
        <f aca="false">IF((EC10&lt;&gt;""),($F10=DZ10)*($G10=EA10),"")</f>
        <v/>
      </c>
      <c r="EF10" s="229" t="str">
        <f aca="false">IF(EC10&lt;&gt;"",IF(ABS($F10-$G10)&gt;=PrSettings!$M$7,(ABS($F10-$G10-DZ10+EA10)&lt;=1)*1,IF(AND(EC10,$F10=$G10,$F10&gt;=PrSettings!$M$6),(ABS(DZ10-$F10)&lt;=1)*1,IF(AND(ABS($F10-$G10-DZ10+EA10)&lt;=1,$F10+$G10&gt;=PrSettings!$M$8),(ABS(DZ10-$F10)&lt;=1)*(ABS(EA10-$G10)&lt;=1)*1,""))),"")</f>
        <v/>
      </c>
      <c r="EG10" s="236"/>
      <c r="EI10" s="227" t="n">
        <f aca="false">$B10</f>
        <v>20</v>
      </c>
      <c r="EJ10" s="228" t="str">
        <f aca="false">GrpA!$B$8</f>
        <v>Switzerland</v>
      </c>
      <c r="EK10" s="229" t="n">
        <f aca="false">$D10</f>
        <v>54</v>
      </c>
      <c r="EL10" s="228" t="str">
        <f aca="false">GrpA!$D$8</f>
        <v>Germany</v>
      </c>
      <c r="EM10" s="232"/>
      <c r="EN10" s="232"/>
      <c r="EO10" s="235"/>
      <c r="EP10" s="229" t="str">
        <f aca="false">IF(($F10&lt;&gt;"")*($G10&lt;&gt;"")*(EM10&lt;&gt;"")*(EN10&lt;&gt;""),($F10&gt;$G10)*(EM10&gt;EN10)+($F10=$G10)*(EM10=EN10)+($F10&lt;$G10)*(EM10&lt;EN10),"")</f>
        <v/>
      </c>
      <c r="EQ10" s="229" t="str">
        <f aca="false">IF((EP10&lt;&gt;""),IF(OR($F10&lt;&gt;$G10,PrSettings!$M$4="●"),(($F10-$G10)=(EM10-EN10))*1,0),"")</f>
        <v/>
      </c>
      <c r="ER10" s="229" t="str">
        <f aca="false">IF((EP10&lt;&gt;""),($F10=EM10)*($G10=EN10),"")</f>
        <v/>
      </c>
      <c r="ES10" s="229" t="str">
        <f aca="false">IF(EP10&lt;&gt;"",IF(ABS($F10-$G10)&gt;=PrSettings!$M$7,(ABS($F10-$G10-EM10+EN10)&lt;=1)*1,IF(AND(EP10,$F10=$G10,$F10&gt;=PrSettings!$M$6),(ABS(EM10-$F10)&lt;=1)*1,IF(AND(ABS($F10-$G10-EM10+EN10)&lt;=1,$F10+$G10&gt;=PrSettings!$M$8),(ABS(EM10-$F10)&lt;=1)*(ABS(EN10-$G10)&lt;=1)*1,""))),"")</f>
        <v/>
      </c>
      <c r="ET10" s="236"/>
      <c r="EV10" s="227" t="n">
        <f aca="false">$B10</f>
        <v>20</v>
      </c>
      <c r="EW10" s="228" t="str">
        <f aca="false">GrpA!$B$8</f>
        <v>Switzerland</v>
      </c>
      <c r="EX10" s="229" t="n">
        <f aca="false">$D10</f>
        <v>54</v>
      </c>
      <c r="EY10" s="228" t="str">
        <f aca="false">GrpA!$D$8</f>
        <v>Germany</v>
      </c>
      <c r="EZ10" s="232"/>
      <c r="FA10" s="232"/>
      <c r="FB10" s="235"/>
      <c r="FC10" s="229" t="str">
        <f aca="false">IF(($F10&lt;&gt;"")*($G10&lt;&gt;"")*(EZ10&lt;&gt;"")*(FA10&lt;&gt;""),($F10&gt;$G10)*(EZ10&gt;FA10)+($F10=$G10)*(EZ10=FA10)+($F10&lt;$G10)*(EZ10&lt;FA10),"")</f>
        <v/>
      </c>
      <c r="FD10" s="229" t="str">
        <f aca="false">IF((FC10&lt;&gt;""),IF(OR($F10&lt;&gt;$G10,PrSettings!$M$4="●"),(($F10-$G10)=(EZ10-FA10))*1,0),"")</f>
        <v/>
      </c>
      <c r="FE10" s="229" t="str">
        <f aca="false">IF((FC10&lt;&gt;""),($F10=EZ10)*($G10=FA10),"")</f>
        <v/>
      </c>
      <c r="FF10" s="229" t="str">
        <f aca="false">IF(FC10&lt;&gt;"",IF(ABS($F10-$G10)&gt;=PrSettings!$M$7,(ABS($F10-$G10-EZ10+FA10)&lt;=1)*1,IF(AND(FC10,$F10=$G10,$F10&gt;=PrSettings!$M$6),(ABS(EZ10-$F10)&lt;=1)*1,IF(AND(ABS($F10-$G10-EZ10+FA10)&lt;=1,$F10+$G10&gt;=PrSettings!$M$8),(ABS(EZ10-$F10)&lt;=1)*(ABS(FA10-$G10)&lt;=1)*1,""))),"")</f>
        <v/>
      </c>
      <c r="FG10" s="236"/>
      <c r="FI10" s="227" t="n">
        <f aca="false">$B10</f>
        <v>20</v>
      </c>
      <c r="FJ10" s="228" t="str">
        <f aca="false">GrpA!$B$8</f>
        <v>Switzerland</v>
      </c>
      <c r="FK10" s="229" t="n">
        <f aca="false">$D10</f>
        <v>54</v>
      </c>
      <c r="FL10" s="228" t="str">
        <f aca="false">GrpA!$D$8</f>
        <v>Germany</v>
      </c>
      <c r="FM10" s="232"/>
      <c r="FN10" s="232"/>
      <c r="FO10" s="235"/>
      <c r="FP10" s="229" t="str">
        <f aca="false">IF(($F10&lt;&gt;"")*($G10&lt;&gt;"")*(FM10&lt;&gt;"")*(FN10&lt;&gt;""),($F10&gt;$G10)*(FM10&gt;FN10)+($F10=$G10)*(FM10=FN10)+($F10&lt;$G10)*(FM10&lt;FN10),"")</f>
        <v/>
      </c>
      <c r="FQ10" s="229" t="str">
        <f aca="false">IF((FP10&lt;&gt;""),IF(OR($F10&lt;&gt;$G10,PrSettings!$M$4="●"),(($F10-$G10)=(FM10-FN10))*1,0),"")</f>
        <v/>
      </c>
      <c r="FR10" s="229" t="str">
        <f aca="false">IF((FP10&lt;&gt;""),($F10=FM10)*($G10=FN10),"")</f>
        <v/>
      </c>
      <c r="FS10" s="229" t="str">
        <f aca="false">IF(FP10&lt;&gt;"",IF(ABS($F10-$G10)&gt;=PrSettings!$M$7,(ABS($F10-$G10-FM10+FN10)&lt;=1)*1,IF(AND(FP10,$F10=$G10,$F10&gt;=PrSettings!$M$6),(ABS(FM10-$F10)&lt;=1)*1,IF(AND(ABS($F10-$G10-FM10+FN10)&lt;=1,$F10+$G10&gt;=PrSettings!$M$8),(ABS(FM10-$F10)&lt;=1)*(ABS(FN10-$G10)&lt;=1)*1,""))),"")</f>
        <v/>
      </c>
      <c r="FT10" s="236"/>
      <c r="FV10" s="227" t="n">
        <f aca="false">$B10</f>
        <v>20</v>
      </c>
      <c r="FW10" s="228" t="str">
        <f aca="false">GrpA!$B$8</f>
        <v>Switzerland</v>
      </c>
      <c r="FX10" s="229" t="n">
        <f aca="false">$D10</f>
        <v>54</v>
      </c>
      <c r="FY10" s="228" t="str">
        <f aca="false">GrpA!$D$8</f>
        <v>Germany</v>
      </c>
      <c r="FZ10" s="232"/>
      <c r="GA10" s="232"/>
      <c r="GB10" s="235"/>
      <c r="GC10" s="229" t="str">
        <f aca="false">IF(($F10&lt;&gt;"")*($G10&lt;&gt;"")*(FZ10&lt;&gt;"")*(GA10&lt;&gt;""),($F10&gt;$G10)*(FZ10&gt;GA10)+($F10=$G10)*(FZ10=GA10)+($F10&lt;$G10)*(FZ10&lt;GA10),"")</f>
        <v/>
      </c>
      <c r="GD10" s="229" t="str">
        <f aca="false">IF((GC10&lt;&gt;""),IF(OR($F10&lt;&gt;$G10,PrSettings!$M$4="●"),(($F10-$G10)=(FZ10-GA10))*1,0),"")</f>
        <v/>
      </c>
      <c r="GE10" s="229" t="str">
        <f aca="false">IF((GC10&lt;&gt;""),($F10=FZ10)*($G10=GA10),"")</f>
        <v/>
      </c>
      <c r="GF10" s="229" t="str">
        <f aca="false">IF(GC10&lt;&gt;"",IF(ABS($F10-$G10)&gt;=PrSettings!$M$7,(ABS($F10-$G10-FZ10+GA10)&lt;=1)*1,IF(AND(GC10,$F10=$G10,$F10&gt;=PrSettings!$M$6),(ABS(FZ10-$F10)&lt;=1)*1,IF(AND(ABS($F10-$G10-FZ10+GA10)&lt;=1,$F10+$G10&gt;=PrSettings!$M$8),(ABS(FZ10-$F10)&lt;=1)*(ABS(GA10-$G10)&lt;=1)*1,""))),"")</f>
        <v/>
      </c>
      <c r="GG10" s="236"/>
      <c r="GI10" s="227" t="n">
        <f aca="false">$B10</f>
        <v>20</v>
      </c>
      <c r="GJ10" s="228" t="str">
        <f aca="false">GrpA!$B$8</f>
        <v>Switzerland</v>
      </c>
      <c r="GK10" s="229" t="n">
        <f aca="false">$D10</f>
        <v>54</v>
      </c>
      <c r="GL10" s="228" t="str">
        <f aca="false">GrpA!$D$8</f>
        <v>Germany</v>
      </c>
      <c r="GM10" s="232"/>
      <c r="GN10" s="232"/>
      <c r="GO10" s="235"/>
      <c r="GP10" s="229" t="str">
        <f aca="false">IF(($F10&lt;&gt;"")*($G10&lt;&gt;"")*(GM10&lt;&gt;"")*(GN10&lt;&gt;""),($F10&gt;$G10)*(GM10&gt;GN10)+($F10=$G10)*(GM10=GN10)+($F10&lt;$G10)*(GM10&lt;GN10),"")</f>
        <v/>
      </c>
      <c r="GQ10" s="229" t="str">
        <f aca="false">IF((GP10&lt;&gt;""),IF(OR($F10&lt;&gt;$G10,PrSettings!$M$4="●"),(($F10-$G10)=(GM10-GN10))*1,0),"")</f>
        <v/>
      </c>
      <c r="GR10" s="229" t="str">
        <f aca="false">IF((GP10&lt;&gt;""),($F10=GM10)*($G10=GN10),"")</f>
        <v/>
      </c>
      <c r="GS10" s="229" t="str">
        <f aca="false">IF(GP10&lt;&gt;"",IF(ABS($F10-$G10)&gt;=PrSettings!$M$7,(ABS($F10-$G10-GM10+GN10)&lt;=1)*1,IF(AND(GP10,$F10=$G10,$F10&gt;=PrSettings!$M$6),(ABS(GM10-$F10)&lt;=1)*1,IF(AND(ABS($F10-$G10-GM10+GN10)&lt;=1,$F10+$G10&gt;=PrSettings!$M$8),(ABS(GM10-$F10)&lt;=1)*(ABS(GN10-$G10)&lt;=1)*1,""))),"")</f>
        <v/>
      </c>
      <c r="GT10" s="236"/>
      <c r="GV10" s="227" t="n">
        <f aca="false">$B10</f>
        <v>20</v>
      </c>
      <c r="GW10" s="228" t="str">
        <f aca="false">GrpA!$B$8</f>
        <v>Switzerland</v>
      </c>
      <c r="GX10" s="229" t="n">
        <f aca="false">$D10</f>
        <v>54</v>
      </c>
      <c r="GY10" s="228" t="str">
        <f aca="false">GrpA!$D$8</f>
        <v>Germany</v>
      </c>
      <c r="GZ10" s="232"/>
      <c r="HA10" s="232"/>
      <c r="HB10" s="235"/>
      <c r="HC10" s="229" t="str">
        <f aca="false">IF(($F10&lt;&gt;"")*($G10&lt;&gt;"")*(GZ10&lt;&gt;"")*(HA10&lt;&gt;""),($F10&gt;$G10)*(GZ10&gt;HA10)+($F10=$G10)*(GZ10=HA10)+($F10&lt;$G10)*(GZ10&lt;HA10),"")</f>
        <v/>
      </c>
      <c r="HD10" s="229" t="str">
        <f aca="false">IF((HC10&lt;&gt;""),IF(OR($F10&lt;&gt;$G10,PrSettings!$M$4="●"),(($F10-$G10)=(GZ10-HA10))*1,0),"")</f>
        <v/>
      </c>
      <c r="HE10" s="229" t="str">
        <f aca="false">IF((HC10&lt;&gt;""),($F10=GZ10)*($G10=HA10),"")</f>
        <v/>
      </c>
      <c r="HF10" s="229" t="str">
        <f aca="false">IF(HC10&lt;&gt;"",IF(ABS($F10-$G10)&gt;=PrSettings!$M$7,(ABS($F10-$G10-GZ10+HA10)&lt;=1)*1,IF(AND(HC10,$F10=$G10,$F10&gt;=PrSettings!$M$6),(ABS(GZ10-$F10)&lt;=1)*1,IF(AND(ABS($F10-$G10-GZ10+HA10)&lt;=1,$F10+$G10&gt;=PrSettings!$M$8),(ABS(GZ10-$F10)&lt;=1)*(ABS(HA10-$G10)&lt;=1)*1,""))),"")</f>
        <v/>
      </c>
      <c r="HG10" s="236"/>
      <c r="HI10" s="227" t="n">
        <f aca="false">$B10</f>
        <v>20</v>
      </c>
      <c r="HJ10" s="228" t="str">
        <f aca="false">GrpA!$B$8</f>
        <v>Switzerland</v>
      </c>
      <c r="HK10" s="229" t="n">
        <f aca="false">$D10</f>
        <v>54</v>
      </c>
      <c r="HL10" s="228" t="str">
        <f aca="false">GrpA!$D$8</f>
        <v>Germany</v>
      </c>
      <c r="HM10" s="232"/>
      <c r="HN10" s="232"/>
      <c r="HO10" s="235"/>
      <c r="HP10" s="229" t="str">
        <f aca="false">IF(($F10&lt;&gt;"")*($G10&lt;&gt;"")*(HM10&lt;&gt;"")*(HN10&lt;&gt;""),($F10&gt;$G10)*(HM10&gt;HN10)+($F10=$G10)*(HM10=HN10)+($F10&lt;$G10)*(HM10&lt;HN10),"")</f>
        <v/>
      </c>
      <c r="HQ10" s="229" t="str">
        <f aca="false">IF((HP10&lt;&gt;""),IF(OR($F10&lt;&gt;$G10,PrSettings!$M$4="●"),(($F10-$G10)=(HM10-HN10))*1,0),"")</f>
        <v/>
      </c>
      <c r="HR10" s="229" t="str">
        <f aca="false">IF((HP10&lt;&gt;""),($F10=HM10)*($G10=HN10),"")</f>
        <v/>
      </c>
      <c r="HS10" s="229" t="str">
        <f aca="false">IF(HP10&lt;&gt;"",IF(ABS($F10-$G10)&gt;=PrSettings!$M$7,(ABS($F10-$G10-HM10+HN10)&lt;=1)*1,IF(AND(HP10,$F10=$G10,$F10&gt;=PrSettings!$M$6),(ABS(HM10-$F10)&lt;=1)*1,IF(AND(ABS($F10-$G10-HM10+HN10)&lt;=1,$F10+$G10&gt;=PrSettings!$M$8),(ABS(HM10-$F10)&lt;=1)*(ABS(HN10-$G10)&lt;=1)*1,""))),"")</f>
        <v/>
      </c>
      <c r="HT10" s="236"/>
      <c r="HV10" s="227" t="n">
        <f aca="false">$B10</f>
        <v>20</v>
      </c>
      <c r="HW10" s="228" t="str">
        <f aca="false">GrpA!$B$8</f>
        <v>Switzerland</v>
      </c>
      <c r="HX10" s="229" t="n">
        <f aca="false">$D10</f>
        <v>54</v>
      </c>
      <c r="HY10" s="228" t="str">
        <f aca="false">GrpA!$D$8</f>
        <v>Germany</v>
      </c>
      <c r="HZ10" s="232"/>
      <c r="IA10" s="232"/>
      <c r="IB10" s="235"/>
      <c r="IC10" s="229" t="str">
        <f aca="false">IF(($F10&lt;&gt;"")*($G10&lt;&gt;"")*(HZ10&lt;&gt;"")*(IA10&lt;&gt;""),($F10&gt;$G10)*(HZ10&gt;IA10)+($F10=$G10)*(HZ10=IA10)+($F10&lt;$G10)*(HZ10&lt;IA10),"")</f>
        <v/>
      </c>
      <c r="ID10" s="229" t="str">
        <f aca="false">IF((IC10&lt;&gt;""),IF(OR($F10&lt;&gt;$G10,PrSettings!$M$4="●"),(($F10-$G10)=(HZ10-IA10))*1,0),"")</f>
        <v/>
      </c>
      <c r="IE10" s="229" t="str">
        <f aca="false">IF((IC10&lt;&gt;""),($F10=HZ10)*($G10=IA10),"")</f>
        <v/>
      </c>
      <c r="IF10" s="229" t="str">
        <f aca="false">IF(IC10&lt;&gt;"",IF(ABS($F10-$G10)&gt;=PrSettings!$M$7,(ABS($F10-$G10-HZ10+IA10)&lt;=1)*1,IF(AND(IC10,$F10=$G10,$F10&gt;=PrSettings!$M$6),(ABS(HZ10-$F10)&lt;=1)*1,IF(AND(ABS($F10-$G10-HZ10+IA10)&lt;=1,$F10+$G10&gt;=PrSettings!$M$8),(ABS(HZ10-$F10)&lt;=1)*(ABS(IA10-$G10)&lt;=1)*1,""))),"")</f>
        <v/>
      </c>
      <c r="IG10" s="236"/>
      <c r="II10" s="227" t="n">
        <f aca="false">$B10</f>
        <v>20</v>
      </c>
      <c r="IJ10" s="228" t="str">
        <f aca="false">GrpA!$B$8</f>
        <v>Switzerland</v>
      </c>
      <c r="IK10" s="229" t="n">
        <f aca="false">$D10</f>
        <v>54</v>
      </c>
      <c r="IL10" s="228" t="str">
        <f aca="false">GrpA!$D$8</f>
        <v>Germany</v>
      </c>
      <c r="IM10" s="232"/>
      <c r="IN10" s="232"/>
      <c r="IO10" s="235"/>
      <c r="IP10" s="229" t="str">
        <f aca="false">IF(($F10&lt;&gt;"")*($G10&lt;&gt;"")*(IM10&lt;&gt;"")*(IN10&lt;&gt;""),($F10&gt;$G10)*(IM10&gt;IN10)+($F10=$G10)*(IM10=IN10)+($F10&lt;$G10)*(IM10&lt;IN10),"")</f>
        <v/>
      </c>
      <c r="IQ10" s="229" t="str">
        <f aca="false">IF((IP10&lt;&gt;""),IF(OR($F10&lt;&gt;$G10,PrSettings!$M$4="●"),(($F10-$G10)=(IM10-IN10))*1,0),"")</f>
        <v/>
      </c>
      <c r="IR10" s="229" t="str">
        <f aca="false">IF((IP10&lt;&gt;""),($F10=IM10)*($G10=IN10),"")</f>
        <v/>
      </c>
      <c r="IS10" s="229" t="str">
        <f aca="false">IF(IP10&lt;&gt;"",IF(ABS($F10-$G10)&gt;=PrSettings!$M$7,(ABS($F10-$G10-IM10+IN10)&lt;=1)*1,IF(AND(IP10,$F10=$G10,$F10&gt;=PrSettings!$M$6),(ABS(IM10-$F10)&lt;=1)*1,IF(AND(ABS($F10-$G10-IM10+IN10)&lt;=1,$F10+$G10&gt;=PrSettings!$M$8),(ABS(IM10-$F10)&lt;=1)*(ABS(IN10-$G10)&lt;=1)*1,""))),"")</f>
        <v/>
      </c>
      <c r="IT10" s="236"/>
      <c r="IV10" s="227" t="n">
        <f aca="false">$B10</f>
        <v>20</v>
      </c>
      <c r="IW10" s="228" t="str">
        <f aca="false">GrpA!$B$8</f>
        <v>Switzerland</v>
      </c>
      <c r="IX10" s="229" t="n">
        <f aca="false">$D10</f>
        <v>54</v>
      </c>
      <c r="IY10" s="228" t="str">
        <f aca="false">GrpA!$D$8</f>
        <v>Germany</v>
      </c>
      <c r="IZ10" s="232"/>
      <c r="JA10" s="232"/>
      <c r="JB10" s="235"/>
      <c r="JC10" s="229" t="str">
        <f aca="false">IF(($F10&lt;&gt;"")*($G10&lt;&gt;"")*(IZ10&lt;&gt;"")*(JA10&lt;&gt;""),($F10&gt;$G10)*(IZ10&gt;JA10)+($F10=$G10)*(IZ10=JA10)+($F10&lt;$G10)*(IZ10&lt;JA10),"")</f>
        <v/>
      </c>
      <c r="JD10" s="229" t="str">
        <f aca="false">IF((JC10&lt;&gt;""),IF(OR($F10&lt;&gt;$G10,PrSettings!$M$4="●"),(($F10-$G10)=(IZ10-JA10))*1,0),"")</f>
        <v/>
      </c>
      <c r="JE10" s="229" t="str">
        <f aca="false">IF((JC10&lt;&gt;""),($F10=IZ10)*($G10=JA10),"")</f>
        <v/>
      </c>
      <c r="JF10" s="229" t="str">
        <f aca="false">IF(JC10&lt;&gt;"",IF(ABS($F10-$G10)&gt;=PrSettings!$M$7,(ABS($F10-$G10-IZ10+JA10)&lt;=1)*1,IF(AND(JC10,$F10=$G10,$F10&gt;=PrSettings!$M$6),(ABS(IZ10-$F10)&lt;=1)*1,IF(AND(ABS($F10-$G10-IZ10+JA10)&lt;=1,$F10+$G10&gt;=PrSettings!$M$8),(ABS(IZ10-$F10)&lt;=1)*(ABS(JA10-$G10)&lt;=1)*1,""))),"")</f>
        <v/>
      </c>
      <c r="JG10" s="236"/>
      <c r="JI10" s="227" t="n">
        <f aca="false">$B10</f>
        <v>20</v>
      </c>
      <c r="JJ10" s="228" t="str">
        <f aca="false">GrpA!$B$8</f>
        <v>Switzerland</v>
      </c>
      <c r="JK10" s="229" t="n">
        <f aca="false">$D10</f>
        <v>54</v>
      </c>
      <c r="JL10" s="228" t="str">
        <f aca="false">GrpA!$D$8</f>
        <v>Germany</v>
      </c>
      <c r="JM10" s="232"/>
      <c r="JN10" s="232"/>
      <c r="JO10" s="235"/>
      <c r="JP10" s="229" t="str">
        <f aca="false">IF(($F10&lt;&gt;"")*($G10&lt;&gt;"")*(JM10&lt;&gt;"")*(JN10&lt;&gt;""),($F10&gt;$G10)*(JM10&gt;JN10)+($F10=$G10)*(JM10=JN10)+($F10&lt;$G10)*(JM10&lt;JN10),"")</f>
        <v/>
      </c>
      <c r="JQ10" s="229" t="str">
        <f aca="false">IF((JP10&lt;&gt;""),IF(OR($F10&lt;&gt;$G10,PrSettings!$M$4="●"),(($F10-$G10)=(JM10-JN10))*1,0),"")</f>
        <v/>
      </c>
      <c r="JR10" s="229" t="str">
        <f aca="false">IF((JP10&lt;&gt;""),($F10=JM10)*($G10=JN10),"")</f>
        <v/>
      </c>
      <c r="JS10" s="229" t="str">
        <f aca="false">IF(JP10&lt;&gt;"",IF(ABS($F10-$G10)&gt;=PrSettings!$M$7,(ABS($F10-$G10-JM10+JN10)&lt;=1)*1,IF(AND(JP10,$F10=$G10,$F10&gt;=PrSettings!$M$6),(ABS(JM10-$F10)&lt;=1)*1,IF(AND(ABS($F10-$G10-JM10+JN10)&lt;=1,$F10+$G10&gt;=PrSettings!$M$8),(ABS(JM10-$F10)&lt;=1)*(ABS(JN10-$G10)&lt;=1)*1,""))),"")</f>
        <v/>
      </c>
      <c r="JT10" s="236"/>
      <c r="JV10" s="227" t="n">
        <f aca="false">$B10</f>
        <v>20</v>
      </c>
      <c r="JW10" s="228" t="str">
        <f aca="false">GrpA!$B$8</f>
        <v>Switzerland</v>
      </c>
      <c r="JX10" s="229" t="n">
        <f aca="false">$D10</f>
        <v>54</v>
      </c>
      <c r="JY10" s="228" t="str">
        <f aca="false">GrpA!$D$8</f>
        <v>Germany</v>
      </c>
      <c r="JZ10" s="232"/>
      <c r="KA10" s="232"/>
      <c r="KB10" s="235"/>
      <c r="KC10" s="229" t="str">
        <f aca="false">IF(($F10&lt;&gt;"")*($G10&lt;&gt;"")*(JZ10&lt;&gt;"")*(KA10&lt;&gt;""),($F10&gt;$G10)*(JZ10&gt;KA10)+($F10=$G10)*(JZ10=KA10)+($F10&lt;$G10)*(JZ10&lt;KA10),"")</f>
        <v/>
      </c>
      <c r="KD10" s="229" t="str">
        <f aca="false">IF((KC10&lt;&gt;""),IF(OR($F10&lt;&gt;$G10,PrSettings!$M$4="●"),(($F10-$G10)=(JZ10-KA10))*1,0),"")</f>
        <v/>
      </c>
      <c r="KE10" s="229" t="str">
        <f aca="false">IF((KC10&lt;&gt;""),($F10=JZ10)*($G10=KA10),"")</f>
        <v/>
      </c>
      <c r="KF10" s="229" t="str">
        <f aca="false">IF(KC10&lt;&gt;"",IF(ABS($F10-$G10)&gt;=PrSettings!$M$7,(ABS($F10-$G10-JZ10+KA10)&lt;=1)*1,IF(AND(KC10,$F10=$G10,$F10&gt;=PrSettings!$M$6),(ABS(JZ10-$F10)&lt;=1)*1,IF(AND(ABS($F10-$G10-JZ10+KA10)&lt;=1,$F10+$G10&gt;=PrSettings!$M$8),(ABS(JZ10-$F10)&lt;=1)*(ABS(KA10-$G10)&lt;=1)*1,""))),"")</f>
        <v/>
      </c>
      <c r="KG10" s="236"/>
      <c r="KI10" s="227" t="n">
        <f aca="false">$B10</f>
        <v>20</v>
      </c>
      <c r="KJ10" s="228" t="str">
        <f aca="false">GrpA!$B$8</f>
        <v>Switzerland</v>
      </c>
      <c r="KK10" s="229" t="n">
        <f aca="false">$D10</f>
        <v>54</v>
      </c>
      <c r="KL10" s="228" t="str">
        <f aca="false">GrpA!$D$8</f>
        <v>Germany</v>
      </c>
      <c r="KM10" s="232"/>
      <c r="KN10" s="232"/>
      <c r="KO10" s="235"/>
      <c r="KP10" s="229" t="str">
        <f aca="false">IF(($F10&lt;&gt;"")*($G10&lt;&gt;"")*(KM10&lt;&gt;"")*(KN10&lt;&gt;""),($F10&gt;$G10)*(KM10&gt;KN10)+($F10=$G10)*(KM10=KN10)+($F10&lt;$G10)*(KM10&lt;KN10),"")</f>
        <v/>
      </c>
      <c r="KQ10" s="229" t="str">
        <f aca="false">IF((KP10&lt;&gt;""),IF(OR($F10&lt;&gt;$G10,PrSettings!$M$4="●"),(($F10-$G10)=(KM10-KN10))*1,0),"")</f>
        <v/>
      </c>
      <c r="KR10" s="229" t="str">
        <f aca="false">IF((KP10&lt;&gt;""),($F10=KM10)*($G10=KN10),"")</f>
        <v/>
      </c>
      <c r="KS10" s="229" t="str">
        <f aca="false">IF(KP10&lt;&gt;"",IF(ABS($F10-$G10)&gt;=PrSettings!$M$7,(ABS($F10-$G10-KM10+KN10)&lt;=1)*1,IF(AND(KP10,$F10=$G10,$F10&gt;=PrSettings!$M$6),(ABS(KM10-$F10)&lt;=1)*1,IF(AND(ABS($F10-$G10-KM10+KN10)&lt;=1,$F10+$G10&gt;=PrSettings!$M$8),(ABS(KM10-$F10)&lt;=1)*(ABS(KN10-$G10)&lt;=1)*1,""))),"")</f>
        <v/>
      </c>
      <c r="KT10" s="236"/>
      <c r="KV10" s="227" t="n">
        <f aca="false">$B10</f>
        <v>20</v>
      </c>
      <c r="KW10" s="228" t="str">
        <f aca="false">GrpA!$B$8</f>
        <v>Switzerland</v>
      </c>
      <c r="KX10" s="229" t="n">
        <f aca="false">$D10</f>
        <v>54</v>
      </c>
      <c r="KY10" s="228" t="str">
        <f aca="false">GrpA!$D$8</f>
        <v>Germany</v>
      </c>
      <c r="KZ10" s="232"/>
      <c r="LA10" s="232"/>
      <c r="LB10" s="235"/>
      <c r="LC10" s="229" t="str">
        <f aca="false">IF(($F10&lt;&gt;"")*($G10&lt;&gt;"")*(KZ10&lt;&gt;"")*(LA10&lt;&gt;""),($F10&gt;$G10)*(KZ10&gt;LA10)+($F10=$G10)*(KZ10=LA10)+($F10&lt;$G10)*(KZ10&lt;LA10),"")</f>
        <v/>
      </c>
      <c r="LD10" s="229" t="str">
        <f aca="false">IF((LC10&lt;&gt;""),IF(OR($F10&lt;&gt;$G10,PrSettings!$M$4="●"),(($F10-$G10)=(KZ10-LA10))*1,0),"")</f>
        <v/>
      </c>
      <c r="LE10" s="229" t="str">
        <f aca="false">IF((LC10&lt;&gt;""),($F10=KZ10)*($G10=LA10),"")</f>
        <v/>
      </c>
      <c r="LF10" s="229" t="str">
        <f aca="false">IF(LC10&lt;&gt;"",IF(ABS($F10-$G10)&gt;=PrSettings!$M$7,(ABS($F10-$G10-KZ10+LA10)&lt;=1)*1,IF(AND(LC10,$F10=$G10,$F10&gt;=PrSettings!$M$6),(ABS(KZ10-$F10)&lt;=1)*1,IF(AND(ABS($F10-$G10-KZ10+LA10)&lt;=1,$F10+$G10&gt;=PrSettings!$M$8),(ABS(KZ10-$F10)&lt;=1)*(ABS(LA10-$G10)&lt;=1)*1,""))),"")</f>
        <v/>
      </c>
      <c r="LG10" s="236"/>
      <c r="LI10" s="227" t="n">
        <f aca="false">$B10</f>
        <v>20</v>
      </c>
      <c r="LJ10" s="228" t="str">
        <f aca="false">GrpA!$B$8</f>
        <v>Switzerland</v>
      </c>
      <c r="LK10" s="229" t="n">
        <f aca="false">$D10</f>
        <v>54</v>
      </c>
      <c r="LL10" s="228" t="str">
        <f aca="false">GrpA!$D$8</f>
        <v>Germany</v>
      </c>
      <c r="LM10" s="232"/>
      <c r="LN10" s="232"/>
      <c r="LO10" s="235"/>
      <c r="LP10" s="229" t="str">
        <f aca="false">IF(($F10&lt;&gt;"")*($G10&lt;&gt;"")*(LM10&lt;&gt;"")*(LN10&lt;&gt;""),($F10&gt;$G10)*(LM10&gt;LN10)+($F10=$G10)*(LM10=LN10)+($F10&lt;$G10)*(LM10&lt;LN10),"")</f>
        <v/>
      </c>
      <c r="LQ10" s="229" t="str">
        <f aca="false">IF((LP10&lt;&gt;""),IF(OR($F10&lt;&gt;$G10,PrSettings!$M$4="●"),(($F10-$G10)=(LM10-LN10))*1,0),"")</f>
        <v/>
      </c>
      <c r="LR10" s="229" t="str">
        <f aca="false">IF((LP10&lt;&gt;""),($F10=LM10)*($G10=LN10),"")</f>
        <v/>
      </c>
      <c r="LS10" s="229" t="str">
        <f aca="false">IF(LP10&lt;&gt;"",IF(ABS($F10-$G10)&gt;=PrSettings!$M$7,(ABS($F10-$G10-LM10+LN10)&lt;=1)*1,IF(AND(LP10,$F10=$G10,$F10&gt;=PrSettings!$M$6),(ABS(LM10-$F10)&lt;=1)*1,IF(AND(ABS($F10-$G10-LM10+LN10)&lt;=1,$F10+$G10&gt;=PrSettings!$M$8),(ABS(LM10-$F10)&lt;=1)*(ABS(LN10-$G10)&lt;=1)*1,""))),"")</f>
        <v/>
      </c>
      <c r="LT10" s="236"/>
      <c r="LV10" s="227" t="n">
        <f aca="false">$B10</f>
        <v>20</v>
      </c>
      <c r="LW10" s="228" t="str">
        <f aca="false">GrpA!$B$8</f>
        <v>Switzerland</v>
      </c>
      <c r="LX10" s="229" t="n">
        <f aca="false">$D10</f>
        <v>54</v>
      </c>
      <c r="LY10" s="228" t="str">
        <f aca="false">GrpA!$D$8</f>
        <v>Germany</v>
      </c>
      <c r="LZ10" s="232"/>
      <c r="MA10" s="232"/>
      <c r="MB10" s="235"/>
      <c r="MC10" s="229" t="str">
        <f aca="false">IF(($F10&lt;&gt;"")*($G10&lt;&gt;"")*(LZ10&lt;&gt;"")*(MA10&lt;&gt;""),($F10&gt;$G10)*(LZ10&gt;MA10)+($F10=$G10)*(LZ10=MA10)+($F10&lt;$G10)*(LZ10&lt;MA10),"")</f>
        <v/>
      </c>
      <c r="MD10" s="229" t="str">
        <f aca="false">IF((MC10&lt;&gt;""),IF(OR($F10&lt;&gt;$G10,PrSettings!$M$4="●"),(($F10-$G10)=(LZ10-MA10))*1,0),"")</f>
        <v/>
      </c>
      <c r="ME10" s="229" t="str">
        <f aca="false">IF((MC10&lt;&gt;""),($F10=LZ10)*($G10=MA10),"")</f>
        <v/>
      </c>
      <c r="MF10" s="229" t="str">
        <f aca="false">IF(MC10&lt;&gt;"",IF(ABS($F10-$G10)&gt;=PrSettings!$M$7,(ABS($F10-$G10-LZ10+MA10)&lt;=1)*1,IF(AND(MC10,$F10=$G10,$F10&gt;=PrSettings!$M$6),(ABS(LZ10-$F10)&lt;=1)*1,IF(AND(ABS($F10-$G10-LZ10+MA10)&lt;=1,$F10+$G10&gt;=PrSettings!$M$8),(ABS(LZ10-$F10)&lt;=1)*(ABS(MA10-$G10)&lt;=1)*1,""))),"")</f>
        <v/>
      </c>
      <c r="MG10" s="236"/>
    </row>
    <row r="11" customFormat="false" ht="15" hidden="false" customHeight="false" outlineLevel="0" collapsed="false">
      <c r="A11" s="153"/>
      <c r="B11" s="227" t="n">
        <f aca="false" t="array" ref="B11:B11">INDEX(Groups!$C$7:$C$35,MATCH(C11,Groups!$D$7:$D$35,0))</f>
        <v>13</v>
      </c>
      <c r="C11" s="228" t="str">
        <f aca="false">GrpA!$B$9</f>
        <v>Scotland</v>
      </c>
      <c r="D11" s="229" t="n">
        <f aca="false" t="array" ref="D11:D11">INDEX(Groups!$C$7:$C$35,MATCH(E11,Groups!$D$7:$D$35,0))</f>
        <v>6</v>
      </c>
      <c r="E11" s="228" t="str">
        <f aca="false">GrpA!$D$9</f>
        <v>Hungary</v>
      </c>
      <c r="F11" s="230" t="n">
        <f aca="false">GrpA!$E$9</f>
        <v>1</v>
      </c>
      <c r="G11" s="231" t="n">
        <f aca="false">GrpA!$G$9</f>
        <v>2</v>
      </c>
      <c r="H11" s="107"/>
      <c r="I11" s="227" t="n">
        <f aca="false">$B11</f>
        <v>13</v>
      </c>
      <c r="J11" s="228" t="str">
        <f aca="false">GrpA!$B$9</f>
        <v>Scotland</v>
      </c>
      <c r="K11" s="229" t="n">
        <f aca="false">$D11</f>
        <v>6</v>
      </c>
      <c r="L11" s="228" t="str">
        <f aca="false">GrpA!$D$9</f>
        <v>Hungary</v>
      </c>
      <c r="M11" s="232"/>
      <c r="N11" s="232"/>
      <c r="O11" s="237"/>
      <c r="P11" s="229" t="str">
        <f aca="false">IF(($F11&lt;&gt;"")*($G11&lt;&gt;"")*(M11&lt;&gt;"")*(N11&lt;&gt;""),($F11&gt;$G11)*(M11&gt;N11)+($F11=$G11)*(M11=N11)+($F11&lt;$G11)*(M11&lt;N11),"")</f>
        <v/>
      </c>
      <c r="Q11" s="229" t="str">
        <f aca="false">IF((P11&lt;&gt;""),IF(OR($F11&lt;&gt;$G11,PrSettings!$M$4="●"),(($F11-$G11)=(M11-N11))*1,0),"")</f>
        <v/>
      </c>
      <c r="R11" s="229" t="str">
        <f aca="false">IF((P11&lt;&gt;""),($F11=M11)*($G11=N11),"")</f>
        <v/>
      </c>
      <c r="S11" s="229" t="str">
        <f aca="false">IF(P11&lt;&gt;"",IF(ABS($F11-$G11)&gt;=PrSettings!$M$7,(ABS($F11-$G11-M11+N11)&lt;=1)*1,IF(AND(P11,$F11=$G11,$F11&gt;=PrSettings!$M$6),(ABS(M11-$F11)&lt;=1)*1,IF(AND(ABS($F11-$G11-M11+N11)&lt;=1,$F11+$G11&gt;=PrSettings!$M$8),(ABS(M11-$F11)&lt;=1)*(ABS(N11-$G11)&lt;=1)*1,""))),"")</f>
        <v/>
      </c>
      <c r="T11" s="238"/>
      <c r="V11" s="227" t="n">
        <f aca="false">$B11</f>
        <v>13</v>
      </c>
      <c r="W11" s="228" t="str">
        <f aca="false">GrpA!$B$9</f>
        <v>Scotland</v>
      </c>
      <c r="X11" s="229" t="n">
        <f aca="false">$D11</f>
        <v>6</v>
      </c>
      <c r="Y11" s="228" t="str">
        <f aca="false">GrpA!$D$9</f>
        <v>Hungary</v>
      </c>
      <c r="Z11" s="232"/>
      <c r="AA11" s="232"/>
      <c r="AB11" s="237"/>
      <c r="AC11" s="229" t="str">
        <f aca="false">IF(($F11&lt;&gt;"")*($G11&lt;&gt;"")*(Z11&lt;&gt;"")*(AA11&lt;&gt;""),($F11&gt;$G11)*(Z11&gt;AA11)+($F11=$G11)*(Z11=AA11)+($F11&lt;$G11)*(Z11&lt;AA11),"")</f>
        <v/>
      </c>
      <c r="AD11" s="229" t="str">
        <f aca="false">IF((AC11&lt;&gt;""),IF(OR($F11&lt;&gt;$G11,PrSettings!$M$4="●"),(($F11-$G11)=(Z11-AA11))*1,0),"")</f>
        <v/>
      </c>
      <c r="AE11" s="229" t="str">
        <f aca="false">IF((AC11&lt;&gt;""),($F11=Z11)*($G11=AA11),"")</f>
        <v/>
      </c>
      <c r="AF11" s="229" t="str">
        <f aca="false">IF(AC11&lt;&gt;"",IF(ABS($F11-$G11)&gt;=PrSettings!$M$7,(ABS($F11-$G11-Z11+AA11)&lt;=1)*1,IF(AND(AC11,$F11=$G11,$F11&gt;=PrSettings!$M$6),(ABS(Z11-$F11)&lt;=1)*1,IF(AND(ABS($F11-$G11-Z11+AA11)&lt;=1,$F11+$G11&gt;=PrSettings!$M$8),(ABS(Z11-$F11)&lt;=1)*(ABS(AA11-$G11)&lt;=1)*1,""))),"")</f>
        <v/>
      </c>
      <c r="AG11" s="238"/>
      <c r="AI11" s="227" t="n">
        <f aca="false">$B11</f>
        <v>13</v>
      </c>
      <c r="AJ11" s="228" t="str">
        <f aca="false">GrpA!$B$9</f>
        <v>Scotland</v>
      </c>
      <c r="AK11" s="229" t="n">
        <f aca="false">$D11</f>
        <v>6</v>
      </c>
      <c r="AL11" s="228" t="str">
        <f aca="false">GrpA!$D$9</f>
        <v>Hungary</v>
      </c>
      <c r="AM11" s="232"/>
      <c r="AN11" s="232"/>
      <c r="AO11" s="237"/>
      <c r="AP11" s="229" t="str">
        <f aca="false">IF(($F11&lt;&gt;"")*($G11&lt;&gt;"")*(AM11&lt;&gt;"")*(AN11&lt;&gt;""),($F11&gt;$G11)*(AM11&gt;AN11)+($F11=$G11)*(AM11=AN11)+($F11&lt;$G11)*(AM11&lt;AN11),"")</f>
        <v/>
      </c>
      <c r="AQ11" s="229" t="str">
        <f aca="false">IF((AP11&lt;&gt;""),IF(OR($F11&lt;&gt;$G11,PrSettings!$M$4="●"),(($F11-$G11)=(AM11-AN11))*1,0),"")</f>
        <v/>
      </c>
      <c r="AR11" s="229" t="str">
        <f aca="false">IF((AP11&lt;&gt;""),($F11=AM11)*($G11=AN11),"")</f>
        <v/>
      </c>
      <c r="AS11" s="229" t="str">
        <f aca="false">IF(AP11&lt;&gt;"",IF(ABS($F11-$G11)&gt;=PrSettings!$M$7,(ABS($F11-$G11-AM11+AN11)&lt;=1)*1,IF(AND(AP11,$F11=$G11,$F11&gt;=PrSettings!$M$6),(ABS(AM11-$F11)&lt;=1)*1,IF(AND(ABS($F11-$G11-AM11+AN11)&lt;=1,$F11+$G11&gt;=PrSettings!$M$8),(ABS(AM11-$F11)&lt;=1)*(ABS(AN11-$G11)&lt;=1)*1,""))),"")</f>
        <v/>
      </c>
      <c r="AT11" s="238"/>
      <c r="AV11" s="227" t="n">
        <f aca="false">$B11</f>
        <v>13</v>
      </c>
      <c r="AW11" s="228" t="str">
        <f aca="false">GrpA!$B$9</f>
        <v>Scotland</v>
      </c>
      <c r="AX11" s="229" t="n">
        <f aca="false">$D11</f>
        <v>6</v>
      </c>
      <c r="AY11" s="228" t="str">
        <f aca="false">GrpA!$D$9</f>
        <v>Hungary</v>
      </c>
      <c r="AZ11" s="232"/>
      <c r="BA11" s="232"/>
      <c r="BB11" s="237"/>
      <c r="BC11" s="229" t="str">
        <f aca="false">IF(($F11&lt;&gt;"")*($G11&lt;&gt;"")*(AZ11&lt;&gt;"")*(BA11&lt;&gt;""),($F11&gt;$G11)*(AZ11&gt;BA11)+($F11=$G11)*(AZ11=BA11)+($F11&lt;$G11)*(AZ11&lt;BA11),"")</f>
        <v/>
      </c>
      <c r="BD11" s="229" t="str">
        <f aca="false">IF((BC11&lt;&gt;""),IF(OR($F11&lt;&gt;$G11,PrSettings!$M$4="●"),(($F11-$G11)=(AZ11-BA11))*1,0),"")</f>
        <v/>
      </c>
      <c r="BE11" s="229" t="str">
        <f aca="false">IF((BC11&lt;&gt;""),($F11=AZ11)*($G11=BA11),"")</f>
        <v/>
      </c>
      <c r="BF11" s="229" t="str">
        <f aca="false">IF(BC11&lt;&gt;"",IF(ABS($F11-$G11)&gt;=PrSettings!$M$7,(ABS($F11-$G11-AZ11+BA11)&lt;=1)*1,IF(AND(BC11,$F11=$G11,$F11&gt;=PrSettings!$M$6),(ABS(AZ11-$F11)&lt;=1)*1,IF(AND(ABS($F11-$G11-AZ11+BA11)&lt;=1,$F11+$G11&gt;=PrSettings!$M$8),(ABS(AZ11-$F11)&lt;=1)*(ABS(BA11-$G11)&lt;=1)*1,""))),"")</f>
        <v/>
      </c>
      <c r="BG11" s="238"/>
      <c r="BI11" s="227" t="n">
        <f aca="false">$B11</f>
        <v>13</v>
      </c>
      <c r="BJ11" s="228" t="str">
        <f aca="false">GrpA!$B$9</f>
        <v>Scotland</v>
      </c>
      <c r="BK11" s="229" t="n">
        <f aca="false">$D11</f>
        <v>6</v>
      </c>
      <c r="BL11" s="228" t="str">
        <f aca="false">GrpA!$D$9</f>
        <v>Hungary</v>
      </c>
      <c r="BM11" s="232"/>
      <c r="BN11" s="232"/>
      <c r="BO11" s="237"/>
      <c r="BP11" s="229" t="str">
        <f aca="false">IF(($F11&lt;&gt;"")*($G11&lt;&gt;"")*(BM11&lt;&gt;"")*(BN11&lt;&gt;""),($F11&gt;$G11)*(BM11&gt;BN11)+($F11=$G11)*(BM11=BN11)+($F11&lt;$G11)*(BM11&lt;BN11),"")</f>
        <v/>
      </c>
      <c r="BQ11" s="229" t="str">
        <f aca="false">IF((BP11&lt;&gt;""),IF(OR($F11&lt;&gt;$G11,PrSettings!$M$4="●"),(($F11-$G11)=(BM11-BN11))*1,0),"")</f>
        <v/>
      </c>
      <c r="BR11" s="229" t="str">
        <f aca="false">IF((BP11&lt;&gt;""),($F11=BM11)*($G11=BN11),"")</f>
        <v/>
      </c>
      <c r="BS11" s="229" t="str">
        <f aca="false">IF(BP11&lt;&gt;"",IF(ABS($F11-$G11)&gt;=PrSettings!$M$7,(ABS($F11-$G11-BM11+BN11)&lt;=1)*1,IF(AND(BP11,$F11=$G11,$F11&gt;=PrSettings!$M$6),(ABS(BM11-$F11)&lt;=1)*1,IF(AND(ABS($F11-$G11-BM11+BN11)&lt;=1,$F11+$G11&gt;=PrSettings!$M$8),(ABS(BM11-$F11)&lt;=1)*(ABS(BN11-$G11)&lt;=1)*1,""))),"")</f>
        <v/>
      </c>
      <c r="BT11" s="238"/>
      <c r="BV11" s="227" t="n">
        <f aca="false">$B11</f>
        <v>13</v>
      </c>
      <c r="BW11" s="228" t="str">
        <f aca="false">GrpA!$B$9</f>
        <v>Scotland</v>
      </c>
      <c r="BX11" s="229" t="n">
        <f aca="false">$D11</f>
        <v>6</v>
      </c>
      <c r="BY11" s="228" t="str">
        <f aca="false">GrpA!$D$9</f>
        <v>Hungary</v>
      </c>
      <c r="BZ11" s="232"/>
      <c r="CA11" s="232"/>
      <c r="CB11" s="237"/>
      <c r="CC11" s="229" t="str">
        <f aca="false">IF(($F11&lt;&gt;"")*($G11&lt;&gt;"")*(BZ11&lt;&gt;"")*(CA11&lt;&gt;""),($F11&gt;$G11)*(BZ11&gt;CA11)+($F11=$G11)*(BZ11=CA11)+($F11&lt;$G11)*(BZ11&lt;CA11),"")</f>
        <v/>
      </c>
      <c r="CD11" s="229" t="str">
        <f aca="false">IF((CC11&lt;&gt;""),IF(OR($F11&lt;&gt;$G11,PrSettings!$M$4="●"),(($F11-$G11)=(BZ11-CA11))*1,0),"")</f>
        <v/>
      </c>
      <c r="CE11" s="229" t="str">
        <f aca="false">IF((CC11&lt;&gt;""),($F11=BZ11)*($G11=CA11),"")</f>
        <v/>
      </c>
      <c r="CF11" s="229" t="str">
        <f aca="false">IF(CC11&lt;&gt;"",IF(ABS($F11-$G11)&gt;=PrSettings!$M$7,(ABS($F11-$G11-BZ11+CA11)&lt;=1)*1,IF(AND(CC11,$F11=$G11,$F11&gt;=PrSettings!$M$6),(ABS(BZ11-$F11)&lt;=1)*1,IF(AND(ABS($F11-$G11-BZ11+CA11)&lt;=1,$F11+$G11&gt;=PrSettings!$M$8),(ABS(BZ11-$F11)&lt;=1)*(ABS(CA11-$G11)&lt;=1)*1,""))),"")</f>
        <v/>
      </c>
      <c r="CG11" s="238"/>
      <c r="CI11" s="227" t="n">
        <f aca="false">$B11</f>
        <v>13</v>
      </c>
      <c r="CJ11" s="228" t="str">
        <f aca="false">GrpA!$B$9</f>
        <v>Scotland</v>
      </c>
      <c r="CK11" s="229" t="n">
        <f aca="false">$D11</f>
        <v>6</v>
      </c>
      <c r="CL11" s="228" t="str">
        <f aca="false">GrpA!$D$9</f>
        <v>Hungary</v>
      </c>
      <c r="CM11" s="232"/>
      <c r="CN11" s="232"/>
      <c r="CO11" s="237"/>
      <c r="CP11" s="229" t="str">
        <f aca="false">IF(($F11&lt;&gt;"")*($G11&lt;&gt;"")*(CM11&lt;&gt;"")*(CN11&lt;&gt;""),($F11&gt;$G11)*(CM11&gt;CN11)+($F11=$G11)*(CM11=CN11)+($F11&lt;$G11)*(CM11&lt;CN11),"")</f>
        <v/>
      </c>
      <c r="CQ11" s="229" t="str">
        <f aca="false">IF((CP11&lt;&gt;""),IF(OR($F11&lt;&gt;$G11,PrSettings!$M$4="●"),(($F11-$G11)=(CM11-CN11))*1,0),"")</f>
        <v/>
      </c>
      <c r="CR11" s="229" t="str">
        <f aca="false">IF((CP11&lt;&gt;""),($F11=CM11)*($G11=CN11),"")</f>
        <v/>
      </c>
      <c r="CS11" s="229" t="str">
        <f aca="false">IF(CP11&lt;&gt;"",IF(ABS($F11-$G11)&gt;=PrSettings!$M$7,(ABS($F11-$G11-CM11+CN11)&lt;=1)*1,IF(AND(CP11,$F11=$G11,$F11&gt;=PrSettings!$M$6),(ABS(CM11-$F11)&lt;=1)*1,IF(AND(ABS($F11-$G11-CM11+CN11)&lt;=1,$F11+$G11&gt;=PrSettings!$M$8),(ABS(CM11-$F11)&lt;=1)*(ABS(CN11-$G11)&lt;=1)*1,""))),"")</f>
        <v/>
      </c>
      <c r="CT11" s="238"/>
      <c r="CV11" s="227" t="n">
        <f aca="false">$B11</f>
        <v>13</v>
      </c>
      <c r="CW11" s="228" t="str">
        <f aca="false">GrpA!$B$9</f>
        <v>Scotland</v>
      </c>
      <c r="CX11" s="229" t="n">
        <f aca="false">$D11</f>
        <v>6</v>
      </c>
      <c r="CY11" s="228" t="str">
        <f aca="false">GrpA!$D$9</f>
        <v>Hungary</v>
      </c>
      <c r="CZ11" s="232"/>
      <c r="DA11" s="232"/>
      <c r="DB11" s="237"/>
      <c r="DC11" s="229" t="str">
        <f aca="false">IF(($F11&lt;&gt;"")*($G11&lt;&gt;"")*(CZ11&lt;&gt;"")*(DA11&lt;&gt;""),($F11&gt;$G11)*(CZ11&gt;DA11)+($F11=$G11)*(CZ11=DA11)+($F11&lt;$G11)*(CZ11&lt;DA11),"")</f>
        <v/>
      </c>
      <c r="DD11" s="229" t="str">
        <f aca="false">IF((DC11&lt;&gt;""),IF(OR($F11&lt;&gt;$G11,PrSettings!$M$4="●"),(($F11-$G11)=(CZ11-DA11))*1,0),"")</f>
        <v/>
      </c>
      <c r="DE11" s="229" t="str">
        <f aca="false">IF((DC11&lt;&gt;""),($F11=CZ11)*($G11=DA11),"")</f>
        <v/>
      </c>
      <c r="DF11" s="229" t="str">
        <f aca="false">IF(DC11&lt;&gt;"",IF(ABS($F11-$G11)&gt;=PrSettings!$M$7,(ABS($F11-$G11-CZ11+DA11)&lt;=1)*1,IF(AND(DC11,$F11=$G11,$F11&gt;=PrSettings!$M$6),(ABS(CZ11-$F11)&lt;=1)*1,IF(AND(ABS($F11-$G11-CZ11+DA11)&lt;=1,$F11+$G11&gt;=PrSettings!$M$8),(ABS(CZ11-$F11)&lt;=1)*(ABS(DA11-$G11)&lt;=1)*1,""))),"")</f>
        <v/>
      </c>
      <c r="DG11" s="238"/>
      <c r="DI11" s="227" t="n">
        <f aca="false">$B11</f>
        <v>13</v>
      </c>
      <c r="DJ11" s="228" t="str">
        <f aca="false">GrpA!$B$9</f>
        <v>Scotland</v>
      </c>
      <c r="DK11" s="229" t="n">
        <f aca="false">$D11</f>
        <v>6</v>
      </c>
      <c r="DL11" s="228" t="str">
        <f aca="false">GrpA!$D$9</f>
        <v>Hungary</v>
      </c>
      <c r="DM11" s="232"/>
      <c r="DN11" s="232"/>
      <c r="DO11" s="237"/>
      <c r="DP11" s="229" t="str">
        <f aca="false">IF(($F11&lt;&gt;"")*($G11&lt;&gt;"")*(DM11&lt;&gt;"")*(DN11&lt;&gt;""),($F11&gt;$G11)*(DM11&gt;DN11)+($F11=$G11)*(DM11=DN11)+($F11&lt;$G11)*(DM11&lt;DN11),"")</f>
        <v/>
      </c>
      <c r="DQ11" s="229" t="str">
        <f aca="false">IF((DP11&lt;&gt;""),IF(OR($F11&lt;&gt;$G11,PrSettings!$M$4="●"),(($F11-$G11)=(DM11-DN11))*1,0),"")</f>
        <v/>
      </c>
      <c r="DR11" s="229" t="str">
        <f aca="false">IF((DP11&lt;&gt;""),($F11=DM11)*($G11=DN11),"")</f>
        <v/>
      </c>
      <c r="DS11" s="229" t="str">
        <f aca="false">IF(DP11&lt;&gt;"",IF(ABS($F11-$G11)&gt;=PrSettings!$M$7,(ABS($F11-$G11-DM11+DN11)&lt;=1)*1,IF(AND(DP11,$F11=$G11,$F11&gt;=PrSettings!$M$6),(ABS(DM11-$F11)&lt;=1)*1,IF(AND(ABS($F11-$G11-DM11+DN11)&lt;=1,$F11+$G11&gt;=PrSettings!$M$8),(ABS(DM11-$F11)&lt;=1)*(ABS(DN11-$G11)&lt;=1)*1,""))),"")</f>
        <v/>
      </c>
      <c r="DT11" s="238"/>
      <c r="DV11" s="227" t="n">
        <f aca="false">$B11</f>
        <v>13</v>
      </c>
      <c r="DW11" s="228" t="str">
        <f aca="false">GrpA!$B$9</f>
        <v>Scotland</v>
      </c>
      <c r="DX11" s="229" t="n">
        <f aca="false">$D11</f>
        <v>6</v>
      </c>
      <c r="DY11" s="228" t="str">
        <f aca="false">GrpA!$D$9</f>
        <v>Hungary</v>
      </c>
      <c r="DZ11" s="232"/>
      <c r="EA11" s="232"/>
      <c r="EB11" s="237"/>
      <c r="EC11" s="229" t="str">
        <f aca="false">IF(($F11&lt;&gt;"")*($G11&lt;&gt;"")*(DZ11&lt;&gt;"")*(EA11&lt;&gt;""),($F11&gt;$G11)*(DZ11&gt;EA11)+($F11=$G11)*(DZ11=EA11)+($F11&lt;$G11)*(DZ11&lt;EA11),"")</f>
        <v/>
      </c>
      <c r="ED11" s="229" t="str">
        <f aca="false">IF((EC11&lt;&gt;""),IF(OR($F11&lt;&gt;$G11,PrSettings!$M$4="●"),(($F11-$G11)=(DZ11-EA11))*1,0),"")</f>
        <v/>
      </c>
      <c r="EE11" s="229" t="str">
        <f aca="false">IF((EC11&lt;&gt;""),($F11=DZ11)*($G11=EA11),"")</f>
        <v/>
      </c>
      <c r="EF11" s="229" t="str">
        <f aca="false">IF(EC11&lt;&gt;"",IF(ABS($F11-$G11)&gt;=PrSettings!$M$7,(ABS($F11-$G11-DZ11+EA11)&lt;=1)*1,IF(AND(EC11,$F11=$G11,$F11&gt;=PrSettings!$M$6),(ABS(DZ11-$F11)&lt;=1)*1,IF(AND(ABS($F11-$G11-DZ11+EA11)&lt;=1,$F11+$G11&gt;=PrSettings!$M$8),(ABS(DZ11-$F11)&lt;=1)*(ABS(EA11-$G11)&lt;=1)*1,""))),"")</f>
        <v/>
      </c>
      <c r="EG11" s="238"/>
      <c r="EI11" s="227" t="n">
        <f aca="false">$B11</f>
        <v>13</v>
      </c>
      <c r="EJ11" s="228" t="str">
        <f aca="false">GrpA!$B$9</f>
        <v>Scotland</v>
      </c>
      <c r="EK11" s="229" t="n">
        <f aca="false">$D11</f>
        <v>6</v>
      </c>
      <c r="EL11" s="228" t="str">
        <f aca="false">GrpA!$D$9</f>
        <v>Hungary</v>
      </c>
      <c r="EM11" s="232"/>
      <c r="EN11" s="232"/>
      <c r="EO11" s="237"/>
      <c r="EP11" s="229" t="str">
        <f aca="false">IF(($F11&lt;&gt;"")*($G11&lt;&gt;"")*(EM11&lt;&gt;"")*(EN11&lt;&gt;""),($F11&gt;$G11)*(EM11&gt;EN11)+($F11=$G11)*(EM11=EN11)+($F11&lt;$G11)*(EM11&lt;EN11),"")</f>
        <v/>
      </c>
      <c r="EQ11" s="229" t="str">
        <f aca="false">IF((EP11&lt;&gt;""),IF(OR($F11&lt;&gt;$G11,PrSettings!$M$4="●"),(($F11-$G11)=(EM11-EN11))*1,0),"")</f>
        <v/>
      </c>
      <c r="ER11" s="229" t="str">
        <f aca="false">IF((EP11&lt;&gt;""),($F11=EM11)*($G11=EN11),"")</f>
        <v/>
      </c>
      <c r="ES11" s="229" t="str">
        <f aca="false">IF(EP11&lt;&gt;"",IF(ABS($F11-$G11)&gt;=PrSettings!$M$7,(ABS($F11-$G11-EM11+EN11)&lt;=1)*1,IF(AND(EP11,$F11=$G11,$F11&gt;=PrSettings!$M$6),(ABS(EM11-$F11)&lt;=1)*1,IF(AND(ABS($F11-$G11-EM11+EN11)&lt;=1,$F11+$G11&gt;=PrSettings!$M$8),(ABS(EM11-$F11)&lt;=1)*(ABS(EN11-$G11)&lt;=1)*1,""))),"")</f>
        <v/>
      </c>
      <c r="ET11" s="238"/>
      <c r="EV11" s="227" t="n">
        <f aca="false">$B11</f>
        <v>13</v>
      </c>
      <c r="EW11" s="228" t="str">
        <f aca="false">GrpA!$B$9</f>
        <v>Scotland</v>
      </c>
      <c r="EX11" s="229" t="n">
        <f aca="false">$D11</f>
        <v>6</v>
      </c>
      <c r="EY11" s="228" t="str">
        <f aca="false">GrpA!$D$9</f>
        <v>Hungary</v>
      </c>
      <c r="EZ11" s="232"/>
      <c r="FA11" s="232"/>
      <c r="FB11" s="237"/>
      <c r="FC11" s="229" t="str">
        <f aca="false">IF(($F11&lt;&gt;"")*($G11&lt;&gt;"")*(EZ11&lt;&gt;"")*(FA11&lt;&gt;""),($F11&gt;$G11)*(EZ11&gt;FA11)+($F11=$G11)*(EZ11=FA11)+($F11&lt;$G11)*(EZ11&lt;FA11),"")</f>
        <v/>
      </c>
      <c r="FD11" s="229" t="str">
        <f aca="false">IF((FC11&lt;&gt;""),IF(OR($F11&lt;&gt;$G11,PrSettings!$M$4="●"),(($F11-$G11)=(EZ11-FA11))*1,0),"")</f>
        <v/>
      </c>
      <c r="FE11" s="229" t="str">
        <f aca="false">IF((FC11&lt;&gt;""),($F11=EZ11)*($G11=FA11),"")</f>
        <v/>
      </c>
      <c r="FF11" s="229" t="str">
        <f aca="false">IF(FC11&lt;&gt;"",IF(ABS($F11-$G11)&gt;=PrSettings!$M$7,(ABS($F11-$G11-EZ11+FA11)&lt;=1)*1,IF(AND(FC11,$F11=$G11,$F11&gt;=PrSettings!$M$6),(ABS(EZ11-$F11)&lt;=1)*1,IF(AND(ABS($F11-$G11-EZ11+FA11)&lt;=1,$F11+$G11&gt;=PrSettings!$M$8),(ABS(EZ11-$F11)&lt;=1)*(ABS(FA11-$G11)&lt;=1)*1,""))),"")</f>
        <v/>
      </c>
      <c r="FG11" s="238"/>
      <c r="FI11" s="227" t="n">
        <f aca="false">$B11</f>
        <v>13</v>
      </c>
      <c r="FJ11" s="228" t="str">
        <f aca="false">GrpA!$B$9</f>
        <v>Scotland</v>
      </c>
      <c r="FK11" s="229" t="n">
        <f aca="false">$D11</f>
        <v>6</v>
      </c>
      <c r="FL11" s="228" t="str">
        <f aca="false">GrpA!$D$9</f>
        <v>Hungary</v>
      </c>
      <c r="FM11" s="232"/>
      <c r="FN11" s="232"/>
      <c r="FO11" s="237"/>
      <c r="FP11" s="229" t="str">
        <f aca="false">IF(($F11&lt;&gt;"")*($G11&lt;&gt;"")*(FM11&lt;&gt;"")*(FN11&lt;&gt;""),($F11&gt;$G11)*(FM11&gt;FN11)+($F11=$G11)*(FM11=FN11)+($F11&lt;$G11)*(FM11&lt;FN11),"")</f>
        <v/>
      </c>
      <c r="FQ11" s="229" t="str">
        <f aca="false">IF((FP11&lt;&gt;""),IF(OR($F11&lt;&gt;$G11,PrSettings!$M$4="●"),(($F11-$G11)=(FM11-FN11))*1,0),"")</f>
        <v/>
      </c>
      <c r="FR11" s="229" t="str">
        <f aca="false">IF((FP11&lt;&gt;""),($F11=FM11)*($G11=FN11),"")</f>
        <v/>
      </c>
      <c r="FS11" s="229" t="str">
        <f aca="false">IF(FP11&lt;&gt;"",IF(ABS($F11-$G11)&gt;=PrSettings!$M$7,(ABS($F11-$G11-FM11+FN11)&lt;=1)*1,IF(AND(FP11,$F11=$G11,$F11&gt;=PrSettings!$M$6),(ABS(FM11-$F11)&lt;=1)*1,IF(AND(ABS($F11-$G11-FM11+FN11)&lt;=1,$F11+$G11&gt;=PrSettings!$M$8),(ABS(FM11-$F11)&lt;=1)*(ABS(FN11-$G11)&lt;=1)*1,""))),"")</f>
        <v/>
      </c>
      <c r="FT11" s="238"/>
      <c r="FV11" s="227" t="n">
        <f aca="false">$B11</f>
        <v>13</v>
      </c>
      <c r="FW11" s="228" t="str">
        <f aca="false">GrpA!$B$9</f>
        <v>Scotland</v>
      </c>
      <c r="FX11" s="229" t="n">
        <f aca="false">$D11</f>
        <v>6</v>
      </c>
      <c r="FY11" s="228" t="str">
        <f aca="false">GrpA!$D$9</f>
        <v>Hungary</v>
      </c>
      <c r="FZ11" s="232"/>
      <c r="GA11" s="232"/>
      <c r="GB11" s="237"/>
      <c r="GC11" s="229" t="str">
        <f aca="false">IF(($F11&lt;&gt;"")*($G11&lt;&gt;"")*(FZ11&lt;&gt;"")*(GA11&lt;&gt;""),($F11&gt;$G11)*(FZ11&gt;GA11)+($F11=$G11)*(FZ11=GA11)+($F11&lt;$G11)*(FZ11&lt;GA11),"")</f>
        <v/>
      </c>
      <c r="GD11" s="229" t="str">
        <f aca="false">IF((GC11&lt;&gt;""),IF(OR($F11&lt;&gt;$G11,PrSettings!$M$4="●"),(($F11-$G11)=(FZ11-GA11))*1,0),"")</f>
        <v/>
      </c>
      <c r="GE11" s="229" t="str">
        <f aca="false">IF((GC11&lt;&gt;""),($F11=FZ11)*($G11=GA11),"")</f>
        <v/>
      </c>
      <c r="GF11" s="229" t="str">
        <f aca="false">IF(GC11&lt;&gt;"",IF(ABS($F11-$G11)&gt;=PrSettings!$M$7,(ABS($F11-$G11-FZ11+GA11)&lt;=1)*1,IF(AND(GC11,$F11=$G11,$F11&gt;=PrSettings!$M$6),(ABS(FZ11-$F11)&lt;=1)*1,IF(AND(ABS($F11-$G11-FZ11+GA11)&lt;=1,$F11+$G11&gt;=PrSettings!$M$8),(ABS(FZ11-$F11)&lt;=1)*(ABS(GA11-$G11)&lt;=1)*1,""))),"")</f>
        <v/>
      </c>
      <c r="GG11" s="238"/>
      <c r="GI11" s="227" t="n">
        <f aca="false">$B11</f>
        <v>13</v>
      </c>
      <c r="GJ11" s="228" t="str">
        <f aca="false">GrpA!$B$9</f>
        <v>Scotland</v>
      </c>
      <c r="GK11" s="229" t="n">
        <f aca="false">$D11</f>
        <v>6</v>
      </c>
      <c r="GL11" s="228" t="str">
        <f aca="false">GrpA!$D$9</f>
        <v>Hungary</v>
      </c>
      <c r="GM11" s="232"/>
      <c r="GN11" s="232"/>
      <c r="GO11" s="237"/>
      <c r="GP11" s="229" t="str">
        <f aca="false">IF(($F11&lt;&gt;"")*($G11&lt;&gt;"")*(GM11&lt;&gt;"")*(GN11&lt;&gt;""),($F11&gt;$G11)*(GM11&gt;GN11)+($F11=$G11)*(GM11=GN11)+($F11&lt;$G11)*(GM11&lt;GN11),"")</f>
        <v/>
      </c>
      <c r="GQ11" s="229" t="str">
        <f aca="false">IF((GP11&lt;&gt;""),IF(OR($F11&lt;&gt;$G11,PrSettings!$M$4="●"),(($F11-$G11)=(GM11-GN11))*1,0),"")</f>
        <v/>
      </c>
      <c r="GR11" s="229" t="str">
        <f aca="false">IF((GP11&lt;&gt;""),($F11=GM11)*($G11=GN11),"")</f>
        <v/>
      </c>
      <c r="GS11" s="229" t="str">
        <f aca="false">IF(GP11&lt;&gt;"",IF(ABS($F11-$G11)&gt;=PrSettings!$M$7,(ABS($F11-$G11-GM11+GN11)&lt;=1)*1,IF(AND(GP11,$F11=$G11,$F11&gt;=PrSettings!$M$6),(ABS(GM11-$F11)&lt;=1)*1,IF(AND(ABS($F11-$G11-GM11+GN11)&lt;=1,$F11+$G11&gt;=PrSettings!$M$8),(ABS(GM11-$F11)&lt;=1)*(ABS(GN11-$G11)&lt;=1)*1,""))),"")</f>
        <v/>
      </c>
      <c r="GT11" s="238"/>
      <c r="GV11" s="227" t="n">
        <f aca="false">$B11</f>
        <v>13</v>
      </c>
      <c r="GW11" s="228" t="str">
        <f aca="false">GrpA!$B$9</f>
        <v>Scotland</v>
      </c>
      <c r="GX11" s="229" t="n">
        <f aca="false">$D11</f>
        <v>6</v>
      </c>
      <c r="GY11" s="228" t="str">
        <f aca="false">GrpA!$D$9</f>
        <v>Hungary</v>
      </c>
      <c r="GZ11" s="232"/>
      <c r="HA11" s="232"/>
      <c r="HB11" s="237"/>
      <c r="HC11" s="229" t="str">
        <f aca="false">IF(($F11&lt;&gt;"")*($G11&lt;&gt;"")*(GZ11&lt;&gt;"")*(HA11&lt;&gt;""),($F11&gt;$G11)*(GZ11&gt;HA11)+($F11=$G11)*(GZ11=HA11)+($F11&lt;$G11)*(GZ11&lt;HA11),"")</f>
        <v/>
      </c>
      <c r="HD11" s="229" t="str">
        <f aca="false">IF((HC11&lt;&gt;""),IF(OR($F11&lt;&gt;$G11,PrSettings!$M$4="●"),(($F11-$G11)=(GZ11-HA11))*1,0),"")</f>
        <v/>
      </c>
      <c r="HE11" s="229" t="str">
        <f aca="false">IF((HC11&lt;&gt;""),($F11=GZ11)*($G11=HA11),"")</f>
        <v/>
      </c>
      <c r="HF11" s="229" t="str">
        <f aca="false">IF(HC11&lt;&gt;"",IF(ABS($F11-$G11)&gt;=PrSettings!$M$7,(ABS($F11-$G11-GZ11+HA11)&lt;=1)*1,IF(AND(HC11,$F11=$G11,$F11&gt;=PrSettings!$M$6),(ABS(GZ11-$F11)&lt;=1)*1,IF(AND(ABS($F11-$G11-GZ11+HA11)&lt;=1,$F11+$G11&gt;=PrSettings!$M$8),(ABS(GZ11-$F11)&lt;=1)*(ABS(HA11-$G11)&lt;=1)*1,""))),"")</f>
        <v/>
      </c>
      <c r="HG11" s="238"/>
      <c r="HI11" s="227" t="n">
        <f aca="false">$B11</f>
        <v>13</v>
      </c>
      <c r="HJ11" s="228" t="str">
        <f aca="false">GrpA!$B$9</f>
        <v>Scotland</v>
      </c>
      <c r="HK11" s="229" t="n">
        <f aca="false">$D11</f>
        <v>6</v>
      </c>
      <c r="HL11" s="228" t="str">
        <f aca="false">GrpA!$D$9</f>
        <v>Hungary</v>
      </c>
      <c r="HM11" s="232"/>
      <c r="HN11" s="232"/>
      <c r="HO11" s="237"/>
      <c r="HP11" s="229" t="str">
        <f aca="false">IF(($F11&lt;&gt;"")*($G11&lt;&gt;"")*(HM11&lt;&gt;"")*(HN11&lt;&gt;""),($F11&gt;$G11)*(HM11&gt;HN11)+($F11=$G11)*(HM11=HN11)+($F11&lt;$G11)*(HM11&lt;HN11),"")</f>
        <v/>
      </c>
      <c r="HQ11" s="229" t="str">
        <f aca="false">IF((HP11&lt;&gt;""),IF(OR($F11&lt;&gt;$G11,PrSettings!$M$4="●"),(($F11-$G11)=(HM11-HN11))*1,0),"")</f>
        <v/>
      </c>
      <c r="HR11" s="229" t="str">
        <f aca="false">IF((HP11&lt;&gt;""),($F11=HM11)*($G11=HN11),"")</f>
        <v/>
      </c>
      <c r="HS11" s="229" t="str">
        <f aca="false">IF(HP11&lt;&gt;"",IF(ABS($F11-$G11)&gt;=PrSettings!$M$7,(ABS($F11-$G11-HM11+HN11)&lt;=1)*1,IF(AND(HP11,$F11=$G11,$F11&gt;=PrSettings!$M$6),(ABS(HM11-$F11)&lt;=1)*1,IF(AND(ABS($F11-$G11-HM11+HN11)&lt;=1,$F11+$G11&gt;=PrSettings!$M$8),(ABS(HM11-$F11)&lt;=1)*(ABS(HN11-$G11)&lt;=1)*1,""))),"")</f>
        <v/>
      </c>
      <c r="HT11" s="238"/>
      <c r="HV11" s="227" t="n">
        <f aca="false">$B11</f>
        <v>13</v>
      </c>
      <c r="HW11" s="228" t="str">
        <f aca="false">GrpA!$B$9</f>
        <v>Scotland</v>
      </c>
      <c r="HX11" s="229" t="n">
        <f aca="false">$D11</f>
        <v>6</v>
      </c>
      <c r="HY11" s="228" t="str">
        <f aca="false">GrpA!$D$9</f>
        <v>Hungary</v>
      </c>
      <c r="HZ11" s="232"/>
      <c r="IA11" s="232"/>
      <c r="IB11" s="237"/>
      <c r="IC11" s="229" t="str">
        <f aca="false">IF(($F11&lt;&gt;"")*($G11&lt;&gt;"")*(HZ11&lt;&gt;"")*(IA11&lt;&gt;""),($F11&gt;$G11)*(HZ11&gt;IA11)+($F11=$G11)*(HZ11=IA11)+($F11&lt;$G11)*(HZ11&lt;IA11),"")</f>
        <v/>
      </c>
      <c r="ID11" s="229" t="str">
        <f aca="false">IF((IC11&lt;&gt;""),IF(OR($F11&lt;&gt;$G11,PrSettings!$M$4="●"),(($F11-$G11)=(HZ11-IA11))*1,0),"")</f>
        <v/>
      </c>
      <c r="IE11" s="229" t="str">
        <f aca="false">IF((IC11&lt;&gt;""),($F11=HZ11)*($G11=IA11),"")</f>
        <v/>
      </c>
      <c r="IF11" s="229" t="str">
        <f aca="false">IF(IC11&lt;&gt;"",IF(ABS($F11-$G11)&gt;=PrSettings!$M$7,(ABS($F11-$G11-HZ11+IA11)&lt;=1)*1,IF(AND(IC11,$F11=$G11,$F11&gt;=PrSettings!$M$6),(ABS(HZ11-$F11)&lt;=1)*1,IF(AND(ABS($F11-$G11-HZ11+IA11)&lt;=1,$F11+$G11&gt;=PrSettings!$M$8),(ABS(HZ11-$F11)&lt;=1)*(ABS(IA11-$G11)&lt;=1)*1,""))),"")</f>
        <v/>
      </c>
      <c r="IG11" s="238"/>
      <c r="II11" s="227" t="n">
        <f aca="false">$B11</f>
        <v>13</v>
      </c>
      <c r="IJ11" s="228" t="str">
        <f aca="false">GrpA!$B$9</f>
        <v>Scotland</v>
      </c>
      <c r="IK11" s="229" t="n">
        <f aca="false">$D11</f>
        <v>6</v>
      </c>
      <c r="IL11" s="228" t="str">
        <f aca="false">GrpA!$D$9</f>
        <v>Hungary</v>
      </c>
      <c r="IM11" s="232"/>
      <c r="IN11" s="232"/>
      <c r="IO11" s="237"/>
      <c r="IP11" s="229" t="str">
        <f aca="false">IF(($F11&lt;&gt;"")*($G11&lt;&gt;"")*(IM11&lt;&gt;"")*(IN11&lt;&gt;""),($F11&gt;$G11)*(IM11&gt;IN11)+($F11=$G11)*(IM11=IN11)+($F11&lt;$G11)*(IM11&lt;IN11),"")</f>
        <v/>
      </c>
      <c r="IQ11" s="229" t="str">
        <f aca="false">IF((IP11&lt;&gt;""),IF(OR($F11&lt;&gt;$G11,PrSettings!$M$4="●"),(($F11-$G11)=(IM11-IN11))*1,0),"")</f>
        <v/>
      </c>
      <c r="IR11" s="229" t="str">
        <f aca="false">IF((IP11&lt;&gt;""),($F11=IM11)*($G11=IN11),"")</f>
        <v/>
      </c>
      <c r="IS11" s="229" t="str">
        <f aca="false">IF(IP11&lt;&gt;"",IF(ABS($F11-$G11)&gt;=PrSettings!$M$7,(ABS($F11-$G11-IM11+IN11)&lt;=1)*1,IF(AND(IP11,$F11=$G11,$F11&gt;=PrSettings!$M$6),(ABS(IM11-$F11)&lt;=1)*1,IF(AND(ABS($F11-$G11-IM11+IN11)&lt;=1,$F11+$G11&gt;=PrSettings!$M$8),(ABS(IM11-$F11)&lt;=1)*(ABS(IN11-$G11)&lt;=1)*1,""))),"")</f>
        <v/>
      </c>
      <c r="IT11" s="238"/>
      <c r="IV11" s="227" t="n">
        <f aca="false">$B11</f>
        <v>13</v>
      </c>
      <c r="IW11" s="228" t="str">
        <f aca="false">GrpA!$B$9</f>
        <v>Scotland</v>
      </c>
      <c r="IX11" s="229" t="n">
        <f aca="false">$D11</f>
        <v>6</v>
      </c>
      <c r="IY11" s="228" t="str">
        <f aca="false">GrpA!$D$9</f>
        <v>Hungary</v>
      </c>
      <c r="IZ11" s="232"/>
      <c r="JA11" s="232"/>
      <c r="JB11" s="237"/>
      <c r="JC11" s="229" t="str">
        <f aca="false">IF(($F11&lt;&gt;"")*($G11&lt;&gt;"")*(IZ11&lt;&gt;"")*(JA11&lt;&gt;""),($F11&gt;$G11)*(IZ11&gt;JA11)+($F11=$G11)*(IZ11=JA11)+($F11&lt;$G11)*(IZ11&lt;JA11),"")</f>
        <v/>
      </c>
      <c r="JD11" s="229" t="str">
        <f aca="false">IF((JC11&lt;&gt;""),IF(OR($F11&lt;&gt;$G11,PrSettings!$M$4="●"),(($F11-$G11)=(IZ11-JA11))*1,0),"")</f>
        <v/>
      </c>
      <c r="JE11" s="229" t="str">
        <f aca="false">IF((JC11&lt;&gt;""),($F11=IZ11)*($G11=JA11),"")</f>
        <v/>
      </c>
      <c r="JF11" s="229" t="str">
        <f aca="false">IF(JC11&lt;&gt;"",IF(ABS($F11-$G11)&gt;=PrSettings!$M$7,(ABS($F11-$G11-IZ11+JA11)&lt;=1)*1,IF(AND(JC11,$F11=$G11,$F11&gt;=PrSettings!$M$6),(ABS(IZ11-$F11)&lt;=1)*1,IF(AND(ABS($F11-$G11-IZ11+JA11)&lt;=1,$F11+$G11&gt;=PrSettings!$M$8),(ABS(IZ11-$F11)&lt;=1)*(ABS(JA11-$G11)&lt;=1)*1,""))),"")</f>
        <v/>
      </c>
      <c r="JG11" s="238"/>
      <c r="JI11" s="227" t="n">
        <f aca="false">$B11</f>
        <v>13</v>
      </c>
      <c r="JJ11" s="228" t="str">
        <f aca="false">GrpA!$B$9</f>
        <v>Scotland</v>
      </c>
      <c r="JK11" s="229" t="n">
        <f aca="false">$D11</f>
        <v>6</v>
      </c>
      <c r="JL11" s="228" t="str">
        <f aca="false">GrpA!$D$9</f>
        <v>Hungary</v>
      </c>
      <c r="JM11" s="232"/>
      <c r="JN11" s="232"/>
      <c r="JO11" s="237"/>
      <c r="JP11" s="229" t="str">
        <f aca="false">IF(($F11&lt;&gt;"")*($G11&lt;&gt;"")*(JM11&lt;&gt;"")*(JN11&lt;&gt;""),($F11&gt;$G11)*(JM11&gt;JN11)+($F11=$G11)*(JM11=JN11)+($F11&lt;$G11)*(JM11&lt;JN11),"")</f>
        <v/>
      </c>
      <c r="JQ11" s="229" t="str">
        <f aca="false">IF((JP11&lt;&gt;""),IF(OR($F11&lt;&gt;$G11,PrSettings!$M$4="●"),(($F11-$G11)=(JM11-JN11))*1,0),"")</f>
        <v/>
      </c>
      <c r="JR11" s="229" t="str">
        <f aca="false">IF((JP11&lt;&gt;""),($F11=JM11)*($G11=JN11),"")</f>
        <v/>
      </c>
      <c r="JS11" s="229" t="str">
        <f aca="false">IF(JP11&lt;&gt;"",IF(ABS($F11-$G11)&gt;=PrSettings!$M$7,(ABS($F11-$G11-JM11+JN11)&lt;=1)*1,IF(AND(JP11,$F11=$G11,$F11&gt;=PrSettings!$M$6),(ABS(JM11-$F11)&lt;=1)*1,IF(AND(ABS($F11-$G11-JM11+JN11)&lt;=1,$F11+$G11&gt;=PrSettings!$M$8),(ABS(JM11-$F11)&lt;=1)*(ABS(JN11-$G11)&lt;=1)*1,""))),"")</f>
        <v/>
      </c>
      <c r="JT11" s="238"/>
      <c r="JV11" s="227" t="n">
        <f aca="false">$B11</f>
        <v>13</v>
      </c>
      <c r="JW11" s="228" t="str">
        <f aca="false">GrpA!$B$9</f>
        <v>Scotland</v>
      </c>
      <c r="JX11" s="229" t="n">
        <f aca="false">$D11</f>
        <v>6</v>
      </c>
      <c r="JY11" s="228" t="str">
        <f aca="false">GrpA!$D$9</f>
        <v>Hungary</v>
      </c>
      <c r="JZ11" s="232"/>
      <c r="KA11" s="232"/>
      <c r="KB11" s="237"/>
      <c r="KC11" s="229" t="str">
        <f aca="false">IF(($F11&lt;&gt;"")*($G11&lt;&gt;"")*(JZ11&lt;&gt;"")*(KA11&lt;&gt;""),($F11&gt;$G11)*(JZ11&gt;KA11)+($F11=$G11)*(JZ11=KA11)+($F11&lt;$G11)*(JZ11&lt;KA11),"")</f>
        <v/>
      </c>
      <c r="KD11" s="229" t="str">
        <f aca="false">IF((KC11&lt;&gt;""),IF(OR($F11&lt;&gt;$G11,PrSettings!$M$4="●"),(($F11-$G11)=(JZ11-KA11))*1,0),"")</f>
        <v/>
      </c>
      <c r="KE11" s="229" t="str">
        <f aca="false">IF((KC11&lt;&gt;""),($F11=JZ11)*($G11=KA11),"")</f>
        <v/>
      </c>
      <c r="KF11" s="229" t="str">
        <f aca="false">IF(KC11&lt;&gt;"",IF(ABS($F11-$G11)&gt;=PrSettings!$M$7,(ABS($F11-$G11-JZ11+KA11)&lt;=1)*1,IF(AND(KC11,$F11=$G11,$F11&gt;=PrSettings!$M$6),(ABS(JZ11-$F11)&lt;=1)*1,IF(AND(ABS($F11-$G11-JZ11+KA11)&lt;=1,$F11+$G11&gt;=PrSettings!$M$8),(ABS(JZ11-$F11)&lt;=1)*(ABS(KA11-$G11)&lt;=1)*1,""))),"")</f>
        <v/>
      </c>
      <c r="KG11" s="238"/>
      <c r="KI11" s="227" t="n">
        <f aca="false">$B11</f>
        <v>13</v>
      </c>
      <c r="KJ11" s="228" t="str">
        <f aca="false">GrpA!$B$9</f>
        <v>Scotland</v>
      </c>
      <c r="KK11" s="229" t="n">
        <f aca="false">$D11</f>
        <v>6</v>
      </c>
      <c r="KL11" s="228" t="str">
        <f aca="false">GrpA!$D$9</f>
        <v>Hungary</v>
      </c>
      <c r="KM11" s="232"/>
      <c r="KN11" s="232"/>
      <c r="KO11" s="237"/>
      <c r="KP11" s="229" t="str">
        <f aca="false">IF(($F11&lt;&gt;"")*($G11&lt;&gt;"")*(KM11&lt;&gt;"")*(KN11&lt;&gt;""),($F11&gt;$G11)*(KM11&gt;KN11)+($F11=$G11)*(KM11=KN11)+($F11&lt;$G11)*(KM11&lt;KN11),"")</f>
        <v/>
      </c>
      <c r="KQ11" s="229" t="str">
        <f aca="false">IF((KP11&lt;&gt;""),IF(OR($F11&lt;&gt;$G11,PrSettings!$M$4="●"),(($F11-$G11)=(KM11-KN11))*1,0),"")</f>
        <v/>
      </c>
      <c r="KR11" s="229" t="str">
        <f aca="false">IF((KP11&lt;&gt;""),($F11=KM11)*($G11=KN11),"")</f>
        <v/>
      </c>
      <c r="KS11" s="229" t="str">
        <f aca="false">IF(KP11&lt;&gt;"",IF(ABS($F11-$G11)&gt;=PrSettings!$M$7,(ABS($F11-$G11-KM11+KN11)&lt;=1)*1,IF(AND(KP11,$F11=$G11,$F11&gt;=PrSettings!$M$6),(ABS(KM11-$F11)&lt;=1)*1,IF(AND(ABS($F11-$G11-KM11+KN11)&lt;=1,$F11+$G11&gt;=PrSettings!$M$8),(ABS(KM11-$F11)&lt;=1)*(ABS(KN11-$G11)&lt;=1)*1,""))),"")</f>
        <v/>
      </c>
      <c r="KT11" s="238"/>
      <c r="KV11" s="227" t="n">
        <f aca="false">$B11</f>
        <v>13</v>
      </c>
      <c r="KW11" s="228" t="str">
        <f aca="false">GrpA!$B$9</f>
        <v>Scotland</v>
      </c>
      <c r="KX11" s="229" t="n">
        <f aca="false">$D11</f>
        <v>6</v>
      </c>
      <c r="KY11" s="228" t="str">
        <f aca="false">GrpA!$D$9</f>
        <v>Hungary</v>
      </c>
      <c r="KZ11" s="232"/>
      <c r="LA11" s="232"/>
      <c r="LB11" s="237"/>
      <c r="LC11" s="229" t="str">
        <f aca="false">IF(($F11&lt;&gt;"")*($G11&lt;&gt;"")*(KZ11&lt;&gt;"")*(LA11&lt;&gt;""),($F11&gt;$G11)*(KZ11&gt;LA11)+($F11=$G11)*(KZ11=LA11)+($F11&lt;$G11)*(KZ11&lt;LA11),"")</f>
        <v/>
      </c>
      <c r="LD11" s="229" t="str">
        <f aca="false">IF((LC11&lt;&gt;""),IF(OR($F11&lt;&gt;$G11,PrSettings!$M$4="●"),(($F11-$G11)=(KZ11-LA11))*1,0),"")</f>
        <v/>
      </c>
      <c r="LE11" s="229" t="str">
        <f aca="false">IF((LC11&lt;&gt;""),($F11=KZ11)*($G11=LA11),"")</f>
        <v/>
      </c>
      <c r="LF11" s="229" t="str">
        <f aca="false">IF(LC11&lt;&gt;"",IF(ABS($F11-$G11)&gt;=PrSettings!$M$7,(ABS($F11-$G11-KZ11+LA11)&lt;=1)*1,IF(AND(LC11,$F11=$G11,$F11&gt;=PrSettings!$M$6),(ABS(KZ11-$F11)&lt;=1)*1,IF(AND(ABS($F11-$G11-KZ11+LA11)&lt;=1,$F11+$G11&gt;=PrSettings!$M$8),(ABS(KZ11-$F11)&lt;=1)*(ABS(LA11-$G11)&lt;=1)*1,""))),"")</f>
        <v/>
      </c>
      <c r="LG11" s="238"/>
      <c r="LI11" s="227" t="n">
        <f aca="false">$B11</f>
        <v>13</v>
      </c>
      <c r="LJ11" s="228" t="str">
        <f aca="false">GrpA!$B$9</f>
        <v>Scotland</v>
      </c>
      <c r="LK11" s="229" t="n">
        <f aca="false">$D11</f>
        <v>6</v>
      </c>
      <c r="LL11" s="228" t="str">
        <f aca="false">GrpA!$D$9</f>
        <v>Hungary</v>
      </c>
      <c r="LM11" s="232"/>
      <c r="LN11" s="232"/>
      <c r="LO11" s="237"/>
      <c r="LP11" s="229" t="str">
        <f aca="false">IF(($F11&lt;&gt;"")*($G11&lt;&gt;"")*(LM11&lt;&gt;"")*(LN11&lt;&gt;""),($F11&gt;$G11)*(LM11&gt;LN11)+($F11=$G11)*(LM11=LN11)+($F11&lt;$G11)*(LM11&lt;LN11),"")</f>
        <v/>
      </c>
      <c r="LQ11" s="229" t="str">
        <f aca="false">IF((LP11&lt;&gt;""),IF(OR($F11&lt;&gt;$G11,PrSettings!$M$4="●"),(($F11-$G11)=(LM11-LN11))*1,0),"")</f>
        <v/>
      </c>
      <c r="LR11" s="229" t="str">
        <f aca="false">IF((LP11&lt;&gt;""),($F11=LM11)*($G11=LN11),"")</f>
        <v/>
      </c>
      <c r="LS11" s="229" t="str">
        <f aca="false">IF(LP11&lt;&gt;"",IF(ABS($F11-$G11)&gt;=PrSettings!$M$7,(ABS($F11-$G11-LM11+LN11)&lt;=1)*1,IF(AND(LP11,$F11=$G11,$F11&gt;=PrSettings!$M$6),(ABS(LM11-$F11)&lt;=1)*1,IF(AND(ABS($F11-$G11-LM11+LN11)&lt;=1,$F11+$G11&gt;=PrSettings!$M$8),(ABS(LM11-$F11)&lt;=1)*(ABS(LN11-$G11)&lt;=1)*1,""))),"")</f>
        <v/>
      </c>
      <c r="LT11" s="238"/>
      <c r="LV11" s="227" t="n">
        <f aca="false">$B11</f>
        <v>13</v>
      </c>
      <c r="LW11" s="228" t="str">
        <f aca="false">GrpA!$B$9</f>
        <v>Scotland</v>
      </c>
      <c r="LX11" s="229" t="n">
        <f aca="false">$D11</f>
        <v>6</v>
      </c>
      <c r="LY11" s="228" t="str">
        <f aca="false">GrpA!$D$9</f>
        <v>Hungary</v>
      </c>
      <c r="LZ11" s="232"/>
      <c r="MA11" s="232"/>
      <c r="MB11" s="237"/>
      <c r="MC11" s="229" t="str">
        <f aca="false">IF(($F11&lt;&gt;"")*($G11&lt;&gt;"")*(LZ11&lt;&gt;"")*(MA11&lt;&gt;""),($F11&gt;$G11)*(LZ11&gt;MA11)+($F11=$G11)*(LZ11=MA11)+($F11&lt;$G11)*(LZ11&lt;MA11),"")</f>
        <v/>
      </c>
      <c r="MD11" s="229" t="str">
        <f aca="false">IF((MC11&lt;&gt;""),IF(OR($F11&lt;&gt;$G11,PrSettings!$M$4="●"),(($F11-$G11)=(LZ11-MA11))*1,0),"")</f>
        <v/>
      </c>
      <c r="ME11" s="229" t="str">
        <f aca="false">IF((MC11&lt;&gt;""),($F11=LZ11)*($G11=MA11),"")</f>
        <v/>
      </c>
      <c r="MF11" s="229" t="str">
        <f aca="false">IF(MC11&lt;&gt;"",IF(ABS($F11-$G11)&gt;=PrSettings!$M$7,(ABS($F11-$G11-LZ11+MA11)&lt;=1)*1,IF(AND(MC11,$F11=$G11,$F11&gt;=PrSettings!$M$6),(ABS(LZ11-$F11)&lt;=1)*1,IF(AND(ABS($F11-$G11-LZ11+MA11)&lt;=1,$F11+$G11&gt;=PrSettings!$M$8),(ABS(LZ11-$F11)&lt;=1)*(ABS(MA11-$G11)&lt;=1)*1,""))),"")</f>
        <v/>
      </c>
      <c r="MG11" s="238"/>
    </row>
    <row r="12" customFormat="false" ht="24" hidden="false" customHeight="true" outlineLevel="0" collapsed="false">
      <c r="A12" s="153"/>
      <c r="B12" s="217" t="str">
        <f aca="false">Language!$E$95&amp;" B"</f>
        <v>Group B</v>
      </c>
      <c r="C12" s="218"/>
      <c r="D12" s="239"/>
      <c r="E12" s="220"/>
      <c r="F12" s="240"/>
      <c r="G12" s="241"/>
      <c r="H12" s="107"/>
      <c r="I12" s="217" t="str">
        <f aca="false">$B12</f>
        <v>Group B</v>
      </c>
      <c r="J12" s="219"/>
      <c r="K12" s="239"/>
      <c r="L12" s="220"/>
      <c r="M12" s="223"/>
      <c r="N12" s="224"/>
      <c r="O12" s="221"/>
      <c r="P12" s="225"/>
      <c r="Q12" s="225"/>
      <c r="R12" s="220"/>
      <c r="S12" s="220"/>
      <c r="T12" s="226"/>
      <c r="V12" s="217" t="str">
        <f aca="false">$B12</f>
        <v>Group B</v>
      </c>
      <c r="W12" s="219"/>
      <c r="X12" s="239"/>
      <c r="Y12" s="220"/>
      <c r="Z12" s="223"/>
      <c r="AA12" s="224"/>
      <c r="AB12" s="221"/>
      <c r="AC12" s="225"/>
      <c r="AD12" s="225"/>
      <c r="AE12" s="220"/>
      <c r="AF12" s="220"/>
      <c r="AG12" s="226"/>
      <c r="AI12" s="217" t="str">
        <f aca="false">$B12</f>
        <v>Group B</v>
      </c>
      <c r="AJ12" s="219"/>
      <c r="AK12" s="239"/>
      <c r="AL12" s="220"/>
      <c r="AM12" s="223"/>
      <c r="AN12" s="224"/>
      <c r="AO12" s="221"/>
      <c r="AP12" s="225"/>
      <c r="AQ12" s="225"/>
      <c r="AR12" s="220"/>
      <c r="AS12" s="220"/>
      <c r="AT12" s="226"/>
      <c r="AV12" s="217" t="str">
        <f aca="false">$B12</f>
        <v>Group B</v>
      </c>
      <c r="AW12" s="219"/>
      <c r="AX12" s="239"/>
      <c r="AY12" s="220"/>
      <c r="AZ12" s="223"/>
      <c r="BA12" s="224"/>
      <c r="BB12" s="221"/>
      <c r="BC12" s="225"/>
      <c r="BD12" s="225"/>
      <c r="BE12" s="220"/>
      <c r="BF12" s="220"/>
      <c r="BG12" s="226"/>
      <c r="BI12" s="217" t="str">
        <f aca="false">$B12</f>
        <v>Group B</v>
      </c>
      <c r="BJ12" s="219"/>
      <c r="BK12" s="239"/>
      <c r="BL12" s="220"/>
      <c r="BM12" s="223"/>
      <c r="BN12" s="224"/>
      <c r="BO12" s="221"/>
      <c r="BP12" s="225"/>
      <c r="BQ12" s="225"/>
      <c r="BR12" s="220"/>
      <c r="BS12" s="220"/>
      <c r="BT12" s="226"/>
      <c r="BV12" s="217" t="str">
        <f aca="false">$B12</f>
        <v>Group B</v>
      </c>
      <c r="BW12" s="219"/>
      <c r="BX12" s="239"/>
      <c r="BY12" s="220"/>
      <c r="BZ12" s="223"/>
      <c r="CA12" s="224"/>
      <c r="CB12" s="221"/>
      <c r="CC12" s="225"/>
      <c r="CD12" s="225"/>
      <c r="CE12" s="220"/>
      <c r="CF12" s="220"/>
      <c r="CG12" s="226"/>
      <c r="CI12" s="217" t="str">
        <f aca="false">$B12</f>
        <v>Group B</v>
      </c>
      <c r="CJ12" s="219"/>
      <c r="CK12" s="239"/>
      <c r="CL12" s="220"/>
      <c r="CM12" s="223"/>
      <c r="CN12" s="224"/>
      <c r="CO12" s="221"/>
      <c r="CP12" s="225"/>
      <c r="CQ12" s="225"/>
      <c r="CR12" s="220"/>
      <c r="CS12" s="220"/>
      <c r="CT12" s="226"/>
      <c r="CV12" s="217" t="str">
        <f aca="false">$B12</f>
        <v>Group B</v>
      </c>
      <c r="CW12" s="219"/>
      <c r="CX12" s="239"/>
      <c r="CY12" s="220"/>
      <c r="CZ12" s="223"/>
      <c r="DA12" s="224"/>
      <c r="DB12" s="221"/>
      <c r="DC12" s="225"/>
      <c r="DD12" s="225"/>
      <c r="DE12" s="220"/>
      <c r="DF12" s="220"/>
      <c r="DG12" s="226"/>
      <c r="DI12" s="217" t="str">
        <f aca="false">$B12</f>
        <v>Group B</v>
      </c>
      <c r="DJ12" s="219"/>
      <c r="DK12" s="239"/>
      <c r="DL12" s="220"/>
      <c r="DM12" s="223"/>
      <c r="DN12" s="224"/>
      <c r="DO12" s="221"/>
      <c r="DP12" s="225"/>
      <c r="DQ12" s="225"/>
      <c r="DR12" s="220"/>
      <c r="DS12" s="220"/>
      <c r="DT12" s="226"/>
      <c r="DV12" s="217" t="str">
        <f aca="false">$B12</f>
        <v>Group B</v>
      </c>
      <c r="DW12" s="219"/>
      <c r="DX12" s="239"/>
      <c r="DY12" s="220"/>
      <c r="DZ12" s="223"/>
      <c r="EA12" s="224"/>
      <c r="EB12" s="221"/>
      <c r="EC12" s="225"/>
      <c r="ED12" s="225"/>
      <c r="EE12" s="220"/>
      <c r="EF12" s="220"/>
      <c r="EG12" s="226"/>
      <c r="EI12" s="217" t="str">
        <f aca="false">$B12</f>
        <v>Group B</v>
      </c>
      <c r="EJ12" s="219"/>
      <c r="EK12" s="239"/>
      <c r="EL12" s="220"/>
      <c r="EM12" s="223"/>
      <c r="EN12" s="224"/>
      <c r="EO12" s="221"/>
      <c r="EP12" s="225"/>
      <c r="EQ12" s="225"/>
      <c r="ER12" s="220"/>
      <c r="ES12" s="220"/>
      <c r="ET12" s="226"/>
      <c r="EV12" s="217" t="str">
        <f aca="false">$B12</f>
        <v>Group B</v>
      </c>
      <c r="EW12" s="219"/>
      <c r="EX12" s="239"/>
      <c r="EY12" s="220"/>
      <c r="EZ12" s="223"/>
      <c r="FA12" s="224"/>
      <c r="FB12" s="221"/>
      <c r="FC12" s="225"/>
      <c r="FD12" s="225"/>
      <c r="FE12" s="220"/>
      <c r="FF12" s="220"/>
      <c r="FG12" s="226"/>
      <c r="FI12" s="217" t="str">
        <f aca="false">$B12</f>
        <v>Group B</v>
      </c>
      <c r="FJ12" s="219"/>
      <c r="FK12" s="239"/>
      <c r="FL12" s="220"/>
      <c r="FM12" s="223"/>
      <c r="FN12" s="224"/>
      <c r="FO12" s="221"/>
      <c r="FP12" s="225"/>
      <c r="FQ12" s="225"/>
      <c r="FR12" s="220"/>
      <c r="FS12" s="220"/>
      <c r="FT12" s="226"/>
      <c r="FV12" s="217" t="str">
        <f aca="false">$B12</f>
        <v>Group B</v>
      </c>
      <c r="FW12" s="219"/>
      <c r="FX12" s="239"/>
      <c r="FY12" s="220"/>
      <c r="FZ12" s="223"/>
      <c r="GA12" s="224"/>
      <c r="GB12" s="221"/>
      <c r="GC12" s="225"/>
      <c r="GD12" s="225"/>
      <c r="GE12" s="220"/>
      <c r="GF12" s="220"/>
      <c r="GG12" s="226"/>
      <c r="GI12" s="217" t="str">
        <f aca="false">$B12</f>
        <v>Group B</v>
      </c>
      <c r="GJ12" s="219"/>
      <c r="GK12" s="239"/>
      <c r="GL12" s="220"/>
      <c r="GM12" s="223"/>
      <c r="GN12" s="224"/>
      <c r="GO12" s="221"/>
      <c r="GP12" s="225"/>
      <c r="GQ12" s="225"/>
      <c r="GR12" s="220"/>
      <c r="GS12" s="220"/>
      <c r="GT12" s="226"/>
      <c r="GV12" s="217" t="str">
        <f aca="false">$B12</f>
        <v>Group B</v>
      </c>
      <c r="GW12" s="219"/>
      <c r="GX12" s="239"/>
      <c r="GY12" s="220"/>
      <c r="GZ12" s="223"/>
      <c r="HA12" s="224"/>
      <c r="HB12" s="221"/>
      <c r="HC12" s="225"/>
      <c r="HD12" s="225"/>
      <c r="HE12" s="220"/>
      <c r="HF12" s="220"/>
      <c r="HG12" s="226"/>
      <c r="HI12" s="217" t="str">
        <f aca="false">$B12</f>
        <v>Group B</v>
      </c>
      <c r="HJ12" s="219"/>
      <c r="HK12" s="239"/>
      <c r="HL12" s="220"/>
      <c r="HM12" s="223"/>
      <c r="HN12" s="224"/>
      <c r="HO12" s="221"/>
      <c r="HP12" s="225"/>
      <c r="HQ12" s="225"/>
      <c r="HR12" s="220"/>
      <c r="HS12" s="220"/>
      <c r="HT12" s="226"/>
      <c r="HV12" s="217" t="str">
        <f aca="false">$B12</f>
        <v>Group B</v>
      </c>
      <c r="HW12" s="219"/>
      <c r="HX12" s="239"/>
      <c r="HY12" s="220"/>
      <c r="HZ12" s="223"/>
      <c r="IA12" s="224"/>
      <c r="IB12" s="221"/>
      <c r="IC12" s="225"/>
      <c r="ID12" s="225"/>
      <c r="IE12" s="220"/>
      <c r="IF12" s="220"/>
      <c r="IG12" s="226"/>
      <c r="II12" s="217" t="str">
        <f aca="false">$B12</f>
        <v>Group B</v>
      </c>
      <c r="IJ12" s="219"/>
      <c r="IK12" s="239"/>
      <c r="IL12" s="220"/>
      <c r="IM12" s="223"/>
      <c r="IN12" s="224"/>
      <c r="IO12" s="221"/>
      <c r="IP12" s="225"/>
      <c r="IQ12" s="225"/>
      <c r="IR12" s="220"/>
      <c r="IS12" s="220"/>
      <c r="IT12" s="226"/>
      <c r="IV12" s="217" t="str">
        <f aca="false">$B12</f>
        <v>Group B</v>
      </c>
      <c r="IW12" s="219"/>
      <c r="IX12" s="239"/>
      <c r="IY12" s="220"/>
      <c r="IZ12" s="223"/>
      <c r="JA12" s="224"/>
      <c r="JB12" s="221"/>
      <c r="JC12" s="225"/>
      <c r="JD12" s="225"/>
      <c r="JE12" s="220"/>
      <c r="JF12" s="220"/>
      <c r="JG12" s="226"/>
      <c r="JI12" s="217" t="str">
        <f aca="false">$B12</f>
        <v>Group B</v>
      </c>
      <c r="JJ12" s="219"/>
      <c r="JK12" s="239"/>
      <c r="JL12" s="220"/>
      <c r="JM12" s="223"/>
      <c r="JN12" s="224"/>
      <c r="JO12" s="221"/>
      <c r="JP12" s="225"/>
      <c r="JQ12" s="225"/>
      <c r="JR12" s="220"/>
      <c r="JS12" s="220"/>
      <c r="JT12" s="226"/>
      <c r="JV12" s="217" t="str">
        <f aca="false">$B12</f>
        <v>Group B</v>
      </c>
      <c r="JW12" s="219"/>
      <c r="JX12" s="239"/>
      <c r="JY12" s="220"/>
      <c r="JZ12" s="223"/>
      <c r="KA12" s="224"/>
      <c r="KB12" s="221"/>
      <c r="KC12" s="225"/>
      <c r="KD12" s="225"/>
      <c r="KE12" s="220"/>
      <c r="KF12" s="220"/>
      <c r="KG12" s="226"/>
      <c r="KI12" s="217" t="str">
        <f aca="false">$B12</f>
        <v>Group B</v>
      </c>
      <c r="KJ12" s="219"/>
      <c r="KK12" s="239"/>
      <c r="KL12" s="220"/>
      <c r="KM12" s="223"/>
      <c r="KN12" s="224"/>
      <c r="KO12" s="221"/>
      <c r="KP12" s="225"/>
      <c r="KQ12" s="225"/>
      <c r="KR12" s="220"/>
      <c r="KS12" s="220"/>
      <c r="KT12" s="226"/>
      <c r="KV12" s="217" t="str">
        <f aca="false">$B12</f>
        <v>Group B</v>
      </c>
      <c r="KW12" s="219"/>
      <c r="KX12" s="239"/>
      <c r="KY12" s="220"/>
      <c r="KZ12" s="223"/>
      <c r="LA12" s="224"/>
      <c r="LB12" s="221"/>
      <c r="LC12" s="225"/>
      <c r="LD12" s="225"/>
      <c r="LE12" s="220"/>
      <c r="LF12" s="220"/>
      <c r="LG12" s="226"/>
      <c r="LI12" s="217" t="str">
        <f aca="false">$B12</f>
        <v>Group B</v>
      </c>
      <c r="LJ12" s="219"/>
      <c r="LK12" s="239"/>
      <c r="LL12" s="220"/>
      <c r="LM12" s="223"/>
      <c r="LN12" s="224"/>
      <c r="LO12" s="221"/>
      <c r="LP12" s="225"/>
      <c r="LQ12" s="225"/>
      <c r="LR12" s="220"/>
      <c r="LS12" s="220"/>
      <c r="LT12" s="226"/>
      <c r="LV12" s="217" t="str">
        <f aca="false">$B12</f>
        <v>Group B</v>
      </c>
      <c r="LW12" s="219"/>
      <c r="LX12" s="239"/>
      <c r="LY12" s="220"/>
      <c r="LZ12" s="223"/>
      <c r="MA12" s="224"/>
      <c r="MB12" s="221"/>
      <c r="MC12" s="225"/>
      <c r="MD12" s="225"/>
      <c r="ME12" s="220"/>
      <c r="MF12" s="220"/>
      <c r="MG12" s="226"/>
    </row>
    <row r="13" customFormat="false" ht="15" hidden="false" customHeight="false" outlineLevel="0" collapsed="false">
      <c r="A13" s="153"/>
      <c r="B13" s="227" t="n">
        <f aca="false" t="array" ref="B13:B13">INDEX(Groups!$C$7:$C$35,MATCH(C13,Groups!$D$7:$D$35,0))</f>
        <v>3</v>
      </c>
      <c r="C13" s="228" t="str">
        <f aca="false">GrpB!$B$4</f>
        <v>Spain</v>
      </c>
      <c r="D13" s="229" t="n">
        <f aca="false" t="array" ref="D13:D13">INDEX(Groups!$C$7:$C$35,MATCH(E13,Groups!$D$7:$D$35,0))</f>
        <v>14</v>
      </c>
      <c r="E13" s="228" t="str">
        <f aca="false">GrpB!$D$4</f>
        <v>Croatia</v>
      </c>
      <c r="F13" s="230" t="n">
        <f aca="false">GrpB!$E$4</f>
        <v>2</v>
      </c>
      <c r="G13" s="231" t="n">
        <f aca="false">GrpB!$G$4</f>
        <v>2</v>
      </c>
      <c r="H13" s="107"/>
      <c r="I13" s="227" t="n">
        <f aca="false">$B13</f>
        <v>3</v>
      </c>
      <c r="J13" s="228" t="str">
        <f aca="false">GrpB!$B$4</f>
        <v>Spain</v>
      </c>
      <c r="K13" s="229" t="n">
        <f aca="false">$D13</f>
        <v>14</v>
      </c>
      <c r="L13" s="228" t="str">
        <f aca="false">GrpB!$D$4</f>
        <v>Croatia</v>
      </c>
      <c r="M13" s="232"/>
      <c r="N13" s="232"/>
      <c r="O13" s="233"/>
      <c r="P13" s="229" t="str">
        <f aca="false">IF(($F13&lt;&gt;"")*($G13&lt;&gt;"")*(M13&lt;&gt;"")*(N13&lt;&gt;""),($F13&gt;$G13)*(M13&gt;N13)+($F13=$G13)*(M13=N13)+($F13&lt;$G13)*(M13&lt;N13),"")</f>
        <v/>
      </c>
      <c r="Q13" s="229" t="str">
        <f aca="false">IF((P13&lt;&gt;""),IF(OR($F13&lt;&gt;$G13,PrSettings!$M$4="●"),(($F13-$G13)=(M13-N13))*1,0),"")</f>
        <v/>
      </c>
      <c r="R13" s="229" t="str">
        <f aca="false">IF((P13&lt;&gt;""),($F13=M13)*($G13=N13),"")</f>
        <v/>
      </c>
      <c r="S13" s="229" t="str">
        <f aca="false">IF(P13&lt;&gt;"",IF(ABS($F13-$G13)&gt;=PrSettings!$M$7,(ABS($F13-$G13-M13+N13)&lt;=1)*1,IF(AND(P13,$F13=$G13,$F13&gt;=PrSettings!$M$6),(ABS(M13-$F13)&lt;=1)*1,IF(AND(ABS($F13-$G13-M13+N13)&lt;=1,$F13+$G13&gt;=PrSettings!$M$8),(ABS(M13-$F13)&lt;=1)*(ABS(N13-$G13)&lt;=1)*1,""))),"")</f>
        <v/>
      </c>
      <c r="T13" s="234"/>
      <c r="V13" s="227" t="n">
        <f aca="false">$B13</f>
        <v>3</v>
      </c>
      <c r="W13" s="228" t="str">
        <f aca="false">GrpB!$B$4</f>
        <v>Spain</v>
      </c>
      <c r="X13" s="229" t="n">
        <f aca="false">$D13</f>
        <v>14</v>
      </c>
      <c r="Y13" s="228" t="str">
        <f aca="false">GrpB!$D$4</f>
        <v>Croatia</v>
      </c>
      <c r="Z13" s="232"/>
      <c r="AA13" s="232"/>
      <c r="AB13" s="233"/>
      <c r="AC13" s="229" t="str">
        <f aca="false">IF(($F13&lt;&gt;"")*($G13&lt;&gt;"")*(Z13&lt;&gt;"")*(AA13&lt;&gt;""),($F13&gt;$G13)*(Z13&gt;AA13)+($F13=$G13)*(Z13=AA13)+($F13&lt;$G13)*(Z13&lt;AA13),"")</f>
        <v/>
      </c>
      <c r="AD13" s="229" t="str">
        <f aca="false">IF((AC13&lt;&gt;""),IF(OR($F13&lt;&gt;$G13,PrSettings!$M$4="●"),(($F13-$G13)=(Z13-AA13))*1,0),"")</f>
        <v/>
      </c>
      <c r="AE13" s="229" t="str">
        <f aca="false">IF((AC13&lt;&gt;""),($F13=Z13)*($G13=AA13),"")</f>
        <v/>
      </c>
      <c r="AF13" s="229" t="str">
        <f aca="false">IF(AC13&lt;&gt;"",IF(ABS($F13-$G13)&gt;=PrSettings!$M$7,(ABS($F13-$G13-Z13+AA13)&lt;=1)*1,IF(AND(AC13,$F13=$G13,$F13&gt;=PrSettings!$M$6),(ABS(Z13-$F13)&lt;=1)*1,IF(AND(ABS($F13-$G13-Z13+AA13)&lt;=1,$F13+$G13&gt;=PrSettings!$M$8),(ABS(Z13-$F13)&lt;=1)*(ABS(AA13-$G13)&lt;=1)*1,""))),"")</f>
        <v/>
      </c>
      <c r="AG13" s="234"/>
      <c r="AI13" s="227" t="n">
        <f aca="false">$B13</f>
        <v>3</v>
      </c>
      <c r="AJ13" s="228" t="str">
        <f aca="false">GrpB!$B$4</f>
        <v>Spain</v>
      </c>
      <c r="AK13" s="229" t="n">
        <f aca="false">$D13</f>
        <v>14</v>
      </c>
      <c r="AL13" s="228" t="str">
        <f aca="false">GrpB!$D$4</f>
        <v>Croatia</v>
      </c>
      <c r="AM13" s="232"/>
      <c r="AN13" s="232"/>
      <c r="AO13" s="233"/>
      <c r="AP13" s="229" t="str">
        <f aca="false">IF(($F13&lt;&gt;"")*($G13&lt;&gt;"")*(AM13&lt;&gt;"")*(AN13&lt;&gt;""),($F13&gt;$G13)*(AM13&gt;AN13)+($F13=$G13)*(AM13=AN13)+($F13&lt;$G13)*(AM13&lt;AN13),"")</f>
        <v/>
      </c>
      <c r="AQ13" s="229" t="str">
        <f aca="false">IF((AP13&lt;&gt;""),IF(OR($F13&lt;&gt;$G13,PrSettings!$M$4="●"),(($F13-$G13)=(AM13-AN13))*1,0),"")</f>
        <v/>
      </c>
      <c r="AR13" s="229" t="str">
        <f aca="false">IF((AP13&lt;&gt;""),($F13=AM13)*($G13=AN13),"")</f>
        <v/>
      </c>
      <c r="AS13" s="229" t="str">
        <f aca="false">IF(AP13&lt;&gt;"",IF(ABS($F13-$G13)&gt;=PrSettings!$M$7,(ABS($F13-$G13-AM13+AN13)&lt;=1)*1,IF(AND(AP13,$F13=$G13,$F13&gt;=PrSettings!$M$6),(ABS(AM13-$F13)&lt;=1)*1,IF(AND(ABS($F13-$G13-AM13+AN13)&lt;=1,$F13+$G13&gt;=PrSettings!$M$8),(ABS(AM13-$F13)&lt;=1)*(ABS(AN13-$G13)&lt;=1)*1,""))),"")</f>
        <v/>
      </c>
      <c r="AT13" s="234"/>
      <c r="AV13" s="227" t="n">
        <f aca="false">$B13</f>
        <v>3</v>
      </c>
      <c r="AW13" s="228" t="str">
        <f aca="false">GrpB!$B$4</f>
        <v>Spain</v>
      </c>
      <c r="AX13" s="229" t="n">
        <f aca="false">$D13</f>
        <v>14</v>
      </c>
      <c r="AY13" s="228" t="str">
        <f aca="false">GrpB!$D$4</f>
        <v>Croatia</v>
      </c>
      <c r="AZ13" s="232"/>
      <c r="BA13" s="232"/>
      <c r="BB13" s="233"/>
      <c r="BC13" s="229" t="str">
        <f aca="false">IF(($F13&lt;&gt;"")*($G13&lt;&gt;"")*(AZ13&lt;&gt;"")*(BA13&lt;&gt;""),($F13&gt;$G13)*(AZ13&gt;BA13)+($F13=$G13)*(AZ13=BA13)+($F13&lt;$G13)*(AZ13&lt;BA13),"")</f>
        <v/>
      </c>
      <c r="BD13" s="229" t="str">
        <f aca="false">IF((BC13&lt;&gt;""),IF(OR($F13&lt;&gt;$G13,PrSettings!$M$4="●"),(($F13-$G13)=(AZ13-BA13))*1,0),"")</f>
        <v/>
      </c>
      <c r="BE13" s="229" t="str">
        <f aca="false">IF((BC13&lt;&gt;""),($F13=AZ13)*($G13=BA13),"")</f>
        <v/>
      </c>
      <c r="BF13" s="229" t="str">
        <f aca="false">IF(BC13&lt;&gt;"",IF(ABS($F13-$G13)&gt;=PrSettings!$M$7,(ABS($F13-$G13-AZ13+BA13)&lt;=1)*1,IF(AND(BC13,$F13=$G13,$F13&gt;=PrSettings!$M$6),(ABS(AZ13-$F13)&lt;=1)*1,IF(AND(ABS($F13-$G13-AZ13+BA13)&lt;=1,$F13+$G13&gt;=PrSettings!$M$8),(ABS(AZ13-$F13)&lt;=1)*(ABS(BA13-$G13)&lt;=1)*1,""))),"")</f>
        <v/>
      </c>
      <c r="BG13" s="234"/>
      <c r="BI13" s="227" t="n">
        <f aca="false">$B13</f>
        <v>3</v>
      </c>
      <c r="BJ13" s="228" t="str">
        <f aca="false">GrpB!$B$4</f>
        <v>Spain</v>
      </c>
      <c r="BK13" s="229" t="n">
        <f aca="false">$D13</f>
        <v>14</v>
      </c>
      <c r="BL13" s="228" t="str">
        <f aca="false">GrpB!$D$4</f>
        <v>Croatia</v>
      </c>
      <c r="BM13" s="232"/>
      <c r="BN13" s="232"/>
      <c r="BO13" s="233"/>
      <c r="BP13" s="229" t="str">
        <f aca="false">IF(($F13&lt;&gt;"")*($G13&lt;&gt;"")*(BM13&lt;&gt;"")*(BN13&lt;&gt;""),($F13&gt;$G13)*(BM13&gt;BN13)+($F13=$G13)*(BM13=BN13)+($F13&lt;$G13)*(BM13&lt;BN13),"")</f>
        <v/>
      </c>
      <c r="BQ13" s="229" t="str">
        <f aca="false">IF((BP13&lt;&gt;""),IF(OR($F13&lt;&gt;$G13,PrSettings!$M$4="●"),(($F13-$G13)=(BM13-BN13))*1,0),"")</f>
        <v/>
      </c>
      <c r="BR13" s="229" t="str">
        <f aca="false">IF((BP13&lt;&gt;""),($F13=BM13)*($G13=BN13),"")</f>
        <v/>
      </c>
      <c r="BS13" s="229" t="str">
        <f aca="false">IF(BP13&lt;&gt;"",IF(ABS($F13-$G13)&gt;=PrSettings!$M$7,(ABS($F13-$G13-BM13+BN13)&lt;=1)*1,IF(AND(BP13,$F13=$G13,$F13&gt;=PrSettings!$M$6),(ABS(BM13-$F13)&lt;=1)*1,IF(AND(ABS($F13-$G13-BM13+BN13)&lt;=1,$F13+$G13&gt;=PrSettings!$M$8),(ABS(BM13-$F13)&lt;=1)*(ABS(BN13-$G13)&lt;=1)*1,""))),"")</f>
        <v/>
      </c>
      <c r="BT13" s="234"/>
      <c r="BV13" s="227" t="n">
        <f aca="false">$B13</f>
        <v>3</v>
      </c>
      <c r="BW13" s="228" t="str">
        <f aca="false">GrpB!$B$4</f>
        <v>Spain</v>
      </c>
      <c r="BX13" s="229" t="n">
        <f aca="false">$D13</f>
        <v>14</v>
      </c>
      <c r="BY13" s="228" t="str">
        <f aca="false">GrpB!$D$4</f>
        <v>Croatia</v>
      </c>
      <c r="BZ13" s="232"/>
      <c r="CA13" s="232"/>
      <c r="CB13" s="233"/>
      <c r="CC13" s="229" t="str">
        <f aca="false">IF(($F13&lt;&gt;"")*($G13&lt;&gt;"")*(BZ13&lt;&gt;"")*(CA13&lt;&gt;""),($F13&gt;$G13)*(BZ13&gt;CA13)+($F13=$G13)*(BZ13=CA13)+($F13&lt;$G13)*(BZ13&lt;CA13),"")</f>
        <v/>
      </c>
      <c r="CD13" s="229" t="str">
        <f aca="false">IF((CC13&lt;&gt;""),IF(OR($F13&lt;&gt;$G13,PrSettings!$M$4="●"),(($F13-$G13)=(BZ13-CA13))*1,0),"")</f>
        <v/>
      </c>
      <c r="CE13" s="229" t="str">
        <f aca="false">IF((CC13&lt;&gt;""),($F13=BZ13)*($G13=CA13),"")</f>
        <v/>
      </c>
      <c r="CF13" s="229" t="str">
        <f aca="false">IF(CC13&lt;&gt;"",IF(ABS($F13-$G13)&gt;=PrSettings!$M$7,(ABS($F13-$G13-BZ13+CA13)&lt;=1)*1,IF(AND(CC13,$F13=$G13,$F13&gt;=PrSettings!$M$6),(ABS(BZ13-$F13)&lt;=1)*1,IF(AND(ABS($F13-$G13-BZ13+CA13)&lt;=1,$F13+$G13&gt;=PrSettings!$M$8),(ABS(BZ13-$F13)&lt;=1)*(ABS(CA13-$G13)&lt;=1)*1,""))),"")</f>
        <v/>
      </c>
      <c r="CG13" s="234"/>
      <c r="CI13" s="227" t="n">
        <f aca="false">$B13</f>
        <v>3</v>
      </c>
      <c r="CJ13" s="228" t="str">
        <f aca="false">GrpB!$B$4</f>
        <v>Spain</v>
      </c>
      <c r="CK13" s="229" t="n">
        <f aca="false">$D13</f>
        <v>14</v>
      </c>
      <c r="CL13" s="228" t="str">
        <f aca="false">GrpB!$D$4</f>
        <v>Croatia</v>
      </c>
      <c r="CM13" s="232"/>
      <c r="CN13" s="232"/>
      <c r="CO13" s="233"/>
      <c r="CP13" s="229" t="str">
        <f aca="false">IF(($F13&lt;&gt;"")*($G13&lt;&gt;"")*(CM13&lt;&gt;"")*(CN13&lt;&gt;""),($F13&gt;$G13)*(CM13&gt;CN13)+($F13=$G13)*(CM13=CN13)+($F13&lt;$G13)*(CM13&lt;CN13),"")</f>
        <v/>
      </c>
      <c r="CQ13" s="229" t="str">
        <f aca="false">IF((CP13&lt;&gt;""),IF(OR($F13&lt;&gt;$G13,PrSettings!$M$4="●"),(($F13-$G13)=(CM13-CN13))*1,0),"")</f>
        <v/>
      </c>
      <c r="CR13" s="229" t="str">
        <f aca="false">IF((CP13&lt;&gt;""),($F13=CM13)*($G13=CN13),"")</f>
        <v/>
      </c>
      <c r="CS13" s="229" t="str">
        <f aca="false">IF(CP13&lt;&gt;"",IF(ABS($F13-$G13)&gt;=PrSettings!$M$7,(ABS($F13-$G13-CM13+CN13)&lt;=1)*1,IF(AND(CP13,$F13=$G13,$F13&gt;=PrSettings!$M$6),(ABS(CM13-$F13)&lt;=1)*1,IF(AND(ABS($F13-$G13-CM13+CN13)&lt;=1,$F13+$G13&gt;=PrSettings!$M$8),(ABS(CM13-$F13)&lt;=1)*(ABS(CN13-$G13)&lt;=1)*1,""))),"")</f>
        <v/>
      </c>
      <c r="CT13" s="234"/>
      <c r="CV13" s="227" t="n">
        <f aca="false">$B13</f>
        <v>3</v>
      </c>
      <c r="CW13" s="228" t="str">
        <f aca="false">GrpB!$B$4</f>
        <v>Spain</v>
      </c>
      <c r="CX13" s="229" t="n">
        <f aca="false">$D13</f>
        <v>14</v>
      </c>
      <c r="CY13" s="228" t="str">
        <f aca="false">GrpB!$D$4</f>
        <v>Croatia</v>
      </c>
      <c r="CZ13" s="232"/>
      <c r="DA13" s="232"/>
      <c r="DB13" s="233"/>
      <c r="DC13" s="229" t="str">
        <f aca="false">IF(($F13&lt;&gt;"")*($G13&lt;&gt;"")*(CZ13&lt;&gt;"")*(DA13&lt;&gt;""),($F13&gt;$G13)*(CZ13&gt;DA13)+($F13=$G13)*(CZ13=DA13)+($F13&lt;$G13)*(CZ13&lt;DA13),"")</f>
        <v/>
      </c>
      <c r="DD13" s="229" t="str">
        <f aca="false">IF((DC13&lt;&gt;""),IF(OR($F13&lt;&gt;$G13,PrSettings!$M$4="●"),(($F13-$G13)=(CZ13-DA13))*1,0),"")</f>
        <v/>
      </c>
      <c r="DE13" s="229" t="str">
        <f aca="false">IF((DC13&lt;&gt;""),($F13=CZ13)*($G13=DA13),"")</f>
        <v/>
      </c>
      <c r="DF13" s="229" t="str">
        <f aca="false">IF(DC13&lt;&gt;"",IF(ABS($F13-$G13)&gt;=PrSettings!$M$7,(ABS($F13-$G13-CZ13+DA13)&lt;=1)*1,IF(AND(DC13,$F13=$G13,$F13&gt;=PrSettings!$M$6),(ABS(CZ13-$F13)&lt;=1)*1,IF(AND(ABS($F13-$G13-CZ13+DA13)&lt;=1,$F13+$G13&gt;=PrSettings!$M$8),(ABS(CZ13-$F13)&lt;=1)*(ABS(DA13-$G13)&lt;=1)*1,""))),"")</f>
        <v/>
      </c>
      <c r="DG13" s="234"/>
      <c r="DI13" s="227" t="n">
        <f aca="false">$B13</f>
        <v>3</v>
      </c>
      <c r="DJ13" s="228" t="str">
        <f aca="false">GrpB!$B$4</f>
        <v>Spain</v>
      </c>
      <c r="DK13" s="229" t="n">
        <f aca="false">$D13</f>
        <v>14</v>
      </c>
      <c r="DL13" s="228" t="str">
        <f aca="false">GrpB!$D$4</f>
        <v>Croatia</v>
      </c>
      <c r="DM13" s="232"/>
      <c r="DN13" s="232"/>
      <c r="DO13" s="233"/>
      <c r="DP13" s="229" t="str">
        <f aca="false">IF(($F13&lt;&gt;"")*($G13&lt;&gt;"")*(DM13&lt;&gt;"")*(DN13&lt;&gt;""),($F13&gt;$G13)*(DM13&gt;DN13)+($F13=$G13)*(DM13=DN13)+($F13&lt;$G13)*(DM13&lt;DN13),"")</f>
        <v/>
      </c>
      <c r="DQ13" s="229" t="str">
        <f aca="false">IF((DP13&lt;&gt;""),IF(OR($F13&lt;&gt;$G13,PrSettings!$M$4="●"),(($F13-$G13)=(DM13-DN13))*1,0),"")</f>
        <v/>
      </c>
      <c r="DR13" s="229" t="str">
        <f aca="false">IF((DP13&lt;&gt;""),($F13=DM13)*($G13=DN13),"")</f>
        <v/>
      </c>
      <c r="DS13" s="229" t="str">
        <f aca="false">IF(DP13&lt;&gt;"",IF(ABS($F13-$G13)&gt;=PrSettings!$M$7,(ABS($F13-$G13-DM13+DN13)&lt;=1)*1,IF(AND(DP13,$F13=$G13,$F13&gt;=PrSettings!$M$6),(ABS(DM13-$F13)&lt;=1)*1,IF(AND(ABS($F13-$G13-DM13+DN13)&lt;=1,$F13+$G13&gt;=PrSettings!$M$8),(ABS(DM13-$F13)&lt;=1)*(ABS(DN13-$G13)&lt;=1)*1,""))),"")</f>
        <v/>
      </c>
      <c r="DT13" s="234"/>
      <c r="DV13" s="227" t="n">
        <f aca="false">$B13</f>
        <v>3</v>
      </c>
      <c r="DW13" s="228" t="str">
        <f aca="false">GrpB!$B$4</f>
        <v>Spain</v>
      </c>
      <c r="DX13" s="229" t="n">
        <f aca="false">$D13</f>
        <v>14</v>
      </c>
      <c r="DY13" s="228" t="str">
        <f aca="false">GrpB!$D$4</f>
        <v>Croatia</v>
      </c>
      <c r="DZ13" s="232"/>
      <c r="EA13" s="232"/>
      <c r="EB13" s="233"/>
      <c r="EC13" s="229" t="str">
        <f aca="false">IF(($F13&lt;&gt;"")*($G13&lt;&gt;"")*(DZ13&lt;&gt;"")*(EA13&lt;&gt;""),($F13&gt;$G13)*(DZ13&gt;EA13)+($F13=$G13)*(DZ13=EA13)+($F13&lt;$G13)*(DZ13&lt;EA13),"")</f>
        <v/>
      </c>
      <c r="ED13" s="229" t="str">
        <f aca="false">IF((EC13&lt;&gt;""),IF(OR($F13&lt;&gt;$G13,PrSettings!$M$4="●"),(($F13-$G13)=(DZ13-EA13))*1,0),"")</f>
        <v/>
      </c>
      <c r="EE13" s="229" t="str">
        <f aca="false">IF((EC13&lt;&gt;""),($F13=DZ13)*($G13=EA13),"")</f>
        <v/>
      </c>
      <c r="EF13" s="229" t="str">
        <f aca="false">IF(EC13&lt;&gt;"",IF(ABS($F13-$G13)&gt;=PrSettings!$M$7,(ABS($F13-$G13-DZ13+EA13)&lt;=1)*1,IF(AND(EC13,$F13=$G13,$F13&gt;=PrSettings!$M$6),(ABS(DZ13-$F13)&lt;=1)*1,IF(AND(ABS($F13-$G13-DZ13+EA13)&lt;=1,$F13+$G13&gt;=PrSettings!$M$8),(ABS(DZ13-$F13)&lt;=1)*(ABS(EA13-$G13)&lt;=1)*1,""))),"")</f>
        <v/>
      </c>
      <c r="EG13" s="234"/>
      <c r="EI13" s="227" t="n">
        <f aca="false">$B13</f>
        <v>3</v>
      </c>
      <c r="EJ13" s="228" t="str">
        <f aca="false">GrpB!$B$4</f>
        <v>Spain</v>
      </c>
      <c r="EK13" s="229" t="n">
        <f aca="false">$D13</f>
        <v>14</v>
      </c>
      <c r="EL13" s="228" t="str">
        <f aca="false">GrpB!$D$4</f>
        <v>Croatia</v>
      </c>
      <c r="EM13" s="232"/>
      <c r="EN13" s="232"/>
      <c r="EO13" s="233"/>
      <c r="EP13" s="229" t="str">
        <f aca="false">IF(($F13&lt;&gt;"")*($G13&lt;&gt;"")*(EM13&lt;&gt;"")*(EN13&lt;&gt;""),($F13&gt;$G13)*(EM13&gt;EN13)+($F13=$G13)*(EM13=EN13)+($F13&lt;$G13)*(EM13&lt;EN13),"")</f>
        <v/>
      </c>
      <c r="EQ13" s="229" t="str">
        <f aca="false">IF((EP13&lt;&gt;""),IF(OR($F13&lt;&gt;$G13,PrSettings!$M$4="●"),(($F13-$G13)=(EM13-EN13))*1,0),"")</f>
        <v/>
      </c>
      <c r="ER13" s="229" t="str">
        <f aca="false">IF((EP13&lt;&gt;""),($F13=EM13)*($G13=EN13),"")</f>
        <v/>
      </c>
      <c r="ES13" s="229" t="str">
        <f aca="false">IF(EP13&lt;&gt;"",IF(ABS($F13-$G13)&gt;=PrSettings!$M$7,(ABS($F13-$G13-EM13+EN13)&lt;=1)*1,IF(AND(EP13,$F13=$G13,$F13&gt;=PrSettings!$M$6),(ABS(EM13-$F13)&lt;=1)*1,IF(AND(ABS($F13-$G13-EM13+EN13)&lt;=1,$F13+$G13&gt;=PrSettings!$M$8),(ABS(EM13-$F13)&lt;=1)*(ABS(EN13-$G13)&lt;=1)*1,""))),"")</f>
        <v/>
      </c>
      <c r="ET13" s="234"/>
      <c r="EV13" s="227" t="n">
        <f aca="false">$B13</f>
        <v>3</v>
      </c>
      <c r="EW13" s="228" t="str">
        <f aca="false">GrpB!$B$4</f>
        <v>Spain</v>
      </c>
      <c r="EX13" s="229" t="n">
        <f aca="false">$D13</f>
        <v>14</v>
      </c>
      <c r="EY13" s="228" t="str">
        <f aca="false">GrpB!$D$4</f>
        <v>Croatia</v>
      </c>
      <c r="EZ13" s="232"/>
      <c r="FA13" s="232"/>
      <c r="FB13" s="233"/>
      <c r="FC13" s="229" t="str">
        <f aca="false">IF(($F13&lt;&gt;"")*($G13&lt;&gt;"")*(EZ13&lt;&gt;"")*(FA13&lt;&gt;""),($F13&gt;$G13)*(EZ13&gt;FA13)+($F13=$G13)*(EZ13=FA13)+($F13&lt;$G13)*(EZ13&lt;FA13),"")</f>
        <v/>
      </c>
      <c r="FD13" s="229" t="str">
        <f aca="false">IF((FC13&lt;&gt;""),IF(OR($F13&lt;&gt;$G13,PrSettings!$M$4="●"),(($F13-$G13)=(EZ13-FA13))*1,0),"")</f>
        <v/>
      </c>
      <c r="FE13" s="229" t="str">
        <f aca="false">IF((FC13&lt;&gt;""),($F13=EZ13)*($G13=FA13),"")</f>
        <v/>
      </c>
      <c r="FF13" s="229" t="str">
        <f aca="false">IF(FC13&lt;&gt;"",IF(ABS($F13-$G13)&gt;=PrSettings!$M$7,(ABS($F13-$G13-EZ13+FA13)&lt;=1)*1,IF(AND(FC13,$F13=$G13,$F13&gt;=PrSettings!$M$6),(ABS(EZ13-$F13)&lt;=1)*1,IF(AND(ABS($F13-$G13-EZ13+FA13)&lt;=1,$F13+$G13&gt;=PrSettings!$M$8),(ABS(EZ13-$F13)&lt;=1)*(ABS(FA13-$G13)&lt;=1)*1,""))),"")</f>
        <v/>
      </c>
      <c r="FG13" s="234"/>
      <c r="FI13" s="227" t="n">
        <f aca="false">$B13</f>
        <v>3</v>
      </c>
      <c r="FJ13" s="228" t="str">
        <f aca="false">GrpB!$B$4</f>
        <v>Spain</v>
      </c>
      <c r="FK13" s="229" t="n">
        <f aca="false">$D13</f>
        <v>14</v>
      </c>
      <c r="FL13" s="228" t="str">
        <f aca="false">GrpB!$D$4</f>
        <v>Croatia</v>
      </c>
      <c r="FM13" s="232"/>
      <c r="FN13" s="232"/>
      <c r="FO13" s="233"/>
      <c r="FP13" s="229" t="str">
        <f aca="false">IF(($F13&lt;&gt;"")*($G13&lt;&gt;"")*(FM13&lt;&gt;"")*(FN13&lt;&gt;""),($F13&gt;$G13)*(FM13&gt;FN13)+($F13=$G13)*(FM13=FN13)+($F13&lt;$G13)*(FM13&lt;FN13),"")</f>
        <v/>
      </c>
      <c r="FQ13" s="229" t="str">
        <f aca="false">IF((FP13&lt;&gt;""),IF(OR($F13&lt;&gt;$G13,PrSettings!$M$4="●"),(($F13-$G13)=(FM13-FN13))*1,0),"")</f>
        <v/>
      </c>
      <c r="FR13" s="229" t="str">
        <f aca="false">IF((FP13&lt;&gt;""),($F13=FM13)*($G13=FN13),"")</f>
        <v/>
      </c>
      <c r="FS13" s="229" t="str">
        <f aca="false">IF(FP13&lt;&gt;"",IF(ABS($F13-$G13)&gt;=PrSettings!$M$7,(ABS($F13-$G13-FM13+FN13)&lt;=1)*1,IF(AND(FP13,$F13=$G13,$F13&gt;=PrSettings!$M$6),(ABS(FM13-$F13)&lt;=1)*1,IF(AND(ABS($F13-$G13-FM13+FN13)&lt;=1,$F13+$G13&gt;=PrSettings!$M$8),(ABS(FM13-$F13)&lt;=1)*(ABS(FN13-$G13)&lt;=1)*1,""))),"")</f>
        <v/>
      </c>
      <c r="FT13" s="234"/>
      <c r="FV13" s="227" t="n">
        <f aca="false">$B13</f>
        <v>3</v>
      </c>
      <c r="FW13" s="228" t="str">
        <f aca="false">GrpB!$B$4</f>
        <v>Spain</v>
      </c>
      <c r="FX13" s="229" t="n">
        <f aca="false">$D13</f>
        <v>14</v>
      </c>
      <c r="FY13" s="228" t="str">
        <f aca="false">GrpB!$D$4</f>
        <v>Croatia</v>
      </c>
      <c r="FZ13" s="232"/>
      <c r="GA13" s="232"/>
      <c r="GB13" s="233"/>
      <c r="GC13" s="229" t="str">
        <f aca="false">IF(($F13&lt;&gt;"")*($G13&lt;&gt;"")*(FZ13&lt;&gt;"")*(GA13&lt;&gt;""),($F13&gt;$G13)*(FZ13&gt;GA13)+($F13=$G13)*(FZ13=GA13)+($F13&lt;$G13)*(FZ13&lt;GA13),"")</f>
        <v/>
      </c>
      <c r="GD13" s="229" t="str">
        <f aca="false">IF((GC13&lt;&gt;""),IF(OR($F13&lt;&gt;$G13,PrSettings!$M$4="●"),(($F13-$G13)=(FZ13-GA13))*1,0),"")</f>
        <v/>
      </c>
      <c r="GE13" s="229" t="str">
        <f aca="false">IF((GC13&lt;&gt;""),($F13=FZ13)*($G13=GA13),"")</f>
        <v/>
      </c>
      <c r="GF13" s="229" t="str">
        <f aca="false">IF(GC13&lt;&gt;"",IF(ABS($F13-$G13)&gt;=PrSettings!$M$7,(ABS($F13-$G13-FZ13+GA13)&lt;=1)*1,IF(AND(GC13,$F13=$G13,$F13&gt;=PrSettings!$M$6),(ABS(FZ13-$F13)&lt;=1)*1,IF(AND(ABS($F13-$G13-FZ13+GA13)&lt;=1,$F13+$G13&gt;=PrSettings!$M$8),(ABS(FZ13-$F13)&lt;=1)*(ABS(GA13-$G13)&lt;=1)*1,""))),"")</f>
        <v/>
      </c>
      <c r="GG13" s="234"/>
      <c r="GI13" s="227" t="n">
        <f aca="false">$B13</f>
        <v>3</v>
      </c>
      <c r="GJ13" s="228" t="str">
        <f aca="false">GrpB!$B$4</f>
        <v>Spain</v>
      </c>
      <c r="GK13" s="229" t="n">
        <f aca="false">$D13</f>
        <v>14</v>
      </c>
      <c r="GL13" s="228" t="str">
        <f aca="false">GrpB!$D$4</f>
        <v>Croatia</v>
      </c>
      <c r="GM13" s="232"/>
      <c r="GN13" s="232"/>
      <c r="GO13" s="233"/>
      <c r="GP13" s="229" t="str">
        <f aca="false">IF(($F13&lt;&gt;"")*($G13&lt;&gt;"")*(GM13&lt;&gt;"")*(GN13&lt;&gt;""),($F13&gt;$G13)*(GM13&gt;GN13)+($F13=$G13)*(GM13=GN13)+($F13&lt;$G13)*(GM13&lt;GN13),"")</f>
        <v/>
      </c>
      <c r="GQ13" s="229" t="str">
        <f aca="false">IF((GP13&lt;&gt;""),IF(OR($F13&lt;&gt;$G13,PrSettings!$M$4="●"),(($F13-$G13)=(GM13-GN13))*1,0),"")</f>
        <v/>
      </c>
      <c r="GR13" s="229" t="str">
        <f aca="false">IF((GP13&lt;&gt;""),($F13=GM13)*($G13=GN13),"")</f>
        <v/>
      </c>
      <c r="GS13" s="229" t="str">
        <f aca="false">IF(GP13&lt;&gt;"",IF(ABS($F13-$G13)&gt;=PrSettings!$M$7,(ABS($F13-$G13-GM13+GN13)&lt;=1)*1,IF(AND(GP13,$F13=$G13,$F13&gt;=PrSettings!$M$6),(ABS(GM13-$F13)&lt;=1)*1,IF(AND(ABS($F13-$G13-GM13+GN13)&lt;=1,$F13+$G13&gt;=PrSettings!$M$8),(ABS(GM13-$F13)&lt;=1)*(ABS(GN13-$G13)&lt;=1)*1,""))),"")</f>
        <v/>
      </c>
      <c r="GT13" s="234"/>
      <c r="GV13" s="227" t="n">
        <f aca="false">$B13</f>
        <v>3</v>
      </c>
      <c r="GW13" s="228" t="str">
        <f aca="false">GrpB!$B$4</f>
        <v>Spain</v>
      </c>
      <c r="GX13" s="229" t="n">
        <f aca="false">$D13</f>
        <v>14</v>
      </c>
      <c r="GY13" s="228" t="str">
        <f aca="false">GrpB!$D$4</f>
        <v>Croatia</v>
      </c>
      <c r="GZ13" s="232"/>
      <c r="HA13" s="232"/>
      <c r="HB13" s="233"/>
      <c r="HC13" s="229" t="str">
        <f aca="false">IF(($F13&lt;&gt;"")*($G13&lt;&gt;"")*(GZ13&lt;&gt;"")*(HA13&lt;&gt;""),($F13&gt;$G13)*(GZ13&gt;HA13)+($F13=$G13)*(GZ13=HA13)+($F13&lt;$G13)*(GZ13&lt;HA13),"")</f>
        <v/>
      </c>
      <c r="HD13" s="229" t="str">
        <f aca="false">IF((HC13&lt;&gt;""),IF(OR($F13&lt;&gt;$G13,PrSettings!$M$4="●"),(($F13-$G13)=(GZ13-HA13))*1,0),"")</f>
        <v/>
      </c>
      <c r="HE13" s="229" t="str">
        <f aca="false">IF((HC13&lt;&gt;""),($F13=GZ13)*($G13=HA13),"")</f>
        <v/>
      </c>
      <c r="HF13" s="229" t="str">
        <f aca="false">IF(HC13&lt;&gt;"",IF(ABS($F13-$G13)&gt;=PrSettings!$M$7,(ABS($F13-$G13-GZ13+HA13)&lt;=1)*1,IF(AND(HC13,$F13=$G13,$F13&gt;=PrSettings!$M$6),(ABS(GZ13-$F13)&lt;=1)*1,IF(AND(ABS($F13-$G13-GZ13+HA13)&lt;=1,$F13+$G13&gt;=PrSettings!$M$8),(ABS(GZ13-$F13)&lt;=1)*(ABS(HA13-$G13)&lt;=1)*1,""))),"")</f>
        <v/>
      </c>
      <c r="HG13" s="234"/>
      <c r="HI13" s="227" t="n">
        <f aca="false">$B13</f>
        <v>3</v>
      </c>
      <c r="HJ13" s="228" t="str">
        <f aca="false">GrpB!$B$4</f>
        <v>Spain</v>
      </c>
      <c r="HK13" s="229" t="n">
        <f aca="false">$D13</f>
        <v>14</v>
      </c>
      <c r="HL13" s="228" t="str">
        <f aca="false">GrpB!$D$4</f>
        <v>Croatia</v>
      </c>
      <c r="HM13" s="232"/>
      <c r="HN13" s="232"/>
      <c r="HO13" s="233"/>
      <c r="HP13" s="229" t="str">
        <f aca="false">IF(($F13&lt;&gt;"")*($G13&lt;&gt;"")*(HM13&lt;&gt;"")*(HN13&lt;&gt;""),($F13&gt;$G13)*(HM13&gt;HN13)+($F13=$G13)*(HM13=HN13)+($F13&lt;$G13)*(HM13&lt;HN13),"")</f>
        <v/>
      </c>
      <c r="HQ13" s="229" t="str">
        <f aca="false">IF((HP13&lt;&gt;""),IF(OR($F13&lt;&gt;$G13,PrSettings!$M$4="●"),(($F13-$G13)=(HM13-HN13))*1,0),"")</f>
        <v/>
      </c>
      <c r="HR13" s="229" t="str">
        <f aca="false">IF((HP13&lt;&gt;""),($F13=HM13)*($G13=HN13),"")</f>
        <v/>
      </c>
      <c r="HS13" s="229" t="str">
        <f aca="false">IF(HP13&lt;&gt;"",IF(ABS($F13-$G13)&gt;=PrSettings!$M$7,(ABS($F13-$G13-HM13+HN13)&lt;=1)*1,IF(AND(HP13,$F13=$G13,$F13&gt;=PrSettings!$M$6),(ABS(HM13-$F13)&lt;=1)*1,IF(AND(ABS($F13-$G13-HM13+HN13)&lt;=1,$F13+$G13&gt;=PrSettings!$M$8),(ABS(HM13-$F13)&lt;=1)*(ABS(HN13-$G13)&lt;=1)*1,""))),"")</f>
        <v/>
      </c>
      <c r="HT13" s="234"/>
      <c r="HV13" s="227" t="n">
        <f aca="false">$B13</f>
        <v>3</v>
      </c>
      <c r="HW13" s="228" t="str">
        <f aca="false">GrpB!$B$4</f>
        <v>Spain</v>
      </c>
      <c r="HX13" s="229" t="n">
        <f aca="false">$D13</f>
        <v>14</v>
      </c>
      <c r="HY13" s="228" t="str">
        <f aca="false">GrpB!$D$4</f>
        <v>Croatia</v>
      </c>
      <c r="HZ13" s="232"/>
      <c r="IA13" s="232"/>
      <c r="IB13" s="233"/>
      <c r="IC13" s="229" t="str">
        <f aca="false">IF(($F13&lt;&gt;"")*($G13&lt;&gt;"")*(HZ13&lt;&gt;"")*(IA13&lt;&gt;""),($F13&gt;$G13)*(HZ13&gt;IA13)+($F13=$G13)*(HZ13=IA13)+($F13&lt;$G13)*(HZ13&lt;IA13),"")</f>
        <v/>
      </c>
      <c r="ID13" s="229" t="str">
        <f aca="false">IF((IC13&lt;&gt;""),IF(OR($F13&lt;&gt;$G13,PrSettings!$M$4="●"),(($F13-$G13)=(HZ13-IA13))*1,0),"")</f>
        <v/>
      </c>
      <c r="IE13" s="229" t="str">
        <f aca="false">IF((IC13&lt;&gt;""),($F13=HZ13)*($G13=IA13),"")</f>
        <v/>
      </c>
      <c r="IF13" s="229" t="str">
        <f aca="false">IF(IC13&lt;&gt;"",IF(ABS($F13-$G13)&gt;=PrSettings!$M$7,(ABS($F13-$G13-HZ13+IA13)&lt;=1)*1,IF(AND(IC13,$F13=$G13,$F13&gt;=PrSettings!$M$6),(ABS(HZ13-$F13)&lt;=1)*1,IF(AND(ABS($F13-$G13-HZ13+IA13)&lt;=1,$F13+$G13&gt;=PrSettings!$M$8),(ABS(HZ13-$F13)&lt;=1)*(ABS(IA13-$G13)&lt;=1)*1,""))),"")</f>
        <v/>
      </c>
      <c r="IG13" s="234"/>
      <c r="II13" s="227" t="n">
        <f aca="false">$B13</f>
        <v>3</v>
      </c>
      <c r="IJ13" s="228" t="str">
        <f aca="false">GrpB!$B$4</f>
        <v>Spain</v>
      </c>
      <c r="IK13" s="229" t="n">
        <f aca="false">$D13</f>
        <v>14</v>
      </c>
      <c r="IL13" s="228" t="str">
        <f aca="false">GrpB!$D$4</f>
        <v>Croatia</v>
      </c>
      <c r="IM13" s="232"/>
      <c r="IN13" s="232"/>
      <c r="IO13" s="233"/>
      <c r="IP13" s="229" t="str">
        <f aca="false">IF(($F13&lt;&gt;"")*($G13&lt;&gt;"")*(IM13&lt;&gt;"")*(IN13&lt;&gt;""),($F13&gt;$G13)*(IM13&gt;IN13)+($F13=$G13)*(IM13=IN13)+($F13&lt;$G13)*(IM13&lt;IN13),"")</f>
        <v/>
      </c>
      <c r="IQ13" s="229" t="str">
        <f aca="false">IF((IP13&lt;&gt;""),IF(OR($F13&lt;&gt;$G13,PrSettings!$M$4="●"),(($F13-$G13)=(IM13-IN13))*1,0),"")</f>
        <v/>
      </c>
      <c r="IR13" s="229" t="str">
        <f aca="false">IF((IP13&lt;&gt;""),($F13=IM13)*($G13=IN13),"")</f>
        <v/>
      </c>
      <c r="IS13" s="229" t="str">
        <f aca="false">IF(IP13&lt;&gt;"",IF(ABS($F13-$G13)&gt;=PrSettings!$M$7,(ABS($F13-$G13-IM13+IN13)&lt;=1)*1,IF(AND(IP13,$F13=$G13,$F13&gt;=PrSettings!$M$6),(ABS(IM13-$F13)&lt;=1)*1,IF(AND(ABS($F13-$G13-IM13+IN13)&lt;=1,$F13+$G13&gt;=PrSettings!$M$8),(ABS(IM13-$F13)&lt;=1)*(ABS(IN13-$G13)&lt;=1)*1,""))),"")</f>
        <v/>
      </c>
      <c r="IT13" s="234"/>
      <c r="IV13" s="227" t="n">
        <f aca="false">$B13</f>
        <v>3</v>
      </c>
      <c r="IW13" s="228" t="str">
        <f aca="false">GrpB!$B$4</f>
        <v>Spain</v>
      </c>
      <c r="IX13" s="229" t="n">
        <f aca="false">$D13</f>
        <v>14</v>
      </c>
      <c r="IY13" s="228" t="str">
        <f aca="false">GrpB!$D$4</f>
        <v>Croatia</v>
      </c>
      <c r="IZ13" s="232"/>
      <c r="JA13" s="232"/>
      <c r="JB13" s="233"/>
      <c r="JC13" s="229" t="str">
        <f aca="false">IF(($F13&lt;&gt;"")*($G13&lt;&gt;"")*(IZ13&lt;&gt;"")*(JA13&lt;&gt;""),($F13&gt;$G13)*(IZ13&gt;JA13)+($F13=$G13)*(IZ13=JA13)+($F13&lt;$G13)*(IZ13&lt;JA13),"")</f>
        <v/>
      </c>
      <c r="JD13" s="229" t="str">
        <f aca="false">IF((JC13&lt;&gt;""),IF(OR($F13&lt;&gt;$G13,PrSettings!$M$4="●"),(($F13-$G13)=(IZ13-JA13))*1,0),"")</f>
        <v/>
      </c>
      <c r="JE13" s="229" t="str">
        <f aca="false">IF((JC13&lt;&gt;""),($F13=IZ13)*($G13=JA13),"")</f>
        <v/>
      </c>
      <c r="JF13" s="229" t="str">
        <f aca="false">IF(JC13&lt;&gt;"",IF(ABS($F13-$G13)&gt;=PrSettings!$M$7,(ABS($F13-$G13-IZ13+JA13)&lt;=1)*1,IF(AND(JC13,$F13=$G13,$F13&gt;=PrSettings!$M$6),(ABS(IZ13-$F13)&lt;=1)*1,IF(AND(ABS($F13-$G13-IZ13+JA13)&lt;=1,$F13+$G13&gt;=PrSettings!$M$8),(ABS(IZ13-$F13)&lt;=1)*(ABS(JA13-$G13)&lt;=1)*1,""))),"")</f>
        <v/>
      </c>
      <c r="JG13" s="234"/>
      <c r="JI13" s="227" t="n">
        <f aca="false">$B13</f>
        <v>3</v>
      </c>
      <c r="JJ13" s="228" t="str">
        <f aca="false">GrpB!$B$4</f>
        <v>Spain</v>
      </c>
      <c r="JK13" s="229" t="n">
        <f aca="false">$D13</f>
        <v>14</v>
      </c>
      <c r="JL13" s="228" t="str">
        <f aca="false">GrpB!$D$4</f>
        <v>Croatia</v>
      </c>
      <c r="JM13" s="232"/>
      <c r="JN13" s="232"/>
      <c r="JO13" s="233"/>
      <c r="JP13" s="229" t="str">
        <f aca="false">IF(($F13&lt;&gt;"")*($G13&lt;&gt;"")*(JM13&lt;&gt;"")*(JN13&lt;&gt;""),($F13&gt;$G13)*(JM13&gt;JN13)+($F13=$G13)*(JM13=JN13)+($F13&lt;$G13)*(JM13&lt;JN13),"")</f>
        <v/>
      </c>
      <c r="JQ13" s="229" t="str">
        <f aca="false">IF((JP13&lt;&gt;""),IF(OR($F13&lt;&gt;$G13,PrSettings!$M$4="●"),(($F13-$G13)=(JM13-JN13))*1,0),"")</f>
        <v/>
      </c>
      <c r="JR13" s="229" t="str">
        <f aca="false">IF((JP13&lt;&gt;""),($F13=JM13)*($G13=JN13),"")</f>
        <v/>
      </c>
      <c r="JS13" s="229" t="str">
        <f aca="false">IF(JP13&lt;&gt;"",IF(ABS($F13-$G13)&gt;=PrSettings!$M$7,(ABS($F13-$G13-JM13+JN13)&lt;=1)*1,IF(AND(JP13,$F13=$G13,$F13&gt;=PrSettings!$M$6),(ABS(JM13-$F13)&lt;=1)*1,IF(AND(ABS($F13-$G13-JM13+JN13)&lt;=1,$F13+$G13&gt;=PrSettings!$M$8),(ABS(JM13-$F13)&lt;=1)*(ABS(JN13-$G13)&lt;=1)*1,""))),"")</f>
        <v/>
      </c>
      <c r="JT13" s="234"/>
      <c r="JV13" s="227" t="n">
        <f aca="false">$B13</f>
        <v>3</v>
      </c>
      <c r="JW13" s="228" t="str">
        <f aca="false">GrpB!$B$4</f>
        <v>Spain</v>
      </c>
      <c r="JX13" s="229" t="n">
        <f aca="false">$D13</f>
        <v>14</v>
      </c>
      <c r="JY13" s="228" t="str">
        <f aca="false">GrpB!$D$4</f>
        <v>Croatia</v>
      </c>
      <c r="JZ13" s="232"/>
      <c r="KA13" s="232"/>
      <c r="KB13" s="233"/>
      <c r="KC13" s="229" t="str">
        <f aca="false">IF(($F13&lt;&gt;"")*($G13&lt;&gt;"")*(JZ13&lt;&gt;"")*(KA13&lt;&gt;""),($F13&gt;$G13)*(JZ13&gt;KA13)+($F13=$G13)*(JZ13=KA13)+($F13&lt;$G13)*(JZ13&lt;KA13),"")</f>
        <v/>
      </c>
      <c r="KD13" s="229" t="str">
        <f aca="false">IF((KC13&lt;&gt;""),IF(OR($F13&lt;&gt;$G13,PrSettings!$M$4="●"),(($F13-$G13)=(JZ13-KA13))*1,0),"")</f>
        <v/>
      </c>
      <c r="KE13" s="229" t="str">
        <f aca="false">IF((KC13&lt;&gt;""),($F13=JZ13)*($G13=KA13),"")</f>
        <v/>
      </c>
      <c r="KF13" s="229" t="str">
        <f aca="false">IF(KC13&lt;&gt;"",IF(ABS($F13-$G13)&gt;=PrSettings!$M$7,(ABS($F13-$G13-JZ13+KA13)&lt;=1)*1,IF(AND(KC13,$F13=$G13,$F13&gt;=PrSettings!$M$6),(ABS(JZ13-$F13)&lt;=1)*1,IF(AND(ABS($F13-$G13-JZ13+KA13)&lt;=1,$F13+$G13&gt;=PrSettings!$M$8),(ABS(JZ13-$F13)&lt;=1)*(ABS(KA13-$G13)&lt;=1)*1,""))),"")</f>
        <v/>
      </c>
      <c r="KG13" s="234"/>
      <c r="KI13" s="227" t="n">
        <f aca="false">$B13</f>
        <v>3</v>
      </c>
      <c r="KJ13" s="228" t="str">
        <f aca="false">GrpB!$B$4</f>
        <v>Spain</v>
      </c>
      <c r="KK13" s="229" t="n">
        <f aca="false">$D13</f>
        <v>14</v>
      </c>
      <c r="KL13" s="228" t="str">
        <f aca="false">GrpB!$D$4</f>
        <v>Croatia</v>
      </c>
      <c r="KM13" s="232"/>
      <c r="KN13" s="232"/>
      <c r="KO13" s="233"/>
      <c r="KP13" s="229" t="str">
        <f aca="false">IF(($F13&lt;&gt;"")*($G13&lt;&gt;"")*(KM13&lt;&gt;"")*(KN13&lt;&gt;""),($F13&gt;$G13)*(KM13&gt;KN13)+($F13=$G13)*(KM13=KN13)+($F13&lt;$G13)*(KM13&lt;KN13),"")</f>
        <v/>
      </c>
      <c r="KQ13" s="229" t="str">
        <f aca="false">IF((KP13&lt;&gt;""),IF(OR($F13&lt;&gt;$G13,PrSettings!$M$4="●"),(($F13-$G13)=(KM13-KN13))*1,0),"")</f>
        <v/>
      </c>
      <c r="KR13" s="229" t="str">
        <f aca="false">IF((KP13&lt;&gt;""),($F13=KM13)*($G13=KN13),"")</f>
        <v/>
      </c>
      <c r="KS13" s="229" t="str">
        <f aca="false">IF(KP13&lt;&gt;"",IF(ABS($F13-$G13)&gt;=PrSettings!$M$7,(ABS($F13-$G13-KM13+KN13)&lt;=1)*1,IF(AND(KP13,$F13=$G13,$F13&gt;=PrSettings!$M$6),(ABS(KM13-$F13)&lt;=1)*1,IF(AND(ABS($F13-$G13-KM13+KN13)&lt;=1,$F13+$G13&gt;=PrSettings!$M$8),(ABS(KM13-$F13)&lt;=1)*(ABS(KN13-$G13)&lt;=1)*1,""))),"")</f>
        <v/>
      </c>
      <c r="KT13" s="234"/>
      <c r="KV13" s="227" t="n">
        <f aca="false">$B13</f>
        <v>3</v>
      </c>
      <c r="KW13" s="228" t="str">
        <f aca="false">GrpB!$B$4</f>
        <v>Spain</v>
      </c>
      <c r="KX13" s="229" t="n">
        <f aca="false">$D13</f>
        <v>14</v>
      </c>
      <c r="KY13" s="228" t="str">
        <f aca="false">GrpB!$D$4</f>
        <v>Croatia</v>
      </c>
      <c r="KZ13" s="232"/>
      <c r="LA13" s="232"/>
      <c r="LB13" s="233"/>
      <c r="LC13" s="229" t="str">
        <f aca="false">IF(($F13&lt;&gt;"")*($G13&lt;&gt;"")*(KZ13&lt;&gt;"")*(LA13&lt;&gt;""),($F13&gt;$G13)*(KZ13&gt;LA13)+($F13=$G13)*(KZ13=LA13)+($F13&lt;$G13)*(KZ13&lt;LA13),"")</f>
        <v/>
      </c>
      <c r="LD13" s="229" t="str">
        <f aca="false">IF((LC13&lt;&gt;""),IF(OR($F13&lt;&gt;$G13,PrSettings!$M$4="●"),(($F13-$G13)=(KZ13-LA13))*1,0),"")</f>
        <v/>
      </c>
      <c r="LE13" s="229" t="str">
        <f aca="false">IF((LC13&lt;&gt;""),($F13=KZ13)*($G13=LA13),"")</f>
        <v/>
      </c>
      <c r="LF13" s="229" t="str">
        <f aca="false">IF(LC13&lt;&gt;"",IF(ABS($F13-$G13)&gt;=PrSettings!$M$7,(ABS($F13-$G13-KZ13+LA13)&lt;=1)*1,IF(AND(LC13,$F13=$G13,$F13&gt;=PrSettings!$M$6),(ABS(KZ13-$F13)&lt;=1)*1,IF(AND(ABS($F13-$G13-KZ13+LA13)&lt;=1,$F13+$G13&gt;=PrSettings!$M$8),(ABS(KZ13-$F13)&lt;=1)*(ABS(LA13-$G13)&lt;=1)*1,""))),"")</f>
        <v/>
      </c>
      <c r="LG13" s="234"/>
      <c r="LI13" s="227" t="n">
        <f aca="false">$B13</f>
        <v>3</v>
      </c>
      <c r="LJ13" s="228" t="str">
        <f aca="false">GrpB!$B$4</f>
        <v>Spain</v>
      </c>
      <c r="LK13" s="229" t="n">
        <f aca="false">$D13</f>
        <v>14</v>
      </c>
      <c r="LL13" s="228" t="str">
        <f aca="false">GrpB!$D$4</f>
        <v>Croatia</v>
      </c>
      <c r="LM13" s="232"/>
      <c r="LN13" s="232"/>
      <c r="LO13" s="233"/>
      <c r="LP13" s="229" t="str">
        <f aca="false">IF(($F13&lt;&gt;"")*($G13&lt;&gt;"")*(LM13&lt;&gt;"")*(LN13&lt;&gt;""),($F13&gt;$G13)*(LM13&gt;LN13)+($F13=$G13)*(LM13=LN13)+($F13&lt;$G13)*(LM13&lt;LN13),"")</f>
        <v/>
      </c>
      <c r="LQ13" s="229" t="str">
        <f aca="false">IF((LP13&lt;&gt;""),IF(OR($F13&lt;&gt;$G13,PrSettings!$M$4="●"),(($F13-$G13)=(LM13-LN13))*1,0),"")</f>
        <v/>
      </c>
      <c r="LR13" s="229" t="str">
        <f aca="false">IF((LP13&lt;&gt;""),($F13=LM13)*($G13=LN13),"")</f>
        <v/>
      </c>
      <c r="LS13" s="229" t="str">
        <f aca="false">IF(LP13&lt;&gt;"",IF(ABS($F13-$G13)&gt;=PrSettings!$M$7,(ABS($F13-$G13-LM13+LN13)&lt;=1)*1,IF(AND(LP13,$F13=$G13,$F13&gt;=PrSettings!$M$6),(ABS(LM13-$F13)&lt;=1)*1,IF(AND(ABS($F13-$G13-LM13+LN13)&lt;=1,$F13+$G13&gt;=PrSettings!$M$8),(ABS(LM13-$F13)&lt;=1)*(ABS(LN13-$G13)&lt;=1)*1,""))),"")</f>
        <v/>
      </c>
      <c r="LT13" s="234"/>
      <c r="LV13" s="227" t="n">
        <f aca="false">$B13</f>
        <v>3</v>
      </c>
      <c r="LW13" s="228" t="str">
        <f aca="false">GrpB!$B$4</f>
        <v>Spain</v>
      </c>
      <c r="LX13" s="229" t="n">
        <f aca="false">$D13</f>
        <v>14</v>
      </c>
      <c r="LY13" s="228" t="str">
        <f aca="false">GrpB!$D$4</f>
        <v>Croatia</v>
      </c>
      <c r="LZ13" s="232"/>
      <c r="MA13" s="232"/>
      <c r="MB13" s="233"/>
      <c r="MC13" s="229" t="str">
        <f aca="false">IF(($F13&lt;&gt;"")*($G13&lt;&gt;"")*(LZ13&lt;&gt;"")*(MA13&lt;&gt;""),($F13&gt;$G13)*(LZ13&gt;MA13)+($F13=$G13)*(LZ13=MA13)+($F13&lt;$G13)*(LZ13&lt;MA13),"")</f>
        <v/>
      </c>
      <c r="MD13" s="229" t="str">
        <f aca="false">IF((MC13&lt;&gt;""),IF(OR($F13&lt;&gt;$G13,PrSettings!$M$4="●"),(($F13-$G13)=(LZ13-MA13))*1,0),"")</f>
        <v/>
      </c>
      <c r="ME13" s="229" t="str">
        <f aca="false">IF((MC13&lt;&gt;""),($F13=LZ13)*($G13=MA13),"")</f>
        <v/>
      </c>
      <c r="MF13" s="229" t="str">
        <f aca="false">IF(MC13&lt;&gt;"",IF(ABS($F13-$G13)&gt;=PrSettings!$M$7,(ABS($F13-$G13-LZ13+MA13)&lt;=1)*1,IF(AND(MC13,$F13=$G13,$F13&gt;=PrSettings!$M$6),(ABS(LZ13-$F13)&lt;=1)*1,IF(AND(ABS($F13-$G13-LZ13+MA13)&lt;=1,$F13+$G13&gt;=PrSettings!$M$8),(ABS(LZ13-$F13)&lt;=1)*(ABS(MA13-$G13)&lt;=1)*1,""))),"")</f>
        <v/>
      </c>
      <c r="MG13" s="234"/>
    </row>
    <row r="14" customFormat="false" ht="15" hidden="false" customHeight="false" outlineLevel="0" collapsed="false">
      <c r="A14" s="153"/>
      <c r="B14" s="227" t="n">
        <f aca="false" t="array" ref="B14:B14">INDEX(Groups!$C$7:$C$35,MATCH(C14,Groups!$D$7:$D$35,0))</f>
        <v>18</v>
      </c>
      <c r="C14" s="228" t="str">
        <f aca="false">GrpB!$B$5</f>
        <v>Italy</v>
      </c>
      <c r="D14" s="229" t="n">
        <f aca="false" t="array" ref="D14:D14">INDEX(Groups!$C$7:$C$35,MATCH(E14,Groups!$D$7:$D$35,0))</f>
        <v>10</v>
      </c>
      <c r="E14" s="228" t="str">
        <f aca="false">GrpB!$D$5</f>
        <v>Albania</v>
      </c>
      <c r="F14" s="230" t="n">
        <f aca="false">GrpB!$E$5</f>
        <v>2</v>
      </c>
      <c r="G14" s="231" t="n">
        <f aca="false">GrpB!$G$5</f>
        <v>1</v>
      </c>
      <c r="H14" s="107"/>
      <c r="I14" s="227" t="n">
        <f aca="false">$B14</f>
        <v>18</v>
      </c>
      <c r="J14" s="228" t="str">
        <f aca="false">GrpB!$B$5</f>
        <v>Italy</v>
      </c>
      <c r="K14" s="229" t="n">
        <f aca="false">$D14</f>
        <v>10</v>
      </c>
      <c r="L14" s="228" t="str">
        <f aca="false">GrpB!$D$5</f>
        <v>Albania</v>
      </c>
      <c r="M14" s="232"/>
      <c r="N14" s="232"/>
      <c r="O14" s="235"/>
      <c r="P14" s="229" t="str">
        <f aca="false">IF(($F14&lt;&gt;"")*($G14&lt;&gt;"")*(M14&lt;&gt;"")*(N14&lt;&gt;""),($F14&gt;$G14)*(M14&gt;N14)+($F14=$G14)*(M14=N14)+($F14&lt;$G14)*(M14&lt;N14),"")</f>
        <v/>
      </c>
      <c r="Q14" s="229" t="str">
        <f aca="false">IF((P14&lt;&gt;""),IF(OR($F14&lt;&gt;$G14,PrSettings!$M$4="●"),(($F14-$G14)=(M14-N14))*1,0),"")</f>
        <v/>
      </c>
      <c r="R14" s="229" t="str">
        <f aca="false">IF((P14&lt;&gt;""),($F14=M14)*($G14=N14),"")</f>
        <v/>
      </c>
      <c r="S14" s="229" t="str">
        <f aca="false">IF(P14&lt;&gt;"",IF(ABS($F14-$G14)&gt;=PrSettings!$M$7,(ABS($F14-$G14-M14+N14)&lt;=1)*1,IF(AND(P14,$F14=$G14,$F14&gt;=PrSettings!$M$6),(ABS(M14-$F14)&lt;=1)*1,IF(AND(ABS($F14-$G14-M14+N14)&lt;=1,$F14+$G14&gt;=PrSettings!$M$8),(ABS(M14-$F14)&lt;=1)*(ABS(N14-$G14)&lt;=1)*1,""))),"")</f>
        <v/>
      </c>
      <c r="T14" s="236"/>
      <c r="V14" s="227" t="n">
        <f aca="false">$B14</f>
        <v>18</v>
      </c>
      <c r="W14" s="228" t="str">
        <f aca="false">GrpB!$B$5</f>
        <v>Italy</v>
      </c>
      <c r="X14" s="229" t="n">
        <f aca="false">$D14</f>
        <v>10</v>
      </c>
      <c r="Y14" s="228" t="str">
        <f aca="false">GrpB!$D$5</f>
        <v>Albania</v>
      </c>
      <c r="Z14" s="232"/>
      <c r="AA14" s="232"/>
      <c r="AB14" s="235"/>
      <c r="AC14" s="229" t="str">
        <f aca="false">IF(($F14&lt;&gt;"")*($G14&lt;&gt;"")*(Z14&lt;&gt;"")*(AA14&lt;&gt;""),($F14&gt;$G14)*(Z14&gt;AA14)+($F14=$G14)*(Z14=AA14)+($F14&lt;$G14)*(Z14&lt;AA14),"")</f>
        <v/>
      </c>
      <c r="AD14" s="229" t="str">
        <f aca="false">IF((AC14&lt;&gt;""),IF(OR($F14&lt;&gt;$G14,PrSettings!$M$4="●"),(($F14-$G14)=(Z14-AA14))*1,0),"")</f>
        <v/>
      </c>
      <c r="AE14" s="229" t="str">
        <f aca="false">IF((AC14&lt;&gt;""),($F14=Z14)*($G14=AA14),"")</f>
        <v/>
      </c>
      <c r="AF14" s="229" t="str">
        <f aca="false">IF(AC14&lt;&gt;"",IF(ABS($F14-$G14)&gt;=PrSettings!$M$7,(ABS($F14-$G14-Z14+AA14)&lt;=1)*1,IF(AND(AC14,$F14=$G14,$F14&gt;=PrSettings!$M$6),(ABS(Z14-$F14)&lt;=1)*1,IF(AND(ABS($F14-$G14-Z14+AA14)&lt;=1,$F14+$G14&gt;=PrSettings!$M$8),(ABS(Z14-$F14)&lt;=1)*(ABS(AA14-$G14)&lt;=1)*1,""))),"")</f>
        <v/>
      </c>
      <c r="AG14" s="236"/>
      <c r="AI14" s="227" t="n">
        <f aca="false">$B14</f>
        <v>18</v>
      </c>
      <c r="AJ14" s="228" t="str">
        <f aca="false">GrpB!$B$5</f>
        <v>Italy</v>
      </c>
      <c r="AK14" s="229" t="n">
        <f aca="false">$D14</f>
        <v>10</v>
      </c>
      <c r="AL14" s="228" t="str">
        <f aca="false">GrpB!$D$5</f>
        <v>Albania</v>
      </c>
      <c r="AM14" s="232"/>
      <c r="AN14" s="232"/>
      <c r="AO14" s="235"/>
      <c r="AP14" s="229" t="str">
        <f aca="false">IF(($F14&lt;&gt;"")*($G14&lt;&gt;"")*(AM14&lt;&gt;"")*(AN14&lt;&gt;""),($F14&gt;$G14)*(AM14&gt;AN14)+($F14=$G14)*(AM14=AN14)+($F14&lt;$G14)*(AM14&lt;AN14),"")</f>
        <v/>
      </c>
      <c r="AQ14" s="229" t="str">
        <f aca="false">IF((AP14&lt;&gt;""),IF(OR($F14&lt;&gt;$G14,PrSettings!$M$4="●"),(($F14-$G14)=(AM14-AN14))*1,0),"")</f>
        <v/>
      </c>
      <c r="AR14" s="229" t="str">
        <f aca="false">IF((AP14&lt;&gt;""),($F14=AM14)*($G14=AN14),"")</f>
        <v/>
      </c>
      <c r="AS14" s="229" t="str">
        <f aca="false">IF(AP14&lt;&gt;"",IF(ABS($F14-$G14)&gt;=PrSettings!$M$7,(ABS($F14-$G14-AM14+AN14)&lt;=1)*1,IF(AND(AP14,$F14=$G14,$F14&gt;=PrSettings!$M$6),(ABS(AM14-$F14)&lt;=1)*1,IF(AND(ABS($F14-$G14-AM14+AN14)&lt;=1,$F14+$G14&gt;=PrSettings!$M$8),(ABS(AM14-$F14)&lt;=1)*(ABS(AN14-$G14)&lt;=1)*1,""))),"")</f>
        <v/>
      </c>
      <c r="AT14" s="236"/>
      <c r="AV14" s="227" t="n">
        <f aca="false">$B14</f>
        <v>18</v>
      </c>
      <c r="AW14" s="228" t="str">
        <f aca="false">GrpB!$B$5</f>
        <v>Italy</v>
      </c>
      <c r="AX14" s="229" t="n">
        <f aca="false">$D14</f>
        <v>10</v>
      </c>
      <c r="AY14" s="228" t="str">
        <f aca="false">GrpB!$D$5</f>
        <v>Albania</v>
      </c>
      <c r="AZ14" s="232"/>
      <c r="BA14" s="232"/>
      <c r="BB14" s="235"/>
      <c r="BC14" s="229" t="str">
        <f aca="false">IF(($F14&lt;&gt;"")*($G14&lt;&gt;"")*(AZ14&lt;&gt;"")*(BA14&lt;&gt;""),($F14&gt;$G14)*(AZ14&gt;BA14)+($F14=$G14)*(AZ14=BA14)+($F14&lt;$G14)*(AZ14&lt;BA14),"")</f>
        <v/>
      </c>
      <c r="BD14" s="229" t="str">
        <f aca="false">IF((BC14&lt;&gt;""),IF(OR($F14&lt;&gt;$G14,PrSettings!$M$4="●"),(($F14-$G14)=(AZ14-BA14))*1,0),"")</f>
        <v/>
      </c>
      <c r="BE14" s="229" t="str">
        <f aca="false">IF((BC14&lt;&gt;""),($F14=AZ14)*($G14=BA14),"")</f>
        <v/>
      </c>
      <c r="BF14" s="229" t="str">
        <f aca="false">IF(BC14&lt;&gt;"",IF(ABS($F14-$G14)&gt;=PrSettings!$M$7,(ABS($F14-$G14-AZ14+BA14)&lt;=1)*1,IF(AND(BC14,$F14=$G14,$F14&gt;=PrSettings!$M$6),(ABS(AZ14-$F14)&lt;=1)*1,IF(AND(ABS($F14-$G14-AZ14+BA14)&lt;=1,$F14+$G14&gt;=PrSettings!$M$8),(ABS(AZ14-$F14)&lt;=1)*(ABS(BA14-$G14)&lt;=1)*1,""))),"")</f>
        <v/>
      </c>
      <c r="BG14" s="236"/>
      <c r="BI14" s="227" t="n">
        <f aca="false">$B14</f>
        <v>18</v>
      </c>
      <c r="BJ14" s="228" t="str">
        <f aca="false">GrpB!$B$5</f>
        <v>Italy</v>
      </c>
      <c r="BK14" s="229" t="n">
        <f aca="false">$D14</f>
        <v>10</v>
      </c>
      <c r="BL14" s="228" t="str">
        <f aca="false">GrpB!$D$5</f>
        <v>Albania</v>
      </c>
      <c r="BM14" s="232"/>
      <c r="BN14" s="232"/>
      <c r="BO14" s="235"/>
      <c r="BP14" s="229" t="str">
        <f aca="false">IF(($F14&lt;&gt;"")*($G14&lt;&gt;"")*(BM14&lt;&gt;"")*(BN14&lt;&gt;""),($F14&gt;$G14)*(BM14&gt;BN14)+($F14=$G14)*(BM14=BN14)+($F14&lt;$G14)*(BM14&lt;BN14),"")</f>
        <v/>
      </c>
      <c r="BQ14" s="229" t="str">
        <f aca="false">IF((BP14&lt;&gt;""),IF(OR($F14&lt;&gt;$G14,PrSettings!$M$4="●"),(($F14-$G14)=(BM14-BN14))*1,0),"")</f>
        <v/>
      </c>
      <c r="BR14" s="229" t="str">
        <f aca="false">IF((BP14&lt;&gt;""),($F14=BM14)*($G14=BN14),"")</f>
        <v/>
      </c>
      <c r="BS14" s="229" t="str">
        <f aca="false">IF(BP14&lt;&gt;"",IF(ABS($F14-$G14)&gt;=PrSettings!$M$7,(ABS($F14-$G14-BM14+BN14)&lt;=1)*1,IF(AND(BP14,$F14=$G14,$F14&gt;=PrSettings!$M$6),(ABS(BM14-$F14)&lt;=1)*1,IF(AND(ABS($F14-$G14-BM14+BN14)&lt;=1,$F14+$G14&gt;=PrSettings!$M$8),(ABS(BM14-$F14)&lt;=1)*(ABS(BN14-$G14)&lt;=1)*1,""))),"")</f>
        <v/>
      </c>
      <c r="BT14" s="236"/>
      <c r="BV14" s="227" t="n">
        <f aca="false">$B14</f>
        <v>18</v>
      </c>
      <c r="BW14" s="228" t="str">
        <f aca="false">GrpB!$B$5</f>
        <v>Italy</v>
      </c>
      <c r="BX14" s="229" t="n">
        <f aca="false">$D14</f>
        <v>10</v>
      </c>
      <c r="BY14" s="228" t="str">
        <f aca="false">GrpB!$D$5</f>
        <v>Albania</v>
      </c>
      <c r="BZ14" s="232"/>
      <c r="CA14" s="232"/>
      <c r="CB14" s="235"/>
      <c r="CC14" s="229" t="str">
        <f aca="false">IF(($F14&lt;&gt;"")*($G14&lt;&gt;"")*(BZ14&lt;&gt;"")*(CA14&lt;&gt;""),($F14&gt;$G14)*(BZ14&gt;CA14)+($F14=$G14)*(BZ14=CA14)+($F14&lt;$G14)*(BZ14&lt;CA14),"")</f>
        <v/>
      </c>
      <c r="CD14" s="229" t="str">
        <f aca="false">IF((CC14&lt;&gt;""),IF(OR($F14&lt;&gt;$G14,PrSettings!$M$4="●"),(($F14-$G14)=(BZ14-CA14))*1,0),"")</f>
        <v/>
      </c>
      <c r="CE14" s="229" t="str">
        <f aca="false">IF((CC14&lt;&gt;""),($F14=BZ14)*($G14=CA14),"")</f>
        <v/>
      </c>
      <c r="CF14" s="229" t="str">
        <f aca="false">IF(CC14&lt;&gt;"",IF(ABS($F14-$G14)&gt;=PrSettings!$M$7,(ABS($F14-$G14-BZ14+CA14)&lt;=1)*1,IF(AND(CC14,$F14=$G14,$F14&gt;=PrSettings!$M$6),(ABS(BZ14-$F14)&lt;=1)*1,IF(AND(ABS($F14-$G14-BZ14+CA14)&lt;=1,$F14+$G14&gt;=PrSettings!$M$8),(ABS(BZ14-$F14)&lt;=1)*(ABS(CA14-$G14)&lt;=1)*1,""))),"")</f>
        <v/>
      </c>
      <c r="CG14" s="236"/>
      <c r="CI14" s="227" t="n">
        <f aca="false">$B14</f>
        <v>18</v>
      </c>
      <c r="CJ14" s="228" t="str">
        <f aca="false">GrpB!$B$5</f>
        <v>Italy</v>
      </c>
      <c r="CK14" s="229" t="n">
        <f aca="false">$D14</f>
        <v>10</v>
      </c>
      <c r="CL14" s="228" t="str">
        <f aca="false">GrpB!$D$5</f>
        <v>Albania</v>
      </c>
      <c r="CM14" s="232"/>
      <c r="CN14" s="232"/>
      <c r="CO14" s="235"/>
      <c r="CP14" s="229" t="str">
        <f aca="false">IF(($F14&lt;&gt;"")*($G14&lt;&gt;"")*(CM14&lt;&gt;"")*(CN14&lt;&gt;""),($F14&gt;$G14)*(CM14&gt;CN14)+($F14=$G14)*(CM14=CN14)+($F14&lt;$G14)*(CM14&lt;CN14),"")</f>
        <v/>
      </c>
      <c r="CQ14" s="229" t="str">
        <f aca="false">IF((CP14&lt;&gt;""),IF(OR($F14&lt;&gt;$G14,PrSettings!$M$4="●"),(($F14-$G14)=(CM14-CN14))*1,0),"")</f>
        <v/>
      </c>
      <c r="CR14" s="229" t="str">
        <f aca="false">IF((CP14&lt;&gt;""),($F14=CM14)*($G14=CN14),"")</f>
        <v/>
      </c>
      <c r="CS14" s="229" t="str">
        <f aca="false">IF(CP14&lt;&gt;"",IF(ABS($F14-$G14)&gt;=PrSettings!$M$7,(ABS($F14-$G14-CM14+CN14)&lt;=1)*1,IF(AND(CP14,$F14=$G14,$F14&gt;=PrSettings!$M$6),(ABS(CM14-$F14)&lt;=1)*1,IF(AND(ABS($F14-$G14-CM14+CN14)&lt;=1,$F14+$G14&gt;=PrSettings!$M$8),(ABS(CM14-$F14)&lt;=1)*(ABS(CN14-$G14)&lt;=1)*1,""))),"")</f>
        <v/>
      </c>
      <c r="CT14" s="236"/>
      <c r="CV14" s="227" t="n">
        <f aca="false">$B14</f>
        <v>18</v>
      </c>
      <c r="CW14" s="228" t="str">
        <f aca="false">GrpB!$B$5</f>
        <v>Italy</v>
      </c>
      <c r="CX14" s="229" t="n">
        <f aca="false">$D14</f>
        <v>10</v>
      </c>
      <c r="CY14" s="228" t="str">
        <f aca="false">GrpB!$D$5</f>
        <v>Albania</v>
      </c>
      <c r="CZ14" s="232"/>
      <c r="DA14" s="232"/>
      <c r="DB14" s="235"/>
      <c r="DC14" s="229" t="str">
        <f aca="false">IF(($F14&lt;&gt;"")*($G14&lt;&gt;"")*(CZ14&lt;&gt;"")*(DA14&lt;&gt;""),($F14&gt;$G14)*(CZ14&gt;DA14)+($F14=$G14)*(CZ14=DA14)+($F14&lt;$G14)*(CZ14&lt;DA14),"")</f>
        <v/>
      </c>
      <c r="DD14" s="229" t="str">
        <f aca="false">IF((DC14&lt;&gt;""),IF(OR($F14&lt;&gt;$G14,PrSettings!$M$4="●"),(($F14-$G14)=(CZ14-DA14))*1,0),"")</f>
        <v/>
      </c>
      <c r="DE14" s="229" t="str">
        <f aca="false">IF((DC14&lt;&gt;""),($F14=CZ14)*($G14=DA14),"")</f>
        <v/>
      </c>
      <c r="DF14" s="229" t="str">
        <f aca="false">IF(DC14&lt;&gt;"",IF(ABS($F14-$G14)&gt;=PrSettings!$M$7,(ABS($F14-$G14-CZ14+DA14)&lt;=1)*1,IF(AND(DC14,$F14=$G14,$F14&gt;=PrSettings!$M$6),(ABS(CZ14-$F14)&lt;=1)*1,IF(AND(ABS($F14-$G14-CZ14+DA14)&lt;=1,$F14+$G14&gt;=PrSettings!$M$8),(ABS(CZ14-$F14)&lt;=1)*(ABS(DA14-$G14)&lt;=1)*1,""))),"")</f>
        <v/>
      </c>
      <c r="DG14" s="236"/>
      <c r="DI14" s="227" t="n">
        <f aca="false">$B14</f>
        <v>18</v>
      </c>
      <c r="DJ14" s="228" t="str">
        <f aca="false">GrpB!$B$5</f>
        <v>Italy</v>
      </c>
      <c r="DK14" s="229" t="n">
        <f aca="false">$D14</f>
        <v>10</v>
      </c>
      <c r="DL14" s="228" t="str">
        <f aca="false">GrpB!$D$5</f>
        <v>Albania</v>
      </c>
      <c r="DM14" s="232"/>
      <c r="DN14" s="232"/>
      <c r="DO14" s="235"/>
      <c r="DP14" s="229" t="str">
        <f aca="false">IF(($F14&lt;&gt;"")*($G14&lt;&gt;"")*(DM14&lt;&gt;"")*(DN14&lt;&gt;""),($F14&gt;$G14)*(DM14&gt;DN14)+($F14=$G14)*(DM14=DN14)+($F14&lt;$G14)*(DM14&lt;DN14),"")</f>
        <v/>
      </c>
      <c r="DQ14" s="229" t="str">
        <f aca="false">IF((DP14&lt;&gt;""),IF(OR($F14&lt;&gt;$G14,PrSettings!$M$4="●"),(($F14-$G14)=(DM14-DN14))*1,0),"")</f>
        <v/>
      </c>
      <c r="DR14" s="229" t="str">
        <f aca="false">IF((DP14&lt;&gt;""),($F14=DM14)*($G14=DN14),"")</f>
        <v/>
      </c>
      <c r="DS14" s="229" t="str">
        <f aca="false">IF(DP14&lt;&gt;"",IF(ABS($F14-$G14)&gt;=PrSettings!$M$7,(ABS($F14-$G14-DM14+DN14)&lt;=1)*1,IF(AND(DP14,$F14=$G14,$F14&gt;=PrSettings!$M$6),(ABS(DM14-$F14)&lt;=1)*1,IF(AND(ABS($F14-$G14-DM14+DN14)&lt;=1,$F14+$G14&gt;=PrSettings!$M$8),(ABS(DM14-$F14)&lt;=1)*(ABS(DN14-$G14)&lt;=1)*1,""))),"")</f>
        <v/>
      </c>
      <c r="DT14" s="236"/>
      <c r="DV14" s="227" t="n">
        <f aca="false">$B14</f>
        <v>18</v>
      </c>
      <c r="DW14" s="228" t="str">
        <f aca="false">GrpB!$B$5</f>
        <v>Italy</v>
      </c>
      <c r="DX14" s="229" t="n">
        <f aca="false">$D14</f>
        <v>10</v>
      </c>
      <c r="DY14" s="228" t="str">
        <f aca="false">GrpB!$D$5</f>
        <v>Albania</v>
      </c>
      <c r="DZ14" s="232"/>
      <c r="EA14" s="232"/>
      <c r="EB14" s="235"/>
      <c r="EC14" s="229" t="str">
        <f aca="false">IF(($F14&lt;&gt;"")*($G14&lt;&gt;"")*(DZ14&lt;&gt;"")*(EA14&lt;&gt;""),($F14&gt;$G14)*(DZ14&gt;EA14)+($F14=$G14)*(DZ14=EA14)+($F14&lt;$G14)*(DZ14&lt;EA14),"")</f>
        <v/>
      </c>
      <c r="ED14" s="229" t="str">
        <f aca="false">IF((EC14&lt;&gt;""),IF(OR($F14&lt;&gt;$G14,PrSettings!$M$4="●"),(($F14-$G14)=(DZ14-EA14))*1,0),"")</f>
        <v/>
      </c>
      <c r="EE14" s="229" t="str">
        <f aca="false">IF((EC14&lt;&gt;""),($F14=DZ14)*($G14=EA14),"")</f>
        <v/>
      </c>
      <c r="EF14" s="229" t="str">
        <f aca="false">IF(EC14&lt;&gt;"",IF(ABS($F14-$G14)&gt;=PrSettings!$M$7,(ABS($F14-$G14-DZ14+EA14)&lt;=1)*1,IF(AND(EC14,$F14=$G14,$F14&gt;=PrSettings!$M$6),(ABS(DZ14-$F14)&lt;=1)*1,IF(AND(ABS($F14-$G14-DZ14+EA14)&lt;=1,$F14+$G14&gt;=PrSettings!$M$8),(ABS(DZ14-$F14)&lt;=1)*(ABS(EA14-$G14)&lt;=1)*1,""))),"")</f>
        <v/>
      </c>
      <c r="EG14" s="236"/>
      <c r="EI14" s="227" t="n">
        <f aca="false">$B14</f>
        <v>18</v>
      </c>
      <c r="EJ14" s="228" t="str">
        <f aca="false">GrpB!$B$5</f>
        <v>Italy</v>
      </c>
      <c r="EK14" s="229" t="n">
        <f aca="false">$D14</f>
        <v>10</v>
      </c>
      <c r="EL14" s="228" t="str">
        <f aca="false">GrpB!$D$5</f>
        <v>Albania</v>
      </c>
      <c r="EM14" s="232"/>
      <c r="EN14" s="232"/>
      <c r="EO14" s="235"/>
      <c r="EP14" s="229" t="str">
        <f aca="false">IF(($F14&lt;&gt;"")*($G14&lt;&gt;"")*(EM14&lt;&gt;"")*(EN14&lt;&gt;""),($F14&gt;$G14)*(EM14&gt;EN14)+($F14=$G14)*(EM14=EN14)+($F14&lt;$G14)*(EM14&lt;EN14),"")</f>
        <v/>
      </c>
      <c r="EQ14" s="229" t="str">
        <f aca="false">IF((EP14&lt;&gt;""),IF(OR($F14&lt;&gt;$G14,PrSettings!$M$4="●"),(($F14-$G14)=(EM14-EN14))*1,0),"")</f>
        <v/>
      </c>
      <c r="ER14" s="229" t="str">
        <f aca="false">IF((EP14&lt;&gt;""),($F14=EM14)*($G14=EN14),"")</f>
        <v/>
      </c>
      <c r="ES14" s="229" t="str">
        <f aca="false">IF(EP14&lt;&gt;"",IF(ABS($F14-$G14)&gt;=PrSettings!$M$7,(ABS($F14-$G14-EM14+EN14)&lt;=1)*1,IF(AND(EP14,$F14=$G14,$F14&gt;=PrSettings!$M$6),(ABS(EM14-$F14)&lt;=1)*1,IF(AND(ABS($F14-$G14-EM14+EN14)&lt;=1,$F14+$G14&gt;=PrSettings!$M$8),(ABS(EM14-$F14)&lt;=1)*(ABS(EN14-$G14)&lt;=1)*1,""))),"")</f>
        <v/>
      </c>
      <c r="ET14" s="236"/>
      <c r="EV14" s="227" t="n">
        <f aca="false">$B14</f>
        <v>18</v>
      </c>
      <c r="EW14" s="228" t="str">
        <f aca="false">GrpB!$B$5</f>
        <v>Italy</v>
      </c>
      <c r="EX14" s="229" t="n">
        <f aca="false">$D14</f>
        <v>10</v>
      </c>
      <c r="EY14" s="228" t="str">
        <f aca="false">GrpB!$D$5</f>
        <v>Albania</v>
      </c>
      <c r="EZ14" s="232"/>
      <c r="FA14" s="232"/>
      <c r="FB14" s="235"/>
      <c r="FC14" s="229" t="str">
        <f aca="false">IF(($F14&lt;&gt;"")*($G14&lt;&gt;"")*(EZ14&lt;&gt;"")*(FA14&lt;&gt;""),($F14&gt;$G14)*(EZ14&gt;FA14)+($F14=$G14)*(EZ14=FA14)+($F14&lt;$G14)*(EZ14&lt;FA14),"")</f>
        <v/>
      </c>
      <c r="FD14" s="229" t="str">
        <f aca="false">IF((FC14&lt;&gt;""),IF(OR($F14&lt;&gt;$G14,PrSettings!$M$4="●"),(($F14-$G14)=(EZ14-FA14))*1,0),"")</f>
        <v/>
      </c>
      <c r="FE14" s="229" t="str">
        <f aca="false">IF((FC14&lt;&gt;""),($F14=EZ14)*($G14=FA14),"")</f>
        <v/>
      </c>
      <c r="FF14" s="229" t="str">
        <f aca="false">IF(FC14&lt;&gt;"",IF(ABS($F14-$G14)&gt;=PrSettings!$M$7,(ABS($F14-$G14-EZ14+FA14)&lt;=1)*1,IF(AND(FC14,$F14=$G14,$F14&gt;=PrSettings!$M$6),(ABS(EZ14-$F14)&lt;=1)*1,IF(AND(ABS($F14-$G14-EZ14+FA14)&lt;=1,$F14+$G14&gt;=PrSettings!$M$8),(ABS(EZ14-$F14)&lt;=1)*(ABS(FA14-$G14)&lt;=1)*1,""))),"")</f>
        <v/>
      </c>
      <c r="FG14" s="236"/>
      <c r="FI14" s="227" t="n">
        <f aca="false">$B14</f>
        <v>18</v>
      </c>
      <c r="FJ14" s="228" t="str">
        <f aca="false">GrpB!$B$5</f>
        <v>Italy</v>
      </c>
      <c r="FK14" s="229" t="n">
        <f aca="false">$D14</f>
        <v>10</v>
      </c>
      <c r="FL14" s="228" t="str">
        <f aca="false">GrpB!$D$5</f>
        <v>Albania</v>
      </c>
      <c r="FM14" s="232"/>
      <c r="FN14" s="232"/>
      <c r="FO14" s="235"/>
      <c r="FP14" s="229" t="str">
        <f aca="false">IF(($F14&lt;&gt;"")*($G14&lt;&gt;"")*(FM14&lt;&gt;"")*(FN14&lt;&gt;""),($F14&gt;$G14)*(FM14&gt;FN14)+($F14=$G14)*(FM14=FN14)+($F14&lt;$G14)*(FM14&lt;FN14),"")</f>
        <v/>
      </c>
      <c r="FQ14" s="229" t="str">
        <f aca="false">IF((FP14&lt;&gt;""),IF(OR($F14&lt;&gt;$G14,PrSettings!$M$4="●"),(($F14-$G14)=(FM14-FN14))*1,0),"")</f>
        <v/>
      </c>
      <c r="FR14" s="229" t="str">
        <f aca="false">IF((FP14&lt;&gt;""),($F14=FM14)*($G14=FN14),"")</f>
        <v/>
      </c>
      <c r="FS14" s="229" t="str">
        <f aca="false">IF(FP14&lt;&gt;"",IF(ABS($F14-$G14)&gt;=PrSettings!$M$7,(ABS($F14-$G14-FM14+FN14)&lt;=1)*1,IF(AND(FP14,$F14=$G14,$F14&gt;=PrSettings!$M$6),(ABS(FM14-$F14)&lt;=1)*1,IF(AND(ABS($F14-$G14-FM14+FN14)&lt;=1,$F14+$G14&gt;=PrSettings!$M$8),(ABS(FM14-$F14)&lt;=1)*(ABS(FN14-$G14)&lt;=1)*1,""))),"")</f>
        <v/>
      </c>
      <c r="FT14" s="236"/>
      <c r="FV14" s="227" t="n">
        <f aca="false">$B14</f>
        <v>18</v>
      </c>
      <c r="FW14" s="228" t="str">
        <f aca="false">GrpB!$B$5</f>
        <v>Italy</v>
      </c>
      <c r="FX14" s="229" t="n">
        <f aca="false">$D14</f>
        <v>10</v>
      </c>
      <c r="FY14" s="228" t="str">
        <f aca="false">GrpB!$D$5</f>
        <v>Albania</v>
      </c>
      <c r="FZ14" s="232"/>
      <c r="GA14" s="232"/>
      <c r="GB14" s="235"/>
      <c r="GC14" s="229" t="str">
        <f aca="false">IF(($F14&lt;&gt;"")*($G14&lt;&gt;"")*(FZ14&lt;&gt;"")*(GA14&lt;&gt;""),($F14&gt;$G14)*(FZ14&gt;GA14)+($F14=$G14)*(FZ14=GA14)+($F14&lt;$G14)*(FZ14&lt;GA14),"")</f>
        <v/>
      </c>
      <c r="GD14" s="229" t="str">
        <f aca="false">IF((GC14&lt;&gt;""),IF(OR($F14&lt;&gt;$G14,PrSettings!$M$4="●"),(($F14-$G14)=(FZ14-GA14))*1,0),"")</f>
        <v/>
      </c>
      <c r="GE14" s="229" t="str">
        <f aca="false">IF((GC14&lt;&gt;""),($F14=FZ14)*($G14=GA14),"")</f>
        <v/>
      </c>
      <c r="GF14" s="229" t="str">
        <f aca="false">IF(GC14&lt;&gt;"",IF(ABS($F14-$G14)&gt;=PrSettings!$M$7,(ABS($F14-$G14-FZ14+GA14)&lt;=1)*1,IF(AND(GC14,$F14=$G14,$F14&gt;=PrSettings!$M$6),(ABS(FZ14-$F14)&lt;=1)*1,IF(AND(ABS($F14-$G14-FZ14+GA14)&lt;=1,$F14+$G14&gt;=PrSettings!$M$8),(ABS(FZ14-$F14)&lt;=1)*(ABS(GA14-$G14)&lt;=1)*1,""))),"")</f>
        <v/>
      </c>
      <c r="GG14" s="236"/>
      <c r="GI14" s="227" t="n">
        <f aca="false">$B14</f>
        <v>18</v>
      </c>
      <c r="GJ14" s="228" t="str">
        <f aca="false">GrpB!$B$5</f>
        <v>Italy</v>
      </c>
      <c r="GK14" s="229" t="n">
        <f aca="false">$D14</f>
        <v>10</v>
      </c>
      <c r="GL14" s="228" t="str">
        <f aca="false">GrpB!$D$5</f>
        <v>Albania</v>
      </c>
      <c r="GM14" s="232"/>
      <c r="GN14" s="232"/>
      <c r="GO14" s="235"/>
      <c r="GP14" s="229" t="str">
        <f aca="false">IF(($F14&lt;&gt;"")*($G14&lt;&gt;"")*(GM14&lt;&gt;"")*(GN14&lt;&gt;""),($F14&gt;$G14)*(GM14&gt;GN14)+($F14=$G14)*(GM14=GN14)+($F14&lt;$G14)*(GM14&lt;GN14),"")</f>
        <v/>
      </c>
      <c r="GQ14" s="229" t="str">
        <f aca="false">IF((GP14&lt;&gt;""),IF(OR($F14&lt;&gt;$G14,PrSettings!$M$4="●"),(($F14-$G14)=(GM14-GN14))*1,0),"")</f>
        <v/>
      </c>
      <c r="GR14" s="229" t="str">
        <f aca="false">IF((GP14&lt;&gt;""),($F14=GM14)*($G14=GN14),"")</f>
        <v/>
      </c>
      <c r="GS14" s="229" t="str">
        <f aca="false">IF(GP14&lt;&gt;"",IF(ABS($F14-$G14)&gt;=PrSettings!$M$7,(ABS($F14-$G14-GM14+GN14)&lt;=1)*1,IF(AND(GP14,$F14=$G14,$F14&gt;=PrSettings!$M$6),(ABS(GM14-$F14)&lt;=1)*1,IF(AND(ABS($F14-$G14-GM14+GN14)&lt;=1,$F14+$G14&gt;=PrSettings!$M$8),(ABS(GM14-$F14)&lt;=1)*(ABS(GN14-$G14)&lt;=1)*1,""))),"")</f>
        <v/>
      </c>
      <c r="GT14" s="236"/>
      <c r="GV14" s="227" t="n">
        <f aca="false">$B14</f>
        <v>18</v>
      </c>
      <c r="GW14" s="228" t="str">
        <f aca="false">GrpB!$B$5</f>
        <v>Italy</v>
      </c>
      <c r="GX14" s="229" t="n">
        <f aca="false">$D14</f>
        <v>10</v>
      </c>
      <c r="GY14" s="228" t="str">
        <f aca="false">GrpB!$D$5</f>
        <v>Albania</v>
      </c>
      <c r="GZ14" s="232"/>
      <c r="HA14" s="232"/>
      <c r="HB14" s="235"/>
      <c r="HC14" s="229" t="str">
        <f aca="false">IF(($F14&lt;&gt;"")*($G14&lt;&gt;"")*(GZ14&lt;&gt;"")*(HA14&lt;&gt;""),($F14&gt;$G14)*(GZ14&gt;HA14)+($F14=$G14)*(GZ14=HA14)+($F14&lt;$G14)*(GZ14&lt;HA14),"")</f>
        <v/>
      </c>
      <c r="HD14" s="229" t="str">
        <f aca="false">IF((HC14&lt;&gt;""),IF(OR($F14&lt;&gt;$G14,PrSettings!$M$4="●"),(($F14-$G14)=(GZ14-HA14))*1,0),"")</f>
        <v/>
      </c>
      <c r="HE14" s="229" t="str">
        <f aca="false">IF((HC14&lt;&gt;""),($F14=GZ14)*($G14=HA14),"")</f>
        <v/>
      </c>
      <c r="HF14" s="229" t="str">
        <f aca="false">IF(HC14&lt;&gt;"",IF(ABS($F14-$G14)&gt;=PrSettings!$M$7,(ABS($F14-$G14-GZ14+HA14)&lt;=1)*1,IF(AND(HC14,$F14=$G14,$F14&gt;=PrSettings!$M$6),(ABS(GZ14-$F14)&lt;=1)*1,IF(AND(ABS($F14-$G14-GZ14+HA14)&lt;=1,$F14+$G14&gt;=PrSettings!$M$8),(ABS(GZ14-$F14)&lt;=1)*(ABS(HA14-$G14)&lt;=1)*1,""))),"")</f>
        <v/>
      </c>
      <c r="HG14" s="236"/>
      <c r="HI14" s="227" t="n">
        <f aca="false">$B14</f>
        <v>18</v>
      </c>
      <c r="HJ14" s="228" t="str">
        <f aca="false">GrpB!$B$5</f>
        <v>Italy</v>
      </c>
      <c r="HK14" s="229" t="n">
        <f aca="false">$D14</f>
        <v>10</v>
      </c>
      <c r="HL14" s="228" t="str">
        <f aca="false">GrpB!$D$5</f>
        <v>Albania</v>
      </c>
      <c r="HM14" s="232"/>
      <c r="HN14" s="232"/>
      <c r="HO14" s="235"/>
      <c r="HP14" s="229" t="str">
        <f aca="false">IF(($F14&lt;&gt;"")*($G14&lt;&gt;"")*(HM14&lt;&gt;"")*(HN14&lt;&gt;""),($F14&gt;$G14)*(HM14&gt;HN14)+($F14=$G14)*(HM14=HN14)+($F14&lt;$G14)*(HM14&lt;HN14),"")</f>
        <v/>
      </c>
      <c r="HQ14" s="229" t="str">
        <f aca="false">IF((HP14&lt;&gt;""),IF(OR($F14&lt;&gt;$G14,PrSettings!$M$4="●"),(($F14-$G14)=(HM14-HN14))*1,0),"")</f>
        <v/>
      </c>
      <c r="HR14" s="229" t="str">
        <f aca="false">IF((HP14&lt;&gt;""),($F14=HM14)*($G14=HN14),"")</f>
        <v/>
      </c>
      <c r="HS14" s="229" t="str">
        <f aca="false">IF(HP14&lt;&gt;"",IF(ABS($F14-$G14)&gt;=PrSettings!$M$7,(ABS($F14-$G14-HM14+HN14)&lt;=1)*1,IF(AND(HP14,$F14=$G14,$F14&gt;=PrSettings!$M$6),(ABS(HM14-$F14)&lt;=1)*1,IF(AND(ABS($F14-$G14-HM14+HN14)&lt;=1,$F14+$G14&gt;=PrSettings!$M$8),(ABS(HM14-$F14)&lt;=1)*(ABS(HN14-$G14)&lt;=1)*1,""))),"")</f>
        <v/>
      </c>
      <c r="HT14" s="236"/>
      <c r="HV14" s="227" t="n">
        <f aca="false">$B14</f>
        <v>18</v>
      </c>
      <c r="HW14" s="228" t="str">
        <f aca="false">GrpB!$B$5</f>
        <v>Italy</v>
      </c>
      <c r="HX14" s="229" t="n">
        <f aca="false">$D14</f>
        <v>10</v>
      </c>
      <c r="HY14" s="228" t="str">
        <f aca="false">GrpB!$D$5</f>
        <v>Albania</v>
      </c>
      <c r="HZ14" s="232"/>
      <c r="IA14" s="232"/>
      <c r="IB14" s="235"/>
      <c r="IC14" s="229" t="str">
        <f aca="false">IF(($F14&lt;&gt;"")*($G14&lt;&gt;"")*(HZ14&lt;&gt;"")*(IA14&lt;&gt;""),($F14&gt;$G14)*(HZ14&gt;IA14)+($F14=$G14)*(HZ14=IA14)+($F14&lt;$G14)*(HZ14&lt;IA14),"")</f>
        <v/>
      </c>
      <c r="ID14" s="229" t="str">
        <f aca="false">IF((IC14&lt;&gt;""),IF(OR($F14&lt;&gt;$G14,PrSettings!$M$4="●"),(($F14-$G14)=(HZ14-IA14))*1,0),"")</f>
        <v/>
      </c>
      <c r="IE14" s="229" t="str">
        <f aca="false">IF((IC14&lt;&gt;""),($F14=HZ14)*($G14=IA14),"")</f>
        <v/>
      </c>
      <c r="IF14" s="229" t="str">
        <f aca="false">IF(IC14&lt;&gt;"",IF(ABS($F14-$G14)&gt;=PrSettings!$M$7,(ABS($F14-$G14-HZ14+IA14)&lt;=1)*1,IF(AND(IC14,$F14=$G14,$F14&gt;=PrSettings!$M$6),(ABS(HZ14-$F14)&lt;=1)*1,IF(AND(ABS($F14-$G14-HZ14+IA14)&lt;=1,$F14+$G14&gt;=PrSettings!$M$8),(ABS(HZ14-$F14)&lt;=1)*(ABS(IA14-$G14)&lt;=1)*1,""))),"")</f>
        <v/>
      </c>
      <c r="IG14" s="236"/>
      <c r="II14" s="227" t="n">
        <f aca="false">$B14</f>
        <v>18</v>
      </c>
      <c r="IJ14" s="228" t="str">
        <f aca="false">GrpB!$B$5</f>
        <v>Italy</v>
      </c>
      <c r="IK14" s="229" t="n">
        <f aca="false">$D14</f>
        <v>10</v>
      </c>
      <c r="IL14" s="228" t="str">
        <f aca="false">GrpB!$D$5</f>
        <v>Albania</v>
      </c>
      <c r="IM14" s="232"/>
      <c r="IN14" s="232"/>
      <c r="IO14" s="235"/>
      <c r="IP14" s="229" t="str">
        <f aca="false">IF(($F14&lt;&gt;"")*($G14&lt;&gt;"")*(IM14&lt;&gt;"")*(IN14&lt;&gt;""),($F14&gt;$G14)*(IM14&gt;IN14)+($F14=$G14)*(IM14=IN14)+($F14&lt;$G14)*(IM14&lt;IN14),"")</f>
        <v/>
      </c>
      <c r="IQ14" s="229" t="str">
        <f aca="false">IF((IP14&lt;&gt;""),IF(OR($F14&lt;&gt;$G14,PrSettings!$M$4="●"),(($F14-$G14)=(IM14-IN14))*1,0),"")</f>
        <v/>
      </c>
      <c r="IR14" s="229" t="str">
        <f aca="false">IF((IP14&lt;&gt;""),($F14=IM14)*($G14=IN14),"")</f>
        <v/>
      </c>
      <c r="IS14" s="229" t="str">
        <f aca="false">IF(IP14&lt;&gt;"",IF(ABS($F14-$G14)&gt;=PrSettings!$M$7,(ABS($F14-$G14-IM14+IN14)&lt;=1)*1,IF(AND(IP14,$F14=$G14,$F14&gt;=PrSettings!$M$6),(ABS(IM14-$F14)&lt;=1)*1,IF(AND(ABS($F14-$G14-IM14+IN14)&lt;=1,$F14+$G14&gt;=PrSettings!$M$8),(ABS(IM14-$F14)&lt;=1)*(ABS(IN14-$G14)&lt;=1)*1,""))),"")</f>
        <v/>
      </c>
      <c r="IT14" s="236"/>
      <c r="IV14" s="227" t="n">
        <f aca="false">$B14</f>
        <v>18</v>
      </c>
      <c r="IW14" s="228" t="str">
        <f aca="false">GrpB!$B$5</f>
        <v>Italy</v>
      </c>
      <c r="IX14" s="229" t="n">
        <f aca="false">$D14</f>
        <v>10</v>
      </c>
      <c r="IY14" s="228" t="str">
        <f aca="false">GrpB!$D$5</f>
        <v>Albania</v>
      </c>
      <c r="IZ14" s="232"/>
      <c r="JA14" s="232"/>
      <c r="JB14" s="235"/>
      <c r="JC14" s="229" t="str">
        <f aca="false">IF(($F14&lt;&gt;"")*($G14&lt;&gt;"")*(IZ14&lt;&gt;"")*(JA14&lt;&gt;""),($F14&gt;$G14)*(IZ14&gt;JA14)+($F14=$G14)*(IZ14=JA14)+($F14&lt;$G14)*(IZ14&lt;JA14),"")</f>
        <v/>
      </c>
      <c r="JD14" s="229" t="str">
        <f aca="false">IF((JC14&lt;&gt;""),IF(OR($F14&lt;&gt;$G14,PrSettings!$M$4="●"),(($F14-$G14)=(IZ14-JA14))*1,0),"")</f>
        <v/>
      </c>
      <c r="JE14" s="229" t="str">
        <f aca="false">IF((JC14&lt;&gt;""),($F14=IZ14)*($G14=JA14),"")</f>
        <v/>
      </c>
      <c r="JF14" s="229" t="str">
        <f aca="false">IF(JC14&lt;&gt;"",IF(ABS($F14-$G14)&gt;=PrSettings!$M$7,(ABS($F14-$G14-IZ14+JA14)&lt;=1)*1,IF(AND(JC14,$F14=$G14,$F14&gt;=PrSettings!$M$6),(ABS(IZ14-$F14)&lt;=1)*1,IF(AND(ABS($F14-$G14-IZ14+JA14)&lt;=1,$F14+$G14&gt;=PrSettings!$M$8),(ABS(IZ14-$F14)&lt;=1)*(ABS(JA14-$G14)&lt;=1)*1,""))),"")</f>
        <v/>
      </c>
      <c r="JG14" s="236"/>
      <c r="JI14" s="227" t="n">
        <f aca="false">$B14</f>
        <v>18</v>
      </c>
      <c r="JJ14" s="228" t="str">
        <f aca="false">GrpB!$B$5</f>
        <v>Italy</v>
      </c>
      <c r="JK14" s="229" t="n">
        <f aca="false">$D14</f>
        <v>10</v>
      </c>
      <c r="JL14" s="228" t="str">
        <f aca="false">GrpB!$D$5</f>
        <v>Albania</v>
      </c>
      <c r="JM14" s="232"/>
      <c r="JN14" s="232"/>
      <c r="JO14" s="235"/>
      <c r="JP14" s="229" t="str">
        <f aca="false">IF(($F14&lt;&gt;"")*($G14&lt;&gt;"")*(JM14&lt;&gt;"")*(JN14&lt;&gt;""),($F14&gt;$G14)*(JM14&gt;JN14)+($F14=$G14)*(JM14=JN14)+($F14&lt;$G14)*(JM14&lt;JN14),"")</f>
        <v/>
      </c>
      <c r="JQ14" s="229" t="str">
        <f aca="false">IF((JP14&lt;&gt;""),IF(OR($F14&lt;&gt;$G14,PrSettings!$M$4="●"),(($F14-$G14)=(JM14-JN14))*1,0),"")</f>
        <v/>
      </c>
      <c r="JR14" s="229" t="str">
        <f aca="false">IF((JP14&lt;&gt;""),($F14=JM14)*($G14=JN14),"")</f>
        <v/>
      </c>
      <c r="JS14" s="229" t="str">
        <f aca="false">IF(JP14&lt;&gt;"",IF(ABS($F14-$G14)&gt;=PrSettings!$M$7,(ABS($F14-$G14-JM14+JN14)&lt;=1)*1,IF(AND(JP14,$F14=$G14,$F14&gt;=PrSettings!$M$6),(ABS(JM14-$F14)&lt;=1)*1,IF(AND(ABS($F14-$G14-JM14+JN14)&lt;=1,$F14+$G14&gt;=PrSettings!$M$8),(ABS(JM14-$F14)&lt;=1)*(ABS(JN14-$G14)&lt;=1)*1,""))),"")</f>
        <v/>
      </c>
      <c r="JT14" s="236"/>
      <c r="JV14" s="227" t="n">
        <f aca="false">$B14</f>
        <v>18</v>
      </c>
      <c r="JW14" s="228" t="str">
        <f aca="false">GrpB!$B$5</f>
        <v>Italy</v>
      </c>
      <c r="JX14" s="229" t="n">
        <f aca="false">$D14</f>
        <v>10</v>
      </c>
      <c r="JY14" s="228" t="str">
        <f aca="false">GrpB!$D$5</f>
        <v>Albania</v>
      </c>
      <c r="JZ14" s="232"/>
      <c r="KA14" s="232"/>
      <c r="KB14" s="235"/>
      <c r="KC14" s="229" t="str">
        <f aca="false">IF(($F14&lt;&gt;"")*($G14&lt;&gt;"")*(JZ14&lt;&gt;"")*(KA14&lt;&gt;""),($F14&gt;$G14)*(JZ14&gt;KA14)+($F14=$G14)*(JZ14=KA14)+($F14&lt;$G14)*(JZ14&lt;KA14),"")</f>
        <v/>
      </c>
      <c r="KD14" s="229" t="str">
        <f aca="false">IF((KC14&lt;&gt;""),IF(OR($F14&lt;&gt;$G14,PrSettings!$M$4="●"),(($F14-$G14)=(JZ14-KA14))*1,0),"")</f>
        <v/>
      </c>
      <c r="KE14" s="229" t="str">
        <f aca="false">IF((KC14&lt;&gt;""),($F14=JZ14)*($G14=KA14),"")</f>
        <v/>
      </c>
      <c r="KF14" s="229" t="str">
        <f aca="false">IF(KC14&lt;&gt;"",IF(ABS($F14-$G14)&gt;=PrSettings!$M$7,(ABS($F14-$G14-JZ14+KA14)&lt;=1)*1,IF(AND(KC14,$F14=$G14,$F14&gt;=PrSettings!$M$6),(ABS(JZ14-$F14)&lt;=1)*1,IF(AND(ABS($F14-$G14-JZ14+KA14)&lt;=1,$F14+$G14&gt;=PrSettings!$M$8),(ABS(JZ14-$F14)&lt;=1)*(ABS(KA14-$G14)&lt;=1)*1,""))),"")</f>
        <v/>
      </c>
      <c r="KG14" s="236"/>
      <c r="KI14" s="227" t="n">
        <f aca="false">$B14</f>
        <v>18</v>
      </c>
      <c r="KJ14" s="228" t="str">
        <f aca="false">GrpB!$B$5</f>
        <v>Italy</v>
      </c>
      <c r="KK14" s="229" t="n">
        <f aca="false">$D14</f>
        <v>10</v>
      </c>
      <c r="KL14" s="228" t="str">
        <f aca="false">GrpB!$D$5</f>
        <v>Albania</v>
      </c>
      <c r="KM14" s="232"/>
      <c r="KN14" s="232"/>
      <c r="KO14" s="235"/>
      <c r="KP14" s="229" t="str">
        <f aca="false">IF(($F14&lt;&gt;"")*($G14&lt;&gt;"")*(KM14&lt;&gt;"")*(KN14&lt;&gt;""),($F14&gt;$G14)*(KM14&gt;KN14)+($F14=$G14)*(KM14=KN14)+($F14&lt;$G14)*(KM14&lt;KN14),"")</f>
        <v/>
      </c>
      <c r="KQ14" s="229" t="str">
        <f aca="false">IF((KP14&lt;&gt;""),IF(OR($F14&lt;&gt;$G14,PrSettings!$M$4="●"),(($F14-$G14)=(KM14-KN14))*1,0),"")</f>
        <v/>
      </c>
      <c r="KR14" s="229" t="str">
        <f aca="false">IF((KP14&lt;&gt;""),($F14=KM14)*($G14=KN14),"")</f>
        <v/>
      </c>
      <c r="KS14" s="229" t="str">
        <f aca="false">IF(KP14&lt;&gt;"",IF(ABS($F14-$G14)&gt;=PrSettings!$M$7,(ABS($F14-$G14-KM14+KN14)&lt;=1)*1,IF(AND(KP14,$F14=$G14,$F14&gt;=PrSettings!$M$6),(ABS(KM14-$F14)&lt;=1)*1,IF(AND(ABS($F14-$G14-KM14+KN14)&lt;=1,$F14+$G14&gt;=PrSettings!$M$8),(ABS(KM14-$F14)&lt;=1)*(ABS(KN14-$G14)&lt;=1)*1,""))),"")</f>
        <v/>
      </c>
      <c r="KT14" s="236"/>
      <c r="KV14" s="227" t="n">
        <f aca="false">$B14</f>
        <v>18</v>
      </c>
      <c r="KW14" s="228" t="str">
        <f aca="false">GrpB!$B$5</f>
        <v>Italy</v>
      </c>
      <c r="KX14" s="229" t="n">
        <f aca="false">$D14</f>
        <v>10</v>
      </c>
      <c r="KY14" s="228" t="str">
        <f aca="false">GrpB!$D$5</f>
        <v>Albania</v>
      </c>
      <c r="KZ14" s="232"/>
      <c r="LA14" s="232"/>
      <c r="LB14" s="235"/>
      <c r="LC14" s="229" t="str">
        <f aca="false">IF(($F14&lt;&gt;"")*($G14&lt;&gt;"")*(KZ14&lt;&gt;"")*(LA14&lt;&gt;""),($F14&gt;$G14)*(KZ14&gt;LA14)+($F14=$G14)*(KZ14=LA14)+($F14&lt;$G14)*(KZ14&lt;LA14),"")</f>
        <v/>
      </c>
      <c r="LD14" s="229" t="str">
        <f aca="false">IF((LC14&lt;&gt;""),IF(OR($F14&lt;&gt;$G14,PrSettings!$M$4="●"),(($F14-$G14)=(KZ14-LA14))*1,0),"")</f>
        <v/>
      </c>
      <c r="LE14" s="229" t="str">
        <f aca="false">IF((LC14&lt;&gt;""),($F14=KZ14)*($G14=LA14),"")</f>
        <v/>
      </c>
      <c r="LF14" s="229" t="str">
        <f aca="false">IF(LC14&lt;&gt;"",IF(ABS($F14-$G14)&gt;=PrSettings!$M$7,(ABS($F14-$G14-KZ14+LA14)&lt;=1)*1,IF(AND(LC14,$F14=$G14,$F14&gt;=PrSettings!$M$6),(ABS(KZ14-$F14)&lt;=1)*1,IF(AND(ABS($F14-$G14-KZ14+LA14)&lt;=1,$F14+$G14&gt;=PrSettings!$M$8),(ABS(KZ14-$F14)&lt;=1)*(ABS(LA14-$G14)&lt;=1)*1,""))),"")</f>
        <v/>
      </c>
      <c r="LG14" s="236"/>
      <c r="LI14" s="227" t="n">
        <f aca="false">$B14</f>
        <v>18</v>
      </c>
      <c r="LJ14" s="228" t="str">
        <f aca="false">GrpB!$B$5</f>
        <v>Italy</v>
      </c>
      <c r="LK14" s="229" t="n">
        <f aca="false">$D14</f>
        <v>10</v>
      </c>
      <c r="LL14" s="228" t="str">
        <f aca="false">GrpB!$D$5</f>
        <v>Albania</v>
      </c>
      <c r="LM14" s="232"/>
      <c r="LN14" s="232"/>
      <c r="LO14" s="235"/>
      <c r="LP14" s="229" t="str">
        <f aca="false">IF(($F14&lt;&gt;"")*($G14&lt;&gt;"")*(LM14&lt;&gt;"")*(LN14&lt;&gt;""),($F14&gt;$G14)*(LM14&gt;LN14)+($F14=$G14)*(LM14=LN14)+($F14&lt;$G14)*(LM14&lt;LN14),"")</f>
        <v/>
      </c>
      <c r="LQ14" s="229" t="str">
        <f aca="false">IF((LP14&lt;&gt;""),IF(OR($F14&lt;&gt;$G14,PrSettings!$M$4="●"),(($F14-$G14)=(LM14-LN14))*1,0),"")</f>
        <v/>
      </c>
      <c r="LR14" s="229" t="str">
        <f aca="false">IF((LP14&lt;&gt;""),($F14=LM14)*($G14=LN14),"")</f>
        <v/>
      </c>
      <c r="LS14" s="229" t="str">
        <f aca="false">IF(LP14&lt;&gt;"",IF(ABS($F14-$G14)&gt;=PrSettings!$M$7,(ABS($F14-$G14-LM14+LN14)&lt;=1)*1,IF(AND(LP14,$F14=$G14,$F14&gt;=PrSettings!$M$6),(ABS(LM14-$F14)&lt;=1)*1,IF(AND(ABS($F14-$G14-LM14+LN14)&lt;=1,$F14+$G14&gt;=PrSettings!$M$8),(ABS(LM14-$F14)&lt;=1)*(ABS(LN14-$G14)&lt;=1)*1,""))),"")</f>
        <v/>
      </c>
      <c r="LT14" s="236"/>
      <c r="LV14" s="227" t="n">
        <f aca="false">$B14</f>
        <v>18</v>
      </c>
      <c r="LW14" s="228" t="str">
        <f aca="false">GrpB!$B$5</f>
        <v>Italy</v>
      </c>
      <c r="LX14" s="229" t="n">
        <f aca="false">$D14</f>
        <v>10</v>
      </c>
      <c r="LY14" s="228" t="str">
        <f aca="false">GrpB!$D$5</f>
        <v>Albania</v>
      </c>
      <c r="LZ14" s="232"/>
      <c r="MA14" s="232"/>
      <c r="MB14" s="235"/>
      <c r="MC14" s="229" t="str">
        <f aca="false">IF(($F14&lt;&gt;"")*($G14&lt;&gt;"")*(LZ14&lt;&gt;"")*(MA14&lt;&gt;""),($F14&gt;$G14)*(LZ14&gt;MA14)+($F14=$G14)*(LZ14=MA14)+($F14&lt;$G14)*(LZ14&lt;MA14),"")</f>
        <v/>
      </c>
      <c r="MD14" s="229" t="str">
        <f aca="false">IF((MC14&lt;&gt;""),IF(OR($F14&lt;&gt;$G14,PrSettings!$M$4="●"),(($F14-$G14)=(LZ14-MA14))*1,0),"")</f>
        <v/>
      </c>
      <c r="ME14" s="229" t="str">
        <f aca="false">IF((MC14&lt;&gt;""),($F14=LZ14)*($G14=MA14),"")</f>
        <v/>
      </c>
      <c r="MF14" s="229" t="str">
        <f aca="false">IF(MC14&lt;&gt;"",IF(ABS($F14-$G14)&gt;=PrSettings!$M$7,(ABS($F14-$G14-LZ14+MA14)&lt;=1)*1,IF(AND(MC14,$F14=$G14,$F14&gt;=PrSettings!$M$6),(ABS(LZ14-$F14)&lt;=1)*1,IF(AND(ABS($F14-$G14-LZ14+MA14)&lt;=1,$F14+$G14&gt;=PrSettings!$M$8),(ABS(LZ14-$F14)&lt;=1)*(ABS(MA14-$G14)&lt;=1)*1,""))),"")</f>
        <v/>
      </c>
      <c r="MG14" s="236"/>
    </row>
    <row r="15" customFormat="false" ht="15" hidden="false" customHeight="false" outlineLevel="0" collapsed="false">
      <c r="A15" s="153"/>
      <c r="B15" s="227" t="n">
        <f aca="false" t="array" ref="B15:B15">INDEX(Groups!$C$7:$C$35,MATCH(C15,Groups!$D$7:$D$35,0))</f>
        <v>14</v>
      </c>
      <c r="C15" s="228" t="str">
        <f aca="false">GrpB!$B$6</f>
        <v>Croatia</v>
      </c>
      <c r="D15" s="229" t="n">
        <f aca="false" t="array" ref="D15:D15">INDEX(Groups!$C$7:$C$35,MATCH(E15,Groups!$D$7:$D$35,0))</f>
        <v>10</v>
      </c>
      <c r="E15" s="228" t="str">
        <f aca="false">GrpB!$D$6</f>
        <v>Albania</v>
      </c>
      <c r="F15" s="230" t="n">
        <f aca="false">GrpB!$E$6</f>
        <v>3</v>
      </c>
      <c r="G15" s="231" t="n">
        <f aca="false">GrpB!$G$6</f>
        <v>2</v>
      </c>
      <c r="H15" s="107"/>
      <c r="I15" s="227" t="n">
        <f aca="false">$B15</f>
        <v>14</v>
      </c>
      <c r="J15" s="228" t="str">
        <f aca="false">GrpB!$B$6</f>
        <v>Croatia</v>
      </c>
      <c r="K15" s="229" t="n">
        <f aca="false">$D15</f>
        <v>10</v>
      </c>
      <c r="L15" s="228" t="str">
        <f aca="false">GrpB!$D$6</f>
        <v>Albania</v>
      </c>
      <c r="M15" s="232"/>
      <c r="N15" s="232"/>
      <c r="O15" s="235"/>
      <c r="P15" s="229" t="str">
        <f aca="false">IF(($F15&lt;&gt;"")*($G15&lt;&gt;"")*(M15&lt;&gt;"")*(N15&lt;&gt;""),($F15&gt;$G15)*(M15&gt;N15)+($F15=$G15)*(M15=N15)+($F15&lt;$G15)*(M15&lt;N15),"")</f>
        <v/>
      </c>
      <c r="Q15" s="229" t="str">
        <f aca="false">IF((P15&lt;&gt;""),IF(OR($F15&lt;&gt;$G15,PrSettings!$M$4="●"),(($F15-$G15)=(M15-N15))*1,0),"")</f>
        <v/>
      </c>
      <c r="R15" s="229" t="str">
        <f aca="false">IF((P15&lt;&gt;""),($F15=M15)*($G15=N15),"")</f>
        <v/>
      </c>
      <c r="S15" s="229" t="str">
        <f aca="false">IF(P15&lt;&gt;"",IF(ABS($F15-$G15)&gt;=PrSettings!$M$7,(ABS($F15-$G15-M15+N15)&lt;=1)*1,IF(AND(P15,$F15=$G15,$F15&gt;=PrSettings!$M$6),(ABS(M15-$F15)&lt;=1)*1,IF(AND(ABS($F15-$G15-M15+N15)&lt;=1,$F15+$G15&gt;=PrSettings!$M$8),(ABS(M15-$F15)&lt;=1)*(ABS(N15-$G15)&lt;=1)*1,""))),"")</f>
        <v/>
      </c>
      <c r="T15" s="236"/>
      <c r="V15" s="227" t="n">
        <f aca="false">$B15</f>
        <v>14</v>
      </c>
      <c r="W15" s="228" t="str">
        <f aca="false">GrpB!$B$6</f>
        <v>Croatia</v>
      </c>
      <c r="X15" s="229" t="n">
        <f aca="false">$D15</f>
        <v>10</v>
      </c>
      <c r="Y15" s="228" t="str">
        <f aca="false">GrpB!$D$6</f>
        <v>Albania</v>
      </c>
      <c r="Z15" s="232"/>
      <c r="AA15" s="232"/>
      <c r="AB15" s="235"/>
      <c r="AC15" s="229" t="str">
        <f aca="false">IF(($F15&lt;&gt;"")*($G15&lt;&gt;"")*(Z15&lt;&gt;"")*(AA15&lt;&gt;""),($F15&gt;$G15)*(Z15&gt;AA15)+($F15=$G15)*(Z15=AA15)+($F15&lt;$G15)*(Z15&lt;AA15),"")</f>
        <v/>
      </c>
      <c r="AD15" s="229" t="str">
        <f aca="false">IF((AC15&lt;&gt;""),IF(OR($F15&lt;&gt;$G15,PrSettings!$M$4="●"),(($F15-$G15)=(Z15-AA15))*1,0),"")</f>
        <v/>
      </c>
      <c r="AE15" s="229" t="str">
        <f aca="false">IF((AC15&lt;&gt;""),($F15=Z15)*($G15=AA15),"")</f>
        <v/>
      </c>
      <c r="AF15" s="229" t="str">
        <f aca="false">IF(AC15&lt;&gt;"",IF(ABS($F15-$G15)&gt;=PrSettings!$M$7,(ABS($F15-$G15-Z15+AA15)&lt;=1)*1,IF(AND(AC15,$F15=$G15,$F15&gt;=PrSettings!$M$6),(ABS(Z15-$F15)&lt;=1)*1,IF(AND(ABS($F15-$G15-Z15+AA15)&lt;=1,$F15+$G15&gt;=PrSettings!$M$8),(ABS(Z15-$F15)&lt;=1)*(ABS(AA15-$G15)&lt;=1)*1,""))),"")</f>
        <v/>
      </c>
      <c r="AG15" s="236"/>
      <c r="AI15" s="227" t="n">
        <f aca="false">$B15</f>
        <v>14</v>
      </c>
      <c r="AJ15" s="228" t="str">
        <f aca="false">GrpB!$B$6</f>
        <v>Croatia</v>
      </c>
      <c r="AK15" s="229" t="n">
        <f aca="false">$D15</f>
        <v>10</v>
      </c>
      <c r="AL15" s="228" t="str">
        <f aca="false">GrpB!$D$6</f>
        <v>Albania</v>
      </c>
      <c r="AM15" s="232"/>
      <c r="AN15" s="232"/>
      <c r="AO15" s="235"/>
      <c r="AP15" s="229" t="str">
        <f aca="false">IF(($F15&lt;&gt;"")*($G15&lt;&gt;"")*(AM15&lt;&gt;"")*(AN15&lt;&gt;""),($F15&gt;$G15)*(AM15&gt;AN15)+($F15=$G15)*(AM15=AN15)+($F15&lt;$G15)*(AM15&lt;AN15),"")</f>
        <v/>
      </c>
      <c r="AQ15" s="229" t="str">
        <f aca="false">IF((AP15&lt;&gt;""),IF(OR($F15&lt;&gt;$G15,PrSettings!$M$4="●"),(($F15-$G15)=(AM15-AN15))*1,0),"")</f>
        <v/>
      </c>
      <c r="AR15" s="229" t="str">
        <f aca="false">IF((AP15&lt;&gt;""),($F15=AM15)*($G15=AN15),"")</f>
        <v/>
      </c>
      <c r="AS15" s="229" t="str">
        <f aca="false">IF(AP15&lt;&gt;"",IF(ABS($F15-$G15)&gt;=PrSettings!$M$7,(ABS($F15-$G15-AM15+AN15)&lt;=1)*1,IF(AND(AP15,$F15=$G15,$F15&gt;=PrSettings!$M$6),(ABS(AM15-$F15)&lt;=1)*1,IF(AND(ABS($F15-$G15-AM15+AN15)&lt;=1,$F15+$G15&gt;=PrSettings!$M$8),(ABS(AM15-$F15)&lt;=1)*(ABS(AN15-$G15)&lt;=1)*1,""))),"")</f>
        <v/>
      </c>
      <c r="AT15" s="236"/>
      <c r="AV15" s="227" t="n">
        <f aca="false">$B15</f>
        <v>14</v>
      </c>
      <c r="AW15" s="228" t="str">
        <f aca="false">GrpB!$B$6</f>
        <v>Croatia</v>
      </c>
      <c r="AX15" s="229" t="n">
        <f aca="false">$D15</f>
        <v>10</v>
      </c>
      <c r="AY15" s="228" t="str">
        <f aca="false">GrpB!$D$6</f>
        <v>Albania</v>
      </c>
      <c r="AZ15" s="232"/>
      <c r="BA15" s="232"/>
      <c r="BB15" s="235"/>
      <c r="BC15" s="229" t="str">
        <f aca="false">IF(($F15&lt;&gt;"")*($G15&lt;&gt;"")*(AZ15&lt;&gt;"")*(BA15&lt;&gt;""),($F15&gt;$G15)*(AZ15&gt;BA15)+($F15=$G15)*(AZ15=BA15)+($F15&lt;$G15)*(AZ15&lt;BA15),"")</f>
        <v/>
      </c>
      <c r="BD15" s="229" t="str">
        <f aca="false">IF((BC15&lt;&gt;""),IF(OR($F15&lt;&gt;$G15,PrSettings!$M$4="●"),(($F15-$G15)=(AZ15-BA15))*1,0),"")</f>
        <v/>
      </c>
      <c r="BE15" s="229" t="str">
        <f aca="false">IF((BC15&lt;&gt;""),($F15=AZ15)*($G15=BA15),"")</f>
        <v/>
      </c>
      <c r="BF15" s="229" t="str">
        <f aca="false">IF(BC15&lt;&gt;"",IF(ABS($F15-$G15)&gt;=PrSettings!$M$7,(ABS($F15-$G15-AZ15+BA15)&lt;=1)*1,IF(AND(BC15,$F15=$G15,$F15&gt;=PrSettings!$M$6),(ABS(AZ15-$F15)&lt;=1)*1,IF(AND(ABS($F15-$G15-AZ15+BA15)&lt;=1,$F15+$G15&gt;=PrSettings!$M$8),(ABS(AZ15-$F15)&lt;=1)*(ABS(BA15-$G15)&lt;=1)*1,""))),"")</f>
        <v/>
      </c>
      <c r="BG15" s="236"/>
      <c r="BI15" s="227" t="n">
        <f aca="false">$B15</f>
        <v>14</v>
      </c>
      <c r="BJ15" s="228" t="str">
        <f aca="false">GrpB!$B$6</f>
        <v>Croatia</v>
      </c>
      <c r="BK15" s="229" t="n">
        <f aca="false">$D15</f>
        <v>10</v>
      </c>
      <c r="BL15" s="228" t="str">
        <f aca="false">GrpB!$D$6</f>
        <v>Albania</v>
      </c>
      <c r="BM15" s="232"/>
      <c r="BN15" s="232"/>
      <c r="BO15" s="235"/>
      <c r="BP15" s="229" t="str">
        <f aca="false">IF(($F15&lt;&gt;"")*($G15&lt;&gt;"")*(BM15&lt;&gt;"")*(BN15&lt;&gt;""),($F15&gt;$G15)*(BM15&gt;BN15)+($F15=$G15)*(BM15=BN15)+($F15&lt;$G15)*(BM15&lt;BN15),"")</f>
        <v/>
      </c>
      <c r="BQ15" s="229" t="str">
        <f aca="false">IF((BP15&lt;&gt;""),IF(OR($F15&lt;&gt;$G15,PrSettings!$M$4="●"),(($F15-$G15)=(BM15-BN15))*1,0),"")</f>
        <v/>
      </c>
      <c r="BR15" s="229" t="str">
        <f aca="false">IF((BP15&lt;&gt;""),($F15=BM15)*($G15=BN15),"")</f>
        <v/>
      </c>
      <c r="BS15" s="229" t="str">
        <f aca="false">IF(BP15&lt;&gt;"",IF(ABS($F15-$G15)&gt;=PrSettings!$M$7,(ABS($F15-$G15-BM15+BN15)&lt;=1)*1,IF(AND(BP15,$F15=$G15,$F15&gt;=PrSettings!$M$6),(ABS(BM15-$F15)&lt;=1)*1,IF(AND(ABS($F15-$G15-BM15+BN15)&lt;=1,$F15+$G15&gt;=PrSettings!$M$8),(ABS(BM15-$F15)&lt;=1)*(ABS(BN15-$G15)&lt;=1)*1,""))),"")</f>
        <v/>
      </c>
      <c r="BT15" s="236"/>
      <c r="BV15" s="227" t="n">
        <f aca="false">$B15</f>
        <v>14</v>
      </c>
      <c r="BW15" s="228" t="str">
        <f aca="false">GrpB!$B$6</f>
        <v>Croatia</v>
      </c>
      <c r="BX15" s="229" t="n">
        <f aca="false">$D15</f>
        <v>10</v>
      </c>
      <c r="BY15" s="228" t="str">
        <f aca="false">GrpB!$D$6</f>
        <v>Albania</v>
      </c>
      <c r="BZ15" s="232"/>
      <c r="CA15" s="232"/>
      <c r="CB15" s="235"/>
      <c r="CC15" s="229" t="str">
        <f aca="false">IF(($F15&lt;&gt;"")*($G15&lt;&gt;"")*(BZ15&lt;&gt;"")*(CA15&lt;&gt;""),($F15&gt;$G15)*(BZ15&gt;CA15)+($F15=$G15)*(BZ15=CA15)+($F15&lt;$G15)*(BZ15&lt;CA15),"")</f>
        <v/>
      </c>
      <c r="CD15" s="229" t="str">
        <f aca="false">IF((CC15&lt;&gt;""),IF(OR($F15&lt;&gt;$G15,PrSettings!$M$4="●"),(($F15-$G15)=(BZ15-CA15))*1,0),"")</f>
        <v/>
      </c>
      <c r="CE15" s="229" t="str">
        <f aca="false">IF((CC15&lt;&gt;""),($F15=BZ15)*($G15=CA15),"")</f>
        <v/>
      </c>
      <c r="CF15" s="229" t="str">
        <f aca="false">IF(CC15&lt;&gt;"",IF(ABS($F15-$G15)&gt;=PrSettings!$M$7,(ABS($F15-$G15-BZ15+CA15)&lt;=1)*1,IF(AND(CC15,$F15=$G15,$F15&gt;=PrSettings!$M$6),(ABS(BZ15-$F15)&lt;=1)*1,IF(AND(ABS($F15-$G15-BZ15+CA15)&lt;=1,$F15+$G15&gt;=PrSettings!$M$8),(ABS(BZ15-$F15)&lt;=1)*(ABS(CA15-$G15)&lt;=1)*1,""))),"")</f>
        <v/>
      </c>
      <c r="CG15" s="236"/>
      <c r="CI15" s="227" t="n">
        <f aca="false">$B15</f>
        <v>14</v>
      </c>
      <c r="CJ15" s="228" t="str">
        <f aca="false">GrpB!$B$6</f>
        <v>Croatia</v>
      </c>
      <c r="CK15" s="229" t="n">
        <f aca="false">$D15</f>
        <v>10</v>
      </c>
      <c r="CL15" s="228" t="str">
        <f aca="false">GrpB!$D$6</f>
        <v>Albania</v>
      </c>
      <c r="CM15" s="232"/>
      <c r="CN15" s="232"/>
      <c r="CO15" s="235"/>
      <c r="CP15" s="229" t="str">
        <f aca="false">IF(($F15&lt;&gt;"")*($G15&lt;&gt;"")*(CM15&lt;&gt;"")*(CN15&lt;&gt;""),($F15&gt;$G15)*(CM15&gt;CN15)+($F15=$G15)*(CM15=CN15)+($F15&lt;$G15)*(CM15&lt;CN15),"")</f>
        <v/>
      </c>
      <c r="CQ15" s="229" t="str">
        <f aca="false">IF((CP15&lt;&gt;""),IF(OR($F15&lt;&gt;$G15,PrSettings!$M$4="●"),(($F15-$G15)=(CM15-CN15))*1,0),"")</f>
        <v/>
      </c>
      <c r="CR15" s="229" t="str">
        <f aca="false">IF((CP15&lt;&gt;""),($F15=CM15)*($G15=CN15),"")</f>
        <v/>
      </c>
      <c r="CS15" s="229" t="str">
        <f aca="false">IF(CP15&lt;&gt;"",IF(ABS($F15-$G15)&gt;=PrSettings!$M$7,(ABS($F15-$G15-CM15+CN15)&lt;=1)*1,IF(AND(CP15,$F15=$G15,$F15&gt;=PrSettings!$M$6),(ABS(CM15-$F15)&lt;=1)*1,IF(AND(ABS($F15-$G15-CM15+CN15)&lt;=1,$F15+$G15&gt;=PrSettings!$M$8),(ABS(CM15-$F15)&lt;=1)*(ABS(CN15-$G15)&lt;=1)*1,""))),"")</f>
        <v/>
      </c>
      <c r="CT15" s="236"/>
      <c r="CV15" s="227" t="n">
        <f aca="false">$B15</f>
        <v>14</v>
      </c>
      <c r="CW15" s="228" t="str">
        <f aca="false">GrpB!$B$6</f>
        <v>Croatia</v>
      </c>
      <c r="CX15" s="229" t="n">
        <f aca="false">$D15</f>
        <v>10</v>
      </c>
      <c r="CY15" s="228" t="str">
        <f aca="false">GrpB!$D$6</f>
        <v>Albania</v>
      </c>
      <c r="CZ15" s="232"/>
      <c r="DA15" s="232"/>
      <c r="DB15" s="235"/>
      <c r="DC15" s="229" t="str">
        <f aca="false">IF(($F15&lt;&gt;"")*($G15&lt;&gt;"")*(CZ15&lt;&gt;"")*(DA15&lt;&gt;""),($F15&gt;$G15)*(CZ15&gt;DA15)+($F15=$G15)*(CZ15=DA15)+($F15&lt;$G15)*(CZ15&lt;DA15),"")</f>
        <v/>
      </c>
      <c r="DD15" s="229" t="str">
        <f aca="false">IF((DC15&lt;&gt;""),IF(OR($F15&lt;&gt;$G15,PrSettings!$M$4="●"),(($F15-$G15)=(CZ15-DA15))*1,0),"")</f>
        <v/>
      </c>
      <c r="DE15" s="229" t="str">
        <f aca="false">IF((DC15&lt;&gt;""),($F15=CZ15)*($G15=DA15),"")</f>
        <v/>
      </c>
      <c r="DF15" s="229" t="str">
        <f aca="false">IF(DC15&lt;&gt;"",IF(ABS($F15-$G15)&gt;=PrSettings!$M$7,(ABS($F15-$G15-CZ15+DA15)&lt;=1)*1,IF(AND(DC15,$F15=$G15,$F15&gt;=PrSettings!$M$6),(ABS(CZ15-$F15)&lt;=1)*1,IF(AND(ABS($F15-$G15-CZ15+DA15)&lt;=1,$F15+$G15&gt;=PrSettings!$M$8),(ABS(CZ15-$F15)&lt;=1)*(ABS(DA15-$G15)&lt;=1)*1,""))),"")</f>
        <v/>
      </c>
      <c r="DG15" s="236"/>
      <c r="DI15" s="227" t="n">
        <f aca="false">$B15</f>
        <v>14</v>
      </c>
      <c r="DJ15" s="228" t="str">
        <f aca="false">GrpB!$B$6</f>
        <v>Croatia</v>
      </c>
      <c r="DK15" s="229" t="n">
        <f aca="false">$D15</f>
        <v>10</v>
      </c>
      <c r="DL15" s="228" t="str">
        <f aca="false">GrpB!$D$6</f>
        <v>Albania</v>
      </c>
      <c r="DM15" s="232"/>
      <c r="DN15" s="232"/>
      <c r="DO15" s="235"/>
      <c r="DP15" s="229" t="str">
        <f aca="false">IF(($F15&lt;&gt;"")*($G15&lt;&gt;"")*(DM15&lt;&gt;"")*(DN15&lt;&gt;""),($F15&gt;$G15)*(DM15&gt;DN15)+($F15=$G15)*(DM15=DN15)+($F15&lt;$G15)*(DM15&lt;DN15),"")</f>
        <v/>
      </c>
      <c r="DQ15" s="229" t="str">
        <f aca="false">IF((DP15&lt;&gt;""),IF(OR($F15&lt;&gt;$G15,PrSettings!$M$4="●"),(($F15-$G15)=(DM15-DN15))*1,0),"")</f>
        <v/>
      </c>
      <c r="DR15" s="229" t="str">
        <f aca="false">IF((DP15&lt;&gt;""),($F15=DM15)*($G15=DN15),"")</f>
        <v/>
      </c>
      <c r="DS15" s="229" t="str">
        <f aca="false">IF(DP15&lt;&gt;"",IF(ABS($F15-$G15)&gt;=PrSettings!$M$7,(ABS($F15-$G15-DM15+DN15)&lt;=1)*1,IF(AND(DP15,$F15=$G15,$F15&gt;=PrSettings!$M$6),(ABS(DM15-$F15)&lt;=1)*1,IF(AND(ABS($F15-$G15-DM15+DN15)&lt;=1,$F15+$G15&gt;=PrSettings!$M$8),(ABS(DM15-$F15)&lt;=1)*(ABS(DN15-$G15)&lt;=1)*1,""))),"")</f>
        <v/>
      </c>
      <c r="DT15" s="236"/>
      <c r="DV15" s="227" t="n">
        <f aca="false">$B15</f>
        <v>14</v>
      </c>
      <c r="DW15" s="228" t="str">
        <f aca="false">GrpB!$B$6</f>
        <v>Croatia</v>
      </c>
      <c r="DX15" s="229" t="n">
        <f aca="false">$D15</f>
        <v>10</v>
      </c>
      <c r="DY15" s="228" t="str">
        <f aca="false">GrpB!$D$6</f>
        <v>Albania</v>
      </c>
      <c r="DZ15" s="232"/>
      <c r="EA15" s="232"/>
      <c r="EB15" s="235"/>
      <c r="EC15" s="229" t="str">
        <f aca="false">IF(($F15&lt;&gt;"")*($G15&lt;&gt;"")*(DZ15&lt;&gt;"")*(EA15&lt;&gt;""),($F15&gt;$G15)*(DZ15&gt;EA15)+($F15=$G15)*(DZ15=EA15)+($F15&lt;$G15)*(DZ15&lt;EA15),"")</f>
        <v/>
      </c>
      <c r="ED15" s="229" t="str">
        <f aca="false">IF((EC15&lt;&gt;""),IF(OR($F15&lt;&gt;$G15,PrSettings!$M$4="●"),(($F15-$G15)=(DZ15-EA15))*1,0),"")</f>
        <v/>
      </c>
      <c r="EE15" s="229" t="str">
        <f aca="false">IF((EC15&lt;&gt;""),($F15=DZ15)*($G15=EA15),"")</f>
        <v/>
      </c>
      <c r="EF15" s="229" t="str">
        <f aca="false">IF(EC15&lt;&gt;"",IF(ABS($F15-$G15)&gt;=PrSettings!$M$7,(ABS($F15-$G15-DZ15+EA15)&lt;=1)*1,IF(AND(EC15,$F15=$G15,$F15&gt;=PrSettings!$M$6),(ABS(DZ15-$F15)&lt;=1)*1,IF(AND(ABS($F15-$G15-DZ15+EA15)&lt;=1,$F15+$G15&gt;=PrSettings!$M$8),(ABS(DZ15-$F15)&lt;=1)*(ABS(EA15-$G15)&lt;=1)*1,""))),"")</f>
        <v/>
      </c>
      <c r="EG15" s="236"/>
      <c r="EI15" s="227" t="n">
        <f aca="false">$B15</f>
        <v>14</v>
      </c>
      <c r="EJ15" s="228" t="str">
        <f aca="false">GrpB!$B$6</f>
        <v>Croatia</v>
      </c>
      <c r="EK15" s="229" t="n">
        <f aca="false">$D15</f>
        <v>10</v>
      </c>
      <c r="EL15" s="228" t="str">
        <f aca="false">GrpB!$D$6</f>
        <v>Albania</v>
      </c>
      <c r="EM15" s="232"/>
      <c r="EN15" s="232"/>
      <c r="EO15" s="235"/>
      <c r="EP15" s="229" t="str">
        <f aca="false">IF(($F15&lt;&gt;"")*($G15&lt;&gt;"")*(EM15&lt;&gt;"")*(EN15&lt;&gt;""),($F15&gt;$G15)*(EM15&gt;EN15)+($F15=$G15)*(EM15=EN15)+($F15&lt;$G15)*(EM15&lt;EN15),"")</f>
        <v/>
      </c>
      <c r="EQ15" s="229" t="str">
        <f aca="false">IF((EP15&lt;&gt;""),IF(OR($F15&lt;&gt;$G15,PrSettings!$M$4="●"),(($F15-$G15)=(EM15-EN15))*1,0),"")</f>
        <v/>
      </c>
      <c r="ER15" s="229" t="str">
        <f aca="false">IF((EP15&lt;&gt;""),($F15=EM15)*($G15=EN15),"")</f>
        <v/>
      </c>
      <c r="ES15" s="229" t="str">
        <f aca="false">IF(EP15&lt;&gt;"",IF(ABS($F15-$G15)&gt;=PrSettings!$M$7,(ABS($F15-$G15-EM15+EN15)&lt;=1)*1,IF(AND(EP15,$F15=$G15,$F15&gt;=PrSettings!$M$6),(ABS(EM15-$F15)&lt;=1)*1,IF(AND(ABS($F15-$G15-EM15+EN15)&lt;=1,$F15+$G15&gt;=PrSettings!$M$8),(ABS(EM15-$F15)&lt;=1)*(ABS(EN15-$G15)&lt;=1)*1,""))),"")</f>
        <v/>
      </c>
      <c r="ET15" s="236"/>
      <c r="EV15" s="227" t="n">
        <f aca="false">$B15</f>
        <v>14</v>
      </c>
      <c r="EW15" s="228" t="str">
        <f aca="false">GrpB!$B$6</f>
        <v>Croatia</v>
      </c>
      <c r="EX15" s="229" t="n">
        <f aca="false">$D15</f>
        <v>10</v>
      </c>
      <c r="EY15" s="228" t="str">
        <f aca="false">GrpB!$D$6</f>
        <v>Albania</v>
      </c>
      <c r="EZ15" s="232"/>
      <c r="FA15" s="232"/>
      <c r="FB15" s="235"/>
      <c r="FC15" s="229" t="str">
        <f aca="false">IF(($F15&lt;&gt;"")*($G15&lt;&gt;"")*(EZ15&lt;&gt;"")*(FA15&lt;&gt;""),($F15&gt;$G15)*(EZ15&gt;FA15)+($F15=$G15)*(EZ15=FA15)+($F15&lt;$G15)*(EZ15&lt;FA15),"")</f>
        <v/>
      </c>
      <c r="FD15" s="229" t="str">
        <f aca="false">IF((FC15&lt;&gt;""),IF(OR($F15&lt;&gt;$G15,PrSettings!$M$4="●"),(($F15-$G15)=(EZ15-FA15))*1,0),"")</f>
        <v/>
      </c>
      <c r="FE15" s="229" t="str">
        <f aca="false">IF((FC15&lt;&gt;""),($F15=EZ15)*($G15=FA15),"")</f>
        <v/>
      </c>
      <c r="FF15" s="229" t="str">
        <f aca="false">IF(FC15&lt;&gt;"",IF(ABS($F15-$G15)&gt;=PrSettings!$M$7,(ABS($F15-$G15-EZ15+FA15)&lt;=1)*1,IF(AND(FC15,$F15=$G15,$F15&gt;=PrSettings!$M$6),(ABS(EZ15-$F15)&lt;=1)*1,IF(AND(ABS($F15-$G15-EZ15+FA15)&lt;=1,$F15+$G15&gt;=PrSettings!$M$8),(ABS(EZ15-$F15)&lt;=1)*(ABS(FA15-$G15)&lt;=1)*1,""))),"")</f>
        <v/>
      </c>
      <c r="FG15" s="236"/>
      <c r="FI15" s="227" t="n">
        <f aca="false">$B15</f>
        <v>14</v>
      </c>
      <c r="FJ15" s="228" t="str">
        <f aca="false">GrpB!$B$6</f>
        <v>Croatia</v>
      </c>
      <c r="FK15" s="229" t="n">
        <f aca="false">$D15</f>
        <v>10</v>
      </c>
      <c r="FL15" s="228" t="str">
        <f aca="false">GrpB!$D$6</f>
        <v>Albania</v>
      </c>
      <c r="FM15" s="232"/>
      <c r="FN15" s="232"/>
      <c r="FO15" s="235"/>
      <c r="FP15" s="229" t="str">
        <f aca="false">IF(($F15&lt;&gt;"")*($G15&lt;&gt;"")*(FM15&lt;&gt;"")*(FN15&lt;&gt;""),($F15&gt;$G15)*(FM15&gt;FN15)+($F15=$G15)*(FM15=FN15)+($F15&lt;$G15)*(FM15&lt;FN15),"")</f>
        <v/>
      </c>
      <c r="FQ15" s="229" t="str">
        <f aca="false">IF((FP15&lt;&gt;""),IF(OR($F15&lt;&gt;$G15,PrSettings!$M$4="●"),(($F15-$G15)=(FM15-FN15))*1,0),"")</f>
        <v/>
      </c>
      <c r="FR15" s="229" t="str">
        <f aca="false">IF((FP15&lt;&gt;""),($F15=FM15)*($G15=FN15),"")</f>
        <v/>
      </c>
      <c r="FS15" s="229" t="str">
        <f aca="false">IF(FP15&lt;&gt;"",IF(ABS($F15-$G15)&gt;=PrSettings!$M$7,(ABS($F15-$G15-FM15+FN15)&lt;=1)*1,IF(AND(FP15,$F15=$G15,$F15&gt;=PrSettings!$M$6),(ABS(FM15-$F15)&lt;=1)*1,IF(AND(ABS($F15-$G15-FM15+FN15)&lt;=1,$F15+$G15&gt;=PrSettings!$M$8),(ABS(FM15-$F15)&lt;=1)*(ABS(FN15-$G15)&lt;=1)*1,""))),"")</f>
        <v/>
      </c>
      <c r="FT15" s="236"/>
      <c r="FV15" s="227" t="n">
        <f aca="false">$B15</f>
        <v>14</v>
      </c>
      <c r="FW15" s="228" t="str">
        <f aca="false">GrpB!$B$6</f>
        <v>Croatia</v>
      </c>
      <c r="FX15" s="229" t="n">
        <f aca="false">$D15</f>
        <v>10</v>
      </c>
      <c r="FY15" s="228" t="str">
        <f aca="false">GrpB!$D$6</f>
        <v>Albania</v>
      </c>
      <c r="FZ15" s="232"/>
      <c r="GA15" s="232"/>
      <c r="GB15" s="235"/>
      <c r="GC15" s="229" t="str">
        <f aca="false">IF(($F15&lt;&gt;"")*($G15&lt;&gt;"")*(FZ15&lt;&gt;"")*(GA15&lt;&gt;""),($F15&gt;$G15)*(FZ15&gt;GA15)+($F15=$G15)*(FZ15=GA15)+($F15&lt;$G15)*(FZ15&lt;GA15),"")</f>
        <v/>
      </c>
      <c r="GD15" s="229" t="str">
        <f aca="false">IF((GC15&lt;&gt;""),IF(OR($F15&lt;&gt;$G15,PrSettings!$M$4="●"),(($F15-$G15)=(FZ15-GA15))*1,0),"")</f>
        <v/>
      </c>
      <c r="GE15" s="229" t="str">
        <f aca="false">IF((GC15&lt;&gt;""),($F15=FZ15)*($G15=GA15),"")</f>
        <v/>
      </c>
      <c r="GF15" s="229" t="str">
        <f aca="false">IF(GC15&lt;&gt;"",IF(ABS($F15-$G15)&gt;=PrSettings!$M$7,(ABS($F15-$G15-FZ15+GA15)&lt;=1)*1,IF(AND(GC15,$F15=$G15,$F15&gt;=PrSettings!$M$6),(ABS(FZ15-$F15)&lt;=1)*1,IF(AND(ABS($F15-$G15-FZ15+GA15)&lt;=1,$F15+$G15&gt;=PrSettings!$M$8),(ABS(FZ15-$F15)&lt;=1)*(ABS(GA15-$G15)&lt;=1)*1,""))),"")</f>
        <v/>
      </c>
      <c r="GG15" s="236"/>
      <c r="GI15" s="227" t="n">
        <f aca="false">$B15</f>
        <v>14</v>
      </c>
      <c r="GJ15" s="228" t="str">
        <f aca="false">GrpB!$B$6</f>
        <v>Croatia</v>
      </c>
      <c r="GK15" s="229" t="n">
        <f aca="false">$D15</f>
        <v>10</v>
      </c>
      <c r="GL15" s="228" t="str">
        <f aca="false">GrpB!$D$6</f>
        <v>Albania</v>
      </c>
      <c r="GM15" s="232"/>
      <c r="GN15" s="232"/>
      <c r="GO15" s="235"/>
      <c r="GP15" s="229" t="str">
        <f aca="false">IF(($F15&lt;&gt;"")*($G15&lt;&gt;"")*(GM15&lt;&gt;"")*(GN15&lt;&gt;""),($F15&gt;$G15)*(GM15&gt;GN15)+($F15=$G15)*(GM15=GN15)+($F15&lt;$G15)*(GM15&lt;GN15),"")</f>
        <v/>
      </c>
      <c r="GQ15" s="229" t="str">
        <f aca="false">IF((GP15&lt;&gt;""),IF(OR($F15&lt;&gt;$G15,PrSettings!$M$4="●"),(($F15-$G15)=(GM15-GN15))*1,0),"")</f>
        <v/>
      </c>
      <c r="GR15" s="229" t="str">
        <f aca="false">IF((GP15&lt;&gt;""),($F15=GM15)*($G15=GN15),"")</f>
        <v/>
      </c>
      <c r="GS15" s="229" t="str">
        <f aca="false">IF(GP15&lt;&gt;"",IF(ABS($F15-$G15)&gt;=PrSettings!$M$7,(ABS($F15-$G15-GM15+GN15)&lt;=1)*1,IF(AND(GP15,$F15=$G15,$F15&gt;=PrSettings!$M$6),(ABS(GM15-$F15)&lt;=1)*1,IF(AND(ABS($F15-$G15-GM15+GN15)&lt;=1,$F15+$G15&gt;=PrSettings!$M$8),(ABS(GM15-$F15)&lt;=1)*(ABS(GN15-$G15)&lt;=1)*1,""))),"")</f>
        <v/>
      </c>
      <c r="GT15" s="236"/>
      <c r="GV15" s="227" t="n">
        <f aca="false">$B15</f>
        <v>14</v>
      </c>
      <c r="GW15" s="228" t="str">
        <f aca="false">GrpB!$B$6</f>
        <v>Croatia</v>
      </c>
      <c r="GX15" s="229" t="n">
        <f aca="false">$D15</f>
        <v>10</v>
      </c>
      <c r="GY15" s="228" t="str">
        <f aca="false">GrpB!$D$6</f>
        <v>Albania</v>
      </c>
      <c r="GZ15" s="232"/>
      <c r="HA15" s="232"/>
      <c r="HB15" s="235"/>
      <c r="HC15" s="229" t="str">
        <f aca="false">IF(($F15&lt;&gt;"")*($G15&lt;&gt;"")*(GZ15&lt;&gt;"")*(HA15&lt;&gt;""),($F15&gt;$G15)*(GZ15&gt;HA15)+($F15=$G15)*(GZ15=HA15)+($F15&lt;$G15)*(GZ15&lt;HA15),"")</f>
        <v/>
      </c>
      <c r="HD15" s="229" t="str">
        <f aca="false">IF((HC15&lt;&gt;""),IF(OR($F15&lt;&gt;$G15,PrSettings!$M$4="●"),(($F15-$G15)=(GZ15-HA15))*1,0),"")</f>
        <v/>
      </c>
      <c r="HE15" s="229" t="str">
        <f aca="false">IF((HC15&lt;&gt;""),($F15=GZ15)*($G15=HA15),"")</f>
        <v/>
      </c>
      <c r="HF15" s="229" t="str">
        <f aca="false">IF(HC15&lt;&gt;"",IF(ABS($F15-$G15)&gt;=PrSettings!$M$7,(ABS($F15-$G15-GZ15+HA15)&lt;=1)*1,IF(AND(HC15,$F15=$G15,$F15&gt;=PrSettings!$M$6),(ABS(GZ15-$F15)&lt;=1)*1,IF(AND(ABS($F15-$G15-GZ15+HA15)&lt;=1,$F15+$G15&gt;=PrSettings!$M$8),(ABS(GZ15-$F15)&lt;=1)*(ABS(HA15-$G15)&lt;=1)*1,""))),"")</f>
        <v/>
      </c>
      <c r="HG15" s="236"/>
      <c r="HI15" s="227" t="n">
        <f aca="false">$B15</f>
        <v>14</v>
      </c>
      <c r="HJ15" s="228" t="str">
        <f aca="false">GrpB!$B$6</f>
        <v>Croatia</v>
      </c>
      <c r="HK15" s="229" t="n">
        <f aca="false">$D15</f>
        <v>10</v>
      </c>
      <c r="HL15" s="228" t="str">
        <f aca="false">GrpB!$D$6</f>
        <v>Albania</v>
      </c>
      <c r="HM15" s="232"/>
      <c r="HN15" s="232"/>
      <c r="HO15" s="235"/>
      <c r="HP15" s="229" t="str">
        <f aca="false">IF(($F15&lt;&gt;"")*($G15&lt;&gt;"")*(HM15&lt;&gt;"")*(HN15&lt;&gt;""),($F15&gt;$G15)*(HM15&gt;HN15)+($F15=$G15)*(HM15=HN15)+($F15&lt;$G15)*(HM15&lt;HN15),"")</f>
        <v/>
      </c>
      <c r="HQ15" s="229" t="str">
        <f aca="false">IF((HP15&lt;&gt;""),IF(OR($F15&lt;&gt;$G15,PrSettings!$M$4="●"),(($F15-$G15)=(HM15-HN15))*1,0),"")</f>
        <v/>
      </c>
      <c r="HR15" s="229" t="str">
        <f aca="false">IF((HP15&lt;&gt;""),($F15=HM15)*($G15=HN15),"")</f>
        <v/>
      </c>
      <c r="HS15" s="229" t="str">
        <f aca="false">IF(HP15&lt;&gt;"",IF(ABS($F15-$G15)&gt;=PrSettings!$M$7,(ABS($F15-$G15-HM15+HN15)&lt;=1)*1,IF(AND(HP15,$F15=$G15,$F15&gt;=PrSettings!$M$6),(ABS(HM15-$F15)&lt;=1)*1,IF(AND(ABS($F15-$G15-HM15+HN15)&lt;=1,$F15+$G15&gt;=PrSettings!$M$8),(ABS(HM15-$F15)&lt;=1)*(ABS(HN15-$G15)&lt;=1)*1,""))),"")</f>
        <v/>
      </c>
      <c r="HT15" s="236"/>
      <c r="HV15" s="227" t="n">
        <f aca="false">$B15</f>
        <v>14</v>
      </c>
      <c r="HW15" s="228" t="str">
        <f aca="false">GrpB!$B$6</f>
        <v>Croatia</v>
      </c>
      <c r="HX15" s="229" t="n">
        <f aca="false">$D15</f>
        <v>10</v>
      </c>
      <c r="HY15" s="228" t="str">
        <f aca="false">GrpB!$D$6</f>
        <v>Albania</v>
      </c>
      <c r="HZ15" s="232"/>
      <c r="IA15" s="232"/>
      <c r="IB15" s="235"/>
      <c r="IC15" s="229" t="str">
        <f aca="false">IF(($F15&lt;&gt;"")*($G15&lt;&gt;"")*(HZ15&lt;&gt;"")*(IA15&lt;&gt;""),($F15&gt;$G15)*(HZ15&gt;IA15)+($F15=$G15)*(HZ15=IA15)+($F15&lt;$G15)*(HZ15&lt;IA15),"")</f>
        <v/>
      </c>
      <c r="ID15" s="229" t="str">
        <f aca="false">IF((IC15&lt;&gt;""),IF(OR($F15&lt;&gt;$G15,PrSettings!$M$4="●"),(($F15-$G15)=(HZ15-IA15))*1,0),"")</f>
        <v/>
      </c>
      <c r="IE15" s="229" t="str">
        <f aca="false">IF((IC15&lt;&gt;""),($F15=HZ15)*($G15=IA15),"")</f>
        <v/>
      </c>
      <c r="IF15" s="229" t="str">
        <f aca="false">IF(IC15&lt;&gt;"",IF(ABS($F15-$G15)&gt;=PrSettings!$M$7,(ABS($F15-$G15-HZ15+IA15)&lt;=1)*1,IF(AND(IC15,$F15=$G15,$F15&gt;=PrSettings!$M$6),(ABS(HZ15-$F15)&lt;=1)*1,IF(AND(ABS($F15-$G15-HZ15+IA15)&lt;=1,$F15+$G15&gt;=PrSettings!$M$8),(ABS(HZ15-$F15)&lt;=1)*(ABS(IA15-$G15)&lt;=1)*1,""))),"")</f>
        <v/>
      </c>
      <c r="IG15" s="236"/>
      <c r="II15" s="227" t="n">
        <f aca="false">$B15</f>
        <v>14</v>
      </c>
      <c r="IJ15" s="228" t="str">
        <f aca="false">GrpB!$B$6</f>
        <v>Croatia</v>
      </c>
      <c r="IK15" s="229" t="n">
        <f aca="false">$D15</f>
        <v>10</v>
      </c>
      <c r="IL15" s="228" t="str">
        <f aca="false">GrpB!$D$6</f>
        <v>Albania</v>
      </c>
      <c r="IM15" s="232"/>
      <c r="IN15" s="232"/>
      <c r="IO15" s="235"/>
      <c r="IP15" s="229" t="str">
        <f aca="false">IF(($F15&lt;&gt;"")*($G15&lt;&gt;"")*(IM15&lt;&gt;"")*(IN15&lt;&gt;""),($F15&gt;$G15)*(IM15&gt;IN15)+($F15=$G15)*(IM15=IN15)+($F15&lt;$G15)*(IM15&lt;IN15),"")</f>
        <v/>
      </c>
      <c r="IQ15" s="229" t="str">
        <f aca="false">IF((IP15&lt;&gt;""),IF(OR($F15&lt;&gt;$G15,PrSettings!$M$4="●"),(($F15-$G15)=(IM15-IN15))*1,0),"")</f>
        <v/>
      </c>
      <c r="IR15" s="229" t="str">
        <f aca="false">IF((IP15&lt;&gt;""),($F15=IM15)*($G15=IN15),"")</f>
        <v/>
      </c>
      <c r="IS15" s="229" t="str">
        <f aca="false">IF(IP15&lt;&gt;"",IF(ABS($F15-$G15)&gt;=PrSettings!$M$7,(ABS($F15-$G15-IM15+IN15)&lt;=1)*1,IF(AND(IP15,$F15=$G15,$F15&gt;=PrSettings!$M$6),(ABS(IM15-$F15)&lt;=1)*1,IF(AND(ABS($F15-$G15-IM15+IN15)&lt;=1,$F15+$G15&gt;=PrSettings!$M$8),(ABS(IM15-$F15)&lt;=1)*(ABS(IN15-$G15)&lt;=1)*1,""))),"")</f>
        <v/>
      </c>
      <c r="IT15" s="236"/>
      <c r="IV15" s="227" t="n">
        <f aca="false">$B15</f>
        <v>14</v>
      </c>
      <c r="IW15" s="228" t="str">
        <f aca="false">GrpB!$B$6</f>
        <v>Croatia</v>
      </c>
      <c r="IX15" s="229" t="n">
        <f aca="false">$D15</f>
        <v>10</v>
      </c>
      <c r="IY15" s="228" t="str">
        <f aca="false">GrpB!$D$6</f>
        <v>Albania</v>
      </c>
      <c r="IZ15" s="232"/>
      <c r="JA15" s="232"/>
      <c r="JB15" s="235"/>
      <c r="JC15" s="229" t="str">
        <f aca="false">IF(($F15&lt;&gt;"")*($G15&lt;&gt;"")*(IZ15&lt;&gt;"")*(JA15&lt;&gt;""),($F15&gt;$G15)*(IZ15&gt;JA15)+($F15=$G15)*(IZ15=JA15)+($F15&lt;$G15)*(IZ15&lt;JA15),"")</f>
        <v/>
      </c>
      <c r="JD15" s="229" t="str">
        <f aca="false">IF((JC15&lt;&gt;""),IF(OR($F15&lt;&gt;$G15,PrSettings!$M$4="●"),(($F15-$G15)=(IZ15-JA15))*1,0),"")</f>
        <v/>
      </c>
      <c r="JE15" s="229" t="str">
        <f aca="false">IF((JC15&lt;&gt;""),($F15=IZ15)*($G15=JA15),"")</f>
        <v/>
      </c>
      <c r="JF15" s="229" t="str">
        <f aca="false">IF(JC15&lt;&gt;"",IF(ABS($F15-$G15)&gt;=PrSettings!$M$7,(ABS($F15-$G15-IZ15+JA15)&lt;=1)*1,IF(AND(JC15,$F15=$G15,$F15&gt;=PrSettings!$M$6),(ABS(IZ15-$F15)&lt;=1)*1,IF(AND(ABS($F15-$G15-IZ15+JA15)&lt;=1,$F15+$G15&gt;=PrSettings!$M$8),(ABS(IZ15-$F15)&lt;=1)*(ABS(JA15-$G15)&lt;=1)*1,""))),"")</f>
        <v/>
      </c>
      <c r="JG15" s="236"/>
      <c r="JI15" s="227" t="n">
        <f aca="false">$B15</f>
        <v>14</v>
      </c>
      <c r="JJ15" s="228" t="str">
        <f aca="false">GrpB!$B$6</f>
        <v>Croatia</v>
      </c>
      <c r="JK15" s="229" t="n">
        <f aca="false">$D15</f>
        <v>10</v>
      </c>
      <c r="JL15" s="228" t="str">
        <f aca="false">GrpB!$D$6</f>
        <v>Albania</v>
      </c>
      <c r="JM15" s="232"/>
      <c r="JN15" s="232"/>
      <c r="JO15" s="235"/>
      <c r="JP15" s="229" t="str">
        <f aca="false">IF(($F15&lt;&gt;"")*($G15&lt;&gt;"")*(JM15&lt;&gt;"")*(JN15&lt;&gt;""),($F15&gt;$G15)*(JM15&gt;JN15)+($F15=$G15)*(JM15=JN15)+($F15&lt;$G15)*(JM15&lt;JN15),"")</f>
        <v/>
      </c>
      <c r="JQ15" s="229" t="str">
        <f aca="false">IF((JP15&lt;&gt;""),IF(OR($F15&lt;&gt;$G15,PrSettings!$M$4="●"),(($F15-$G15)=(JM15-JN15))*1,0),"")</f>
        <v/>
      </c>
      <c r="JR15" s="229" t="str">
        <f aca="false">IF((JP15&lt;&gt;""),($F15=JM15)*($G15=JN15),"")</f>
        <v/>
      </c>
      <c r="JS15" s="229" t="str">
        <f aca="false">IF(JP15&lt;&gt;"",IF(ABS($F15-$G15)&gt;=PrSettings!$M$7,(ABS($F15-$G15-JM15+JN15)&lt;=1)*1,IF(AND(JP15,$F15=$G15,$F15&gt;=PrSettings!$M$6),(ABS(JM15-$F15)&lt;=1)*1,IF(AND(ABS($F15-$G15-JM15+JN15)&lt;=1,$F15+$G15&gt;=PrSettings!$M$8),(ABS(JM15-$F15)&lt;=1)*(ABS(JN15-$G15)&lt;=1)*1,""))),"")</f>
        <v/>
      </c>
      <c r="JT15" s="236"/>
      <c r="JV15" s="227" t="n">
        <f aca="false">$B15</f>
        <v>14</v>
      </c>
      <c r="JW15" s="228" t="str">
        <f aca="false">GrpB!$B$6</f>
        <v>Croatia</v>
      </c>
      <c r="JX15" s="229" t="n">
        <f aca="false">$D15</f>
        <v>10</v>
      </c>
      <c r="JY15" s="228" t="str">
        <f aca="false">GrpB!$D$6</f>
        <v>Albania</v>
      </c>
      <c r="JZ15" s="232"/>
      <c r="KA15" s="232"/>
      <c r="KB15" s="235"/>
      <c r="KC15" s="229" t="str">
        <f aca="false">IF(($F15&lt;&gt;"")*($G15&lt;&gt;"")*(JZ15&lt;&gt;"")*(KA15&lt;&gt;""),($F15&gt;$G15)*(JZ15&gt;KA15)+($F15=$G15)*(JZ15=KA15)+($F15&lt;$G15)*(JZ15&lt;KA15),"")</f>
        <v/>
      </c>
      <c r="KD15" s="229" t="str">
        <f aca="false">IF((KC15&lt;&gt;""),IF(OR($F15&lt;&gt;$G15,PrSettings!$M$4="●"),(($F15-$G15)=(JZ15-KA15))*1,0),"")</f>
        <v/>
      </c>
      <c r="KE15" s="229" t="str">
        <f aca="false">IF((KC15&lt;&gt;""),($F15=JZ15)*($G15=KA15),"")</f>
        <v/>
      </c>
      <c r="KF15" s="229" t="str">
        <f aca="false">IF(KC15&lt;&gt;"",IF(ABS($F15-$G15)&gt;=PrSettings!$M$7,(ABS($F15-$G15-JZ15+KA15)&lt;=1)*1,IF(AND(KC15,$F15=$G15,$F15&gt;=PrSettings!$M$6),(ABS(JZ15-$F15)&lt;=1)*1,IF(AND(ABS($F15-$G15-JZ15+KA15)&lt;=1,$F15+$G15&gt;=PrSettings!$M$8),(ABS(JZ15-$F15)&lt;=1)*(ABS(KA15-$G15)&lt;=1)*1,""))),"")</f>
        <v/>
      </c>
      <c r="KG15" s="236"/>
      <c r="KI15" s="227" t="n">
        <f aca="false">$B15</f>
        <v>14</v>
      </c>
      <c r="KJ15" s="228" t="str">
        <f aca="false">GrpB!$B$6</f>
        <v>Croatia</v>
      </c>
      <c r="KK15" s="229" t="n">
        <f aca="false">$D15</f>
        <v>10</v>
      </c>
      <c r="KL15" s="228" t="str">
        <f aca="false">GrpB!$D$6</f>
        <v>Albania</v>
      </c>
      <c r="KM15" s="232"/>
      <c r="KN15" s="232"/>
      <c r="KO15" s="235"/>
      <c r="KP15" s="229" t="str">
        <f aca="false">IF(($F15&lt;&gt;"")*($G15&lt;&gt;"")*(KM15&lt;&gt;"")*(KN15&lt;&gt;""),($F15&gt;$G15)*(KM15&gt;KN15)+($F15=$G15)*(KM15=KN15)+($F15&lt;$G15)*(KM15&lt;KN15),"")</f>
        <v/>
      </c>
      <c r="KQ15" s="229" t="str">
        <f aca="false">IF((KP15&lt;&gt;""),IF(OR($F15&lt;&gt;$G15,PrSettings!$M$4="●"),(($F15-$G15)=(KM15-KN15))*1,0),"")</f>
        <v/>
      </c>
      <c r="KR15" s="229" t="str">
        <f aca="false">IF((KP15&lt;&gt;""),($F15=KM15)*($G15=KN15),"")</f>
        <v/>
      </c>
      <c r="KS15" s="229" t="str">
        <f aca="false">IF(KP15&lt;&gt;"",IF(ABS($F15-$G15)&gt;=PrSettings!$M$7,(ABS($F15-$G15-KM15+KN15)&lt;=1)*1,IF(AND(KP15,$F15=$G15,$F15&gt;=PrSettings!$M$6),(ABS(KM15-$F15)&lt;=1)*1,IF(AND(ABS($F15-$G15-KM15+KN15)&lt;=1,$F15+$G15&gt;=PrSettings!$M$8),(ABS(KM15-$F15)&lt;=1)*(ABS(KN15-$G15)&lt;=1)*1,""))),"")</f>
        <v/>
      </c>
      <c r="KT15" s="236"/>
      <c r="KV15" s="227" t="n">
        <f aca="false">$B15</f>
        <v>14</v>
      </c>
      <c r="KW15" s="228" t="str">
        <f aca="false">GrpB!$B$6</f>
        <v>Croatia</v>
      </c>
      <c r="KX15" s="229" t="n">
        <f aca="false">$D15</f>
        <v>10</v>
      </c>
      <c r="KY15" s="228" t="str">
        <f aca="false">GrpB!$D$6</f>
        <v>Albania</v>
      </c>
      <c r="KZ15" s="232"/>
      <c r="LA15" s="232"/>
      <c r="LB15" s="235"/>
      <c r="LC15" s="229" t="str">
        <f aca="false">IF(($F15&lt;&gt;"")*($G15&lt;&gt;"")*(KZ15&lt;&gt;"")*(LA15&lt;&gt;""),($F15&gt;$G15)*(KZ15&gt;LA15)+($F15=$G15)*(KZ15=LA15)+($F15&lt;$G15)*(KZ15&lt;LA15),"")</f>
        <v/>
      </c>
      <c r="LD15" s="229" t="str">
        <f aca="false">IF((LC15&lt;&gt;""),IF(OR($F15&lt;&gt;$G15,PrSettings!$M$4="●"),(($F15-$G15)=(KZ15-LA15))*1,0),"")</f>
        <v/>
      </c>
      <c r="LE15" s="229" t="str">
        <f aca="false">IF((LC15&lt;&gt;""),($F15=KZ15)*($G15=LA15),"")</f>
        <v/>
      </c>
      <c r="LF15" s="229" t="str">
        <f aca="false">IF(LC15&lt;&gt;"",IF(ABS($F15-$G15)&gt;=PrSettings!$M$7,(ABS($F15-$G15-KZ15+LA15)&lt;=1)*1,IF(AND(LC15,$F15=$G15,$F15&gt;=PrSettings!$M$6),(ABS(KZ15-$F15)&lt;=1)*1,IF(AND(ABS($F15-$G15-KZ15+LA15)&lt;=1,$F15+$G15&gt;=PrSettings!$M$8),(ABS(KZ15-$F15)&lt;=1)*(ABS(LA15-$G15)&lt;=1)*1,""))),"")</f>
        <v/>
      </c>
      <c r="LG15" s="236"/>
      <c r="LI15" s="227" t="n">
        <f aca="false">$B15</f>
        <v>14</v>
      </c>
      <c r="LJ15" s="228" t="str">
        <f aca="false">GrpB!$B$6</f>
        <v>Croatia</v>
      </c>
      <c r="LK15" s="229" t="n">
        <f aca="false">$D15</f>
        <v>10</v>
      </c>
      <c r="LL15" s="228" t="str">
        <f aca="false">GrpB!$D$6</f>
        <v>Albania</v>
      </c>
      <c r="LM15" s="232"/>
      <c r="LN15" s="232"/>
      <c r="LO15" s="235"/>
      <c r="LP15" s="229" t="str">
        <f aca="false">IF(($F15&lt;&gt;"")*($G15&lt;&gt;"")*(LM15&lt;&gt;"")*(LN15&lt;&gt;""),($F15&gt;$G15)*(LM15&gt;LN15)+($F15=$G15)*(LM15=LN15)+($F15&lt;$G15)*(LM15&lt;LN15),"")</f>
        <v/>
      </c>
      <c r="LQ15" s="229" t="str">
        <f aca="false">IF((LP15&lt;&gt;""),IF(OR($F15&lt;&gt;$G15,PrSettings!$M$4="●"),(($F15-$G15)=(LM15-LN15))*1,0),"")</f>
        <v/>
      </c>
      <c r="LR15" s="229" t="str">
        <f aca="false">IF((LP15&lt;&gt;""),($F15=LM15)*($G15=LN15),"")</f>
        <v/>
      </c>
      <c r="LS15" s="229" t="str">
        <f aca="false">IF(LP15&lt;&gt;"",IF(ABS($F15-$G15)&gt;=PrSettings!$M$7,(ABS($F15-$G15-LM15+LN15)&lt;=1)*1,IF(AND(LP15,$F15=$G15,$F15&gt;=PrSettings!$M$6),(ABS(LM15-$F15)&lt;=1)*1,IF(AND(ABS($F15-$G15-LM15+LN15)&lt;=1,$F15+$G15&gt;=PrSettings!$M$8),(ABS(LM15-$F15)&lt;=1)*(ABS(LN15-$G15)&lt;=1)*1,""))),"")</f>
        <v/>
      </c>
      <c r="LT15" s="236"/>
      <c r="LV15" s="227" t="n">
        <f aca="false">$B15</f>
        <v>14</v>
      </c>
      <c r="LW15" s="228" t="str">
        <f aca="false">GrpB!$B$6</f>
        <v>Croatia</v>
      </c>
      <c r="LX15" s="229" t="n">
        <f aca="false">$D15</f>
        <v>10</v>
      </c>
      <c r="LY15" s="228" t="str">
        <f aca="false">GrpB!$D$6</f>
        <v>Albania</v>
      </c>
      <c r="LZ15" s="232"/>
      <c r="MA15" s="232"/>
      <c r="MB15" s="235"/>
      <c r="MC15" s="229" t="str">
        <f aca="false">IF(($F15&lt;&gt;"")*($G15&lt;&gt;"")*(LZ15&lt;&gt;"")*(MA15&lt;&gt;""),($F15&gt;$G15)*(LZ15&gt;MA15)+($F15=$G15)*(LZ15=MA15)+($F15&lt;$G15)*(LZ15&lt;MA15),"")</f>
        <v/>
      </c>
      <c r="MD15" s="229" t="str">
        <f aca="false">IF((MC15&lt;&gt;""),IF(OR($F15&lt;&gt;$G15,PrSettings!$M$4="●"),(($F15-$G15)=(LZ15-MA15))*1,0),"")</f>
        <v/>
      </c>
      <c r="ME15" s="229" t="str">
        <f aca="false">IF((MC15&lt;&gt;""),($F15=LZ15)*($G15=MA15),"")</f>
        <v/>
      </c>
      <c r="MF15" s="229" t="str">
        <f aca="false">IF(MC15&lt;&gt;"",IF(ABS($F15-$G15)&gt;=PrSettings!$M$7,(ABS($F15-$G15-LZ15+MA15)&lt;=1)*1,IF(AND(MC15,$F15=$G15,$F15&gt;=PrSettings!$M$6),(ABS(LZ15-$F15)&lt;=1)*1,IF(AND(ABS($F15-$G15-LZ15+MA15)&lt;=1,$F15+$G15&gt;=PrSettings!$M$8),(ABS(LZ15-$F15)&lt;=1)*(ABS(MA15-$G15)&lt;=1)*1,""))),"")</f>
        <v/>
      </c>
      <c r="MG15" s="236"/>
    </row>
    <row r="16" customFormat="false" ht="15" hidden="false" customHeight="false" outlineLevel="0" collapsed="false">
      <c r="A16" s="153"/>
      <c r="B16" s="227" t="n">
        <f aca="false" t="array" ref="B16:B16">INDEX(Groups!$C$7:$C$35,MATCH(C16,Groups!$D$7:$D$35,0))</f>
        <v>3</v>
      </c>
      <c r="C16" s="228" t="str">
        <f aca="false">GrpB!$B$7</f>
        <v>Spain</v>
      </c>
      <c r="D16" s="229" t="n">
        <f aca="false" t="array" ref="D16:D16">INDEX(Groups!$C$7:$C$35,MATCH(E16,Groups!$D$7:$D$35,0))</f>
        <v>18</v>
      </c>
      <c r="E16" s="228" t="str">
        <f aca="false">GrpB!$D$7</f>
        <v>Italy</v>
      </c>
      <c r="F16" s="230" t="n">
        <f aca="false">GrpB!$E$7</f>
        <v>2</v>
      </c>
      <c r="G16" s="231" t="n">
        <f aca="false">GrpB!$G$7</f>
        <v>2</v>
      </c>
      <c r="H16" s="107"/>
      <c r="I16" s="227" t="n">
        <f aca="false">$B16</f>
        <v>3</v>
      </c>
      <c r="J16" s="228" t="str">
        <f aca="false">GrpB!$B$7</f>
        <v>Spain</v>
      </c>
      <c r="K16" s="229" t="n">
        <f aca="false">$D16</f>
        <v>18</v>
      </c>
      <c r="L16" s="228" t="str">
        <f aca="false">GrpB!$D$7</f>
        <v>Italy</v>
      </c>
      <c r="M16" s="232"/>
      <c r="N16" s="232"/>
      <c r="O16" s="235"/>
      <c r="P16" s="229" t="str">
        <f aca="false">IF(($F16&lt;&gt;"")*($G16&lt;&gt;"")*(M16&lt;&gt;"")*(N16&lt;&gt;""),($F16&gt;$G16)*(M16&gt;N16)+($F16=$G16)*(M16=N16)+($F16&lt;$G16)*(M16&lt;N16),"")</f>
        <v/>
      </c>
      <c r="Q16" s="229" t="str">
        <f aca="false">IF((P16&lt;&gt;""),IF(OR($F16&lt;&gt;$G16,PrSettings!$M$4="●"),(($F16-$G16)=(M16-N16))*1,0),"")</f>
        <v/>
      </c>
      <c r="R16" s="229" t="str">
        <f aca="false">IF((P16&lt;&gt;""),($F16=M16)*($G16=N16),"")</f>
        <v/>
      </c>
      <c r="S16" s="229" t="str">
        <f aca="false">IF(P16&lt;&gt;"",IF(ABS($F16-$G16)&gt;=PrSettings!$M$7,(ABS($F16-$G16-M16+N16)&lt;=1)*1,IF(AND(P16,$F16=$G16,$F16&gt;=PrSettings!$M$6),(ABS(M16-$F16)&lt;=1)*1,IF(AND(ABS($F16-$G16-M16+N16)&lt;=1,$F16+$G16&gt;=PrSettings!$M$8),(ABS(M16-$F16)&lt;=1)*(ABS(N16-$G16)&lt;=1)*1,""))),"")</f>
        <v/>
      </c>
      <c r="T16" s="236"/>
      <c r="V16" s="227" t="n">
        <f aca="false">$B16</f>
        <v>3</v>
      </c>
      <c r="W16" s="228" t="str">
        <f aca="false">GrpB!$B$7</f>
        <v>Spain</v>
      </c>
      <c r="X16" s="229" t="n">
        <f aca="false">$D16</f>
        <v>18</v>
      </c>
      <c r="Y16" s="228" t="str">
        <f aca="false">GrpB!$D$7</f>
        <v>Italy</v>
      </c>
      <c r="Z16" s="232"/>
      <c r="AA16" s="232"/>
      <c r="AB16" s="235"/>
      <c r="AC16" s="229" t="str">
        <f aca="false">IF(($F16&lt;&gt;"")*($G16&lt;&gt;"")*(Z16&lt;&gt;"")*(AA16&lt;&gt;""),($F16&gt;$G16)*(Z16&gt;AA16)+($F16=$G16)*(Z16=AA16)+($F16&lt;$G16)*(Z16&lt;AA16),"")</f>
        <v/>
      </c>
      <c r="AD16" s="229" t="str">
        <f aca="false">IF((AC16&lt;&gt;""),IF(OR($F16&lt;&gt;$G16,PrSettings!$M$4="●"),(($F16-$G16)=(Z16-AA16))*1,0),"")</f>
        <v/>
      </c>
      <c r="AE16" s="229" t="str">
        <f aca="false">IF((AC16&lt;&gt;""),($F16=Z16)*($G16=AA16),"")</f>
        <v/>
      </c>
      <c r="AF16" s="229" t="str">
        <f aca="false">IF(AC16&lt;&gt;"",IF(ABS($F16-$G16)&gt;=PrSettings!$M$7,(ABS($F16-$G16-Z16+AA16)&lt;=1)*1,IF(AND(AC16,$F16=$G16,$F16&gt;=PrSettings!$M$6),(ABS(Z16-$F16)&lt;=1)*1,IF(AND(ABS($F16-$G16-Z16+AA16)&lt;=1,$F16+$G16&gt;=PrSettings!$M$8),(ABS(Z16-$F16)&lt;=1)*(ABS(AA16-$G16)&lt;=1)*1,""))),"")</f>
        <v/>
      </c>
      <c r="AG16" s="236"/>
      <c r="AI16" s="227" t="n">
        <f aca="false">$B16</f>
        <v>3</v>
      </c>
      <c r="AJ16" s="228" t="str">
        <f aca="false">GrpB!$B$7</f>
        <v>Spain</v>
      </c>
      <c r="AK16" s="229" t="n">
        <f aca="false">$D16</f>
        <v>18</v>
      </c>
      <c r="AL16" s="228" t="str">
        <f aca="false">GrpB!$D$7</f>
        <v>Italy</v>
      </c>
      <c r="AM16" s="232"/>
      <c r="AN16" s="232"/>
      <c r="AO16" s="235"/>
      <c r="AP16" s="229" t="str">
        <f aca="false">IF(($F16&lt;&gt;"")*($G16&lt;&gt;"")*(AM16&lt;&gt;"")*(AN16&lt;&gt;""),($F16&gt;$G16)*(AM16&gt;AN16)+($F16=$G16)*(AM16=AN16)+($F16&lt;$G16)*(AM16&lt;AN16),"")</f>
        <v/>
      </c>
      <c r="AQ16" s="229" t="str">
        <f aca="false">IF((AP16&lt;&gt;""),IF(OR($F16&lt;&gt;$G16,PrSettings!$M$4="●"),(($F16-$G16)=(AM16-AN16))*1,0),"")</f>
        <v/>
      </c>
      <c r="AR16" s="229" t="str">
        <f aca="false">IF((AP16&lt;&gt;""),($F16=AM16)*($G16=AN16),"")</f>
        <v/>
      </c>
      <c r="AS16" s="229" t="str">
        <f aca="false">IF(AP16&lt;&gt;"",IF(ABS($F16-$G16)&gt;=PrSettings!$M$7,(ABS($F16-$G16-AM16+AN16)&lt;=1)*1,IF(AND(AP16,$F16=$G16,$F16&gt;=PrSettings!$M$6),(ABS(AM16-$F16)&lt;=1)*1,IF(AND(ABS($F16-$G16-AM16+AN16)&lt;=1,$F16+$G16&gt;=PrSettings!$M$8),(ABS(AM16-$F16)&lt;=1)*(ABS(AN16-$G16)&lt;=1)*1,""))),"")</f>
        <v/>
      </c>
      <c r="AT16" s="236"/>
      <c r="AV16" s="227" t="n">
        <f aca="false">$B16</f>
        <v>3</v>
      </c>
      <c r="AW16" s="228" t="str">
        <f aca="false">GrpB!$B$7</f>
        <v>Spain</v>
      </c>
      <c r="AX16" s="229" t="n">
        <f aca="false">$D16</f>
        <v>18</v>
      </c>
      <c r="AY16" s="228" t="str">
        <f aca="false">GrpB!$D$7</f>
        <v>Italy</v>
      </c>
      <c r="AZ16" s="232"/>
      <c r="BA16" s="232"/>
      <c r="BB16" s="235"/>
      <c r="BC16" s="229" t="str">
        <f aca="false">IF(($F16&lt;&gt;"")*($G16&lt;&gt;"")*(AZ16&lt;&gt;"")*(BA16&lt;&gt;""),($F16&gt;$G16)*(AZ16&gt;BA16)+($F16=$G16)*(AZ16=BA16)+($F16&lt;$G16)*(AZ16&lt;BA16),"")</f>
        <v/>
      </c>
      <c r="BD16" s="229" t="str">
        <f aca="false">IF((BC16&lt;&gt;""),IF(OR($F16&lt;&gt;$G16,PrSettings!$M$4="●"),(($F16-$G16)=(AZ16-BA16))*1,0),"")</f>
        <v/>
      </c>
      <c r="BE16" s="229" t="str">
        <f aca="false">IF((BC16&lt;&gt;""),($F16=AZ16)*($G16=BA16),"")</f>
        <v/>
      </c>
      <c r="BF16" s="229" t="str">
        <f aca="false">IF(BC16&lt;&gt;"",IF(ABS($F16-$G16)&gt;=PrSettings!$M$7,(ABS($F16-$G16-AZ16+BA16)&lt;=1)*1,IF(AND(BC16,$F16=$G16,$F16&gt;=PrSettings!$M$6),(ABS(AZ16-$F16)&lt;=1)*1,IF(AND(ABS($F16-$G16-AZ16+BA16)&lt;=1,$F16+$G16&gt;=PrSettings!$M$8),(ABS(AZ16-$F16)&lt;=1)*(ABS(BA16-$G16)&lt;=1)*1,""))),"")</f>
        <v/>
      </c>
      <c r="BG16" s="236"/>
      <c r="BI16" s="227" t="n">
        <f aca="false">$B16</f>
        <v>3</v>
      </c>
      <c r="BJ16" s="228" t="str">
        <f aca="false">GrpB!$B$7</f>
        <v>Spain</v>
      </c>
      <c r="BK16" s="229" t="n">
        <f aca="false">$D16</f>
        <v>18</v>
      </c>
      <c r="BL16" s="228" t="str">
        <f aca="false">GrpB!$D$7</f>
        <v>Italy</v>
      </c>
      <c r="BM16" s="232"/>
      <c r="BN16" s="232"/>
      <c r="BO16" s="235"/>
      <c r="BP16" s="229" t="str">
        <f aca="false">IF(($F16&lt;&gt;"")*($G16&lt;&gt;"")*(BM16&lt;&gt;"")*(BN16&lt;&gt;""),($F16&gt;$G16)*(BM16&gt;BN16)+($F16=$G16)*(BM16=BN16)+($F16&lt;$G16)*(BM16&lt;BN16),"")</f>
        <v/>
      </c>
      <c r="BQ16" s="229" t="str">
        <f aca="false">IF((BP16&lt;&gt;""),IF(OR($F16&lt;&gt;$G16,PrSettings!$M$4="●"),(($F16-$G16)=(BM16-BN16))*1,0),"")</f>
        <v/>
      </c>
      <c r="BR16" s="229" t="str">
        <f aca="false">IF((BP16&lt;&gt;""),($F16=BM16)*($G16=BN16),"")</f>
        <v/>
      </c>
      <c r="BS16" s="229" t="str">
        <f aca="false">IF(BP16&lt;&gt;"",IF(ABS($F16-$G16)&gt;=PrSettings!$M$7,(ABS($F16-$G16-BM16+BN16)&lt;=1)*1,IF(AND(BP16,$F16=$G16,$F16&gt;=PrSettings!$M$6),(ABS(BM16-$F16)&lt;=1)*1,IF(AND(ABS($F16-$G16-BM16+BN16)&lt;=1,$F16+$G16&gt;=PrSettings!$M$8),(ABS(BM16-$F16)&lt;=1)*(ABS(BN16-$G16)&lt;=1)*1,""))),"")</f>
        <v/>
      </c>
      <c r="BT16" s="236"/>
      <c r="BV16" s="227" t="n">
        <f aca="false">$B16</f>
        <v>3</v>
      </c>
      <c r="BW16" s="228" t="str">
        <f aca="false">GrpB!$B$7</f>
        <v>Spain</v>
      </c>
      <c r="BX16" s="229" t="n">
        <f aca="false">$D16</f>
        <v>18</v>
      </c>
      <c r="BY16" s="228" t="str">
        <f aca="false">GrpB!$D$7</f>
        <v>Italy</v>
      </c>
      <c r="BZ16" s="232"/>
      <c r="CA16" s="232"/>
      <c r="CB16" s="235"/>
      <c r="CC16" s="229" t="str">
        <f aca="false">IF(($F16&lt;&gt;"")*($G16&lt;&gt;"")*(BZ16&lt;&gt;"")*(CA16&lt;&gt;""),($F16&gt;$G16)*(BZ16&gt;CA16)+($F16=$G16)*(BZ16=CA16)+($F16&lt;$G16)*(BZ16&lt;CA16),"")</f>
        <v/>
      </c>
      <c r="CD16" s="229" t="str">
        <f aca="false">IF((CC16&lt;&gt;""),IF(OR($F16&lt;&gt;$G16,PrSettings!$M$4="●"),(($F16-$G16)=(BZ16-CA16))*1,0),"")</f>
        <v/>
      </c>
      <c r="CE16" s="229" t="str">
        <f aca="false">IF((CC16&lt;&gt;""),($F16=BZ16)*($G16=CA16),"")</f>
        <v/>
      </c>
      <c r="CF16" s="229" t="str">
        <f aca="false">IF(CC16&lt;&gt;"",IF(ABS($F16-$G16)&gt;=PrSettings!$M$7,(ABS($F16-$G16-BZ16+CA16)&lt;=1)*1,IF(AND(CC16,$F16=$G16,$F16&gt;=PrSettings!$M$6),(ABS(BZ16-$F16)&lt;=1)*1,IF(AND(ABS($F16-$G16-BZ16+CA16)&lt;=1,$F16+$G16&gt;=PrSettings!$M$8),(ABS(BZ16-$F16)&lt;=1)*(ABS(CA16-$G16)&lt;=1)*1,""))),"")</f>
        <v/>
      </c>
      <c r="CG16" s="236"/>
      <c r="CI16" s="227" t="n">
        <f aca="false">$B16</f>
        <v>3</v>
      </c>
      <c r="CJ16" s="228" t="str">
        <f aca="false">GrpB!$B$7</f>
        <v>Spain</v>
      </c>
      <c r="CK16" s="229" t="n">
        <f aca="false">$D16</f>
        <v>18</v>
      </c>
      <c r="CL16" s="228" t="str">
        <f aca="false">GrpB!$D$7</f>
        <v>Italy</v>
      </c>
      <c r="CM16" s="232"/>
      <c r="CN16" s="232"/>
      <c r="CO16" s="235"/>
      <c r="CP16" s="229" t="str">
        <f aca="false">IF(($F16&lt;&gt;"")*($G16&lt;&gt;"")*(CM16&lt;&gt;"")*(CN16&lt;&gt;""),($F16&gt;$G16)*(CM16&gt;CN16)+($F16=$G16)*(CM16=CN16)+($F16&lt;$G16)*(CM16&lt;CN16),"")</f>
        <v/>
      </c>
      <c r="CQ16" s="229" t="str">
        <f aca="false">IF((CP16&lt;&gt;""),IF(OR($F16&lt;&gt;$G16,PrSettings!$M$4="●"),(($F16-$G16)=(CM16-CN16))*1,0),"")</f>
        <v/>
      </c>
      <c r="CR16" s="229" t="str">
        <f aca="false">IF((CP16&lt;&gt;""),($F16=CM16)*($G16=CN16),"")</f>
        <v/>
      </c>
      <c r="CS16" s="229" t="str">
        <f aca="false">IF(CP16&lt;&gt;"",IF(ABS($F16-$G16)&gt;=PrSettings!$M$7,(ABS($F16-$G16-CM16+CN16)&lt;=1)*1,IF(AND(CP16,$F16=$G16,$F16&gt;=PrSettings!$M$6),(ABS(CM16-$F16)&lt;=1)*1,IF(AND(ABS($F16-$G16-CM16+CN16)&lt;=1,$F16+$G16&gt;=PrSettings!$M$8),(ABS(CM16-$F16)&lt;=1)*(ABS(CN16-$G16)&lt;=1)*1,""))),"")</f>
        <v/>
      </c>
      <c r="CT16" s="236"/>
      <c r="CV16" s="227" t="n">
        <f aca="false">$B16</f>
        <v>3</v>
      </c>
      <c r="CW16" s="228" t="str">
        <f aca="false">GrpB!$B$7</f>
        <v>Spain</v>
      </c>
      <c r="CX16" s="229" t="n">
        <f aca="false">$D16</f>
        <v>18</v>
      </c>
      <c r="CY16" s="228" t="str">
        <f aca="false">GrpB!$D$7</f>
        <v>Italy</v>
      </c>
      <c r="CZ16" s="232"/>
      <c r="DA16" s="232"/>
      <c r="DB16" s="235"/>
      <c r="DC16" s="229" t="str">
        <f aca="false">IF(($F16&lt;&gt;"")*($G16&lt;&gt;"")*(CZ16&lt;&gt;"")*(DA16&lt;&gt;""),($F16&gt;$G16)*(CZ16&gt;DA16)+($F16=$G16)*(CZ16=DA16)+($F16&lt;$G16)*(CZ16&lt;DA16),"")</f>
        <v/>
      </c>
      <c r="DD16" s="229" t="str">
        <f aca="false">IF((DC16&lt;&gt;""),IF(OR($F16&lt;&gt;$G16,PrSettings!$M$4="●"),(($F16-$G16)=(CZ16-DA16))*1,0),"")</f>
        <v/>
      </c>
      <c r="DE16" s="229" t="str">
        <f aca="false">IF((DC16&lt;&gt;""),($F16=CZ16)*($G16=DA16),"")</f>
        <v/>
      </c>
      <c r="DF16" s="229" t="str">
        <f aca="false">IF(DC16&lt;&gt;"",IF(ABS($F16-$G16)&gt;=PrSettings!$M$7,(ABS($F16-$G16-CZ16+DA16)&lt;=1)*1,IF(AND(DC16,$F16=$G16,$F16&gt;=PrSettings!$M$6),(ABS(CZ16-$F16)&lt;=1)*1,IF(AND(ABS($F16-$G16-CZ16+DA16)&lt;=1,$F16+$G16&gt;=PrSettings!$M$8),(ABS(CZ16-$F16)&lt;=1)*(ABS(DA16-$G16)&lt;=1)*1,""))),"")</f>
        <v/>
      </c>
      <c r="DG16" s="236"/>
      <c r="DI16" s="227" t="n">
        <f aca="false">$B16</f>
        <v>3</v>
      </c>
      <c r="DJ16" s="228" t="str">
        <f aca="false">GrpB!$B$7</f>
        <v>Spain</v>
      </c>
      <c r="DK16" s="229" t="n">
        <f aca="false">$D16</f>
        <v>18</v>
      </c>
      <c r="DL16" s="228" t="str">
        <f aca="false">GrpB!$D$7</f>
        <v>Italy</v>
      </c>
      <c r="DM16" s="232"/>
      <c r="DN16" s="232"/>
      <c r="DO16" s="235"/>
      <c r="DP16" s="229" t="str">
        <f aca="false">IF(($F16&lt;&gt;"")*($G16&lt;&gt;"")*(DM16&lt;&gt;"")*(DN16&lt;&gt;""),($F16&gt;$G16)*(DM16&gt;DN16)+($F16=$G16)*(DM16=DN16)+($F16&lt;$G16)*(DM16&lt;DN16),"")</f>
        <v/>
      </c>
      <c r="DQ16" s="229" t="str">
        <f aca="false">IF((DP16&lt;&gt;""),IF(OR($F16&lt;&gt;$G16,PrSettings!$M$4="●"),(($F16-$G16)=(DM16-DN16))*1,0),"")</f>
        <v/>
      </c>
      <c r="DR16" s="229" t="str">
        <f aca="false">IF((DP16&lt;&gt;""),($F16=DM16)*($G16=DN16),"")</f>
        <v/>
      </c>
      <c r="DS16" s="229" t="str">
        <f aca="false">IF(DP16&lt;&gt;"",IF(ABS($F16-$G16)&gt;=PrSettings!$M$7,(ABS($F16-$G16-DM16+DN16)&lt;=1)*1,IF(AND(DP16,$F16=$G16,$F16&gt;=PrSettings!$M$6),(ABS(DM16-$F16)&lt;=1)*1,IF(AND(ABS($F16-$G16-DM16+DN16)&lt;=1,$F16+$G16&gt;=PrSettings!$M$8),(ABS(DM16-$F16)&lt;=1)*(ABS(DN16-$G16)&lt;=1)*1,""))),"")</f>
        <v/>
      </c>
      <c r="DT16" s="236"/>
      <c r="DV16" s="227" t="n">
        <f aca="false">$B16</f>
        <v>3</v>
      </c>
      <c r="DW16" s="228" t="str">
        <f aca="false">GrpB!$B$7</f>
        <v>Spain</v>
      </c>
      <c r="DX16" s="229" t="n">
        <f aca="false">$D16</f>
        <v>18</v>
      </c>
      <c r="DY16" s="228" t="str">
        <f aca="false">GrpB!$D$7</f>
        <v>Italy</v>
      </c>
      <c r="DZ16" s="232"/>
      <c r="EA16" s="232"/>
      <c r="EB16" s="235"/>
      <c r="EC16" s="229" t="str">
        <f aca="false">IF(($F16&lt;&gt;"")*($G16&lt;&gt;"")*(DZ16&lt;&gt;"")*(EA16&lt;&gt;""),($F16&gt;$G16)*(DZ16&gt;EA16)+($F16=$G16)*(DZ16=EA16)+($F16&lt;$G16)*(DZ16&lt;EA16),"")</f>
        <v/>
      </c>
      <c r="ED16" s="229" t="str">
        <f aca="false">IF((EC16&lt;&gt;""),IF(OR($F16&lt;&gt;$G16,PrSettings!$M$4="●"),(($F16-$G16)=(DZ16-EA16))*1,0),"")</f>
        <v/>
      </c>
      <c r="EE16" s="229" t="str">
        <f aca="false">IF((EC16&lt;&gt;""),($F16=DZ16)*($G16=EA16),"")</f>
        <v/>
      </c>
      <c r="EF16" s="229" t="str">
        <f aca="false">IF(EC16&lt;&gt;"",IF(ABS($F16-$G16)&gt;=PrSettings!$M$7,(ABS($F16-$G16-DZ16+EA16)&lt;=1)*1,IF(AND(EC16,$F16=$G16,$F16&gt;=PrSettings!$M$6),(ABS(DZ16-$F16)&lt;=1)*1,IF(AND(ABS($F16-$G16-DZ16+EA16)&lt;=1,$F16+$G16&gt;=PrSettings!$M$8),(ABS(DZ16-$F16)&lt;=1)*(ABS(EA16-$G16)&lt;=1)*1,""))),"")</f>
        <v/>
      </c>
      <c r="EG16" s="236"/>
      <c r="EI16" s="227" t="n">
        <f aca="false">$B16</f>
        <v>3</v>
      </c>
      <c r="EJ16" s="228" t="str">
        <f aca="false">GrpB!$B$7</f>
        <v>Spain</v>
      </c>
      <c r="EK16" s="229" t="n">
        <f aca="false">$D16</f>
        <v>18</v>
      </c>
      <c r="EL16" s="228" t="str">
        <f aca="false">GrpB!$D$7</f>
        <v>Italy</v>
      </c>
      <c r="EM16" s="232"/>
      <c r="EN16" s="232"/>
      <c r="EO16" s="235"/>
      <c r="EP16" s="229" t="str">
        <f aca="false">IF(($F16&lt;&gt;"")*($G16&lt;&gt;"")*(EM16&lt;&gt;"")*(EN16&lt;&gt;""),($F16&gt;$G16)*(EM16&gt;EN16)+($F16=$G16)*(EM16=EN16)+($F16&lt;$G16)*(EM16&lt;EN16),"")</f>
        <v/>
      </c>
      <c r="EQ16" s="229" t="str">
        <f aca="false">IF((EP16&lt;&gt;""),IF(OR($F16&lt;&gt;$G16,PrSettings!$M$4="●"),(($F16-$G16)=(EM16-EN16))*1,0),"")</f>
        <v/>
      </c>
      <c r="ER16" s="229" t="str">
        <f aca="false">IF((EP16&lt;&gt;""),($F16=EM16)*($G16=EN16),"")</f>
        <v/>
      </c>
      <c r="ES16" s="229" t="str">
        <f aca="false">IF(EP16&lt;&gt;"",IF(ABS($F16-$G16)&gt;=PrSettings!$M$7,(ABS($F16-$G16-EM16+EN16)&lt;=1)*1,IF(AND(EP16,$F16=$G16,$F16&gt;=PrSettings!$M$6),(ABS(EM16-$F16)&lt;=1)*1,IF(AND(ABS($F16-$G16-EM16+EN16)&lt;=1,$F16+$G16&gt;=PrSettings!$M$8),(ABS(EM16-$F16)&lt;=1)*(ABS(EN16-$G16)&lt;=1)*1,""))),"")</f>
        <v/>
      </c>
      <c r="ET16" s="236"/>
      <c r="EV16" s="227" t="n">
        <f aca="false">$B16</f>
        <v>3</v>
      </c>
      <c r="EW16" s="228" t="str">
        <f aca="false">GrpB!$B$7</f>
        <v>Spain</v>
      </c>
      <c r="EX16" s="229" t="n">
        <f aca="false">$D16</f>
        <v>18</v>
      </c>
      <c r="EY16" s="228" t="str">
        <f aca="false">GrpB!$D$7</f>
        <v>Italy</v>
      </c>
      <c r="EZ16" s="232"/>
      <c r="FA16" s="232"/>
      <c r="FB16" s="235"/>
      <c r="FC16" s="229" t="str">
        <f aca="false">IF(($F16&lt;&gt;"")*($G16&lt;&gt;"")*(EZ16&lt;&gt;"")*(FA16&lt;&gt;""),($F16&gt;$G16)*(EZ16&gt;FA16)+($F16=$G16)*(EZ16=FA16)+($F16&lt;$G16)*(EZ16&lt;FA16),"")</f>
        <v/>
      </c>
      <c r="FD16" s="229" t="str">
        <f aca="false">IF((FC16&lt;&gt;""),IF(OR($F16&lt;&gt;$G16,PrSettings!$M$4="●"),(($F16-$G16)=(EZ16-FA16))*1,0),"")</f>
        <v/>
      </c>
      <c r="FE16" s="229" t="str">
        <f aca="false">IF((FC16&lt;&gt;""),($F16=EZ16)*($G16=FA16),"")</f>
        <v/>
      </c>
      <c r="FF16" s="229" t="str">
        <f aca="false">IF(FC16&lt;&gt;"",IF(ABS($F16-$G16)&gt;=PrSettings!$M$7,(ABS($F16-$G16-EZ16+FA16)&lt;=1)*1,IF(AND(FC16,$F16=$G16,$F16&gt;=PrSettings!$M$6),(ABS(EZ16-$F16)&lt;=1)*1,IF(AND(ABS($F16-$G16-EZ16+FA16)&lt;=1,$F16+$G16&gt;=PrSettings!$M$8),(ABS(EZ16-$F16)&lt;=1)*(ABS(FA16-$G16)&lt;=1)*1,""))),"")</f>
        <v/>
      </c>
      <c r="FG16" s="236"/>
      <c r="FI16" s="227" t="n">
        <f aca="false">$B16</f>
        <v>3</v>
      </c>
      <c r="FJ16" s="228" t="str">
        <f aca="false">GrpB!$B$7</f>
        <v>Spain</v>
      </c>
      <c r="FK16" s="229" t="n">
        <f aca="false">$D16</f>
        <v>18</v>
      </c>
      <c r="FL16" s="228" t="str">
        <f aca="false">GrpB!$D$7</f>
        <v>Italy</v>
      </c>
      <c r="FM16" s="232"/>
      <c r="FN16" s="232"/>
      <c r="FO16" s="235"/>
      <c r="FP16" s="229" t="str">
        <f aca="false">IF(($F16&lt;&gt;"")*($G16&lt;&gt;"")*(FM16&lt;&gt;"")*(FN16&lt;&gt;""),($F16&gt;$G16)*(FM16&gt;FN16)+($F16=$G16)*(FM16=FN16)+($F16&lt;$G16)*(FM16&lt;FN16),"")</f>
        <v/>
      </c>
      <c r="FQ16" s="229" t="str">
        <f aca="false">IF((FP16&lt;&gt;""),IF(OR($F16&lt;&gt;$G16,PrSettings!$M$4="●"),(($F16-$G16)=(FM16-FN16))*1,0),"")</f>
        <v/>
      </c>
      <c r="FR16" s="229" t="str">
        <f aca="false">IF((FP16&lt;&gt;""),($F16=FM16)*($G16=FN16),"")</f>
        <v/>
      </c>
      <c r="FS16" s="229" t="str">
        <f aca="false">IF(FP16&lt;&gt;"",IF(ABS($F16-$G16)&gt;=PrSettings!$M$7,(ABS($F16-$G16-FM16+FN16)&lt;=1)*1,IF(AND(FP16,$F16=$G16,$F16&gt;=PrSettings!$M$6),(ABS(FM16-$F16)&lt;=1)*1,IF(AND(ABS($F16-$G16-FM16+FN16)&lt;=1,$F16+$G16&gt;=PrSettings!$M$8),(ABS(FM16-$F16)&lt;=1)*(ABS(FN16-$G16)&lt;=1)*1,""))),"")</f>
        <v/>
      </c>
      <c r="FT16" s="236"/>
      <c r="FV16" s="227" t="n">
        <f aca="false">$B16</f>
        <v>3</v>
      </c>
      <c r="FW16" s="228" t="str">
        <f aca="false">GrpB!$B$7</f>
        <v>Spain</v>
      </c>
      <c r="FX16" s="229" t="n">
        <f aca="false">$D16</f>
        <v>18</v>
      </c>
      <c r="FY16" s="228" t="str">
        <f aca="false">GrpB!$D$7</f>
        <v>Italy</v>
      </c>
      <c r="FZ16" s="232"/>
      <c r="GA16" s="232"/>
      <c r="GB16" s="235"/>
      <c r="GC16" s="229" t="str">
        <f aca="false">IF(($F16&lt;&gt;"")*($G16&lt;&gt;"")*(FZ16&lt;&gt;"")*(GA16&lt;&gt;""),($F16&gt;$G16)*(FZ16&gt;GA16)+($F16=$G16)*(FZ16=GA16)+($F16&lt;$G16)*(FZ16&lt;GA16),"")</f>
        <v/>
      </c>
      <c r="GD16" s="229" t="str">
        <f aca="false">IF((GC16&lt;&gt;""),IF(OR($F16&lt;&gt;$G16,PrSettings!$M$4="●"),(($F16-$G16)=(FZ16-GA16))*1,0),"")</f>
        <v/>
      </c>
      <c r="GE16" s="229" t="str">
        <f aca="false">IF((GC16&lt;&gt;""),($F16=FZ16)*($G16=GA16),"")</f>
        <v/>
      </c>
      <c r="GF16" s="229" t="str">
        <f aca="false">IF(GC16&lt;&gt;"",IF(ABS($F16-$G16)&gt;=PrSettings!$M$7,(ABS($F16-$G16-FZ16+GA16)&lt;=1)*1,IF(AND(GC16,$F16=$G16,$F16&gt;=PrSettings!$M$6),(ABS(FZ16-$F16)&lt;=1)*1,IF(AND(ABS($F16-$G16-FZ16+GA16)&lt;=1,$F16+$G16&gt;=PrSettings!$M$8),(ABS(FZ16-$F16)&lt;=1)*(ABS(GA16-$G16)&lt;=1)*1,""))),"")</f>
        <v/>
      </c>
      <c r="GG16" s="236"/>
      <c r="GI16" s="227" t="n">
        <f aca="false">$B16</f>
        <v>3</v>
      </c>
      <c r="GJ16" s="228" t="str">
        <f aca="false">GrpB!$B$7</f>
        <v>Spain</v>
      </c>
      <c r="GK16" s="229" t="n">
        <f aca="false">$D16</f>
        <v>18</v>
      </c>
      <c r="GL16" s="228" t="str">
        <f aca="false">GrpB!$D$7</f>
        <v>Italy</v>
      </c>
      <c r="GM16" s="232"/>
      <c r="GN16" s="232"/>
      <c r="GO16" s="235"/>
      <c r="GP16" s="229" t="str">
        <f aca="false">IF(($F16&lt;&gt;"")*($G16&lt;&gt;"")*(GM16&lt;&gt;"")*(GN16&lt;&gt;""),($F16&gt;$G16)*(GM16&gt;GN16)+($F16=$G16)*(GM16=GN16)+($F16&lt;$G16)*(GM16&lt;GN16),"")</f>
        <v/>
      </c>
      <c r="GQ16" s="229" t="str">
        <f aca="false">IF((GP16&lt;&gt;""),IF(OR($F16&lt;&gt;$G16,PrSettings!$M$4="●"),(($F16-$G16)=(GM16-GN16))*1,0),"")</f>
        <v/>
      </c>
      <c r="GR16" s="229" t="str">
        <f aca="false">IF((GP16&lt;&gt;""),($F16=GM16)*($G16=GN16),"")</f>
        <v/>
      </c>
      <c r="GS16" s="229" t="str">
        <f aca="false">IF(GP16&lt;&gt;"",IF(ABS($F16-$G16)&gt;=PrSettings!$M$7,(ABS($F16-$G16-GM16+GN16)&lt;=1)*1,IF(AND(GP16,$F16=$G16,$F16&gt;=PrSettings!$M$6),(ABS(GM16-$F16)&lt;=1)*1,IF(AND(ABS($F16-$G16-GM16+GN16)&lt;=1,$F16+$G16&gt;=PrSettings!$M$8),(ABS(GM16-$F16)&lt;=1)*(ABS(GN16-$G16)&lt;=1)*1,""))),"")</f>
        <v/>
      </c>
      <c r="GT16" s="236"/>
      <c r="GV16" s="227" t="n">
        <f aca="false">$B16</f>
        <v>3</v>
      </c>
      <c r="GW16" s="228" t="str">
        <f aca="false">GrpB!$B$7</f>
        <v>Spain</v>
      </c>
      <c r="GX16" s="229" t="n">
        <f aca="false">$D16</f>
        <v>18</v>
      </c>
      <c r="GY16" s="228" t="str">
        <f aca="false">GrpB!$D$7</f>
        <v>Italy</v>
      </c>
      <c r="GZ16" s="232"/>
      <c r="HA16" s="232"/>
      <c r="HB16" s="235"/>
      <c r="HC16" s="229" t="str">
        <f aca="false">IF(($F16&lt;&gt;"")*($G16&lt;&gt;"")*(GZ16&lt;&gt;"")*(HA16&lt;&gt;""),($F16&gt;$G16)*(GZ16&gt;HA16)+($F16=$G16)*(GZ16=HA16)+($F16&lt;$G16)*(GZ16&lt;HA16),"")</f>
        <v/>
      </c>
      <c r="HD16" s="229" t="str">
        <f aca="false">IF((HC16&lt;&gt;""),IF(OR($F16&lt;&gt;$G16,PrSettings!$M$4="●"),(($F16-$G16)=(GZ16-HA16))*1,0),"")</f>
        <v/>
      </c>
      <c r="HE16" s="229" t="str">
        <f aca="false">IF((HC16&lt;&gt;""),($F16=GZ16)*($G16=HA16),"")</f>
        <v/>
      </c>
      <c r="HF16" s="229" t="str">
        <f aca="false">IF(HC16&lt;&gt;"",IF(ABS($F16-$G16)&gt;=PrSettings!$M$7,(ABS($F16-$G16-GZ16+HA16)&lt;=1)*1,IF(AND(HC16,$F16=$G16,$F16&gt;=PrSettings!$M$6),(ABS(GZ16-$F16)&lt;=1)*1,IF(AND(ABS($F16-$G16-GZ16+HA16)&lt;=1,$F16+$G16&gt;=PrSettings!$M$8),(ABS(GZ16-$F16)&lt;=1)*(ABS(HA16-$G16)&lt;=1)*1,""))),"")</f>
        <v/>
      </c>
      <c r="HG16" s="236"/>
      <c r="HI16" s="227" t="n">
        <f aca="false">$B16</f>
        <v>3</v>
      </c>
      <c r="HJ16" s="228" t="str">
        <f aca="false">GrpB!$B$7</f>
        <v>Spain</v>
      </c>
      <c r="HK16" s="229" t="n">
        <f aca="false">$D16</f>
        <v>18</v>
      </c>
      <c r="HL16" s="228" t="str">
        <f aca="false">GrpB!$D$7</f>
        <v>Italy</v>
      </c>
      <c r="HM16" s="232"/>
      <c r="HN16" s="232"/>
      <c r="HO16" s="235"/>
      <c r="HP16" s="229" t="str">
        <f aca="false">IF(($F16&lt;&gt;"")*($G16&lt;&gt;"")*(HM16&lt;&gt;"")*(HN16&lt;&gt;""),($F16&gt;$G16)*(HM16&gt;HN16)+($F16=$G16)*(HM16=HN16)+($F16&lt;$G16)*(HM16&lt;HN16),"")</f>
        <v/>
      </c>
      <c r="HQ16" s="229" t="str">
        <f aca="false">IF((HP16&lt;&gt;""),IF(OR($F16&lt;&gt;$G16,PrSettings!$M$4="●"),(($F16-$G16)=(HM16-HN16))*1,0),"")</f>
        <v/>
      </c>
      <c r="HR16" s="229" t="str">
        <f aca="false">IF((HP16&lt;&gt;""),($F16=HM16)*($G16=HN16),"")</f>
        <v/>
      </c>
      <c r="HS16" s="229" t="str">
        <f aca="false">IF(HP16&lt;&gt;"",IF(ABS($F16-$G16)&gt;=PrSettings!$M$7,(ABS($F16-$G16-HM16+HN16)&lt;=1)*1,IF(AND(HP16,$F16=$G16,$F16&gt;=PrSettings!$M$6),(ABS(HM16-$F16)&lt;=1)*1,IF(AND(ABS($F16-$G16-HM16+HN16)&lt;=1,$F16+$G16&gt;=PrSettings!$M$8),(ABS(HM16-$F16)&lt;=1)*(ABS(HN16-$G16)&lt;=1)*1,""))),"")</f>
        <v/>
      </c>
      <c r="HT16" s="236"/>
      <c r="HV16" s="227" t="n">
        <f aca="false">$B16</f>
        <v>3</v>
      </c>
      <c r="HW16" s="228" t="str">
        <f aca="false">GrpB!$B$7</f>
        <v>Spain</v>
      </c>
      <c r="HX16" s="229" t="n">
        <f aca="false">$D16</f>
        <v>18</v>
      </c>
      <c r="HY16" s="228" t="str">
        <f aca="false">GrpB!$D$7</f>
        <v>Italy</v>
      </c>
      <c r="HZ16" s="232"/>
      <c r="IA16" s="232"/>
      <c r="IB16" s="235"/>
      <c r="IC16" s="229" t="str">
        <f aca="false">IF(($F16&lt;&gt;"")*($G16&lt;&gt;"")*(HZ16&lt;&gt;"")*(IA16&lt;&gt;""),($F16&gt;$G16)*(HZ16&gt;IA16)+($F16=$G16)*(HZ16=IA16)+($F16&lt;$G16)*(HZ16&lt;IA16),"")</f>
        <v/>
      </c>
      <c r="ID16" s="229" t="str">
        <f aca="false">IF((IC16&lt;&gt;""),IF(OR($F16&lt;&gt;$G16,PrSettings!$M$4="●"),(($F16-$G16)=(HZ16-IA16))*1,0),"")</f>
        <v/>
      </c>
      <c r="IE16" s="229" t="str">
        <f aca="false">IF((IC16&lt;&gt;""),($F16=HZ16)*($G16=IA16),"")</f>
        <v/>
      </c>
      <c r="IF16" s="229" t="str">
        <f aca="false">IF(IC16&lt;&gt;"",IF(ABS($F16-$G16)&gt;=PrSettings!$M$7,(ABS($F16-$G16-HZ16+IA16)&lt;=1)*1,IF(AND(IC16,$F16=$G16,$F16&gt;=PrSettings!$M$6),(ABS(HZ16-$F16)&lt;=1)*1,IF(AND(ABS($F16-$G16-HZ16+IA16)&lt;=1,$F16+$G16&gt;=PrSettings!$M$8),(ABS(HZ16-$F16)&lt;=1)*(ABS(IA16-$G16)&lt;=1)*1,""))),"")</f>
        <v/>
      </c>
      <c r="IG16" s="236"/>
      <c r="II16" s="227" t="n">
        <f aca="false">$B16</f>
        <v>3</v>
      </c>
      <c r="IJ16" s="228" t="str">
        <f aca="false">GrpB!$B$7</f>
        <v>Spain</v>
      </c>
      <c r="IK16" s="229" t="n">
        <f aca="false">$D16</f>
        <v>18</v>
      </c>
      <c r="IL16" s="228" t="str">
        <f aca="false">GrpB!$D$7</f>
        <v>Italy</v>
      </c>
      <c r="IM16" s="232"/>
      <c r="IN16" s="232"/>
      <c r="IO16" s="235"/>
      <c r="IP16" s="229" t="str">
        <f aca="false">IF(($F16&lt;&gt;"")*($G16&lt;&gt;"")*(IM16&lt;&gt;"")*(IN16&lt;&gt;""),($F16&gt;$G16)*(IM16&gt;IN16)+($F16=$G16)*(IM16=IN16)+($F16&lt;$G16)*(IM16&lt;IN16),"")</f>
        <v/>
      </c>
      <c r="IQ16" s="229" t="str">
        <f aca="false">IF((IP16&lt;&gt;""),IF(OR($F16&lt;&gt;$G16,PrSettings!$M$4="●"),(($F16-$G16)=(IM16-IN16))*1,0),"")</f>
        <v/>
      </c>
      <c r="IR16" s="229" t="str">
        <f aca="false">IF((IP16&lt;&gt;""),($F16=IM16)*($G16=IN16),"")</f>
        <v/>
      </c>
      <c r="IS16" s="229" t="str">
        <f aca="false">IF(IP16&lt;&gt;"",IF(ABS($F16-$G16)&gt;=PrSettings!$M$7,(ABS($F16-$G16-IM16+IN16)&lt;=1)*1,IF(AND(IP16,$F16=$G16,$F16&gt;=PrSettings!$M$6),(ABS(IM16-$F16)&lt;=1)*1,IF(AND(ABS($F16-$G16-IM16+IN16)&lt;=1,$F16+$G16&gt;=PrSettings!$M$8),(ABS(IM16-$F16)&lt;=1)*(ABS(IN16-$G16)&lt;=1)*1,""))),"")</f>
        <v/>
      </c>
      <c r="IT16" s="236"/>
      <c r="IV16" s="227" t="n">
        <f aca="false">$B16</f>
        <v>3</v>
      </c>
      <c r="IW16" s="228" t="str">
        <f aca="false">GrpB!$B$7</f>
        <v>Spain</v>
      </c>
      <c r="IX16" s="229" t="n">
        <f aca="false">$D16</f>
        <v>18</v>
      </c>
      <c r="IY16" s="228" t="str">
        <f aca="false">GrpB!$D$7</f>
        <v>Italy</v>
      </c>
      <c r="IZ16" s="232"/>
      <c r="JA16" s="232"/>
      <c r="JB16" s="235"/>
      <c r="JC16" s="229" t="str">
        <f aca="false">IF(($F16&lt;&gt;"")*($G16&lt;&gt;"")*(IZ16&lt;&gt;"")*(JA16&lt;&gt;""),($F16&gt;$G16)*(IZ16&gt;JA16)+($F16=$G16)*(IZ16=JA16)+($F16&lt;$G16)*(IZ16&lt;JA16),"")</f>
        <v/>
      </c>
      <c r="JD16" s="229" t="str">
        <f aca="false">IF((JC16&lt;&gt;""),IF(OR($F16&lt;&gt;$G16,PrSettings!$M$4="●"),(($F16-$G16)=(IZ16-JA16))*1,0),"")</f>
        <v/>
      </c>
      <c r="JE16" s="229" t="str">
        <f aca="false">IF((JC16&lt;&gt;""),($F16=IZ16)*($G16=JA16),"")</f>
        <v/>
      </c>
      <c r="JF16" s="229" t="str">
        <f aca="false">IF(JC16&lt;&gt;"",IF(ABS($F16-$G16)&gt;=PrSettings!$M$7,(ABS($F16-$G16-IZ16+JA16)&lt;=1)*1,IF(AND(JC16,$F16=$G16,$F16&gt;=PrSettings!$M$6),(ABS(IZ16-$F16)&lt;=1)*1,IF(AND(ABS($F16-$G16-IZ16+JA16)&lt;=1,$F16+$G16&gt;=PrSettings!$M$8),(ABS(IZ16-$F16)&lt;=1)*(ABS(JA16-$G16)&lt;=1)*1,""))),"")</f>
        <v/>
      </c>
      <c r="JG16" s="236"/>
      <c r="JI16" s="227" t="n">
        <f aca="false">$B16</f>
        <v>3</v>
      </c>
      <c r="JJ16" s="228" t="str">
        <f aca="false">GrpB!$B$7</f>
        <v>Spain</v>
      </c>
      <c r="JK16" s="229" t="n">
        <f aca="false">$D16</f>
        <v>18</v>
      </c>
      <c r="JL16" s="228" t="str">
        <f aca="false">GrpB!$D$7</f>
        <v>Italy</v>
      </c>
      <c r="JM16" s="232"/>
      <c r="JN16" s="232"/>
      <c r="JO16" s="235"/>
      <c r="JP16" s="229" t="str">
        <f aca="false">IF(($F16&lt;&gt;"")*($G16&lt;&gt;"")*(JM16&lt;&gt;"")*(JN16&lt;&gt;""),($F16&gt;$G16)*(JM16&gt;JN16)+($F16=$G16)*(JM16=JN16)+($F16&lt;$G16)*(JM16&lt;JN16),"")</f>
        <v/>
      </c>
      <c r="JQ16" s="229" t="str">
        <f aca="false">IF((JP16&lt;&gt;""),IF(OR($F16&lt;&gt;$G16,PrSettings!$M$4="●"),(($F16-$G16)=(JM16-JN16))*1,0),"")</f>
        <v/>
      </c>
      <c r="JR16" s="229" t="str">
        <f aca="false">IF((JP16&lt;&gt;""),($F16=JM16)*($G16=JN16),"")</f>
        <v/>
      </c>
      <c r="JS16" s="229" t="str">
        <f aca="false">IF(JP16&lt;&gt;"",IF(ABS($F16-$G16)&gt;=PrSettings!$M$7,(ABS($F16-$G16-JM16+JN16)&lt;=1)*1,IF(AND(JP16,$F16=$G16,$F16&gt;=PrSettings!$M$6),(ABS(JM16-$F16)&lt;=1)*1,IF(AND(ABS($F16-$G16-JM16+JN16)&lt;=1,$F16+$G16&gt;=PrSettings!$M$8),(ABS(JM16-$F16)&lt;=1)*(ABS(JN16-$G16)&lt;=1)*1,""))),"")</f>
        <v/>
      </c>
      <c r="JT16" s="236"/>
      <c r="JV16" s="227" t="n">
        <f aca="false">$B16</f>
        <v>3</v>
      </c>
      <c r="JW16" s="228" t="str">
        <f aca="false">GrpB!$B$7</f>
        <v>Spain</v>
      </c>
      <c r="JX16" s="229" t="n">
        <f aca="false">$D16</f>
        <v>18</v>
      </c>
      <c r="JY16" s="228" t="str">
        <f aca="false">GrpB!$D$7</f>
        <v>Italy</v>
      </c>
      <c r="JZ16" s="232"/>
      <c r="KA16" s="232"/>
      <c r="KB16" s="235"/>
      <c r="KC16" s="229" t="str">
        <f aca="false">IF(($F16&lt;&gt;"")*($G16&lt;&gt;"")*(JZ16&lt;&gt;"")*(KA16&lt;&gt;""),($F16&gt;$G16)*(JZ16&gt;KA16)+($F16=$G16)*(JZ16=KA16)+($F16&lt;$G16)*(JZ16&lt;KA16),"")</f>
        <v/>
      </c>
      <c r="KD16" s="229" t="str">
        <f aca="false">IF((KC16&lt;&gt;""),IF(OR($F16&lt;&gt;$G16,PrSettings!$M$4="●"),(($F16-$G16)=(JZ16-KA16))*1,0),"")</f>
        <v/>
      </c>
      <c r="KE16" s="229" t="str">
        <f aca="false">IF((KC16&lt;&gt;""),($F16=JZ16)*($G16=KA16),"")</f>
        <v/>
      </c>
      <c r="KF16" s="229" t="str">
        <f aca="false">IF(KC16&lt;&gt;"",IF(ABS($F16-$G16)&gt;=PrSettings!$M$7,(ABS($F16-$G16-JZ16+KA16)&lt;=1)*1,IF(AND(KC16,$F16=$G16,$F16&gt;=PrSettings!$M$6),(ABS(JZ16-$F16)&lt;=1)*1,IF(AND(ABS($F16-$G16-JZ16+KA16)&lt;=1,$F16+$G16&gt;=PrSettings!$M$8),(ABS(JZ16-$F16)&lt;=1)*(ABS(KA16-$G16)&lt;=1)*1,""))),"")</f>
        <v/>
      </c>
      <c r="KG16" s="236"/>
      <c r="KI16" s="227" t="n">
        <f aca="false">$B16</f>
        <v>3</v>
      </c>
      <c r="KJ16" s="228" t="str">
        <f aca="false">GrpB!$B$7</f>
        <v>Spain</v>
      </c>
      <c r="KK16" s="229" t="n">
        <f aca="false">$D16</f>
        <v>18</v>
      </c>
      <c r="KL16" s="228" t="str">
        <f aca="false">GrpB!$D$7</f>
        <v>Italy</v>
      </c>
      <c r="KM16" s="232"/>
      <c r="KN16" s="232"/>
      <c r="KO16" s="235"/>
      <c r="KP16" s="229" t="str">
        <f aca="false">IF(($F16&lt;&gt;"")*($G16&lt;&gt;"")*(KM16&lt;&gt;"")*(KN16&lt;&gt;""),($F16&gt;$G16)*(KM16&gt;KN16)+($F16=$G16)*(KM16=KN16)+($F16&lt;$G16)*(KM16&lt;KN16),"")</f>
        <v/>
      </c>
      <c r="KQ16" s="229" t="str">
        <f aca="false">IF((KP16&lt;&gt;""),IF(OR($F16&lt;&gt;$G16,PrSettings!$M$4="●"),(($F16-$G16)=(KM16-KN16))*1,0),"")</f>
        <v/>
      </c>
      <c r="KR16" s="229" t="str">
        <f aca="false">IF((KP16&lt;&gt;""),($F16=KM16)*($G16=KN16),"")</f>
        <v/>
      </c>
      <c r="KS16" s="229" t="str">
        <f aca="false">IF(KP16&lt;&gt;"",IF(ABS($F16-$G16)&gt;=PrSettings!$M$7,(ABS($F16-$G16-KM16+KN16)&lt;=1)*1,IF(AND(KP16,$F16=$G16,$F16&gt;=PrSettings!$M$6),(ABS(KM16-$F16)&lt;=1)*1,IF(AND(ABS($F16-$G16-KM16+KN16)&lt;=1,$F16+$G16&gt;=PrSettings!$M$8),(ABS(KM16-$F16)&lt;=1)*(ABS(KN16-$G16)&lt;=1)*1,""))),"")</f>
        <v/>
      </c>
      <c r="KT16" s="236"/>
      <c r="KV16" s="227" t="n">
        <f aca="false">$B16</f>
        <v>3</v>
      </c>
      <c r="KW16" s="228" t="str">
        <f aca="false">GrpB!$B$7</f>
        <v>Spain</v>
      </c>
      <c r="KX16" s="229" t="n">
        <f aca="false">$D16</f>
        <v>18</v>
      </c>
      <c r="KY16" s="228" t="str">
        <f aca="false">GrpB!$D$7</f>
        <v>Italy</v>
      </c>
      <c r="KZ16" s="232"/>
      <c r="LA16" s="232"/>
      <c r="LB16" s="235"/>
      <c r="LC16" s="229" t="str">
        <f aca="false">IF(($F16&lt;&gt;"")*($G16&lt;&gt;"")*(KZ16&lt;&gt;"")*(LA16&lt;&gt;""),($F16&gt;$G16)*(KZ16&gt;LA16)+($F16=$G16)*(KZ16=LA16)+($F16&lt;$G16)*(KZ16&lt;LA16),"")</f>
        <v/>
      </c>
      <c r="LD16" s="229" t="str">
        <f aca="false">IF((LC16&lt;&gt;""),IF(OR($F16&lt;&gt;$G16,PrSettings!$M$4="●"),(($F16-$G16)=(KZ16-LA16))*1,0),"")</f>
        <v/>
      </c>
      <c r="LE16" s="229" t="str">
        <f aca="false">IF((LC16&lt;&gt;""),($F16=KZ16)*($G16=LA16),"")</f>
        <v/>
      </c>
      <c r="LF16" s="229" t="str">
        <f aca="false">IF(LC16&lt;&gt;"",IF(ABS($F16-$G16)&gt;=PrSettings!$M$7,(ABS($F16-$G16-KZ16+LA16)&lt;=1)*1,IF(AND(LC16,$F16=$G16,$F16&gt;=PrSettings!$M$6),(ABS(KZ16-$F16)&lt;=1)*1,IF(AND(ABS($F16-$G16-KZ16+LA16)&lt;=1,$F16+$G16&gt;=PrSettings!$M$8),(ABS(KZ16-$F16)&lt;=1)*(ABS(LA16-$G16)&lt;=1)*1,""))),"")</f>
        <v/>
      </c>
      <c r="LG16" s="236"/>
      <c r="LI16" s="227" t="n">
        <f aca="false">$B16</f>
        <v>3</v>
      </c>
      <c r="LJ16" s="228" t="str">
        <f aca="false">GrpB!$B$7</f>
        <v>Spain</v>
      </c>
      <c r="LK16" s="229" t="n">
        <f aca="false">$D16</f>
        <v>18</v>
      </c>
      <c r="LL16" s="228" t="str">
        <f aca="false">GrpB!$D$7</f>
        <v>Italy</v>
      </c>
      <c r="LM16" s="232"/>
      <c r="LN16" s="232"/>
      <c r="LO16" s="235"/>
      <c r="LP16" s="229" t="str">
        <f aca="false">IF(($F16&lt;&gt;"")*($G16&lt;&gt;"")*(LM16&lt;&gt;"")*(LN16&lt;&gt;""),($F16&gt;$G16)*(LM16&gt;LN16)+($F16=$G16)*(LM16=LN16)+($F16&lt;$G16)*(LM16&lt;LN16),"")</f>
        <v/>
      </c>
      <c r="LQ16" s="229" t="str">
        <f aca="false">IF((LP16&lt;&gt;""),IF(OR($F16&lt;&gt;$G16,PrSettings!$M$4="●"),(($F16-$G16)=(LM16-LN16))*1,0),"")</f>
        <v/>
      </c>
      <c r="LR16" s="229" t="str">
        <f aca="false">IF((LP16&lt;&gt;""),($F16=LM16)*($G16=LN16),"")</f>
        <v/>
      </c>
      <c r="LS16" s="229" t="str">
        <f aca="false">IF(LP16&lt;&gt;"",IF(ABS($F16-$G16)&gt;=PrSettings!$M$7,(ABS($F16-$G16-LM16+LN16)&lt;=1)*1,IF(AND(LP16,$F16=$G16,$F16&gt;=PrSettings!$M$6),(ABS(LM16-$F16)&lt;=1)*1,IF(AND(ABS($F16-$G16-LM16+LN16)&lt;=1,$F16+$G16&gt;=PrSettings!$M$8),(ABS(LM16-$F16)&lt;=1)*(ABS(LN16-$G16)&lt;=1)*1,""))),"")</f>
        <v/>
      </c>
      <c r="LT16" s="236"/>
      <c r="LV16" s="227" t="n">
        <f aca="false">$B16</f>
        <v>3</v>
      </c>
      <c r="LW16" s="228" t="str">
        <f aca="false">GrpB!$B$7</f>
        <v>Spain</v>
      </c>
      <c r="LX16" s="229" t="n">
        <f aca="false">$D16</f>
        <v>18</v>
      </c>
      <c r="LY16" s="228" t="str">
        <f aca="false">GrpB!$D$7</f>
        <v>Italy</v>
      </c>
      <c r="LZ16" s="232"/>
      <c r="MA16" s="232"/>
      <c r="MB16" s="235"/>
      <c r="MC16" s="229" t="str">
        <f aca="false">IF(($F16&lt;&gt;"")*($G16&lt;&gt;"")*(LZ16&lt;&gt;"")*(MA16&lt;&gt;""),($F16&gt;$G16)*(LZ16&gt;MA16)+($F16=$G16)*(LZ16=MA16)+($F16&lt;$G16)*(LZ16&lt;MA16),"")</f>
        <v/>
      </c>
      <c r="MD16" s="229" t="str">
        <f aca="false">IF((MC16&lt;&gt;""),IF(OR($F16&lt;&gt;$G16,PrSettings!$M$4="●"),(($F16-$G16)=(LZ16-MA16))*1,0),"")</f>
        <v/>
      </c>
      <c r="ME16" s="229" t="str">
        <f aca="false">IF((MC16&lt;&gt;""),($F16=LZ16)*($G16=MA16),"")</f>
        <v/>
      </c>
      <c r="MF16" s="229" t="str">
        <f aca="false">IF(MC16&lt;&gt;"",IF(ABS($F16-$G16)&gt;=PrSettings!$M$7,(ABS($F16-$G16-LZ16+MA16)&lt;=1)*1,IF(AND(MC16,$F16=$G16,$F16&gt;=PrSettings!$M$6),(ABS(LZ16-$F16)&lt;=1)*1,IF(AND(ABS($F16-$G16-LZ16+MA16)&lt;=1,$F16+$G16&gt;=PrSettings!$M$8),(ABS(LZ16-$F16)&lt;=1)*(ABS(MA16-$G16)&lt;=1)*1,""))),"")</f>
        <v/>
      </c>
      <c r="MG16" s="236"/>
    </row>
    <row r="17" customFormat="false" ht="15" hidden="false" customHeight="false" outlineLevel="0" collapsed="false">
      <c r="A17" s="153"/>
      <c r="B17" s="227" t="n">
        <f aca="false" t="array" ref="B17:B17">INDEX(Groups!$C$7:$C$35,MATCH(C17,Groups!$D$7:$D$35,0))</f>
        <v>10</v>
      </c>
      <c r="C17" s="228" t="str">
        <f aca="false">GrpB!$B$8</f>
        <v>Albania</v>
      </c>
      <c r="D17" s="229" t="n">
        <f aca="false" t="array" ref="D17:D17">INDEX(Groups!$C$7:$C$35,MATCH(E17,Groups!$D$7:$D$35,0))</f>
        <v>3</v>
      </c>
      <c r="E17" s="228" t="str">
        <f aca="false">GrpB!$D$8</f>
        <v>Spain</v>
      </c>
      <c r="F17" s="230" t="n">
        <f aca="false">GrpB!$E$8</f>
        <v>0</v>
      </c>
      <c r="G17" s="231" t="n">
        <f aca="false">GrpB!$G$8</f>
        <v>3</v>
      </c>
      <c r="H17" s="107"/>
      <c r="I17" s="227" t="n">
        <f aca="false">$B17</f>
        <v>10</v>
      </c>
      <c r="J17" s="228" t="str">
        <f aca="false">GrpB!$B$8</f>
        <v>Albania</v>
      </c>
      <c r="K17" s="229" t="n">
        <f aca="false">$D17</f>
        <v>3</v>
      </c>
      <c r="L17" s="228" t="str">
        <f aca="false">GrpB!$D$8</f>
        <v>Spain</v>
      </c>
      <c r="M17" s="232"/>
      <c r="N17" s="232"/>
      <c r="O17" s="235"/>
      <c r="P17" s="229" t="str">
        <f aca="false">IF(($F17&lt;&gt;"")*($G17&lt;&gt;"")*(M17&lt;&gt;"")*(N17&lt;&gt;""),($F17&gt;$G17)*(M17&gt;N17)+($F17=$G17)*(M17=N17)+($F17&lt;$G17)*(M17&lt;N17),"")</f>
        <v/>
      </c>
      <c r="Q17" s="229" t="str">
        <f aca="false">IF((P17&lt;&gt;""),IF(OR($F17&lt;&gt;$G17,PrSettings!$M$4="●"),(($F17-$G17)=(M17-N17))*1,0),"")</f>
        <v/>
      </c>
      <c r="R17" s="229" t="str">
        <f aca="false">IF((P17&lt;&gt;""),($F17=M17)*($G17=N17),"")</f>
        <v/>
      </c>
      <c r="S17" s="229" t="str">
        <f aca="false">IF(P17&lt;&gt;"",IF(ABS($F17-$G17)&gt;=PrSettings!$M$7,(ABS($F17-$G17-M17+N17)&lt;=1)*1,IF(AND(P17,$F17=$G17,$F17&gt;=PrSettings!$M$6),(ABS(M17-$F17)&lt;=1)*1,IF(AND(ABS($F17-$G17-M17+N17)&lt;=1,$F17+$G17&gt;=PrSettings!$M$8),(ABS(M17-$F17)&lt;=1)*(ABS(N17-$G17)&lt;=1)*1,""))),"")</f>
        <v/>
      </c>
      <c r="T17" s="236"/>
      <c r="V17" s="227" t="n">
        <f aca="false">$B17</f>
        <v>10</v>
      </c>
      <c r="W17" s="228" t="str">
        <f aca="false">GrpB!$B$8</f>
        <v>Albania</v>
      </c>
      <c r="X17" s="229" t="n">
        <f aca="false">$D17</f>
        <v>3</v>
      </c>
      <c r="Y17" s="228" t="str">
        <f aca="false">GrpB!$D$8</f>
        <v>Spain</v>
      </c>
      <c r="Z17" s="232"/>
      <c r="AA17" s="232"/>
      <c r="AB17" s="235"/>
      <c r="AC17" s="229" t="str">
        <f aca="false">IF(($F17&lt;&gt;"")*($G17&lt;&gt;"")*(Z17&lt;&gt;"")*(AA17&lt;&gt;""),($F17&gt;$G17)*(Z17&gt;AA17)+($F17=$G17)*(Z17=AA17)+($F17&lt;$G17)*(Z17&lt;AA17),"")</f>
        <v/>
      </c>
      <c r="AD17" s="229" t="str">
        <f aca="false">IF((AC17&lt;&gt;""),IF(OR($F17&lt;&gt;$G17,PrSettings!$M$4="●"),(($F17-$G17)=(Z17-AA17))*1,0),"")</f>
        <v/>
      </c>
      <c r="AE17" s="229" t="str">
        <f aca="false">IF((AC17&lt;&gt;""),($F17=Z17)*($G17=AA17),"")</f>
        <v/>
      </c>
      <c r="AF17" s="229" t="str">
        <f aca="false">IF(AC17&lt;&gt;"",IF(ABS($F17-$G17)&gt;=PrSettings!$M$7,(ABS($F17-$G17-Z17+AA17)&lt;=1)*1,IF(AND(AC17,$F17=$G17,$F17&gt;=PrSettings!$M$6),(ABS(Z17-$F17)&lt;=1)*1,IF(AND(ABS($F17-$G17-Z17+AA17)&lt;=1,$F17+$G17&gt;=PrSettings!$M$8),(ABS(Z17-$F17)&lt;=1)*(ABS(AA17-$G17)&lt;=1)*1,""))),"")</f>
        <v/>
      </c>
      <c r="AG17" s="236"/>
      <c r="AI17" s="227" t="n">
        <f aca="false">$B17</f>
        <v>10</v>
      </c>
      <c r="AJ17" s="228" t="str">
        <f aca="false">GrpB!$B$8</f>
        <v>Albania</v>
      </c>
      <c r="AK17" s="229" t="n">
        <f aca="false">$D17</f>
        <v>3</v>
      </c>
      <c r="AL17" s="228" t="str">
        <f aca="false">GrpB!$D$8</f>
        <v>Spain</v>
      </c>
      <c r="AM17" s="232"/>
      <c r="AN17" s="232"/>
      <c r="AO17" s="235"/>
      <c r="AP17" s="229" t="str">
        <f aca="false">IF(($F17&lt;&gt;"")*($G17&lt;&gt;"")*(AM17&lt;&gt;"")*(AN17&lt;&gt;""),($F17&gt;$G17)*(AM17&gt;AN17)+($F17=$G17)*(AM17=AN17)+($F17&lt;$G17)*(AM17&lt;AN17),"")</f>
        <v/>
      </c>
      <c r="AQ17" s="229" t="str">
        <f aca="false">IF((AP17&lt;&gt;""),IF(OR($F17&lt;&gt;$G17,PrSettings!$M$4="●"),(($F17-$G17)=(AM17-AN17))*1,0),"")</f>
        <v/>
      </c>
      <c r="AR17" s="229" t="str">
        <f aca="false">IF((AP17&lt;&gt;""),($F17=AM17)*($G17=AN17),"")</f>
        <v/>
      </c>
      <c r="AS17" s="229" t="str">
        <f aca="false">IF(AP17&lt;&gt;"",IF(ABS($F17-$G17)&gt;=PrSettings!$M$7,(ABS($F17-$G17-AM17+AN17)&lt;=1)*1,IF(AND(AP17,$F17=$G17,$F17&gt;=PrSettings!$M$6),(ABS(AM17-$F17)&lt;=1)*1,IF(AND(ABS($F17-$G17-AM17+AN17)&lt;=1,$F17+$G17&gt;=PrSettings!$M$8),(ABS(AM17-$F17)&lt;=1)*(ABS(AN17-$G17)&lt;=1)*1,""))),"")</f>
        <v/>
      </c>
      <c r="AT17" s="236"/>
      <c r="AV17" s="227" t="n">
        <f aca="false">$B17</f>
        <v>10</v>
      </c>
      <c r="AW17" s="228" t="str">
        <f aca="false">GrpB!$B$8</f>
        <v>Albania</v>
      </c>
      <c r="AX17" s="229" t="n">
        <f aca="false">$D17</f>
        <v>3</v>
      </c>
      <c r="AY17" s="228" t="str">
        <f aca="false">GrpB!$D$8</f>
        <v>Spain</v>
      </c>
      <c r="AZ17" s="232"/>
      <c r="BA17" s="232"/>
      <c r="BB17" s="235"/>
      <c r="BC17" s="229" t="str">
        <f aca="false">IF(($F17&lt;&gt;"")*($G17&lt;&gt;"")*(AZ17&lt;&gt;"")*(BA17&lt;&gt;""),($F17&gt;$G17)*(AZ17&gt;BA17)+($F17=$G17)*(AZ17=BA17)+($F17&lt;$G17)*(AZ17&lt;BA17),"")</f>
        <v/>
      </c>
      <c r="BD17" s="229" t="str">
        <f aca="false">IF((BC17&lt;&gt;""),IF(OR($F17&lt;&gt;$G17,PrSettings!$M$4="●"),(($F17-$G17)=(AZ17-BA17))*1,0),"")</f>
        <v/>
      </c>
      <c r="BE17" s="229" t="str">
        <f aca="false">IF((BC17&lt;&gt;""),($F17=AZ17)*($G17=BA17),"")</f>
        <v/>
      </c>
      <c r="BF17" s="229" t="str">
        <f aca="false">IF(BC17&lt;&gt;"",IF(ABS($F17-$G17)&gt;=PrSettings!$M$7,(ABS($F17-$G17-AZ17+BA17)&lt;=1)*1,IF(AND(BC17,$F17=$G17,$F17&gt;=PrSettings!$M$6),(ABS(AZ17-$F17)&lt;=1)*1,IF(AND(ABS($F17-$G17-AZ17+BA17)&lt;=1,$F17+$G17&gt;=PrSettings!$M$8),(ABS(AZ17-$F17)&lt;=1)*(ABS(BA17-$G17)&lt;=1)*1,""))),"")</f>
        <v/>
      </c>
      <c r="BG17" s="236"/>
      <c r="BI17" s="227" t="n">
        <f aca="false">$B17</f>
        <v>10</v>
      </c>
      <c r="BJ17" s="228" t="str">
        <f aca="false">GrpB!$B$8</f>
        <v>Albania</v>
      </c>
      <c r="BK17" s="229" t="n">
        <f aca="false">$D17</f>
        <v>3</v>
      </c>
      <c r="BL17" s="228" t="str">
        <f aca="false">GrpB!$D$8</f>
        <v>Spain</v>
      </c>
      <c r="BM17" s="232"/>
      <c r="BN17" s="232"/>
      <c r="BO17" s="235"/>
      <c r="BP17" s="229" t="str">
        <f aca="false">IF(($F17&lt;&gt;"")*($G17&lt;&gt;"")*(BM17&lt;&gt;"")*(BN17&lt;&gt;""),($F17&gt;$G17)*(BM17&gt;BN17)+($F17=$G17)*(BM17=BN17)+($F17&lt;$G17)*(BM17&lt;BN17),"")</f>
        <v/>
      </c>
      <c r="BQ17" s="229" t="str">
        <f aca="false">IF((BP17&lt;&gt;""),IF(OR($F17&lt;&gt;$G17,PrSettings!$M$4="●"),(($F17-$G17)=(BM17-BN17))*1,0),"")</f>
        <v/>
      </c>
      <c r="BR17" s="229" t="str">
        <f aca="false">IF((BP17&lt;&gt;""),($F17=BM17)*($G17=BN17),"")</f>
        <v/>
      </c>
      <c r="BS17" s="229" t="str">
        <f aca="false">IF(BP17&lt;&gt;"",IF(ABS($F17-$G17)&gt;=PrSettings!$M$7,(ABS($F17-$G17-BM17+BN17)&lt;=1)*1,IF(AND(BP17,$F17=$G17,$F17&gt;=PrSettings!$M$6),(ABS(BM17-$F17)&lt;=1)*1,IF(AND(ABS($F17-$G17-BM17+BN17)&lt;=1,$F17+$G17&gt;=PrSettings!$M$8),(ABS(BM17-$F17)&lt;=1)*(ABS(BN17-$G17)&lt;=1)*1,""))),"")</f>
        <v/>
      </c>
      <c r="BT17" s="236"/>
      <c r="BV17" s="227" t="n">
        <f aca="false">$B17</f>
        <v>10</v>
      </c>
      <c r="BW17" s="228" t="str">
        <f aca="false">GrpB!$B$8</f>
        <v>Albania</v>
      </c>
      <c r="BX17" s="229" t="n">
        <f aca="false">$D17</f>
        <v>3</v>
      </c>
      <c r="BY17" s="228" t="str">
        <f aca="false">GrpB!$D$8</f>
        <v>Spain</v>
      </c>
      <c r="BZ17" s="232"/>
      <c r="CA17" s="232"/>
      <c r="CB17" s="235"/>
      <c r="CC17" s="229" t="str">
        <f aca="false">IF(($F17&lt;&gt;"")*($G17&lt;&gt;"")*(BZ17&lt;&gt;"")*(CA17&lt;&gt;""),($F17&gt;$G17)*(BZ17&gt;CA17)+($F17=$G17)*(BZ17=CA17)+($F17&lt;$G17)*(BZ17&lt;CA17),"")</f>
        <v/>
      </c>
      <c r="CD17" s="229" t="str">
        <f aca="false">IF((CC17&lt;&gt;""),IF(OR($F17&lt;&gt;$G17,PrSettings!$M$4="●"),(($F17-$G17)=(BZ17-CA17))*1,0),"")</f>
        <v/>
      </c>
      <c r="CE17" s="229" t="str">
        <f aca="false">IF((CC17&lt;&gt;""),($F17=BZ17)*($G17=CA17),"")</f>
        <v/>
      </c>
      <c r="CF17" s="229" t="str">
        <f aca="false">IF(CC17&lt;&gt;"",IF(ABS($F17-$G17)&gt;=PrSettings!$M$7,(ABS($F17-$G17-BZ17+CA17)&lt;=1)*1,IF(AND(CC17,$F17=$G17,$F17&gt;=PrSettings!$M$6),(ABS(BZ17-$F17)&lt;=1)*1,IF(AND(ABS($F17-$G17-BZ17+CA17)&lt;=1,$F17+$G17&gt;=PrSettings!$M$8),(ABS(BZ17-$F17)&lt;=1)*(ABS(CA17-$G17)&lt;=1)*1,""))),"")</f>
        <v/>
      </c>
      <c r="CG17" s="236"/>
      <c r="CI17" s="227" t="n">
        <f aca="false">$B17</f>
        <v>10</v>
      </c>
      <c r="CJ17" s="228" t="str">
        <f aca="false">GrpB!$B$8</f>
        <v>Albania</v>
      </c>
      <c r="CK17" s="229" t="n">
        <f aca="false">$D17</f>
        <v>3</v>
      </c>
      <c r="CL17" s="228" t="str">
        <f aca="false">GrpB!$D$8</f>
        <v>Spain</v>
      </c>
      <c r="CM17" s="232"/>
      <c r="CN17" s="232"/>
      <c r="CO17" s="235"/>
      <c r="CP17" s="229" t="str">
        <f aca="false">IF(($F17&lt;&gt;"")*($G17&lt;&gt;"")*(CM17&lt;&gt;"")*(CN17&lt;&gt;""),($F17&gt;$G17)*(CM17&gt;CN17)+($F17=$G17)*(CM17=CN17)+($F17&lt;$G17)*(CM17&lt;CN17),"")</f>
        <v/>
      </c>
      <c r="CQ17" s="229" t="str">
        <f aca="false">IF((CP17&lt;&gt;""),IF(OR($F17&lt;&gt;$G17,PrSettings!$M$4="●"),(($F17-$G17)=(CM17-CN17))*1,0),"")</f>
        <v/>
      </c>
      <c r="CR17" s="229" t="str">
        <f aca="false">IF((CP17&lt;&gt;""),($F17=CM17)*($G17=CN17),"")</f>
        <v/>
      </c>
      <c r="CS17" s="229" t="str">
        <f aca="false">IF(CP17&lt;&gt;"",IF(ABS($F17-$G17)&gt;=PrSettings!$M$7,(ABS($F17-$G17-CM17+CN17)&lt;=1)*1,IF(AND(CP17,$F17=$G17,$F17&gt;=PrSettings!$M$6),(ABS(CM17-$F17)&lt;=1)*1,IF(AND(ABS($F17-$G17-CM17+CN17)&lt;=1,$F17+$G17&gt;=PrSettings!$M$8),(ABS(CM17-$F17)&lt;=1)*(ABS(CN17-$G17)&lt;=1)*1,""))),"")</f>
        <v/>
      </c>
      <c r="CT17" s="236"/>
      <c r="CV17" s="227" t="n">
        <f aca="false">$B17</f>
        <v>10</v>
      </c>
      <c r="CW17" s="228" t="str">
        <f aca="false">GrpB!$B$8</f>
        <v>Albania</v>
      </c>
      <c r="CX17" s="229" t="n">
        <f aca="false">$D17</f>
        <v>3</v>
      </c>
      <c r="CY17" s="228" t="str">
        <f aca="false">GrpB!$D$8</f>
        <v>Spain</v>
      </c>
      <c r="CZ17" s="232"/>
      <c r="DA17" s="232"/>
      <c r="DB17" s="235"/>
      <c r="DC17" s="229" t="str">
        <f aca="false">IF(($F17&lt;&gt;"")*($G17&lt;&gt;"")*(CZ17&lt;&gt;"")*(DA17&lt;&gt;""),($F17&gt;$G17)*(CZ17&gt;DA17)+($F17=$G17)*(CZ17=DA17)+($F17&lt;$G17)*(CZ17&lt;DA17),"")</f>
        <v/>
      </c>
      <c r="DD17" s="229" t="str">
        <f aca="false">IF((DC17&lt;&gt;""),IF(OR($F17&lt;&gt;$G17,PrSettings!$M$4="●"),(($F17-$G17)=(CZ17-DA17))*1,0),"")</f>
        <v/>
      </c>
      <c r="DE17" s="229" t="str">
        <f aca="false">IF((DC17&lt;&gt;""),($F17=CZ17)*($G17=DA17),"")</f>
        <v/>
      </c>
      <c r="DF17" s="229" t="str">
        <f aca="false">IF(DC17&lt;&gt;"",IF(ABS($F17-$G17)&gt;=PrSettings!$M$7,(ABS($F17-$G17-CZ17+DA17)&lt;=1)*1,IF(AND(DC17,$F17=$G17,$F17&gt;=PrSettings!$M$6),(ABS(CZ17-$F17)&lt;=1)*1,IF(AND(ABS($F17-$G17-CZ17+DA17)&lt;=1,$F17+$G17&gt;=PrSettings!$M$8),(ABS(CZ17-$F17)&lt;=1)*(ABS(DA17-$G17)&lt;=1)*1,""))),"")</f>
        <v/>
      </c>
      <c r="DG17" s="236"/>
      <c r="DI17" s="227" t="n">
        <f aca="false">$B17</f>
        <v>10</v>
      </c>
      <c r="DJ17" s="228" t="str">
        <f aca="false">GrpB!$B$8</f>
        <v>Albania</v>
      </c>
      <c r="DK17" s="229" t="n">
        <f aca="false">$D17</f>
        <v>3</v>
      </c>
      <c r="DL17" s="228" t="str">
        <f aca="false">GrpB!$D$8</f>
        <v>Spain</v>
      </c>
      <c r="DM17" s="232"/>
      <c r="DN17" s="232"/>
      <c r="DO17" s="235"/>
      <c r="DP17" s="229" t="str">
        <f aca="false">IF(($F17&lt;&gt;"")*($G17&lt;&gt;"")*(DM17&lt;&gt;"")*(DN17&lt;&gt;""),($F17&gt;$G17)*(DM17&gt;DN17)+($F17=$G17)*(DM17=DN17)+($F17&lt;$G17)*(DM17&lt;DN17),"")</f>
        <v/>
      </c>
      <c r="DQ17" s="229" t="str">
        <f aca="false">IF((DP17&lt;&gt;""),IF(OR($F17&lt;&gt;$G17,PrSettings!$M$4="●"),(($F17-$G17)=(DM17-DN17))*1,0),"")</f>
        <v/>
      </c>
      <c r="DR17" s="229" t="str">
        <f aca="false">IF((DP17&lt;&gt;""),($F17=DM17)*($G17=DN17),"")</f>
        <v/>
      </c>
      <c r="DS17" s="229" t="str">
        <f aca="false">IF(DP17&lt;&gt;"",IF(ABS($F17-$G17)&gt;=PrSettings!$M$7,(ABS($F17-$G17-DM17+DN17)&lt;=1)*1,IF(AND(DP17,$F17=$G17,$F17&gt;=PrSettings!$M$6),(ABS(DM17-$F17)&lt;=1)*1,IF(AND(ABS($F17-$G17-DM17+DN17)&lt;=1,$F17+$G17&gt;=PrSettings!$M$8),(ABS(DM17-$F17)&lt;=1)*(ABS(DN17-$G17)&lt;=1)*1,""))),"")</f>
        <v/>
      </c>
      <c r="DT17" s="236"/>
      <c r="DV17" s="227" t="n">
        <f aca="false">$B17</f>
        <v>10</v>
      </c>
      <c r="DW17" s="228" t="str">
        <f aca="false">GrpB!$B$8</f>
        <v>Albania</v>
      </c>
      <c r="DX17" s="229" t="n">
        <f aca="false">$D17</f>
        <v>3</v>
      </c>
      <c r="DY17" s="228" t="str">
        <f aca="false">GrpB!$D$8</f>
        <v>Spain</v>
      </c>
      <c r="DZ17" s="232"/>
      <c r="EA17" s="232"/>
      <c r="EB17" s="235"/>
      <c r="EC17" s="229" t="str">
        <f aca="false">IF(($F17&lt;&gt;"")*($G17&lt;&gt;"")*(DZ17&lt;&gt;"")*(EA17&lt;&gt;""),($F17&gt;$G17)*(DZ17&gt;EA17)+($F17=$G17)*(DZ17=EA17)+($F17&lt;$G17)*(DZ17&lt;EA17),"")</f>
        <v/>
      </c>
      <c r="ED17" s="229" t="str">
        <f aca="false">IF((EC17&lt;&gt;""),IF(OR($F17&lt;&gt;$G17,PrSettings!$M$4="●"),(($F17-$G17)=(DZ17-EA17))*1,0),"")</f>
        <v/>
      </c>
      <c r="EE17" s="229" t="str">
        <f aca="false">IF((EC17&lt;&gt;""),($F17=DZ17)*($G17=EA17),"")</f>
        <v/>
      </c>
      <c r="EF17" s="229" t="str">
        <f aca="false">IF(EC17&lt;&gt;"",IF(ABS($F17-$G17)&gt;=PrSettings!$M$7,(ABS($F17-$G17-DZ17+EA17)&lt;=1)*1,IF(AND(EC17,$F17=$G17,$F17&gt;=PrSettings!$M$6),(ABS(DZ17-$F17)&lt;=1)*1,IF(AND(ABS($F17-$G17-DZ17+EA17)&lt;=1,$F17+$G17&gt;=PrSettings!$M$8),(ABS(DZ17-$F17)&lt;=1)*(ABS(EA17-$G17)&lt;=1)*1,""))),"")</f>
        <v/>
      </c>
      <c r="EG17" s="236"/>
      <c r="EI17" s="227" t="n">
        <f aca="false">$B17</f>
        <v>10</v>
      </c>
      <c r="EJ17" s="228" t="str">
        <f aca="false">GrpB!$B$8</f>
        <v>Albania</v>
      </c>
      <c r="EK17" s="229" t="n">
        <f aca="false">$D17</f>
        <v>3</v>
      </c>
      <c r="EL17" s="228" t="str">
        <f aca="false">GrpB!$D$8</f>
        <v>Spain</v>
      </c>
      <c r="EM17" s="232"/>
      <c r="EN17" s="232"/>
      <c r="EO17" s="235"/>
      <c r="EP17" s="229" t="str">
        <f aca="false">IF(($F17&lt;&gt;"")*($G17&lt;&gt;"")*(EM17&lt;&gt;"")*(EN17&lt;&gt;""),($F17&gt;$G17)*(EM17&gt;EN17)+($F17=$G17)*(EM17=EN17)+($F17&lt;$G17)*(EM17&lt;EN17),"")</f>
        <v/>
      </c>
      <c r="EQ17" s="229" t="str">
        <f aca="false">IF((EP17&lt;&gt;""),IF(OR($F17&lt;&gt;$G17,PrSettings!$M$4="●"),(($F17-$G17)=(EM17-EN17))*1,0),"")</f>
        <v/>
      </c>
      <c r="ER17" s="229" t="str">
        <f aca="false">IF((EP17&lt;&gt;""),($F17=EM17)*($G17=EN17),"")</f>
        <v/>
      </c>
      <c r="ES17" s="229" t="str">
        <f aca="false">IF(EP17&lt;&gt;"",IF(ABS($F17-$G17)&gt;=PrSettings!$M$7,(ABS($F17-$G17-EM17+EN17)&lt;=1)*1,IF(AND(EP17,$F17=$G17,$F17&gt;=PrSettings!$M$6),(ABS(EM17-$F17)&lt;=1)*1,IF(AND(ABS($F17-$G17-EM17+EN17)&lt;=1,$F17+$G17&gt;=PrSettings!$M$8),(ABS(EM17-$F17)&lt;=1)*(ABS(EN17-$G17)&lt;=1)*1,""))),"")</f>
        <v/>
      </c>
      <c r="ET17" s="236"/>
      <c r="EV17" s="227" t="n">
        <f aca="false">$B17</f>
        <v>10</v>
      </c>
      <c r="EW17" s="228" t="str">
        <f aca="false">GrpB!$B$8</f>
        <v>Albania</v>
      </c>
      <c r="EX17" s="229" t="n">
        <f aca="false">$D17</f>
        <v>3</v>
      </c>
      <c r="EY17" s="228" t="str">
        <f aca="false">GrpB!$D$8</f>
        <v>Spain</v>
      </c>
      <c r="EZ17" s="232"/>
      <c r="FA17" s="232"/>
      <c r="FB17" s="235"/>
      <c r="FC17" s="229" t="str">
        <f aca="false">IF(($F17&lt;&gt;"")*($G17&lt;&gt;"")*(EZ17&lt;&gt;"")*(FA17&lt;&gt;""),($F17&gt;$G17)*(EZ17&gt;FA17)+($F17=$G17)*(EZ17=FA17)+($F17&lt;$G17)*(EZ17&lt;FA17),"")</f>
        <v/>
      </c>
      <c r="FD17" s="229" t="str">
        <f aca="false">IF((FC17&lt;&gt;""),IF(OR($F17&lt;&gt;$G17,PrSettings!$M$4="●"),(($F17-$G17)=(EZ17-FA17))*1,0),"")</f>
        <v/>
      </c>
      <c r="FE17" s="229" t="str">
        <f aca="false">IF((FC17&lt;&gt;""),($F17=EZ17)*($G17=FA17),"")</f>
        <v/>
      </c>
      <c r="FF17" s="229" t="str">
        <f aca="false">IF(FC17&lt;&gt;"",IF(ABS($F17-$G17)&gt;=PrSettings!$M$7,(ABS($F17-$G17-EZ17+FA17)&lt;=1)*1,IF(AND(FC17,$F17=$G17,$F17&gt;=PrSettings!$M$6),(ABS(EZ17-$F17)&lt;=1)*1,IF(AND(ABS($F17-$G17-EZ17+FA17)&lt;=1,$F17+$G17&gt;=PrSettings!$M$8),(ABS(EZ17-$F17)&lt;=1)*(ABS(FA17-$G17)&lt;=1)*1,""))),"")</f>
        <v/>
      </c>
      <c r="FG17" s="236"/>
      <c r="FI17" s="227" t="n">
        <f aca="false">$B17</f>
        <v>10</v>
      </c>
      <c r="FJ17" s="228" t="str">
        <f aca="false">GrpB!$B$8</f>
        <v>Albania</v>
      </c>
      <c r="FK17" s="229" t="n">
        <f aca="false">$D17</f>
        <v>3</v>
      </c>
      <c r="FL17" s="228" t="str">
        <f aca="false">GrpB!$D$8</f>
        <v>Spain</v>
      </c>
      <c r="FM17" s="232"/>
      <c r="FN17" s="232"/>
      <c r="FO17" s="235"/>
      <c r="FP17" s="229" t="str">
        <f aca="false">IF(($F17&lt;&gt;"")*($G17&lt;&gt;"")*(FM17&lt;&gt;"")*(FN17&lt;&gt;""),($F17&gt;$G17)*(FM17&gt;FN17)+($F17=$G17)*(FM17=FN17)+($F17&lt;$G17)*(FM17&lt;FN17),"")</f>
        <v/>
      </c>
      <c r="FQ17" s="229" t="str">
        <f aca="false">IF((FP17&lt;&gt;""),IF(OR($F17&lt;&gt;$G17,PrSettings!$M$4="●"),(($F17-$G17)=(FM17-FN17))*1,0),"")</f>
        <v/>
      </c>
      <c r="FR17" s="229" t="str">
        <f aca="false">IF((FP17&lt;&gt;""),($F17=FM17)*($G17=FN17),"")</f>
        <v/>
      </c>
      <c r="FS17" s="229" t="str">
        <f aca="false">IF(FP17&lt;&gt;"",IF(ABS($F17-$G17)&gt;=PrSettings!$M$7,(ABS($F17-$G17-FM17+FN17)&lt;=1)*1,IF(AND(FP17,$F17=$G17,$F17&gt;=PrSettings!$M$6),(ABS(FM17-$F17)&lt;=1)*1,IF(AND(ABS($F17-$G17-FM17+FN17)&lt;=1,$F17+$G17&gt;=PrSettings!$M$8),(ABS(FM17-$F17)&lt;=1)*(ABS(FN17-$G17)&lt;=1)*1,""))),"")</f>
        <v/>
      </c>
      <c r="FT17" s="236"/>
      <c r="FV17" s="227" t="n">
        <f aca="false">$B17</f>
        <v>10</v>
      </c>
      <c r="FW17" s="228" t="str">
        <f aca="false">GrpB!$B$8</f>
        <v>Albania</v>
      </c>
      <c r="FX17" s="229" t="n">
        <f aca="false">$D17</f>
        <v>3</v>
      </c>
      <c r="FY17" s="228" t="str">
        <f aca="false">GrpB!$D$8</f>
        <v>Spain</v>
      </c>
      <c r="FZ17" s="232"/>
      <c r="GA17" s="232"/>
      <c r="GB17" s="235"/>
      <c r="GC17" s="229" t="str">
        <f aca="false">IF(($F17&lt;&gt;"")*($G17&lt;&gt;"")*(FZ17&lt;&gt;"")*(GA17&lt;&gt;""),($F17&gt;$G17)*(FZ17&gt;GA17)+($F17=$G17)*(FZ17=GA17)+($F17&lt;$G17)*(FZ17&lt;GA17),"")</f>
        <v/>
      </c>
      <c r="GD17" s="229" t="str">
        <f aca="false">IF((GC17&lt;&gt;""),IF(OR($F17&lt;&gt;$G17,PrSettings!$M$4="●"),(($F17-$G17)=(FZ17-GA17))*1,0),"")</f>
        <v/>
      </c>
      <c r="GE17" s="229" t="str">
        <f aca="false">IF((GC17&lt;&gt;""),($F17=FZ17)*($G17=GA17),"")</f>
        <v/>
      </c>
      <c r="GF17" s="229" t="str">
        <f aca="false">IF(GC17&lt;&gt;"",IF(ABS($F17-$G17)&gt;=PrSettings!$M$7,(ABS($F17-$G17-FZ17+GA17)&lt;=1)*1,IF(AND(GC17,$F17=$G17,$F17&gt;=PrSettings!$M$6),(ABS(FZ17-$F17)&lt;=1)*1,IF(AND(ABS($F17-$G17-FZ17+GA17)&lt;=1,$F17+$G17&gt;=PrSettings!$M$8),(ABS(FZ17-$F17)&lt;=1)*(ABS(GA17-$G17)&lt;=1)*1,""))),"")</f>
        <v/>
      </c>
      <c r="GG17" s="236"/>
      <c r="GI17" s="227" t="n">
        <f aca="false">$B17</f>
        <v>10</v>
      </c>
      <c r="GJ17" s="228" t="str">
        <f aca="false">GrpB!$B$8</f>
        <v>Albania</v>
      </c>
      <c r="GK17" s="229" t="n">
        <f aca="false">$D17</f>
        <v>3</v>
      </c>
      <c r="GL17" s="228" t="str">
        <f aca="false">GrpB!$D$8</f>
        <v>Spain</v>
      </c>
      <c r="GM17" s="232"/>
      <c r="GN17" s="232"/>
      <c r="GO17" s="235"/>
      <c r="GP17" s="229" t="str">
        <f aca="false">IF(($F17&lt;&gt;"")*($G17&lt;&gt;"")*(GM17&lt;&gt;"")*(GN17&lt;&gt;""),($F17&gt;$G17)*(GM17&gt;GN17)+($F17=$G17)*(GM17=GN17)+($F17&lt;$G17)*(GM17&lt;GN17),"")</f>
        <v/>
      </c>
      <c r="GQ17" s="229" t="str">
        <f aca="false">IF((GP17&lt;&gt;""),IF(OR($F17&lt;&gt;$G17,PrSettings!$M$4="●"),(($F17-$G17)=(GM17-GN17))*1,0),"")</f>
        <v/>
      </c>
      <c r="GR17" s="229" t="str">
        <f aca="false">IF((GP17&lt;&gt;""),($F17=GM17)*($G17=GN17),"")</f>
        <v/>
      </c>
      <c r="GS17" s="229" t="str">
        <f aca="false">IF(GP17&lt;&gt;"",IF(ABS($F17-$G17)&gt;=PrSettings!$M$7,(ABS($F17-$G17-GM17+GN17)&lt;=1)*1,IF(AND(GP17,$F17=$G17,$F17&gt;=PrSettings!$M$6),(ABS(GM17-$F17)&lt;=1)*1,IF(AND(ABS($F17-$G17-GM17+GN17)&lt;=1,$F17+$G17&gt;=PrSettings!$M$8),(ABS(GM17-$F17)&lt;=1)*(ABS(GN17-$G17)&lt;=1)*1,""))),"")</f>
        <v/>
      </c>
      <c r="GT17" s="236"/>
      <c r="GV17" s="227" t="n">
        <f aca="false">$B17</f>
        <v>10</v>
      </c>
      <c r="GW17" s="228" t="str">
        <f aca="false">GrpB!$B$8</f>
        <v>Albania</v>
      </c>
      <c r="GX17" s="229" t="n">
        <f aca="false">$D17</f>
        <v>3</v>
      </c>
      <c r="GY17" s="228" t="str">
        <f aca="false">GrpB!$D$8</f>
        <v>Spain</v>
      </c>
      <c r="GZ17" s="232"/>
      <c r="HA17" s="232"/>
      <c r="HB17" s="235"/>
      <c r="HC17" s="229" t="str">
        <f aca="false">IF(($F17&lt;&gt;"")*($G17&lt;&gt;"")*(GZ17&lt;&gt;"")*(HA17&lt;&gt;""),($F17&gt;$G17)*(GZ17&gt;HA17)+($F17=$G17)*(GZ17=HA17)+($F17&lt;$G17)*(GZ17&lt;HA17),"")</f>
        <v/>
      </c>
      <c r="HD17" s="229" t="str">
        <f aca="false">IF((HC17&lt;&gt;""),IF(OR($F17&lt;&gt;$G17,PrSettings!$M$4="●"),(($F17-$G17)=(GZ17-HA17))*1,0),"")</f>
        <v/>
      </c>
      <c r="HE17" s="229" t="str">
        <f aca="false">IF((HC17&lt;&gt;""),($F17=GZ17)*($G17=HA17),"")</f>
        <v/>
      </c>
      <c r="HF17" s="229" t="str">
        <f aca="false">IF(HC17&lt;&gt;"",IF(ABS($F17-$G17)&gt;=PrSettings!$M$7,(ABS($F17-$G17-GZ17+HA17)&lt;=1)*1,IF(AND(HC17,$F17=$G17,$F17&gt;=PrSettings!$M$6),(ABS(GZ17-$F17)&lt;=1)*1,IF(AND(ABS($F17-$G17-GZ17+HA17)&lt;=1,$F17+$G17&gt;=PrSettings!$M$8),(ABS(GZ17-$F17)&lt;=1)*(ABS(HA17-$G17)&lt;=1)*1,""))),"")</f>
        <v/>
      </c>
      <c r="HG17" s="236"/>
      <c r="HI17" s="227" t="n">
        <f aca="false">$B17</f>
        <v>10</v>
      </c>
      <c r="HJ17" s="228" t="str">
        <f aca="false">GrpB!$B$8</f>
        <v>Albania</v>
      </c>
      <c r="HK17" s="229" t="n">
        <f aca="false">$D17</f>
        <v>3</v>
      </c>
      <c r="HL17" s="228" t="str">
        <f aca="false">GrpB!$D$8</f>
        <v>Spain</v>
      </c>
      <c r="HM17" s="232"/>
      <c r="HN17" s="232"/>
      <c r="HO17" s="235"/>
      <c r="HP17" s="229" t="str">
        <f aca="false">IF(($F17&lt;&gt;"")*($G17&lt;&gt;"")*(HM17&lt;&gt;"")*(HN17&lt;&gt;""),($F17&gt;$G17)*(HM17&gt;HN17)+($F17=$G17)*(HM17=HN17)+($F17&lt;$G17)*(HM17&lt;HN17),"")</f>
        <v/>
      </c>
      <c r="HQ17" s="229" t="str">
        <f aca="false">IF((HP17&lt;&gt;""),IF(OR($F17&lt;&gt;$G17,PrSettings!$M$4="●"),(($F17-$G17)=(HM17-HN17))*1,0),"")</f>
        <v/>
      </c>
      <c r="HR17" s="229" t="str">
        <f aca="false">IF((HP17&lt;&gt;""),($F17=HM17)*($G17=HN17),"")</f>
        <v/>
      </c>
      <c r="HS17" s="229" t="str">
        <f aca="false">IF(HP17&lt;&gt;"",IF(ABS($F17-$G17)&gt;=PrSettings!$M$7,(ABS($F17-$G17-HM17+HN17)&lt;=1)*1,IF(AND(HP17,$F17=$G17,$F17&gt;=PrSettings!$M$6),(ABS(HM17-$F17)&lt;=1)*1,IF(AND(ABS($F17-$G17-HM17+HN17)&lt;=1,$F17+$G17&gt;=PrSettings!$M$8),(ABS(HM17-$F17)&lt;=1)*(ABS(HN17-$G17)&lt;=1)*1,""))),"")</f>
        <v/>
      </c>
      <c r="HT17" s="236"/>
      <c r="HV17" s="227" t="n">
        <f aca="false">$B17</f>
        <v>10</v>
      </c>
      <c r="HW17" s="228" t="str">
        <f aca="false">GrpB!$B$8</f>
        <v>Albania</v>
      </c>
      <c r="HX17" s="229" t="n">
        <f aca="false">$D17</f>
        <v>3</v>
      </c>
      <c r="HY17" s="228" t="str">
        <f aca="false">GrpB!$D$8</f>
        <v>Spain</v>
      </c>
      <c r="HZ17" s="232"/>
      <c r="IA17" s="232"/>
      <c r="IB17" s="235"/>
      <c r="IC17" s="229" t="str">
        <f aca="false">IF(($F17&lt;&gt;"")*($G17&lt;&gt;"")*(HZ17&lt;&gt;"")*(IA17&lt;&gt;""),($F17&gt;$G17)*(HZ17&gt;IA17)+($F17=$G17)*(HZ17=IA17)+($F17&lt;$G17)*(HZ17&lt;IA17),"")</f>
        <v/>
      </c>
      <c r="ID17" s="229" t="str">
        <f aca="false">IF((IC17&lt;&gt;""),IF(OR($F17&lt;&gt;$G17,PrSettings!$M$4="●"),(($F17-$G17)=(HZ17-IA17))*1,0),"")</f>
        <v/>
      </c>
      <c r="IE17" s="229" t="str">
        <f aca="false">IF((IC17&lt;&gt;""),($F17=HZ17)*($G17=IA17),"")</f>
        <v/>
      </c>
      <c r="IF17" s="229" t="str">
        <f aca="false">IF(IC17&lt;&gt;"",IF(ABS($F17-$G17)&gt;=PrSettings!$M$7,(ABS($F17-$G17-HZ17+IA17)&lt;=1)*1,IF(AND(IC17,$F17=$G17,$F17&gt;=PrSettings!$M$6),(ABS(HZ17-$F17)&lt;=1)*1,IF(AND(ABS($F17-$G17-HZ17+IA17)&lt;=1,$F17+$G17&gt;=PrSettings!$M$8),(ABS(HZ17-$F17)&lt;=1)*(ABS(IA17-$G17)&lt;=1)*1,""))),"")</f>
        <v/>
      </c>
      <c r="IG17" s="236"/>
      <c r="II17" s="227" t="n">
        <f aca="false">$B17</f>
        <v>10</v>
      </c>
      <c r="IJ17" s="228" t="str">
        <f aca="false">GrpB!$B$8</f>
        <v>Albania</v>
      </c>
      <c r="IK17" s="229" t="n">
        <f aca="false">$D17</f>
        <v>3</v>
      </c>
      <c r="IL17" s="228" t="str">
        <f aca="false">GrpB!$D$8</f>
        <v>Spain</v>
      </c>
      <c r="IM17" s="232"/>
      <c r="IN17" s="232"/>
      <c r="IO17" s="235"/>
      <c r="IP17" s="229" t="str">
        <f aca="false">IF(($F17&lt;&gt;"")*($G17&lt;&gt;"")*(IM17&lt;&gt;"")*(IN17&lt;&gt;""),($F17&gt;$G17)*(IM17&gt;IN17)+($F17=$G17)*(IM17=IN17)+($F17&lt;$G17)*(IM17&lt;IN17),"")</f>
        <v/>
      </c>
      <c r="IQ17" s="229" t="str">
        <f aca="false">IF((IP17&lt;&gt;""),IF(OR($F17&lt;&gt;$G17,PrSettings!$M$4="●"),(($F17-$G17)=(IM17-IN17))*1,0),"")</f>
        <v/>
      </c>
      <c r="IR17" s="229" t="str">
        <f aca="false">IF((IP17&lt;&gt;""),($F17=IM17)*($G17=IN17),"")</f>
        <v/>
      </c>
      <c r="IS17" s="229" t="str">
        <f aca="false">IF(IP17&lt;&gt;"",IF(ABS($F17-$G17)&gt;=PrSettings!$M$7,(ABS($F17-$G17-IM17+IN17)&lt;=1)*1,IF(AND(IP17,$F17=$G17,$F17&gt;=PrSettings!$M$6),(ABS(IM17-$F17)&lt;=1)*1,IF(AND(ABS($F17-$G17-IM17+IN17)&lt;=1,$F17+$G17&gt;=PrSettings!$M$8),(ABS(IM17-$F17)&lt;=1)*(ABS(IN17-$G17)&lt;=1)*1,""))),"")</f>
        <v/>
      </c>
      <c r="IT17" s="236"/>
      <c r="IV17" s="227" t="n">
        <f aca="false">$B17</f>
        <v>10</v>
      </c>
      <c r="IW17" s="228" t="str">
        <f aca="false">GrpB!$B$8</f>
        <v>Albania</v>
      </c>
      <c r="IX17" s="229" t="n">
        <f aca="false">$D17</f>
        <v>3</v>
      </c>
      <c r="IY17" s="228" t="str">
        <f aca="false">GrpB!$D$8</f>
        <v>Spain</v>
      </c>
      <c r="IZ17" s="232"/>
      <c r="JA17" s="232"/>
      <c r="JB17" s="235"/>
      <c r="JC17" s="229" t="str">
        <f aca="false">IF(($F17&lt;&gt;"")*($G17&lt;&gt;"")*(IZ17&lt;&gt;"")*(JA17&lt;&gt;""),($F17&gt;$G17)*(IZ17&gt;JA17)+($F17=$G17)*(IZ17=JA17)+($F17&lt;$G17)*(IZ17&lt;JA17),"")</f>
        <v/>
      </c>
      <c r="JD17" s="229" t="str">
        <f aca="false">IF((JC17&lt;&gt;""),IF(OR($F17&lt;&gt;$G17,PrSettings!$M$4="●"),(($F17-$G17)=(IZ17-JA17))*1,0),"")</f>
        <v/>
      </c>
      <c r="JE17" s="229" t="str">
        <f aca="false">IF((JC17&lt;&gt;""),($F17=IZ17)*($G17=JA17),"")</f>
        <v/>
      </c>
      <c r="JF17" s="229" t="str">
        <f aca="false">IF(JC17&lt;&gt;"",IF(ABS($F17-$G17)&gt;=PrSettings!$M$7,(ABS($F17-$G17-IZ17+JA17)&lt;=1)*1,IF(AND(JC17,$F17=$G17,$F17&gt;=PrSettings!$M$6),(ABS(IZ17-$F17)&lt;=1)*1,IF(AND(ABS($F17-$G17-IZ17+JA17)&lt;=1,$F17+$G17&gt;=PrSettings!$M$8),(ABS(IZ17-$F17)&lt;=1)*(ABS(JA17-$G17)&lt;=1)*1,""))),"")</f>
        <v/>
      </c>
      <c r="JG17" s="236"/>
      <c r="JI17" s="227" t="n">
        <f aca="false">$B17</f>
        <v>10</v>
      </c>
      <c r="JJ17" s="228" t="str">
        <f aca="false">GrpB!$B$8</f>
        <v>Albania</v>
      </c>
      <c r="JK17" s="229" t="n">
        <f aca="false">$D17</f>
        <v>3</v>
      </c>
      <c r="JL17" s="228" t="str">
        <f aca="false">GrpB!$D$8</f>
        <v>Spain</v>
      </c>
      <c r="JM17" s="232"/>
      <c r="JN17" s="232"/>
      <c r="JO17" s="235"/>
      <c r="JP17" s="229" t="str">
        <f aca="false">IF(($F17&lt;&gt;"")*($G17&lt;&gt;"")*(JM17&lt;&gt;"")*(JN17&lt;&gt;""),($F17&gt;$G17)*(JM17&gt;JN17)+($F17=$G17)*(JM17=JN17)+($F17&lt;$G17)*(JM17&lt;JN17),"")</f>
        <v/>
      </c>
      <c r="JQ17" s="229" t="str">
        <f aca="false">IF((JP17&lt;&gt;""),IF(OR($F17&lt;&gt;$G17,PrSettings!$M$4="●"),(($F17-$G17)=(JM17-JN17))*1,0),"")</f>
        <v/>
      </c>
      <c r="JR17" s="229" t="str">
        <f aca="false">IF((JP17&lt;&gt;""),($F17=JM17)*($G17=JN17),"")</f>
        <v/>
      </c>
      <c r="JS17" s="229" t="str">
        <f aca="false">IF(JP17&lt;&gt;"",IF(ABS($F17-$G17)&gt;=PrSettings!$M$7,(ABS($F17-$G17-JM17+JN17)&lt;=1)*1,IF(AND(JP17,$F17=$G17,$F17&gt;=PrSettings!$M$6),(ABS(JM17-$F17)&lt;=1)*1,IF(AND(ABS($F17-$G17-JM17+JN17)&lt;=1,$F17+$G17&gt;=PrSettings!$M$8),(ABS(JM17-$F17)&lt;=1)*(ABS(JN17-$G17)&lt;=1)*1,""))),"")</f>
        <v/>
      </c>
      <c r="JT17" s="236"/>
      <c r="JV17" s="227" t="n">
        <f aca="false">$B17</f>
        <v>10</v>
      </c>
      <c r="JW17" s="228" t="str">
        <f aca="false">GrpB!$B$8</f>
        <v>Albania</v>
      </c>
      <c r="JX17" s="229" t="n">
        <f aca="false">$D17</f>
        <v>3</v>
      </c>
      <c r="JY17" s="228" t="str">
        <f aca="false">GrpB!$D$8</f>
        <v>Spain</v>
      </c>
      <c r="JZ17" s="232"/>
      <c r="KA17" s="232"/>
      <c r="KB17" s="235"/>
      <c r="KC17" s="229" t="str">
        <f aca="false">IF(($F17&lt;&gt;"")*($G17&lt;&gt;"")*(JZ17&lt;&gt;"")*(KA17&lt;&gt;""),($F17&gt;$G17)*(JZ17&gt;KA17)+($F17=$G17)*(JZ17=KA17)+($F17&lt;$G17)*(JZ17&lt;KA17),"")</f>
        <v/>
      </c>
      <c r="KD17" s="229" t="str">
        <f aca="false">IF((KC17&lt;&gt;""),IF(OR($F17&lt;&gt;$G17,PrSettings!$M$4="●"),(($F17-$G17)=(JZ17-KA17))*1,0),"")</f>
        <v/>
      </c>
      <c r="KE17" s="229" t="str">
        <f aca="false">IF((KC17&lt;&gt;""),($F17=JZ17)*($G17=KA17),"")</f>
        <v/>
      </c>
      <c r="KF17" s="229" t="str">
        <f aca="false">IF(KC17&lt;&gt;"",IF(ABS($F17-$G17)&gt;=PrSettings!$M$7,(ABS($F17-$G17-JZ17+KA17)&lt;=1)*1,IF(AND(KC17,$F17=$G17,$F17&gt;=PrSettings!$M$6),(ABS(JZ17-$F17)&lt;=1)*1,IF(AND(ABS($F17-$G17-JZ17+KA17)&lt;=1,$F17+$G17&gt;=PrSettings!$M$8),(ABS(JZ17-$F17)&lt;=1)*(ABS(KA17-$G17)&lt;=1)*1,""))),"")</f>
        <v/>
      </c>
      <c r="KG17" s="236"/>
      <c r="KI17" s="227" t="n">
        <f aca="false">$B17</f>
        <v>10</v>
      </c>
      <c r="KJ17" s="228" t="str">
        <f aca="false">GrpB!$B$8</f>
        <v>Albania</v>
      </c>
      <c r="KK17" s="229" t="n">
        <f aca="false">$D17</f>
        <v>3</v>
      </c>
      <c r="KL17" s="228" t="str">
        <f aca="false">GrpB!$D$8</f>
        <v>Spain</v>
      </c>
      <c r="KM17" s="232"/>
      <c r="KN17" s="232"/>
      <c r="KO17" s="235"/>
      <c r="KP17" s="229" t="str">
        <f aca="false">IF(($F17&lt;&gt;"")*($G17&lt;&gt;"")*(KM17&lt;&gt;"")*(KN17&lt;&gt;""),($F17&gt;$G17)*(KM17&gt;KN17)+($F17=$G17)*(KM17=KN17)+($F17&lt;$G17)*(KM17&lt;KN17),"")</f>
        <v/>
      </c>
      <c r="KQ17" s="229" t="str">
        <f aca="false">IF((KP17&lt;&gt;""),IF(OR($F17&lt;&gt;$G17,PrSettings!$M$4="●"),(($F17-$G17)=(KM17-KN17))*1,0),"")</f>
        <v/>
      </c>
      <c r="KR17" s="229" t="str">
        <f aca="false">IF((KP17&lt;&gt;""),($F17=KM17)*($G17=KN17),"")</f>
        <v/>
      </c>
      <c r="KS17" s="229" t="str">
        <f aca="false">IF(KP17&lt;&gt;"",IF(ABS($F17-$G17)&gt;=PrSettings!$M$7,(ABS($F17-$G17-KM17+KN17)&lt;=1)*1,IF(AND(KP17,$F17=$G17,$F17&gt;=PrSettings!$M$6),(ABS(KM17-$F17)&lt;=1)*1,IF(AND(ABS($F17-$G17-KM17+KN17)&lt;=1,$F17+$G17&gt;=PrSettings!$M$8),(ABS(KM17-$F17)&lt;=1)*(ABS(KN17-$G17)&lt;=1)*1,""))),"")</f>
        <v/>
      </c>
      <c r="KT17" s="236"/>
      <c r="KV17" s="227" t="n">
        <f aca="false">$B17</f>
        <v>10</v>
      </c>
      <c r="KW17" s="228" t="str">
        <f aca="false">GrpB!$B$8</f>
        <v>Albania</v>
      </c>
      <c r="KX17" s="229" t="n">
        <f aca="false">$D17</f>
        <v>3</v>
      </c>
      <c r="KY17" s="228" t="str">
        <f aca="false">GrpB!$D$8</f>
        <v>Spain</v>
      </c>
      <c r="KZ17" s="232"/>
      <c r="LA17" s="232"/>
      <c r="LB17" s="235"/>
      <c r="LC17" s="229" t="str">
        <f aca="false">IF(($F17&lt;&gt;"")*($G17&lt;&gt;"")*(KZ17&lt;&gt;"")*(LA17&lt;&gt;""),($F17&gt;$G17)*(KZ17&gt;LA17)+($F17=$G17)*(KZ17=LA17)+($F17&lt;$G17)*(KZ17&lt;LA17),"")</f>
        <v/>
      </c>
      <c r="LD17" s="229" t="str">
        <f aca="false">IF((LC17&lt;&gt;""),IF(OR($F17&lt;&gt;$G17,PrSettings!$M$4="●"),(($F17-$G17)=(KZ17-LA17))*1,0),"")</f>
        <v/>
      </c>
      <c r="LE17" s="229" t="str">
        <f aca="false">IF((LC17&lt;&gt;""),($F17=KZ17)*($G17=LA17),"")</f>
        <v/>
      </c>
      <c r="LF17" s="229" t="str">
        <f aca="false">IF(LC17&lt;&gt;"",IF(ABS($F17-$G17)&gt;=PrSettings!$M$7,(ABS($F17-$G17-KZ17+LA17)&lt;=1)*1,IF(AND(LC17,$F17=$G17,$F17&gt;=PrSettings!$M$6),(ABS(KZ17-$F17)&lt;=1)*1,IF(AND(ABS($F17-$G17-KZ17+LA17)&lt;=1,$F17+$G17&gt;=PrSettings!$M$8),(ABS(KZ17-$F17)&lt;=1)*(ABS(LA17-$G17)&lt;=1)*1,""))),"")</f>
        <v/>
      </c>
      <c r="LG17" s="236"/>
      <c r="LI17" s="227" t="n">
        <f aca="false">$B17</f>
        <v>10</v>
      </c>
      <c r="LJ17" s="228" t="str">
        <f aca="false">GrpB!$B$8</f>
        <v>Albania</v>
      </c>
      <c r="LK17" s="229" t="n">
        <f aca="false">$D17</f>
        <v>3</v>
      </c>
      <c r="LL17" s="228" t="str">
        <f aca="false">GrpB!$D$8</f>
        <v>Spain</v>
      </c>
      <c r="LM17" s="232"/>
      <c r="LN17" s="232"/>
      <c r="LO17" s="235"/>
      <c r="LP17" s="229" t="str">
        <f aca="false">IF(($F17&lt;&gt;"")*($G17&lt;&gt;"")*(LM17&lt;&gt;"")*(LN17&lt;&gt;""),($F17&gt;$G17)*(LM17&gt;LN17)+($F17=$G17)*(LM17=LN17)+($F17&lt;$G17)*(LM17&lt;LN17),"")</f>
        <v/>
      </c>
      <c r="LQ17" s="229" t="str">
        <f aca="false">IF((LP17&lt;&gt;""),IF(OR($F17&lt;&gt;$G17,PrSettings!$M$4="●"),(($F17-$G17)=(LM17-LN17))*1,0),"")</f>
        <v/>
      </c>
      <c r="LR17" s="229" t="str">
        <f aca="false">IF((LP17&lt;&gt;""),($F17=LM17)*($G17=LN17),"")</f>
        <v/>
      </c>
      <c r="LS17" s="229" t="str">
        <f aca="false">IF(LP17&lt;&gt;"",IF(ABS($F17-$G17)&gt;=PrSettings!$M$7,(ABS($F17-$G17-LM17+LN17)&lt;=1)*1,IF(AND(LP17,$F17=$G17,$F17&gt;=PrSettings!$M$6),(ABS(LM17-$F17)&lt;=1)*1,IF(AND(ABS($F17-$G17-LM17+LN17)&lt;=1,$F17+$G17&gt;=PrSettings!$M$8),(ABS(LM17-$F17)&lt;=1)*(ABS(LN17-$G17)&lt;=1)*1,""))),"")</f>
        <v/>
      </c>
      <c r="LT17" s="236"/>
      <c r="LV17" s="227" t="n">
        <f aca="false">$B17</f>
        <v>10</v>
      </c>
      <c r="LW17" s="228" t="str">
        <f aca="false">GrpB!$B$8</f>
        <v>Albania</v>
      </c>
      <c r="LX17" s="229" t="n">
        <f aca="false">$D17</f>
        <v>3</v>
      </c>
      <c r="LY17" s="228" t="str">
        <f aca="false">GrpB!$D$8</f>
        <v>Spain</v>
      </c>
      <c r="LZ17" s="232"/>
      <c r="MA17" s="232"/>
      <c r="MB17" s="235"/>
      <c r="MC17" s="229" t="str">
        <f aca="false">IF(($F17&lt;&gt;"")*($G17&lt;&gt;"")*(LZ17&lt;&gt;"")*(MA17&lt;&gt;""),($F17&gt;$G17)*(LZ17&gt;MA17)+($F17=$G17)*(LZ17=MA17)+($F17&lt;$G17)*(LZ17&lt;MA17),"")</f>
        <v/>
      </c>
      <c r="MD17" s="229" t="str">
        <f aca="false">IF((MC17&lt;&gt;""),IF(OR($F17&lt;&gt;$G17,PrSettings!$M$4="●"),(($F17-$G17)=(LZ17-MA17))*1,0),"")</f>
        <v/>
      </c>
      <c r="ME17" s="229" t="str">
        <f aca="false">IF((MC17&lt;&gt;""),($F17=LZ17)*($G17=MA17),"")</f>
        <v/>
      </c>
      <c r="MF17" s="229" t="str">
        <f aca="false">IF(MC17&lt;&gt;"",IF(ABS($F17-$G17)&gt;=PrSettings!$M$7,(ABS($F17-$G17-LZ17+MA17)&lt;=1)*1,IF(AND(MC17,$F17=$G17,$F17&gt;=PrSettings!$M$6),(ABS(LZ17-$F17)&lt;=1)*1,IF(AND(ABS($F17-$G17-LZ17+MA17)&lt;=1,$F17+$G17&gt;=PrSettings!$M$8),(ABS(LZ17-$F17)&lt;=1)*(ABS(MA17-$G17)&lt;=1)*1,""))),"")</f>
        <v/>
      </c>
      <c r="MG17" s="236"/>
    </row>
    <row r="18" customFormat="false" ht="15" hidden="false" customHeight="false" outlineLevel="0" collapsed="false">
      <c r="A18" s="153"/>
      <c r="B18" s="227" t="n">
        <f aca="false" t="array" ref="B18:B18">INDEX(Groups!$C$7:$C$35,MATCH(C18,Groups!$D$7:$D$35,0))</f>
        <v>14</v>
      </c>
      <c r="C18" s="228" t="str">
        <f aca="false">GrpB!$B$9</f>
        <v>Croatia</v>
      </c>
      <c r="D18" s="229" t="n">
        <f aca="false" t="array" ref="D18:D18">INDEX(Groups!$C$7:$C$35,MATCH(E18,Groups!$D$7:$D$35,0))</f>
        <v>18</v>
      </c>
      <c r="E18" s="228" t="str">
        <f aca="false">GrpB!$D$9</f>
        <v>Italy</v>
      </c>
      <c r="F18" s="230" t="n">
        <f aca="false">GrpB!$E$9</f>
        <v>1</v>
      </c>
      <c r="G18" s="231" t="n">
        <f aca="false">GrpB!$G$9</f>
        <v>1</v>
      </c>
      <c r="H18" s="107"/>
      <c r="I18" s="227" t="n">
        <f aca="false">$B18</f>
        <v>14</v>
      </c>
      <c r="J18" s="228" t="str">
        <f aca="false">GrpB!$B$9</f>
        <v>Croatia</v>
      </c>
      <c r="K18" s="229" t="n">
        <f aca="false">$D18</f>
        <v>18</v>
      </c>
      <c r="L18" s="228" t="str">
        <f aca="false">GrpB!$D$9</f>
        <v>Italy</v>
      </c>
      <c r="M18" s="232"/>
      <c r="N18" s="232"/>
      <c r="O18" s="237"/>
      <c r="P18" s="229" t="str">
        <f aca="false">IF(($F18&lt;&gt;"")*($G18&lt;&gt;"")*(M18&lt;&gt;"")*(N18&lt;&gt;""),($F18&gt;$G18)*(M18&gt;N18)+($F18=$G18)*(M18=N18)+($F18&lt;$G18)*(M18&lt;N18),"")</f>
        <v/>
      </c>
      <c r="Q18" s="229" t="str">
        <f aca="false">IF((P18&lt;&gt;""),IF(OR($F18&lt;&gt;$G18,PrSettings!$M$4="●"),(($F18-$G18)=(M18-N18))*1,0),"")</f>
        <v/>
      </c>
      <c r="R18" s="229" t="str">
        <f aca="false">IF((P18&lt;&gt;""),($F18=M18)*($G18=N18),"")</f>
        <v/>
      </c>
      <c r="S18" s="229" t="str">
        <f aca="false">IF(P18&lt;&gt;"",IF(ABS($F18-$G18)&gt;=PrSettings!$M$7,(ABS($F18-$G18-M18+N18)&lt;=1)*1,IF(AND(P18,$F18=$G18,$F18&gt;=PrSettings!$M$6),(ABS(M18-$F18)&lt;=1)*1,IF(AND(ABS($F18-$G18-M18+N18)&lt;=1,$F18+$G18&gt;=PrSettings!$M$8),(ABS(M18-$F18)&lt;=1)*(ABS(N18-$G18)&lt;=1)*1,""))),"")</f>
        <v/>
      </c>
      <c r="T18" s="238"/>
      <c r="V18" s="227" t="n">
        <f aca="false">$B18</f>
        <v>14</v>
      </c>
      <c r="W18" s="228" t="str">
        <f aca="false">GrpB!$B$9</f>
        <v>Croatia</v>
      </c>
      <c r="X18" s="229" t="n">
        <f aca="false">$D18</f>
        <v>18</v>
      </c>
      <c r="Y18" s="228" t="str">
        <f aca="false">GrpB!$D$9</f>
        <v>Italy</v>
      </c>
      <c r="Z18" s="232"/>
      <c r="AA18" s="232"/>
      <c r="AB18" s="237"/>
      <c r="AC18" s="229" t="str">
        <f aca="false">IF(($F18&lt;&gt;"")*($G18&lt;&gt;"")*(Z18&lt;&gt;"")*(AA18&lt;&gt;""),($F18&gt;$G18)*(Z18&gt;AA18)+($F18=$G18)*(Z18=AA18)+($F18&lt;$G18)*(Z18&lt;AA18),"")</f>
        <v/>
      </c>
      <c r="AD18" s="229" t="str">
        <f aca="false">IF((AC18&lt;&gt;""),IF(OR($F18&lt;&gt;$G18,PrSettings!$M$4="●"),(($F18-$G18)=(Z18-AA18))*1,0),"")</f>
        <v/>
      </c>
      <c r="AE18" s="229" t="str">
        <f aca="false">IF((AC18&lt;&gt;""),($F18=Z18)*($G18=AA18),"")</f>
        <v/>
      </c>
      <c r="AF18" s="229" t="str">
        <f aca="false">IF(AC18&lt;&gt;"",IF(ABS($F18-$G18)&gt;=PrSettings!$M$7,(ABS($F18-$G18-Z18+AA18)&lt;=1)*1,IF(AND(AC18,$F18=$G18,$F18&gt;=PrSettings!$M$6),(ABS(Z18-$F18)&lt;=1)*1,IF(AND(ABS($F18-$G18-Z18+AA18)&lt;=1,$F18+$G18&gt;=PrSettings!$M$8),(ABS(Z18-$F18)&lt;=1)*(ABS(AA18-$G18)&lt;=1)*1,""))),"")</f>
        <v/>
      </c>
      <c r="AG18" s="238"/>
      <c r="AI18" s="227" t="n">
        <f aca="false">$B18</f>
        <v>14</v>
      </c>
      <c r="AJ18" s="228" t="str">
        <f aca="false">GrpB!$B$9</f>
        <v>Croatia</v>
      </c>
      <c r="AK18" s="229" t="n">
        <f aca="false">$D18</f>
        <v>18</v>
      </c>
      <c r="AL18" s="228" t="str">
        <f aca="false">GrpB!$D$9</f>
        <v>Italy</v>
      </c>
      <c r="AM18" s="232"/>
      <c r="AN18" s="232"/>
      <c r="AO18" s="237"/>
      <c r="AP18" s="229" t="str">
        <f aca="false">IF(($F18&lt;&gt;"")*($G18&lt;&gt;"")*(AM18&lt;&gt;"")*(AN18&lt;&gt;""),($F18&gt;$G18)*(AM18&gt;AN18)+($F18=$G18)*(AM18=AN18)+($F18&lt;$G18)*(AM18&lt;AN18),"")</f>
        <v/>
      </c>
      <c r="AQ18" s="229" t="str">
        <f aca="false">IF((AP18&lt;&gt;""),IF(OR($F18&lt;&gt;$G18,PrSettings!$M$4="●"),(($F18-$G18)=(AM18-AN18))*1,0),"")</f>
        <v/>
      </c>
      <c r="AR18" s="229" t="str">
        <f aca="false">IF((AP18&lt;&gt;""),($F18=AM18)*($G18=AN18),"")</f>
        <v/>
      </c>
      <c r="AS18" s="229" t="str">
        <f aca="false">IF(AP18&lt;&gt;"",IF(ABS($F18-$G18)&gt;=PrSettings!$M$7,(ABS($F18-$G18-AM18+AN18)&lt;=1)*1,IF(AND(AP18,$F18=$G18,$F18&gt;=PrSettings!$M$6),(ABS(AM18-$F18)&lt;=1)*1,IF(AND(ABS($F18-$G18-AM18+AN18)&lt;=1,$F18+$G18&gt;=PrSettings!$M$8),(ABS(AM18-$F18)&lt;=1)*(ABS(AN18-$G18)&lt;=1)*1,""))),"")</f>
        <v/>
      </c>
      <c r="AT18" s="238"/>
      <c r="AV18" s="227" t="n">
        <f aca="false">$B18</f>
        <v>14</v>
      </c>
      <c r="AW18" s="228" t="str">
        <f aca="false">GrpB!$B$9</f>
        <v>Croatia</v>
      </c>
      <c r="AX18" s="229" t="n">
        <f aca="false">$D18</f>
        <v>18</v>
      </c>
      <c r="AY18" s="228" t="str">
        <f aca="false">GrpB!$D$9</f>
        <v>Italy</v>
      </c>
      <c r="AZ18" s="232"/>
      <c r="BA18" s="232"/>
      <c r="BB18" s="237"/>
      <c r="BC18" s="229" t="str">
        <f aca="false">IF(($F18&lt;&gt;"")*($G18&lt;&gt;"")*(AZ18&lt;&gt;"")*(BA18&lt;&gt;""),($F18&gt;$G18)*(AZ18&gt;BA18)+($F18=$G18)*(AZ18=BA18)+($F18&lt;$G18)*(AZ18&lt;BA18),"")</f>
        <v/>
      </c>
      <c r="BD18" s="229" t="str">
        <f aca="false">IF((BC18&lt;&gt;""),IF(OR($F18&lt;&gt;$G18,PrSettings!$M$4="●"),(($F18-$G18)=(AZ18-BA18))*1,0),"")</f>
        <v/>
      </c>
      <c r="BE18" s="229" t="str">
        <f aca="false">IF((BC18&lt;&gt;""),($F18=AZ18)*($G18=BA18),"")</f>
        <v/>
      </c>
      <c r="BF18" s="229" t="str">
        <f aca="false">IF(BC18&lt;&gt;"",IF(ABS($F18-$G18)&gt;=PrSettings!$M$7,(ABS($F18-$G18-AZ18+BA18)&lt;=1)*1,IF(AND(BC18,$F18=$G18,$F18&gt;=PrSettings!$M$6),(ABS(AZ18-$F18)&lt;=1)*1,IF(AND(ABS($F18-$G18-AZ18+BA18)&lt;=1,$F18+$G18&gt;=PrSettings!$M$8),(ABS(AZ18-$F18)&lt;=1)*(ABS(BA18-$G18)&lt;=1)*1,""))),"")</f>
        <v/>
      </c>
      <c r="BG18" s="238"/>
      <c r="BI18" s="227" t="n">
        <f aca="false">$B18</f>
        <v>14</v>
      </c>
      <c r="BJ18" s="228" t="str">
        <f aca="false">GrpB!$B$9</f>
        <v>Croatia</v>
      </c>
      <c r="BK18" s="229" t="n">
        <f aca="false">$D18</f>
        <v>18</v>
      </c>
      <c r="BL18" s="228" t="str">
        <f aca="false">GrpB!$D$9</f>
        <v>Italy</v>
      </c>
      <c r="BM18" s="232"/>
      <c r="BN18" s="232"/>
      <c r="BO18" s="237"/>
      <c r="BP18" s="229" t="str">
        <f aca="false">IF(($F18&lt;&gt;"")*($G18&lt;&gt;"")*(BM18&lt;&gt;"")*(BN18&lt;&gt;""),($F18&gt;$G18)*(BM18&gt;BN18)+($F18=$G18)*(BM18=BN18)+($F18&lt;$G18)*(BM18&lt;BN18),"")</f>
        <v/>
      </c>
      <c r="BQ18" s="229" t="str">
        <f aca="false">IF((BP18&lt;&gt;""),IF(OR($F18&lt;&gt;$G18,PrSettings!$M$4="●"),(($F18-$G18)=(BM18-BN18))*1,0),"")</f>
        <v/>
      </c>
      <c r="BR18" s="229" t="str">
        <f aca="false">IF((BP18&lt;&gt;""),($F18=BM18)*($G18=BN18),"")</f>
        <v/>
      </c>
      <c r="BS18" s="229" t="str">
        <f aca="false">IF(BP18&lt;&gt;"",IF(ABS($F18-$G18)&gt;=PrSettings!$M$7,(ABS($F18-$G18-BM18+BN18)&lt;=1)*1,IF(AND(BP18,$F18=$G18,$F18&gt;=PrSettings!$M$6),(ABS(BM18-$F18)&lt;=1)*1,IF(AND(ABS($F18-$G18-BM18+BN18)&lt;=1,$F18+$G18&gt;=PrSettings!$M$8),(ABS(BM18-$F18)&lt;=1)*(ABS(BN18-$G18)&lt;=1)*1,""))),"")</f>
        <v/>
      </c>
      <c r="BT18" s="238"/>
      <c r="BV18" s="227" t="n">
        <f aca="false">$B18</f>
        <v>14</v>
      </c>
      <c r="BW18" s="228" t="str">
        <f aca="false">GrpB!$B$9</f>
        <v>Croatia</v>
      </c>
      <c r="BX18" s="229" t="n">
        <f aca="false">$D18</f>
        <v>18</v>
      </c>
      <c r="BY18" s="228" t="str">
        <f aca="false">GrpB!$D$9</f>
        <v>Italy</v>
      </c>
      <c r="BZ18" s="232"/>
      <c r="CA18" s="232"/>
      <c r="CB18" s="237"/>
      <c r="CC18" s="229" t="str">
        <f aca="false">IF(($F18&lt;&gt;"")*($G18&lt;&gt;"")*(BZ18&lt;&gt;"")*(CA18&lt;&gt;""),($F18&gt;$G18)*(BZ18&gt;CA18)+($F18=$G18)*(BZ18=CA18)+($F18&lt;$G18)*(BZ18&lt;CA18),"")</f>
        <v/>
      </c>
      <c r="CD18" s="229" t="str">
        <f aca="false">IF((CC18&lt;&gt;""),IF(OR($F18&lt;&gt;$G18,PrSettings!$M$4="●"),(($F18-$G18)=(BZ18-CA18))*1,0),"")</f>
        <v/>
      </c>
      <c r="CE18" s="229" t="str">
        <f aca="false">IF((CC18&lt;&gt;""),($F18=BZ18)*($G18=CA18),"")</f>
        <v/>
      </c>
      <c r="CF18" s="229" t="str">
        <f aca="false">IF(CC18&lt;&gt;"",IF(ABS($F18-$G18)&gt;=PrSettings!$M$7,(ABS($F18-$G18-BZ18+CA18)&lt;=1)*1,IF(AND(CC18,$F18=$G18,$F18&gt;=PrSettings!$M$6),(ABS(BZ18-$F18)&lt;=1)*1,IF(AND(ABS($F18-$G18-BZ18+CA18)&lt;=1,$F18+$G18&gt;=PrSettings!$M$8),(ABS(BZ18-$F18)&lt;=1)*(ABS(CA18-$G18)&lt;=1)*1,""))),"")</f>
        <v/>
      </c>
      <c r="CG18" s="238"/>
      <c r="CI18" s="227" t="n">
        <f aca="false">$B18</f>
        <v>14</v>
      </c>
      <c r="CJ18" s="228" t="str">
        <f aca="false">GrpB!$B$9</f>
        <v>Croatia</v>
      </c>
      <c r="CK18" s="229" t="n">
        <f aca="false">$D18</f>
        <v>18</v>
      </c>
      <c r="CL18" s="228" t="str">
        <f aca="false">GrpB!$D$9</f>
        <v>Italy</v>
      </c>
      <c r="CM18" s="232"/>
      <c r="CN18" s="232"/>
      <c r="CO18" s="237"/>
      <c r="CP18" s="229" t="str">
        <f aca="false">IF(($F18&lt;&gt;"")*($G18&lt;&gt;"")*(CM18&lt;&gt;"")*(CN18&lt;&gt;""),($F18&gt;$G18)*(CM18&gt;CN18)+($F18=$G18)*(CM18=CN18)+($F18&lt;$G18)*(CM18&lt;CN18),"")</f>
        <v/>
      </c>
      <c r="CQ18" s="229" t="str">
        <f aca="false">IF((CP18&lt;&gt;""),IF(OR($F18&lt;&gt;$G18,PrSettings!$M$4="●"),(($F18-$G18)=(CM18-CN18))*1,0),"")</f>
        <v/>
      </c>
      <c r="CR18" s="229" t="str">
        <f aca="false">IF((CP18&lt;&gt;""),($F18=CM18)*($G18=CN18),"")</f>
        <v/>
      </c>
      <c r="CS18" s="229" t="str">
        <f aca="false">IF(CP18&lt;&gt;"",IF(ABS($F18-$G18)&gt;=PrSettings!$M$7,(ABS($F18-$G18-CM18+CN18)&lt;=1)*1,IF(AND(CP18,$F18=$G18,$F18&gt;=PrSettings!$M$6),(ABS(CM18-$F18)&lt;=1)*1,IF(AND(ABS($F18-$G18-CM18+CN18)&lt;=1,$F18+$G18&gt;=PrSettings!$M$8),(ABS(CM18-$F18)&lt;=1)*(ABS(CN18-$G18)&lt;=1)*1,""))),"")</f>
        <v/>
      </c>
      <c r="CT18" s="238"/>
      <c r="CV18" s="227" t="n">
        <f aca="false">$B18</f>
        <v>14</v>
      </c>
      <c r="CW18" s="228" t="str">
        <f aca="false">GrpB!$B$9</f>
        <v>Croatia</v>
      </c>
      <c r="CX18" s="229" t="n">
        <f aca="false">$D18</f>
        <v>18</v>
      </c>
      <c r="CY18" s="228" t="str">
        <f aca="false">GrpB!$D$9</f>
        <v>Italy</v>
      </c>
      <c r="CZ18" s="232"/>
      <c r="DA18" s="232"/>
      <c r="DB18" s="237"/>
      <c r="DC18" s="229" t="str">
        <f aca="false">IF(($F18&lt;&gt;"")*($G18&lt;&gt;"")*(CZ18&lt;&gt;"")*(DA18&lt;&gt;""),($F18&gt;$G18)*(CZ18&gt;DA18)+($F18=$G18)*(CZ18=DA18)+($F18&lt;$G18)*(CZ18&lt;DA18),"")</f>
        <v/>
      </c>
      <c r="DD18" s="229" t="str">
        <f aca="false">IF((DC18&lt;&gt;""),IF(OR($F18&lt;&gt;$G18,PrSettings!$M$4="●"),(($F18-$G18)=(CZ18-DA18))*1,0),"")</f>
        <v/>
      </c>
      <c r="DE18" s="229" t="str">
        <f aca="false">IF((DC18&lt;&gt;""),($F18=CZ18)*($G18=DA18),"")</f>
        <v/>
      </c>
      <c r="DF18" s="229" t="str">
        <f aca="false">IF(DC18&lt;&gt;"",IF(ABS($F18-$G18)&gt;=PrSettings!$M$7,(ABS($F18-$G18-CZ18+DA18)&lt;=1)*1,IF(AND(DC18,$F18=$G18,$F18&gt;=PrSettings!$M$6),(ABS(CZ18-$F18)&lt;=1)*1,IF(AND(ABS($F18-$G18-CZ18+DA18)&lt;=1,$F18+$G18&gt;=PrSettings!$M$8),(ABS(CZ18-$F18)&lt;=1)*(ABS(DA18-$G18)&lt;=1)*1,""))),"")</f>
        <v/>
      </c>
      <c r="DG18" s="238"/>
      <c r="DI18" s="227" t="n">
        <f aca="false">$B18</f>
        <v>14</v>
      </c>
      <c r="DJ18" s="228" t="str">
        <f aca="false">GrpB!$B$9</f>
        <v>Croatia</v>
      </c>
      <c r="DK18" s="229" t="n">
        <f aca="false">$D18</f>
        <v>18</v>
      </c>
      <c r="DL18" s="228" t="str">
        <f aca="false">GrpB!$D$9</f>
        <v>Italy</v>
      </c>
      <c r="DM18" s="232"/>
      <c r="DN18" s="232"/>
      <c r="DO18" s="237"/>
      <c r="DP18" s="229" t="str">
        <f aca="false">IF(($F18&lt;&gt;"")*($G18&lt;&gt;"")*(DM18&lt;&gt;"")*(DN18&lt;&gt;""),($F18&gt;$G18)*(DM18&gt;DN18)+($F18=$G18)*(DM18=DN18)+($F18&lt;$G18)*(DM18&lt;DN18),"")</f>
        <v/>
      </c>
      <c r="DQ18" s="229" t="str">
        <f aca="false">IF((DP18&lt;&gt;""),IF(OR($F18&lt;&gt;$G18,PrSettings!$M$4="●"),(($F18-$G18)=(DM18-DN18))*1,0),"")</f>
        <v/>
      </c>
      <c r="DR18" s="229" t="str">
        <f aca="false">IF((DP18&lt;&gt;""),($F18=DM18)*($G18=DN18),"")</f>
        <v/>
      </c>
      <c r="DS18" s="229" t="str">
        <f aca="false">IF(DP18&lt;&gt;"",IF(ABS($F18-$G18)&gt;=PrSettings!$M$7,(ABS($F18-$G18-DM18+DN18)&lt;=1)*1,IF(AND(DP18,$F18=$G18,$F18&gt;=PrSettings!$M$6),(ABS(DM18-$F18)&lt;=1)*1,IF(AND(ABS($F18-$G18-DM18+DN18)&lt;=1,$F18+$G18&gt;=PrSettings!$M$8),(ABS(DM18-$F18)&lt;=1)*(ABS(DN18-$G18)&lt;=1)*1,""))),"")</f>
        <v/>
      </c>
      <c r="DT18" s="238"/>
      <c r="DV18" s="227" t="n">
        <f aca="false">$B18</f>
        <v>14</v>
      </c>
      <c r="DW18" s="228" t="str">
        <f aca="false">GrpB!$B$9</f>
        <v>Croatia</v>
      </c>
      <c r="DX18" s="229" t="n">
        <f aca="false">$D18</f>
        <v>18</v>
      </c>
      <c r="DY18" s="228" t="str">
        <f aca="false">GrpB!$D$9</f>
        <v>Italy</v>
      </c>
      <c r="DZ18" s="232"/>
      <c r="EA18" s="232"/>
      <c r="EB18" s="237"/>
      <c r="EC18" s="229" t="str">
        <f aca="false">IF(($F18&lt;&gt;"")*($G18&lt;&gt;"")*(DZ18&lt;&gt;"")*(EA18&lt;&gt;""),($F18&gt;$G18)*(DZ18&gt;EA18)+($F18=$G18)*(DZ18=EA18)+($F18&lt;$G18)*(DZ18&lt;EA18),"")</f>
        <v/>
      </c>
      <c r="ED18" s="229" t="str">
        <f aca="false">IF((EC18&lt;&gt;""),IF(OR($F18&lt;&gt;$G18,PrSettings!$M$4="●"),(($F18-$G18)=(DZ18-EA18))*1,0),"")</f>
        <v/>
      </c>
      <c r="EE18" s="229" t="str">
        <f aca="false">IF((EC18&lt;&gt;""),($F18=DZ18)*($G18=EA18),"")</f>
        <v/>
      </c>
      <c r="EF18" s="229" t="str">
        <f aca="false">IF(EC18&lt;&gt;"",IF(ABS($F18-$G18)&gt;=PrSettings!$M$7,(ABS($F18-$G18-DZ18+EA18)&lt;=1)*1,IF(AND(EC18,$F18=$G18,$F18&gt;=PrSettings!$M$6),(ABS(DZ18-$F18)&lt;=1)*1,IF(AND(ABS($F18-$G18-DZ18+EA18)&lt;=1,$F18+$G18&gt;=PrSettings!$M$8),(ABS(DZ18-$F18)&lt;=1)*(ABS(EA18-$G18)&lt;=1)*1,""))),"")</f>
        <v/>
      </c>
      <c r="EG18" s="238"/>
      <c r="EI18" s="227" t="n">
        <f aca="false">$B18</f>
        <v>14</v>
      </c>
      <c r="EJ18" s="228" t="str">
        <f aca="false">GrpB!$B$9</f>
        <v>Croatia</v>
      </c>
      <c r="EK18" s="229" t="n">
        <f aca="false">$D18</f>
        <v>18</v>
      </c>
      <c r="EL18" s="228" t="str">
        <f aca="false">GrpB!$D$9</f>
        <v>Italy</v>
      </c>
      <c r="EM18" s="232"/>
      <c r="EN18" s="232"/>
      <c r="EO18" s="237"/>
      <c r="EP18" s="229" t="str">
        <f aca="false">IF(($F18&lt;&gt;"")*($G18&lt;&gt;"")*(EM18&lt;&gt;"")*(EN18&lt;&gt;""),($F18&gt;$G18)*(EM18&gt;EN18)+($F18=$G18)*(EM18=EN18)+($F18&lt;$G18)*(EM18&lt;EN18),"")</f>
        <v/>
      </c>
      <c r="EQ18" s="229" t="str">
        <f aca="false">IF((EP18&lt;&gt;""),IF(OR($F18&lt;&gt;$G18,PrSettings!$M$4="●"),(($F18-$G18)=(EM18-EN18))*1,0),"")</f>
        <v/>
      </c>
      <c r="ER18" s="229" t="str">
        <f aca="false">IF((EP18&lt;&gt;""),($F18=EM18)*($G18=EN18),"")</f>
        <v/>
      </c>
      <c r="ES18" s="229" t="str">
        <f aca="false">IF(EP18&lt;&gt;"",IF(ABS($F18-$G18)&gt;=PrSettings!$M$7,(ABS($F18-$G18-EM18+EN18)&lt;=1)*1,IF(AND(EP18,$F18=$G18,$F18&gt;=PrSettings!$M$6),(ABS(EM18-$F18)&lt;=1)*1,IF(AND(ABS($F18-$G18-EM18+EN18)&lt;=1,$F18+$G18&gt;=PrSettings!$M$8),(ABS(EM18-$F18)&lt;=1)*(ABS(EN18-$G18)&lt;=1)*1,""))),"")</f>
        <v/>
      </c>
      <c r="ET18" s="238"/>
      <c r="EV18" s="227" t="n">
        <f aca="false">$B18</f>
        <v>14</v>
      </c>
      <c r="EW18" s="228" t="str">
        <f aca="false">GrpB!$B$9</f>
        <v>Croatia</v>
      </c>
      <c r="EX18" s="229" t="n">
        <f aca="false">$D18</f>
        <v>18</v>
      </c>
      <c r="EY18" s="228" t="str">
        <f aca="false">GrpB!$D$9</f>
        <v>Italy</v>
      </c>
      <c r="EZ18" s="232"/>
      <c r="FA18" s="232"/>
      <c r="FB18" s="237"/>
      <c r="FC18" s="229" t="str">
        <f aca="false">IF(($F18&lt;&gt;"")*($G18&lt;&gt;"")*(EZ18&lt;&gt;"")*(FA18&lt;&gt;""),($F18&gt;$G18)*(EZ18&gt;FA18)+($F18=$G18)*(EZ18=FA18)+($F18&lt;$G18)*(EZ18&lt;FA18),"")</f>
        <v/>
      </c>
      <c r="FD18" s="229" t="str">
        <f aca="false">IF((FC18&lt;&gt;""),IF(OR($F18&lt;&gt;$G18,PrSettings!$M$4="●"),(($F18-$G18)=(EZ18-FA18))*1,0),"")</f>
        <v/>
      </c>
      <c r="FE18" s="229" t="str">
        <f aca="false">IF((FC18&lt;&gt;""),($F18=EZ18)*($G18=FA18),"")</f>
        <v/>
      </c>
      <c r="FF18" s="229" t="str">
        <f aca="false">IF(FC18&lt;&gt;"",IF(ABS($F18-$G18)&gt;=PrSettings!$M$7,(ABS($F18-$G18-EZ18+FA18)&lt;=1)*1,IF(AND(FC18,$F18=$G18,$F18&gt;=PrSettings!$M$6),(ABS(EZ18-$F18)&lt;=1)*1,IF(AND(ABS($F18-$G18-EZ18+FA18)&lt;=1,$F18+$G18&gt;=PrSettings!$M$8),(ABS(EZ18-$F18)&lt;=1)*(ABS(FA18-$G18)&lt;=1)*1,""))),"")</f>
        <v/>
      </c>
      <c r="FG18" s="238"/>
      <c r="FI18" s="227" t="n">
        <f aca="false">$B18</f>
        <v>14</v>
      </c>
      <c r="FJ18" s="228" t="str">
        <f aca="false">GrpB!$B$9</f>
        <v>Croatia</v>
      </c>
      <c r="FK18" s="229" t="n">
        <f aca="false">$D18</f>
        <v>18</v>
      </c>
      <c r="FL18" s="228" t="str">
        <f aca="false">GrpB!$D$9</f>
        <v>Italy</v>
      </c>
      <c r="FM18" s="232"/>
      <c r="FN18" s="232"/>
      <c r="FO18" s="237"/>
      <c r="FP18" s="229" t="str">
        <f aca="false">IF(($F18&lt;&gt;"")*($G18&lt;&gt;"")*(FM18&lt;&gt;"")*(FN18&lt;&gt;""),($F18&gt;$G18)*(FM18&gt;FN18)+($F18=$G18)*(FM18=FN18)+($F18&lt;$G18)*(FM18&lt;FN18),"")</f>
        <v/>
      </c>
      <c r="FQ18" s="229" t="str">
        <f aca="false">IF((FP18&lt;&gt;""),IF(OR($F18&lt;&gt;$G18,PrSettings!$M$4="●"),(($F18-$G18)=(FM18-FN18))*1,0),"")</f>
        <v/>
      </c>
      <c r="FR18" s="229" t="str">
        <f aca="false">IF((FP18&lt;&gt;""),($F18=FM18)*($G18=FN18),"")</f>
        <v/>
      </c>
      <c r="FS18" s="229" t="str">
        <f aca="false">IF(FP18&lt;&gt;"",IF(ABS($F18-$G18)&gt;=PrSettings!$M$7,(ABS($F18-$G18-FM18+FN18)&lt;=1)*1,IF(AND(FP18,$F18=$G18,$F18&gt;=PrSettings!$M$6),(ABS(FM18-$F18)&lt;=1)*1,IF(AND(ABS($F18-$G18-FM18+FN18)&lt;=1,$F18+$G18&gt;=PrSettings!$M$8),(ABS(FM18-$F18)&lt;=1)*(ABS(FN18-$G18)&lt;=1)*1,""))),"")</f>
        <v/>
      </c>
      <c r="FT18" s="238"/>
      <c r="FV18" s="227" t="n">
        <f aca="false">$B18</f>
        <v>14</v>
      </c>
      <c r="FW18" s="228" t="str">
        <f aca="false">GrpB!$B$9</f>
        <v>Croatia</v>
      </c>
      <c r="FX18" s="229" t="n">
        <f aca="false">$D18</f>
        <v>18</v>
      </c>
      <c r="FY18" s="228" t="str">
        <f aca="false">GrpB!$D$9</f>
        <v>Italy</v>
      </c>
      <c r="FZ18" s="232"/>
      <c r="GA18" s="232"/>
      <c r="GB18" s="237"/>
      <c r="GC18" s="229" t="str">
        <f aca="false">IF(($F18&lt;&gt;"")*($G18&lt;&gt;"")*(FZ18&lt;&gt;"")*(GA18&lt;&gt;""),($F18&gt;$G18)*(FZ18&gt;GA18)+($F18=$G18)*(FZ18=GA18)+($F18&lt;$G18)*(FZ18&lt;GA18),"")</f>
        <v/>
      </c>
      <c r="GD18" s="229" t="str">
        <f aca="false">IF((GC18&lt;&gt;""),IF(OR($F18&lt;&gt;$G18,PrSettings!$M$4="●"),(($F18-$G18)=(FZ18-GA18))*1,0),"")</f>
        <v/>
      </c>
      <c r="GE18" s="229" t="str">
        <f aca="false">IF((GC18&lt;&gt;""),($F18=FZ18)*($G18=GA18),"")</f>
        <v/>
      </c>
      <c r="GF18" s="229" t="str">
        <f aca="false">IF(GC18&lt;&gt;"",IF(ABS($F18-$G18)&gt;=PrSettings!$M$7,(ABS($F18-$G18-FZ18+GA18)&lt;=1)*1,IF(AND(GC18,$F18=$G18,$F18&gt;=PrSettings!$M$6),(ABS(FZ18-$F18)&lt;=1)*1,IF(AND(ABS($F18-$G18-FZ18+GA18)&lt;=1,$F18+$G18&gt;=PrSettings!$M$8),(ABS(FZ18-$F18)&lt;=1)*(ABS(GA18-$G18)&lt;=1)*1,""))),"")</f>
        <v/>
      </c>
      <c r="GG18" s="238"/>
      <c r="GI18" s="227" t="n">
        <f aca="false">$B18</f>
        <v>14</v>
      </c>
      <c r="GJ18" s="228" t="str">
        <f aca="false">GrpB!$B$9</f>
        <v>Croatia</v>
      </c>
      <c r="GK18" s="229" t="n">
        <f aca="false">$D18</f>
        <v>18</v>
      </c>
      <c r="GL18" s="228" t="str">
        <f aca="false">GrpB!$D$9</f>
        <v>Italy</v>
      </c>
      <c r="GM18" s="232"/>
      <c r="GN18" s="232"/>
      <c r="GO18" s="237"/>
      <c r="GP18" s="229" t="str">
        <f aca="false">IF(($F18&lt;&gt;"")*($G18&lt;&gt;"")*(GM18&lt;&gt;"")*(GN18&lt;&gt;""),($F18&gt;$G18)*(GM18&gt;GN18)+($F18=$G18)*(GM18=GN18)+($F18&lt;$G18)*(GM18&lt;GN18),"")</f>
        <v/>
      </c>
      <c r="GQ18" s="229" t="str">
        <f aca="false">IF((GP18&lt;&gt;""),IF(OR($F18&lt;&gt;$G18,PrSettings!$M$4="●"),(($F18-$G18)=(GM18-GN18))*1,0),"")</f>
        <v/>
      </c>
      <c r="GR18" s="229" t="str">
        <f aca="false">IF((GP18&lt;&gt;""),($F18=GM18)*($G18=GN18),"")</f>
        <v/>
      </c>
      <c r="GS18" s="229" t="str">
        <f aca="false">IF(GP18&lt;&gt;"",IF(ABS($F18-$G18)&gt;=PrSettings!$M$7,(ABS($F18-$G18-GM18+GN18)&lt;=1)*1,IF(AND(GP18,$F18=$G18,$F18&gt;=PrSettings!$M$6),(ABS(GM18-$F18)&lt;=1)*1,IF(AND(ABS($F18-$G18-GM18+GN18)&lt;=1,$F18+$G18&gt;=PrSettings!$M$8),(ABS(GM18-$F18)&lt;=1)*(ABS(GN18-$G18)&lt;=1)*1,""))),"")</f>
        <v/>
      </c>
      <c r="GT18" s="238"/>
      <c r="GV18" s="227" t="n">
        <f aca="false">$B18</f>
        <v>14</v>
      </c>
      <c r="GW18" s="228" t="str">
        <f aca="false">GrpB!$B$9</f>
        <v>Croatia</v>
      </c>
      <c r="GX18" s="229" t="n">
        <f aca="false">$D18</f>
        <v>18</v>
      </c>
      <c r="GY18" s="228" t="str">
        <f aca="false">GrpB!$D$9</f>
        <v>Italy</v>
      </c>
      <c r="GZ18" s="232"/>
      <c r="HA18" s="232"/>
      <c r="HB18" s="237"/>
      <c r="HC18" s="229" t="str">
        <f aca="false">IF(($F18&lt;&gt;"")*($G18&lt;&gt;"")*(GZ18&lt;&gt;"")*(HA18&lt;&gt;""),($F18&gt;$G18)*(GZ18&gt;HA18)+($F18=$G18)*(GZ18=HA18)+($F18&lt;$G18)*(GZ18&lt;HA18),"")</f>
        <v/>
      </c>
      <c r="HD18" s="229" t="str">
        <f aca="false">IF((HC18&lt;&gt;""),IF(OR($F18&lt;&gt;$G18,PrSettings!$M$4="●"),(($F18-$G18)=(GZ18-HA18))*1,0),"")</f>
        <v/>
      </c>
      <c r="HE18" s="229" t="str">
        <f aca="false">IF((HC18&lt;&gt;""),($F18=GZ18)*($G18=HA18),"")</f>
        <v/>
      </c>
      <c r="HF18" s="229" t="str">
        <f aca="false">IF(HC18&lt;&gt;"",IF(ABS($F18-$G18)&gt;=PrSettings!$M$7,(ABS($F18-$G18-GZ18+HA18)&lt;=1)*1,IF(AND(HC18,$F18=$G18,$F18&gt;=PrSettings!$M$6),(ABS(GZ18-$F18)&lt;=1)*1,IF(AND(ABS($F18-$G18-GZ18+HA18)&lt;=1,$F18+$G18&gt;=PrSettings!$M$8),(ABS(GZ18-$F18)&lt;=1)*(ABS(HA18-$G18)&lt;=1)*1,""))),"")</f>
        <v/>
      </c>
      <c r="HG18" s="238"/>
      <c r="HI18" s="227" t="n">
        <f aca="false">$B18</f>
        <v>14</v>
      </c>
      <c r="HJ18" s="228" t="str">
        <f aca="false">GrpB!$B$9</f>
        <v>Croatia</v>
      </c>
      <c r="HK18" s="229" t="n">
        <f aca="false">$D18</f>
        <v>18</v>
      </c>
      <c r="HL18" s="228" t="str">
        <f aca="false">GrpB!$D$9</f>
        <v>Italy</v>
      </c>
      <c r="HM18" s="232"/>
      <c r="HN18" s="232"/>
      <c r="HO18" s="237"/>
      <c r="HP18" s="229" t="str">
        <f aca="false">IF(($F18&lt;&gt;"")*($G18&lt;&gt;"")*(HM18&lt;&gt;"")*(HN18&lt;&gt;""),($F18&gt;$G18)*(HM18&gt;HN18)+($F18=$G18)*(HM18=HN18)+($F18&lt;$G18)*(HM18&lt;HN18),"")</f>
        <v/>
      </c>
      <c r="HQ18" s="229" t="str">
        <f aca="false">IF((HP18&lt;&gt;""),IF(OR($F18&lt;&gt;$G18,PrSettings!$M$4="●"),(($F18-$G18)=(HM18-HN18))*1,0),"")</f>
        <v/>
      </c>
      <c r="HR18" s="229" t="str">
        <f aca="false">IF((HP18&lt;&gt;""),($F18=HM18)*($G18=HN18),"")</f>
        <v/>
      </c>
      <c r="HS18" s="229" t="str">
        <f aca="false">IF(HP18&lt;&gt;"",IF(ABS($F18-$G18)&gt;=PrSettings!$M$7,(ABS($F18-$G18-HM18+HN18)&lt;=1)*1,IF(AND(HP18,$F18=$G18,$F18&gt;=PrSettings!$M$6),(ABS(HM18-$F18)&lt;=1)*1,IF(AND(ABS($F18-$G18-HM18+HN18)&lt;=1,$F18+$G18&gt;=PrSettings!$M$8),(ABS(HM18-$F18)&lt;=1)*(ABS(HN18-$G18)&lt;=1)*1,""))),"")</f>
        <v/>
      </c>
      <c r="HT18" s="238"/>
      <c r="HV18" s="227" t="n">
        <f aca="false">$B18</f>
        <v>14</v>
      </c>
      <c r="HW18" s="228" t="str">
        <f aca="false">GrpB!$B$9</f>
        <v>Croatia</v>
      </c>
      <c r="HX18" s="229" t="n">
        <f aca="false">$D18</f>
        <v>18</v>
      </c>
      <c r="HY18" s="228" t="str">
        <f aca="false">GrpB!$D$9</f>
        <v>Italy</v>
      </c>
      <c r="HZ18" s="232"/>
      <c r="IA18" s="232"/>
      <c r="IB18" s="237"/>
      <c r="IC18" s="229" t="str">
        <f aca="false">IF(($F18&lt;&gt;"")*($G18&lt;&gt;"")*(HZ18&lt;&gt;"")*(IA18&lt;&gt;""),($F18&gt;$G18)*(HZ18&gt;IA18)+($F18=$G18)*(HZ18=IA18)+($F18&lt;$G18)*(HZ18&lt;IA18),"")</f>
        <v/>
      </c>
      <c r="ID18" s="229" t="str">
        <f aca="false">IF((IC18&lt;&gt;""),IF(OR($F18&lt;&gt;$G18,PrSettings!$M$4="●"),(($F18-$G18)=(HZ18-IA18))*1,0),"")</f>
        <v/>
      </c>
      <c r="IE18" s="229" t="str">
        <f aca="false">IF((IC18&lt;&gt;""),($F18=HZ18)*($G18=IA18),"")</f>
        <v/>
      </c>
      <c r="IF18" s="229" t="str">
        <f aca="false">IF(IC18&lt;&gt;"",IF(ABS($F18-$G18)&gt;=PrSettings!$M$7,(ABS($F18-$G18-HZ18+IA18)&lt;=1)*1,IF(AND(IC18,$F18=$G18,$F18&gt;=PrSettings!$M$6),(ABS(HZ18-$F18)&lt;=1)*1,IF(AND(ABS($F18-$G18-HZ18+IA18)&lt;=1,$F18+$G18&gt;=PrSettings!$M$8),(ABS(HZ18-$F18)&lt;=1)*(ABS(IA18-$G18)&lt;=1)*1,""))),"")</f>
        <v/>
      </c>
      <c r="IG18" s="238"/>
      <c r="II18" s="227" t="n">
        <f aca="false">$B18</f>
        <v>14</v>
      </c>
      <c r="IJ18" s="228" t="str">
        <f aca="false">GrpB!$B$9</f>
        <v>Croatia</v>
      </c>
      <c r="IK18" s="229" t="n">
        <f aca="false">$D18</f>
        <v>18</v>
      </c>
      <c r="IL18" s="228" t="str">
        <f aca="false">GrpB!$D$9</f>
        <v>Italy</v>
      </c>
      <c r="IM18" s="232"/>
      <c r="IN18" s="232"/>
      <c r="IO18" s="237"/>
      <c r="IP18" s="229" t="str">
        <f aca="false">IF(($F18&lt;&gt;"")*($G18&lt;&gt;"")*(IM18&lt;&gt;"")*(IN18&lt;&gt;""),($F18&gt;$G18)*(IM18&gt;IN18)+($F18=$G18)*(IM18=IN18)+($F18&lt;$G18)*(IM18&lt;IN18),"")</f>
        <v/>
      </c>
      <c r="IQ18" s="229" t="str">
        <f aca="false">IF((IP18&lt;&gt;""),IF(OR($F18&lt;&gt;$G18,PrSettings!$M$4="●"),(($F18-$G18)=(IM18-IN18))*1,0),"")</f>
        <v/>
      </c>
      <c r="IR18" s="229" t="str">
        <f aca="false">IF((IP18&lt;&gt;""),($F18=IM18)*($G18=IN18),"")</f>
        <v/>
      </c>
      <c r="IS18" s="229" t="str">
        <f aca="false">IF(IP18&lt;&gt;"",IF(ABS($F18-$G18)&gt;=PrSettings!$M$7,(ABS($F18-$G18-IM18+IN18)&lt;=1)*1,IF(AND(IP18,$F18=$G18,$F18&gt;=PrSettings!$M$6),(ABS(IM18-$F18)&lt;=1)*1,IF(AND(ABS($F18-$G18-IM18+IN18)&lt;=1,$F18+$G18&gt;=PrSettings!$M$8),(ABS(IM18-$F18)&lt;=1)*(ABS(IN18-$G18)&lt;=1)*1,""))),"")</f>
        <v/>
      </c>
      <c r="IT18" s="238"/>
      <c r="IV18" s="227" t="n">
        <f aca="false">$B18</f>
        <v>14</v>
      </c>
      <c r="IW18" s="228" t="str">
        <f aca="false">GrpB!$B$9</f>
        <v>Croatia</v>
      </c>
      <c r="IX18" s="229" t="n">
        <f aca="false">$D18</f>
        <v>18</v>
      </c>
      <c r="IY18" s="228" t="str">
        <f aca="false">GrpB!$D$9</f>
        <v>Italy</v>
      </c>
      <c r="IZ18" s="232"/>
      <c r="JA18" s="232"/>
      <c r="JB18" s="237"/>
      <c r="JC18" s="229" t="str">
        <f aca="false">IF(($F18&lt;&gt;"")*($G18&lt;&gt;"")*(IZ18&lt;&gt;"")*(JA18&lt;&gt;""),($F18&gt;$G18)*(IZ18&gt;JA18)+($F18=$G18)*(IZ18=JA18)+($F18&lt;$G18)*(IZ18&lt;JA18),"")</f>
        <v/>
      </c>
      <c r="JD18" s="229" t="str">
        <f aca="false">IF((JC18&lt;&gt;""),IF(OR($F18&lt;&gt;$G18,PrSettings!$M$4="●"),(($F18-$G18)=(IZ18-JA18))*1,0),"")</f>
        <v/>
      </c>
      <c r="JE18" s="229" t="str">
        <f aca="false">IF((JC18&lt;&gt;""),($F18=IZ18)*($G18=JA18),"")</f>
        <v/>
      </c>
      <c r="JF18" s="229" t="str">
        <f aca="false">IF(JC18&lt;&gt;"",IF(ABS($F18-$G18)&gt;=PrSettings!$M$7,(ABS($F18-$G18-IZ18+JA18)&lt;=1)*1,IF(AND(JC18,$F18=$G18,$F18&gt;=PrSettings!$M$6),(ABS(IZ18-$F18)&lt;=1)*1,IF(AND(ABS($F18-$G18-IZ18+JA18)&lt;=1,$F18+$G18&gt;=PrSettings!$M$8),(ABS(IZ18-$F18)&lt;=1)*(ABS(JA18-$G18)&lt;=1)*1,""))),"")</f>
        <v/>
      </c>
      <c r="JG18" s="238"/>
      <c r="JI18" s="227" t="n">
        <f aca="false">$B18</f>
        <v>14</v>
      </c>
      <c r="JJ18" s="228" t="str">
        <f aca="false">GrpB!$B$9</f>
        <v>Croatia</v>
      </c>
      <c r="JK18" s="229" t="n">
        <f aca="false">$D18</f>
        <v>18</v>
      </c>
      <c r="JL18" s="228" t="str">
        <f aca="false">GrpB!$D$9</f>
        <v>Italy</v>
      </c>
      <c r="JM18" s="232"/>
      <c r="JN18" s="232"/>
      <c r="JO18" s="237"/>
      <c r="JP18" s="229" t="str">
        <f aca="false">IF(($F18&lt;&gt;"")*($G18&lt;&gt;"")*(JM18&lt;&gt;"")*(JN18&lt;&gt;""),($F18&gt;$G18)*(JM18&gt;JN18)+($F18=$G18)*(JM18=JN18)+($F18&lt;$G18)*(JM18&lt;JN18),"")</f>
        <v/>
      </c>
      <c r="JQ18" s="229" t="str">
        <f aca="false">IF((JP18&lt;&gt;""),IF(OR($F18&lt;&gt;$G18,PrSettings!$M$4="●"),(($F18-$G18)=(JM18-JN18))*1,0),"")</f>
        <v/>
      </c>
      <c r="JR18" s="229" t="str">
        <f aca="false">IF((JP18&lt;&gt;""),($F18=JM18)*($G18=JN18),"")</f>
        <v/>
      </c>
      <c r="JS18" s="229" t="str">
        <f aca="false">IF(JP18&lt;&gt;"",IF(ABS($F18-$G18)&gt;=PrSettings!$M$7,(ABS($F18-$G18-JM18+JN18)&lt;=1)*1,IF(AND(JP18,$F18=$G18,$F18&gt;=PrSettings!$M$6),(ABS(JM18-$F18)&lt;=1)*1,IF(AND(ABS($F18-$G18-JM18+JN18)&lt;=1,$F18+$G18&gt;=PrSettings!$M$8),(ABS(JM18-$F18)&lt;=1)*(ABS(JN18-$G18)&lt;=1)*1,""))),"")</f>
        <v/>
      </c>
      <c r="JT18" s="238"/>
      <c r="JV18" s="227" t="n">
        <f aca="false">$B18</f>
        <v>14</v>
      </c>
      <c r="JW18" s="228" t="str">
        <f aca="false">GrpB!$B$9</f>
        <v>Croatia</v>
      </c>
      <c r="JX18" s="229" t="n">
        <f aca="false">$D18</f>
        <v>18</v>
      </c>
      <c r="JY18" s="228" t="str">
        <f aca="false">GrpB!$D$9</f>
        <v>Italy</v>
      </c>
      <c r="JZ18" s="232"/>
      <c r="KA18" s="232"/>
      <c r="KB18" s="237"/>
      <c r="KC18" s="229" t="str">
        <f aca="false">IF(($F18&lt;&gt;"")*($G18&lt;&gt;"")*(JZ18&lt;&gt;"")*(KA18&lt;&gt;""),($F18&gt;$G18)*(JZ18&gt;KA18)+($F18=$G18)*(JZ18=KA18)+($F18&lt;$G18)*(JZ18&lt;KA18),"")</f>
        <v/>
      </c>
      <c r="KD18" s="229" t="str">
        <f aca="false">IF((KC18&lt;&gt;""),IF(OR($F18&lt;&gt;$G18,PrSettings!$M$4="●"),(($F18-$G18)=(JZ18-KA18))*1,0),"")</f>
        <v/>
      </c>
      <c r="KE18" s="229" t="str">
        <f aca="false">IF((KC18&lt;&gt;""),($F18=JZ18)*($G18=KA18),"")</f>
        <v/>
      </c>
      <c r="KF18" s="229" t="str">
        <f aca="false">IF(KC18&lt;&gt;"",IF(ABS($F18-$G18)&gt;=PrSettings!$M$7,(ABS($F18-$G18-JZ18+KA18)&lt;=1)*1,IF(AND(KC18,$F18=$G18,$F18&gt;=PrSettings!$M$6),(ABS(JZ18-$F18)&lt;=1)*1,IF(AND(ABS($F18-$G18-JZ18+KA18)&lt;=1,$F18+$G18&gt;=PrSettings!$M$8),(ABS(JZ18-$F18)&lt;=1)*(ABS(KA18-$G18)&lt;=1)*1,""))),"")</f>
        <v/>
      </c>
      <c r="KG18" s="238"/>
      <c r="KI18" s="227" t="n">
        <f aca="false">$B18</f>
        <v>14</v>
      </c>
      <c r="KJ18" s="228" t="str">
        <f aca="false">GrpB!$B$9</f>
        <v>Croatia</v>
      </c>
      <c r="KK18" s="229" t="n">
        <f aca="false">$D18</f>
        <v>18</v>
      </c>
      <c r="KL18" s="228" t="str">
        <f aca="false">GrpB!$D$9</f>
        <v>Italy</v>
      </c>
      <c r="KM18" s="232"/>
      <c r="KN18" s="232"/>
      <c r="KO18" s="237"/>
      <c r="KP18" s="229" t="str">
        <f aca="false">IF(($F18&lt;&gt;"")*($G18&lt;&gt;"")*(KM18&lt;&gt;"")*(KN18&lt;&gt;""),($F18&gt;$G18)*(KM18&gt;KN18)+($F18=$G18)*(KM18=KN18)+($F18&lt;$G18)*(KM18&lt;KN18),"")</f>
        <v/>
      </c>
      <c r="KQ18" s="229" t="str">
        <f aca="false">IF((KP18&lt;&gt;""),IF(OR($F18&lt;&gt;$G18,PrSettings!$M$4="●"),(($F18-$G18)=(KM18-KN18))*1,0),"")</f>
        <v/>
      </c>
      <c r="KR18" s="229" t="str">
        <f aca="false">IF((KP18&lt;&gt;""),($F18=KM18)*($G18=KN18),"")</f>
        <v/>
      </c>
      <c r="KS18" s="229" t="str">
        <f aca="false">IF(KP18&lt;&gt;"",IF(ABS($F18-$G18)&gt;=PrSettings!$M$7,(ABS($F18-$G18-KM18+KN18)&lt;=1)*1,IF(AND(KP18,$F18=$G18,$F18&gt;=PrSettings!$M$6),(ABS(KM18-$F18)&lt;=1)*1,IF(AND(ABS($F18-$G18-KM18+KN18)&lt;=1,$F18+$G18&gt;=PrSettings!$M$8),(ABS(KM18-$F18)&lt;=1)*(ABS(KN18-$G18)&lt;=1)*1,""))),"")</f>
        <v/>
      </c>
      <c r="KT18" s="238"/>
      <c r="KV18" s="227" t="n">
        <f aca="false">$B18</f>
        <v>14</v>
      </c>
      <c r="KW18" s="228" t="str">
        <f aca="false">GrpB!$B$9</f>
        <v>Croatia</v>
      </c>
      <c r="KX18" s="229" t="n">
        <f aca="false">$D18</f>
        <v>18</v>
      </c>
      <c r="KY18" s="228" t="str">
        <f aca="false">GrpB!$D$9</f>
        <v>Italy</v>
      </c>
      <c r="KZ18" s="232"/>
      <c r="LA18" s="232"/>
      <c r="LB18" s="237"/>
      <c r="LC18" s="229" t="str">
        <f aca="false">IF(($F18&lt;&gt;"")*($G18&lt;&gt;"")*(KZ18&lt;&gt;"")*(LA18&lt;&gt;""),($F18&gt;$G18)*(KZ18&gt;LA18)+($F18=$G18)*(KZ18=LA18)+($F18&lt;$G18)*(KZ18&lt;LA18),"")</f>
        <v/>
      </c>
      <c r="LD18" s="229" t="str">
        <f aca="false">IF((LC18&lt;&gt;""),IF(OR($F18&lt;&gt;$G18,PrSettings!$M$4="●"),(($F18-$G18)=(KZ18-LA18))*1,0),"")</f>
        <v/>
      </c>
      <c r="LE18" s="229" t="str">
        <f aca="false">IF((LC18&lt;&gt;""),($F18=KZ18)*($G18=LA18),"")</f>
        <v/>
      </c>
      <c r="LF18" s="229" t="str">
        <f aca="false">IF(LC18&lt;&gt;"",IF(ABS($F18-$G18)&gt;=PrSettings!$M$7,(ABS($F18-$G18-KZ18+LA18)&lt;=1)*1,IF(AND(LC18,$F18=$G18,$F18&gt;=PrSettings!$M$6),(ABS(KZ18-$F18)&lt;=1)*1,IF(AND(ABS($F18-$G18-KZ18+LA18)&lt;=1,$F18+$G18&gt;=PrSettings!$M$8),(ABS(KZ18-$F18)&lt;=1)*(ABS(LA18-$G18)&lt;=1)*1,""))),"")</f>
        <v/>
      </c>
      <c r="LG18" s="238"/>
      <c r="LI18" s="227" t="n">
        <f aca="false">$B18</f>
        <v>14</v>
      </c>
      <c r="LJ18" s="228" t="str">
        <f aca="false">GrpB!$B$9</f>
        <v>Croatia</v>
      </c>
      <c r="LK18" s="229" t="n">
        <f aca="false">$D18</f>
        <v>18</v>
      </c>
      <c r="LL18" s="228" t="str">
        <f aca="false">GrpB!$D$9</f>
        <v>Italy</v>
      </c>
      <c r="LM18" s="232"/>
      <c r="LN18" s="232"/>
      <c r="LO18" s="237"/>
      <c r="LP18" s="229" t="str">
        <f aca="false">IF(($F18&lt;&gt;"")*($G18&lt;&gt;"")*(LM18&lt;&gt;"")*(LN18&lt;&gt;""),($F18&gt;$G18)*(LM18&gt;LN18)+($F18=$G18)*(LM18=LN18)+($F18&lt;$G18)*(LM18&lt;LN18),"")</f>
        <v/>
      </c>
      <c r="LQ18" s="229" t="str">
        <f aca="false">IF((LP18&lt;&gt;""),IF(OR($F18&lt;&gt;$G18,PrSettings!$M$4="●"),(($F18-$G18)=(LM18-LN18))*1,0),"")</f>
        <v/>
      </c>
      <c r="LR18" s="229" t="str">
        <f aca="false">IF((LP18&lt;&gt;""),($F18=LM18)*($G18=LN18),"")</f>
        <v/>
      </c>
      <c r="LS18" s="229" t="str">
        <f aca="false">IF(LP18&lt;&gt;"",IF(ABS($F18-$G18)&gt;=PrSettings!$M$7,(ABS($F18-$G18-LM18+LN18)&lt;=1)*1,IF(AND(LP18,$F18=$G18,$F18&gt;=PrSettings!$M$6),(ABS(LM18-$F18)&lt;=1)*1,IF(AND(ABS($F18-$G18-LM18+LN18)&lt;=1,$F18+$G18&gt;=PrSettings!$M$8),(ABS(LM18-$F18)&lt;=1)*(ABS(LN18-$G18)&lt;=1)*1,""))),"")</f>
        <v/>
      </c>
      <c r="LT18" s="238"/>
      <c r="LV18" s="227" t="n">
        <f aca="false">$B18</f>
        <v>14</v>
      </c>
      <c r="LW18" s="228" t="str">
        <f aca="false">GrpB!$B$9</f>
        <v>Croatia</v>
      </c>
      <c r="LX18" s="229" t="n">
        <f aca="false">$D18</f>
        <v>18</v>
      </c>
      <c r="LY18" s="228" t="str">
        <f aca="false">GrpB!$D$9</f>
        <v>Italy</v>
      </c>
      <c r="LZ18" s="232"/>
      <c r="MA18" s="232"/>
      <c r="MB18" s="237"/>
      <c r="MC18" s="229" t="str">
        <f aca="false">IF(($F18&lt;&gt;"")*($G18&lt;&gt;"")*(LZ18&lt;&gt;"")*(MA18&lt;&gt;""),($F18&gt;$G18)*(LZ18&gt;MA18)+($F18=$G18)*(LZ18=MA18)+($F18&lt;$G18)*(LZ18&lt;MA18),"")</f>
        <v/>
      </c>
      <c r="MD18" s="229" t="str">
        <f aca="false">IF((MC18&lt;&gt;""),IF(OR($F18&lt;&gt;$G18,PrSettings!$M$4="●"),(($F18-$G18)=(LZ18-MA18))*1,0),"")</f>
        <v/>
      </c>
      <c r="ME18" s="229" t="str">
        <f aca="false">IF((MC18&lt;&gt;""),($F18=LZ18)*($G18=MA18),"")</f>
        <v/>
      </c>
      <c r="MF18" s="229" t="str">
        <f aca="false">IF(MC18&lt;&gt;"",IF(ABS($F18-$G18)&gt;=PrSettings!$M$7,(ABS($F18-$G18-LZ18+MA18)&lt;=1)*1,IF(AND(MC18,$F18=$G18,$F18&gt;=PrSettings!$M$6),(ABS(LZ18-$F18)&lt;=1)*1,IF(AND(ABS($F18-$G18-LZ18+MA18)&lt;=1,$F18+$G18&gt;=PrSettings!$M$8),(ABS(LZ18-$F18)&lt;=1)*(ABS(MA18-$G18)&lt;=1)*1,""))),"")</f>
        <v/>
      </c>
      <c r="MG18" s="238"/>
    </row>
    <row r="19" customFormat="false" ht="24" hidden="false" customHeight="true" outlineLevel="0" collapsed="false">
      <c r="A19" s="153"/>
      <c r="B19" s="217" t="str">
        <f aca="false">Language!$E$95&amp;" C"</f>
        <v>Group C</v>
      </c>
      <c r="C19" s="218"/>
      <c r="D19" s="239"/>
      <c r="E19" s="220"/>
      <c r="F19" s="240"/>
      <c r="G19" s="241"/>
      <c r="H19" s="107"/>
      <c r="I19" s="217" t="str">
        <f aca="false">$B19</f>
        <v>Group C</v>
      </c>
      <c r="J19" s="219"/>
      <c r="K19" s="239"/>
      <c r="L19" s="220"/>
      <c r="M19" s="223"/>
      <c r="N19" s="224"/>
      <c r="O19" s="221"/>
      <c r="P19" s="225"/>
      <c r="Q19" s="225"/>
      <c r="R19" s="220"/>
      <c r="S19" s="220"/>
      <c r="T19" s="226"/>
      <c r="V19" s="217" t="str">
        <f aca="false">$B19</f>
        <v>Group C</v>
      </c>
      <c r="W19" s="219"/>
      <c r="X19" s="239"/>
      <c r="Y19" s="220"/>
      <c r="Z19" s="223"/>
      <c r="AA19" s="224"/>
      <c r="AB19" s="221"/>
      <c r="AC19" s="225"/>
      <c r="AD19" s="225"/>
      <c r="AE19" s="220"/>
      <c r="AF19" s="220"/>
      <c r="AG19" s="226"/>
      <c r="AI19" s="217" t="str">
        <f aca="false">$B19</f>
        <v>Group C</v>
      </c>
      <c r="AJ19" s="219"/>
      <c r="AK19" s="239"/>
      <c r="AL19" s="220"/>
      <c r="AM19" s="223"/>
      <c r="AN19" s="224"/>
      <c r="AO19" s="221"/>
      <c r="AP19" s="225"/>
      <c r="AQ19" s="225"/>
      <c r="AR19" s="220"/>
      <c r="AS19" s="220"/>
      <c r="AT19" s="226"/>
      <c r="AV19" s="217" t="str">
        <f aca="false">$B19</f>
        <v>Group C</v>
      </c>
      <c r="AW19" s="219"/>
      <c r="AX19" s="239"/>
      <c r="AY19" s="220"/>
      <c r="AZ19" s="223"/>
      <c r="BA19" s="224"/>
      <c r="BB19" s="221"/>
      <c r="BC19" s="225"/>
      <c r="BD19" s="225"/>
      <c r="BE19" s="220"/>
      <c r="BF19" s="220"/>
      <c r="BG19" s="226"/>
      <c r="BI19" s="217" t="str">
        <f aca="false">$B19</f>
        <v>Group C</v>
      </c>
      <c r="BJ19" s="219"/>
      <c r="BK19" s="239"/>
      <c r="BL19" s="220"/>
      <c r="BM19" s="223"/>
      <c r="BN19" s="224"/>
      <c r="BO19" s="221"/>
      <c r="BP19" s="225"/>
      <c r="BQ19" s="225"/>
      <c r="BR19" s="220"/>
      <c r="BS19" s="220"/>
      <c r="BT19" s="226"/>
      <c r="BV19" s="217" t="str">
        <f aca="false">$B19</f>
        <v>Group C</v>
      </c>
      <c r="BW19" s="219"/>
      <c r="BX19" s="239"/>
      <c r="BY19" s="220"/>
      <c r="BZ19" s="223"/>
      <c r="CA19" s="224"/>
      <c r="CB19" s="221"/>
      <c r="CC19" s="225"/>
      <c r="CD19" s="225"/>
      <c r="CE19" s="220"/>
      <c r="CF19" s="220"/>
      <c r="CG19" s="226"/>
      <c r="CI19" s="217" t="str">
        <f aca="false">$B19</f>
        <v>Group C</v>
      </c>
      <c r="CJ19" s="219"/>
      <c r="CK19" s="239"/>
      <c r="CL19" s="220"/>
      <c r="CM19" s="223"/>
      <c r="CN19" s="224"/>
      <c r="CO19" s="221"/>
      <c r="CP19" s="225"/>
      <c r="CQ19" s="225"/>
      <c r="CR19" s="220"/>
      <c r="CS19" s="220"/>
      <c r="CT19" s="226"/>
      <c r="CV19" s="217" t="str">
        <f aca="false">$B19</f>
        <v>Group C</v>
      </c>
      <c r="CW19" s="219"/>
      <c r="CX19" s="239"/>
      <c r="CY19" s="220"/>
      <c r="CZ19" s="223"/>
      <c r="DA19" s="224"/>
      <c r="DB19" s="221"/>
      <c r="DC19" s="225"/>
      <c r="DD19" s="225"/>
      <c r="DE19" s="220"/>
      <c r="DF19" s="220"/>
      <c r="DG19" s="226"/>
      <c r="DI19" s="217" t="str">
        <f aca="false">$B19</f>
        <v>Group C</v>
      </c>
      <c r="DJ19" s="219"/>
      <c r="DK19" s="239"/>
      <c r="DL19" s="220"/>
      <c r="DM19" s="223"/>
      <c r="DN19" s="224"/>
      <c r="DO19" s="221"/>
      <c r="DP19" s="225"/>
      <c r="DQ19" s="225"/>
      <c r="DR19" s="220"/>
      <c r="DS19" s="220"/>
      <c r="DT19" s="226"/>
      <c r="DV19" s="217" t="str">
        <f aca="false">$B19</f>
        <v>Group C</v>
      </c>
      <c r="DW19" s="219"/>
      <c r="DX19" s="239"/>
      <c r="DY19" s="220"/>
      <c r="DZ19" s="223"/>
      <c r="EA19" s="224"/>
      <c r="EB19" s="221"/>
      <c r="EC19" s="225"/>
      <c r="ED19" s="225"/>
      <c r="EE19" s="220"/>
      <c r="EF19" s="220"/>
      <c r="EG19" s="226"/>
      <c r="EI19" s="217" t="str">
        <f aca="false">$B19</f>
        <v>Group C</v>
      </c>
      <c r="EJ19" s="219"/>
      <c r="EK19" s="239"/>
      <c r="EL19" s="220"/>
      <c r="EM19" s="223"/>
      <c r="EN19" s="224"/>
      <c r="EO19" s="221"/>
      <c r="EP19" s="225"/>
      <c r="EQ19" s="225"/>
      <c r="ER19" s="220"/>
      <c r="ES19" s="220"/>
      <c r="ET19" s="226"/>
      <c r="EV19" s="217" t="str">
        <f aca="false">$B19</f>
        <v>Group C</v>
      </c>
      <c r="EW19" s="219"/>
      <c r="EX19" s="239"/>
      <c r="EY19" s="220"/>
      <c r="EZ19" s="223"/>
      <c r="FA19" s="224"/>
      <c r="FB19" s="221"/>
      <c r="FC19" s="225"/>
      <c r="FD19" s="225"/>
      <c r="FE19" s="220"/>
      <c r="FF19" s="220"/>
      <c r="FG19" s="226"/>
      <c r="FI19" s="217" t="str">
        <f aca="false">$B19</f>
        <v>Group C</v>
      </c>
      <c r="FJ19" s="219"/>
      <c r="FK19" s="239"/>
      <c r="FL19" s="220"/>
      <c r="FM19" s="223"/>
      <c r="FN19" s="224"/>
      <c r="FO19" s="221"/>
      <c r="FP19" s="225"/>
      <c r="FQ19" s="225"/>
      <c r="FR19" s="220"/>
      <c r="FS19" s="220"/>
      <c r="FT19" s="226"/>
      <c r="FV19" s="217" t="str">
        <f aca="false">$B19</f>
        <v>Group C</v>
      </c>
      <c r="FW19" s="219"/>
      <c r="FX19" s="239"/>
      <c r="FY19" s="220"/>
      <c r="FZ19" s="223"/>
      <c r="GA19" s="224"/>
      <c r="GB19" s="221"/>
      <c r="GC19" s="225"/>
      <c r="GD19" s="225"/>
      <c r="GE19" s="220"/>
      <c r="GF19" s="220"/>
      <c r="GG19" s="226"/>
      <c r="GI19" s="217" t="str">
        <f aca="false">$B19</f>
        <v>Group C</v>
      </c>
      <c r="GJ19" s="219"/>
      <c r="GK19" s="239"/>
      <c r="GL19" s="220"/>
      <c r="GM19" s="223"/>
      <c r="GN19" s="224"/>
      <c r="GO19" s="221"/>
      <c r="GP19" s="225"/>
      <c r="GQ19" s="225"/>
      <c r="GR19" s="220"/>
      <c r="GS19" s="220"/>
      <c r="GT19" s="226"/>
      <c r="GV19" s="217" t="str">
        <f aca="false">$B19</f>
        <v>Group C</v>
      </c>
      <c r="GW19" s="219"/>
      <c r="GX19" s="239"/>
      <c r="GY19" s="220"/>
      <c r="GZ19" s="223"/>
      <c r="HA19" s="224"/>
      <c r="HB19" s="221"/>
      <c r="HC19" s="225"/>
      <c r="HD19" s="225"/>
      <c r="HE19" s="220"/>
      <c r="HF19" s="220"/>
      <c r="HG19" s="226"/>
      <c r="HI19" s="217" t="str">
        <f aca="false">$B19</f>
        <v>Group C</v>
      </c>
      <c r="HJ19" s="219"/>
      <c r="HK19" s="239"/>
      <c r="HL19" s="220"/>
      <c r="HM19" s="223"/>
      <c r="HN19" s="224"/>
      <c r="HO19" s="221"/>
      <c r="HP19" s="225"/>
      <c r="HQ19" s="225"/>
      <c r="HR19" s="220"/>
      <c r="HS19" s="220"/>
      <c r="HT19" s="226"/>
      <c r="HV19" s="217" t="str">
        <f aca="false">$B19</f>
        <v>Group C</v>
      </c>
      <c r="HW19" s="219"/>
      <c r="HX19" s="239"/>
      <c r="HY19" s="220"/>
      <c r="HZ19" s="223"/>
      <c r="IA19" s="224"/>
      <c r="IB19" s="221"/>
      <c r="IC19" s="225"/>
      <c r="ID19" s="225"/>
      <c r="IE19" s="220"/>
      <c r="IF19" s="220"/>
      <c r="IG19" s="226"/>
      <c r="II19" s="217" t="str">
        <f aca="false">$B19</f>
        <v>Group C</v>
      </c>
      <c r="IJ19" s="219"/>
      <c r="IK19" s="239"/>
      <c r="IL19" s="220"/>
      <c r="IM19" s="223"/>
      <c r="IN19" s="224"/>
      <c r="IO19" s="221"/>
      <c r="IP19" s="225"/>
      <c r="IQ19" s="225"/>
      <c r="IR19" s="220"/>
      <c r="IS19" s="220"/>
      <c r="IT19" s="226"/>
      <c r="IV19" s="217" t="str">
        <f aca="false">$B19</f>
        <v>Group C</v>
      </c>
      <c r="IW19" s="219"/>
      <c r="IX19" s="239"/>
      <c r="IY19" s="220"/>
      <c r="IZ19" s="223"/>
      <c r="JA19" s="224"/>
      <c r="JB19" s="221"/>
      <c r="JC19" s="225"/>
      <c r="JD19" s="225"/>
      <c r="JE19" s="220"/>
      <c r="JF19" s="220"/>
      <c r="JG19" s="226"/>
      <c r="JI19" s="217" t="str">
        <f aca="false">$B19</f>
        <v>Group C</v>
      </c>
      <c r="JJ19" s="219"/>
      <c r="JK19" s="239"/>
      <c r="JL19" s="220"/>
      <c r="JM19" s="223"/>
      <c r="JN19" s="224"/>
      <c r="JO19" s="221"/>
      <c r="JP19" s="225"/>
      <c r="JQ19" s="225"/>
      <c r="JR19" s="220"/>
      <c r="JS19" s="220"/>
      <c r="JT19" s="226"/>
      <c r="JV19" s="217" t="str">
        <f aca="false">$B19</f>
        <v>Group C</v>
      </c>
      <c r="JW19" s="219"/>
      <c r="JX19" s="239"/>
      <c r="JY19" s="220"/>
      <c r="JZ19" s="223"/>
      <c r="KA19" s="224"/>
      <c r="KB19" s="221"/>
      <c r="KC19" s="225"/>
      <c r="KD19" s="225"/>
      <c r="KE19" s="220"/>
      <c r="KF19" s="220"/>
      <c r="KG19" s="226"/>
      <c r="KI19" s="217" t="str">
        <f aca="false">$B19</f>
        <v>Group C</v>
      </c>
      <c r="KJ19" s="219"/>
      <c r="KK19" s="239"/>
      <c r="KL19" s="220"/>
      <c r="KM19" s="223"/>
      <c r="KN19" s="224"/>
      <c r="KO19" s="221"/>
      <c r="KP19" s="225"/>
      <c r="KQ19" s="225"/>
      <c r="KR19" s="220"/>
      <c r="KS19" s="220"/>
      <c r="KT19" s="226"/>
      <c r="KV19" s="217" t="str">
        <f aca="false">$B19</f>
        <v>Group C</v>
      </c>
      <c r="KW19" s="219"/>
      <c r="KX19" s="239"/>
      <c r="KY19" s="220"/>
      <c r="KZ19" s="223"/>
      <c r="LA19" s="224"/>
      <c r="LB19" s="221"/>
      <c r="LC19" s="225"/>
      <c r="LD19" s="225"/>
      <c r="LE19" s="220"/>
      <c r="LF19" s="220"/>
      <c r="LG19" s="226"/>
      <c r="LI19" s="217" t="str">
        <f aca="false">$B19</f>
        <v>Group C</v>
      </c>
      <c r="LJ19" s="219"/>
      <c r="LK19" s="239"/>
      <c r="LL19" s="220"/>
      <c r="LM19" s="223"/>
      <c r="LN19" s="224"/>
      <c r="LO19" s="221"/>
      <c r="LP19" s="225"/>
      <c r="LQ19" s="225"/>
      <c r="LR19" s="220"/>
      <c r="LS19" s="220"/>
      <c r="LT19" s="226"/>
      <c r="LV19" s="217" t="str">
        <f aca="false">$B19</f>
        <v>Group C</v>
      </c>
      <c r="LW19" s="219"/>
      <c r="LX19" s="239"/>
      <c r="LY19" s="220"/>
      <c r="LZ19" s="223"/>
      <c r="MA19" s="224"/>
      <c r="MB19" s="221"/>
      <c r="MC19" s="225"/>
      <c r="MD19" s="225"/>
      <c r="ME19" s="220"/>
      <c r="MF19" s="220"/>
      <c r="MG19" s="226"/>
    </row>
    <row r="20" customFormat="false" ht="15" hidden="false" customHeight="false" outlineLevel="0" collapsed="false">
      <c r="A20" s="153"/>
      <c r="B20" s="227" t="n">
        <f aca="false" t="array" ref="B20:B20">INDEX(Groups!$C$7:$C$35,MATCH(C20,Groups!$D$7:$D$35,0))</f>
        <v>15</v>
      </c>
      <c r="C20" s="228" t="str">
        <f aca="false">GrpC!$B$4</f>
        <v>Slovenia</v>
      </c>
      <c r="D20" s="229" t="n">
        <f aca="false" t="array" ref="D20:D20">INDEX(Groups!$C$7:$C$35,MATCH(E20,Groups!$D$7:$D$35,0))</f>
        <v>9</v>
      </c>
      <c r="E20" s="228" t="str">
        <f aca="false">GrpC!$D$4</f>
        <v>Denmark</v>
      </c>
      <c r="F20" s="230" t="n">
        <f aca="false">GrpC!$E$4</f>
        <v>0</v>
      </c>
      <c r="G20" s="231" t="n">
        <f aca="false">GrpC!$G$4</f>
        <v>2</v>
      </c>
      <c r="H20" s="107"/>
      <c r="I20" s="227" t="n">
        <f aca="false">$B20</f>
        <v>15</v>
      </c>
      <c r="J20" s="228" t="str">
        <f aca="false">GrpC!$B$4</f>
        <v>Slovenia</v>
      </c>
      <c r="K20" s="229" t="n">
        <f aca="false">$D20</f>
        <v>9</v>
      </c>
      <c r="L20" s="228" t="str">
        <f aca="false">GrpC!$D$4</f>
        <v>Denmark</v>
      </c>
      <c r="M20" s="232"/>
      <c r="N20" s="232"/>
      <c r="O20" s="233"/>
      <c r="P20" s="229" t="str">
        <f aca="false">IF(($F20&lt;&gt;"")*($G20&lt;&gt;"")*(M20&lt;&gt;"")*(N20&lt;&gt;""),($F20&gt;$G20)*(M20&gt;N20)+($F20=$G20)*(M20=N20)+($F20&lt;$G20)*(M20&lt;N20),"")</f>
        <v/>
      </c>
      <c r="Q20" s="229" t="str">
        <f aca="false">IF((P20&lt;&gt;""),IF(OR($F20&lt;&gt;$G20,PrSettings!$M$4="●"),(($F20-$G20)=(M20-N20))*1,0),"")</f>
        <v/>
      </c>
      <c r="R20" s="229" t="str">
        <f aca="false">IF((P20&lt;&gt;""),($F20=M20)*($G20=N20),"")</f>
        <v/>
      </c>
      <c r="S20" s="229" t="str">
        <f aca="false">IF(P20&lt;&gt;"",IF(ABS($F20-$G20)&gt;=PrSettings!$M$7,(ABS($F20-$G20-M20+N20)&lt;=1)*1,IF(AND(P20,$F20=$G20,$F20&gt;=PrSettings!$M$6),(ABS(M20-$F20)&lt;=1)*1,IF(AND(ABS($F20-$G20-M20+N20)&lt;=1,$F20+$G20&gt;=PrSettings!$M$8),(ABS(M20-$F20)&lt;=1)*(ABS(N20-$G20)&lt;=1)*1,""))),"")</f>
        <v/>
      </c>
      <c r="T20" s="234"/>
      <c r="V20" s="227" t="n">
        <f aca="false">$B20</f>
        <v>15</v>
      </c>
      <c r="W20" s="228" t="str">
        <f aca="false">GrpC!$B$4</f>
        <v>Slovenia</v>
      </c>
      <c r="X20" s="229" t="n">
        <f aca="false">$D20</f>
        <v>9</v>
      </c>
      <c r="Y20" s="228" t="str">
        <f aca="false">GrpC!$D$4</f>
        <v>Denmark</v>
      </c>
      <c r="Z20" s="232"/>
      <c r="AA20" s="232"/>
      <c r="AB20" s="233"/>
      <c r="AC20" s="229" t="str">
        <f aca="false">IF(($F20&lt;&gt;"")*($G20&lt;&gt;"")*(Z20&lt;&gt;"")*(AA20&lt;&gt;""),($F20&gt;$G20)*(Z20&gt;AA20)+($F20=$G20)*(Z20=AA20)+($F20&lt;$G20)*(Z20&lt;AA20),"")</f>
        <v/>
      </c>
      <c r="AD20" s="229" t="str">
        <f aca="false">IF((AC20&lt;&gt;""),IF(OR($F20&lt;&gt;$G20,PrSettings!$M$4="●"),(($F20-$G20)=(Z20-AA20))*1,0),"")</f>
        <v/>
      </c>
      <c r="AE20" s="229" t="str">
        <f aca="false">IF((AC20&lt;&gt;""),($F20=Z20)*($G20=AA20),"")</f>
        <v/>
      </c>
      <c r="AF20" s="229" t="str">
        <f aca="false">IF(AC20&lt;&gt;"",IF(ABS($F20-$G20)&gt;=PrSettings!$M$7,(ABS($F20-$G20-Z20+AA20)&lt;=1)*1,IF(AND(AC20,$F20=$G20,$F20&gt;=PrSettings!$M$6),(ABS(Z20-$F20)&lt;=1)*1,IF(AND(ABS($F20-$G20-Z20+AA20)&lt;=1,$F20+$G20&gt;=PrSettings!$M$8),(ABS(Z20-$F20)&lt;=1)*(ABS(AA20-$G20)&lt;=1)*1,""))),"")</f>
        <v/>
      </c>
      <c r="AG20" s="234"/>
      <c r="AI20" s="227" t="n">
        <f aca="false">$B20</f>
        <v>15</v>
      </c>
      <c r="AJ20" s="228" t="str">
        <f aca="false">GrpC!$B$4</f>
        <v>Slovenia</v>
      </c>
      <c r="AK20" s="229" t="n">
        <f aca="false">$D20</f>
        <v>9</v>
      </c>
      <c r="AL20" s="228" t="str">
        <f aca="false">GrpC!$D$4</f>
        <v>Denmark</v>
      </c>
      <c r="AM20" s="232"/>
      <c r="AN20" s="232"/>
      <c r="AO20" s="233"/>
      <c r="AP20" s="229" t="str">
        <f aca="false">IF(($F20&lt;&gt;"")*($G20&lt;&gt;"")*(AM20&lt;&gt;"")*(AN20&lt;&gt;""),($F20&gt;$G20)*(AM20&gt;AN20)+($F20=$G20)*(AM20=AN20)+($F20&lt;$G20)*(AM20&lt;AN20),"")</f>
        <v/>
      </c>
      <c r="AQ20" s="229" t="str">
        <f aca="false">IF((AP20&lt;&gt;""),IF(OR($F20&lt;&gt;$G20,PrSettings!$M$4="●"),(($F20-$G20)=(AM20-AN20))*1,0),"")</f>
        <v/>
      </c>
      <c r="AR20" s="229" t="str">
        <f aca="false">IF((AP20&lt;&gt;""),($F20=AM20)*($G20=AN20),"")</f>
        <v/>
      </c>
      <c r="AS20" s="229" t="str">
        <f aca="false">IF(AP20&lt;&gt;"",IF(ABS($F20-$G20)&gt;=PrSettings!$M$7,(ABS($F20-$G20-AM20+AN20)&lt;=1)*1,IF(AND(AP20,$F20=$G20,$F20&gt;=PrSettings!$M$6),(ABS(AM20-$F20)&lt;=1)*1,IF(AND(ABS($F20-$G20-AM20+AN20)&lt;=1,$F20+$G20&gt;=PrSettings!$M$8),(ABS(AM20-$F20)&lt;=1)*(ABS(AN20-$G20)&lt;=1)*1,""))),"")</f>
        <v/>
      </c>
      <c r="AT20" s="234"/>
      <c r="AV20" s="227" t="n">
        <f aca="false">$B20</f>
        <v>15</v>
      </c>
      <c r="AW20" s="228" t="str">
        <f aca="false">GrpC!$B$4</f>
        <v>Slovenia</v>
      </c>
      <c r="AX20" s="229" t="n">
        <f aca="false">$D20</f>
        <v>9</v>
      </c>
      <c r="AY20" s="228" t="str">
        <f aca="false">GrpC!$D$4</f>
        <v>Denmark</v>
      </c>
      <c r="AZ20" s="232"/>
      <c r="BA20" s="232"/>
      <c r="BB20" s="233"/>
      <c r="BC20" s="229" t="str">
        <f aca="false">IF(($F20&lt;&gt;"")*($G20&lt;&gt;"")*(AZ20&lt;&gt;"")*(BA20&lt;&gt;""),($F20&gt;$G20)*(AZ20&gt;BA20)+($F20=$G20)*(AZ20=BA20)+($F20&lt;$G20)*(AZ20&lt;BA20),"")</f>
        <v/>
      </c>
      <c r="BD20" s="229" t="str">
        <f aca="false">IF((BC20&lt;&gt;""),IF(OR($F20&lt;&gt;$G20,PrSettings!$M$4="●"),(($F20-$G20)=(AZ20-BA20))*1,0),"")</f>
        <v/>
      </c>
      <c r="BE20" s="229" t="str">
        <f aca="false">IF((BC20&lt;&gt;""),($F20=AZ20)*($G20=BA20),"")</f>
        <v/>
      </c>
      <c r="BF20" s="229" t="str">
        <f aca="false">IF(BC20&lt;&gt;"",IF(ABS($F20-$G20)&gt;=PrSettings!$M$7,(ABS($F20-$G20-AZ20+BA20)&lt;=1)*1,IF(AND(BC20,$F20=$G20,$F20&gt;=PrSettings!$M$6),(ABS(AZ20-$F20)&lt;=1)*1,IF(AND(ABS($F20-$G20-AZ20+BA20)&lt;=1,$F20+$G20&gt;=PrSettings!$M$8),(ABS(AZ20-$F20)&lt;=1)*(ABS(BA20-$G20)&lt;=1)*1,""))),"")</f>
        <v/>
      </c>
      <c r="BG20" s="234"/>
      <c r="BI20" s="227" t="n">
        <f aca="false">$B20</f>
        <v>15</v>
      </c>
      <c r="BJ20" s="228" t="str">
        <f aca="false">GrpC!$B$4</f>
        <v>Slovenia</v>
      </c>
      <c r="BK20" s="229" t="n">
        <f aca="false">$D20</f>
        <v>9</v>
      </c>
      <c r="BL20" s="228" t="str">
        <f aca="false">GrpC!$D$4</f>
        <v>Denmark</v>
      </c>
      <c r="BM20" s="232"/>
      <c r="BN20" s="232"/>
      <c r="BO20" s="233"/>
      <c r="BP20" s="229" t="str">
        <f aca="false">IF(($F20&lt;&gt;"")*($G20&lt;&gt;"")*(BM20&lt;&gt;"")*(BN20&lt;&gt;""),($F20&gt;$G20)*(BM20&gt;BN20)+($F20=$G20)*(BM20=BN20)+($F20&lt;$G20)*(BM20&lt;BN20),"")</f>
        <v/>
      </c>
      <c r="BQ20" s="229" t="str">
        <f aca="false">IF((BP20&lt;&gt;""),IF(OR($F20&lt;&gt;$G20,PrSettings!$M$4="●"),(($F20-$G20)=(BM20-BN20))*1,0),"")</f>
        <v/>
      </c>
      <c r="BR20" s="229" t="str">
        <f aca="false">IF((BP20&lt;&gt;""),($F20=BM20)*($G20=BN20),"")</f>
        <v/>
      </c>
      <c r="BS20" s="229" t="str">
        <f aca="false">IF(BP20&lt;&gt;"",IF(ABS($F20-$G20)&gt;=PrSettings!$M$7,(ABS($F20-$G20-BM20+BN20)&lt;=1)*1,IF(AND(BP20,$F20=$G20,$F20&gt;=PrSettings!$M$6),(ABS(BM20-$F20)&lt;=1)*1,IF(AND(ABS($F20-$G20-BM20+BN20)&lt;=1,$F20+$G20&gt;=PrSettings!$M$8),(ABS(BM20-$F20)&lt;=1)*(ABS(BN20-$G20)&lt;=1)*1,""))),"")</f>
        <v/>
      </c>
      <c r="BT20" s="234"/>
      <c r="BV20" s="227" t="n">
        <f aca="false">$B20</f>
        <v>15</v>
      </c>
      <c r="BW20" s="228" t="str">
        <f aca="false">GrpC!$B$4</f>
        <v>Slovenia</v>
      </c>
      <c r="BX20" s="229" t="n">
        <f aca="false">$D20</f>
        <v>9</v>
      </c>
      <c r="BY20" s="228" t="str">
        <f aca="false">GrpC!$D$4</f>
        <v>Denmark</v>
      </c>
      <c r="BZ20" s="232"/>
      <c r="CA20" s="232"/>
      <c r="CB20" s="233"/>
      <c r="CC20" s="229" t="str">
        <f aca="false">IF(($F20&lt;&gt;"")*($G20&lt;&gt;"")*(BZ20&lt;&gt;"")*(CA20&lt;&gt;""),($F20&gt;$G20)*(BZ20&gt;CA20)+($F20=$G20)*(BZ20=CA20)+($F20&lt;$G20)*(BZ20&lt;CA20),"")</f>
        <v/>
      </c>
      <c r="CD20" s="229" t="str">
        <f aca="false">IF((CC20&lt;&gt;""),IF(OR($F20&lt;&gt;$G20,PrSettings!$M$4="●"),(($F20-$G20)=(BZ20-CA20))*1,0),"")</f>
        <v/>
      </c>
      <c r="CE20" s="229" t="str">
        <f aca="false">IF((CC20&lt;&gt;""),($F20=BZ20)*($G20=CA20),"")</f>
        <v/>
      </c>
      <c r="CF20" s="229" t="str">
        <f aca="false">IF(CC20&lt;&gt;"",IF(ABS($F20-$G20)&gt;=PrSettings!$M$7,(ABS($F20-$G20-BZ20+CA20)&lt;=1)*1,IF(AND(CC20,$F20=$G20,$F20&gt;=PrSettings!$M$6),(ABS(BZ20-$F20)&lt;=1)*1,IF(AND(ABS($F20-$G20-BZ20+CA20)&lt;=1,$F20+$G20&gt;=PrSettings!$M$8),(ABS(BZ20-$F20)&lt;=1)*(ABS(CA20-$G20)&lt;=1)*1,""))),"")</f>
        <v/>
      </c>
      <c r="CG20" s="234"/>
      <c r="CI20" s="227" t="n">
        <f aca="false">$B20</f>
        <v>15</v>
      </c>
      <c r="CJ20" s="228" t="str">
        <f aca="false">GrpC!$B$4</f>
        <v>Slovenia</v>
      </c>
      <c r="CK20" s="229" t="n">
        <f aca="false">$D20</f>
        <v>9</v>
      </c>
      <c r="CL20" s="228" t="str">
        <f aca="false">GrpC!$D$4</f>
        <v>Denmark</v>
      </c>
      <c r="CM20" s="232"/>
      <c r="CN20" s="232"/>
      <c r="CO20" s="233"/>
      <c r="CP20" s="229" t="str">
        <f aca="false">IF(($F20&lt;&gt;"")*($G20&lt;&gt;"")*(CM20&lt;&gt;"")*(CN20&lt;&gt;""),($F20&gt;$G20)*(CM20&gt;CN20)+($F20=$G20)*(CM20=CN20)+($F20&lt;$G20)*(CM20&lt;CN20),"")</f>
        <v/>
      </c>
      <c r="CQ20" s="229" t="str">
        <f aca="false">IF((CP20&lt;&gt;""),IF(OR($F20&lt;&gt;$G20,PrSettings!$M$4="●"),(($F20-$G20)=(CM20-CN20))*1,0),"")</f>
        <v/>
      </c>
      <c r="CR20" s="229" t="str">
        <f aca="false">IF((CP20&lt;&gt;""),($F20=CM20)*($G20=CN20),"")</f>
        <v/>
      </c>
      <c r="CS20" s="229" t="str">
        <f aca="false">IF(CP20&lt;&gt;"",IF(ABS($F20-$G20)&gt;=PrSettings!$M$7,(ABS($F20-$G20-CM20+CN20)&lt;=1)*1,IF(AND(CP20,$F20=$G20,$F20&gt;=PrSettings!$M$6),(ABS(CM20-$F20)&lt;=1)*1,IF(AND(ABS($F20-$G20-CM20+CN20)&lt;=1,$F20+$G20&gt;=PrSettings!$M$8),(ABS(CM20-$F20)&lt;=1)*(ABS(CN20-$G20)&lt;=1)*1,""))),"")</f>
        <v/>
      </c>
      <c r="CT20" s="234"/>
      <c r="CV20" s="227" t="n">
        <f aca="false">$B20</f>
        <v>15</v>
      </c>
      <c r="CW20" s="228" t="str">
        <f aca="false">GrpC!$B$4</f>
        <v>Slovenia</v>
      </c>
      <c r="CX20" s="229" t="n">
        <f aca="false">$D20</f>
        <v>9</v>
      </c>
      <c r="CY20" s="228" t="str">
        <f aca="false">GrpC!$D$4</f>
        <v>Denmark</v>
      </c>
      <c r="CZ20" s="232"/>
      <c r="DA20" s="232"/>
      <c r="DB20" s="233"/>
      <c r="DC20" s="229" t="str">
        <f aca="false">IF(($F20&lt;&gt;"")*($G20&lt;&gt;"")*(CZ20&lt;&gt;"")*(DA20&lt;&gt;""),($F20&gt;$G20)*(CZ20&gt;DA20)+($F20=$G20)*(CZ20=DA20)+($F20&lt;$G20)*(CZ20&lt;DA20),"")</f>
        <v/>
      </c>
      <c r="DD20" s="229" t="str">
        <f aca="false">IF((DC20&lt;&gt;""),IF(OR($F20&lt;&gt;$G20,PrSettings!$M$4="●"),(($F20-$G20)=(CZ20-DA20))*1,0),"")</f>
        <v/>
      </c>
      <c r="DE20" s="229" t="str">
        <f aca="false">IF((DC20&lt;&gt;""),($F20=CZ20)*($G20=DA20),"")</f>
        <v/>
      </c>
      <c r="DF20" s="229" t="str">
        <f aca="false">IF(DC20&lt;&gt;"",IF(ABS($F20-$G20)&gt;=PrSettings!$M$7,(ABS($F20-$G20-CZ20+DA20)&lt;=1)*1,IF(AND(DC20,$F20=$G20,$F20&gt;=PrSettings!$M$6),(ABS(CZ20-$F20)&lt;=1)*1,IF(AND(ABS($F20-$G20-CZ20+DA20)&lt;=1,$F20+$G20&gt;=PrSettings!$M$8),(ABS(CZ20-$F20)&lt;=1)*(ABS(DA20-$G20)&lt;=1)*1,""))),"")</f>
        <v/>
      </c>
      <c r="DG20" s="234"/>
      <c r="DI20" s="227" t="n">
        <f aca="false">$B20</f>
        <v>15</v>
      </c>
      <c r="DJ20" s="228" t="str">
        <f aca="false">GrpC!$B$4</f>
        <v>Slovenia</v>
      </c>
      <c r="DK20" s="229" t="n">
        <f aca="false">$D20</f>
        <v>9</v>
      </c>
      <c r="DL20" s="228" t="str">
        <f aca="false">GrpC!$D$4</f>
        <v>Denmark</v>
      </c>
      <c r="DM20" s="232"/>
      <c r="DN20" s="232"/>
      <c r="DO20" s="233"/>
      <c r="DP20" s="229" t="str">
        <f aca="false">IF(($F20&lt;&gt;"")*($G20&lt;&gt;"")*(DM20&lt;&gt;"")*(DN20&lt;&gt;""),($F20&gt;$G20)*(DM20&gt;DN20)+($F20=$G20)*(DM20=DN20)+($F20&lt;$G20)*(DM20&lt;DN20),"")</f>
        <v/>
      </c>
      <c r="DQ20" s="229" t="str">
        <f aca="false">IF((DP20&lt;&gt;""),IF(OR($F20&lt;&gt;$G20,PrSettings!$M$4="●"),(($F20-$G20)=(DM20-DN20))*1,0),"")</f>
        <v/>
      </c>
      <c r="DR20" s="229" t="str">
        <f aca="false">IF((DP20&lt;&gt;""),($F20=DM20)*($G20=DN20),"")</f>
        <v/>
      </c>
      <c r="DS20" s="229" t="str">
        <f aca="false">IF(DP20&lt;&gt;"",IF(ABS($F20-$G20)&gt;=PrSettings!$M$7,(ABS($F20-$G20-DM20+DN20)&lt;=1)*1,IF(AND(DP20,$F20=$G20,$F20&gt;=PrSettings!$M$6),(ABS(DM20-$F20)&lt;=1)*1,IF(AND(ABS($F20-$G20-DM20+DN20)&lt;=1,$F20+$G20&gt;=PrSettings!$M$8),(ABS(DM20-$F20)&lt;=1)*(ABS(DN20-$G20)&lt;=1)*1,""))),"")</f>
        <v/>
      </c>
      <c r="DT20" s="234"/>
      <c r="DV20" s="227" t="n">
        <f aca="false">$B20</f>
        <v>15</v>
      </c>
      <c r="DW20" s="228" t="str">
        <f aca="false">GrpC!$B$4</f>
        <v>Slovenia</v>
      </c>
      <c r="DX20" s="229" t="n">
        <f aca="false">$D20</f>
        <v>9</v>
      </c>
      <c r="DY20" s="228" t="str">
        <f aca="false">GrpC!$D$4</f>
        <v>Denmark</v>
      </c>
      <c r="DZ20" s="232"/>
      <c r="EA20" s="232"/>
      <c r="EB20" s="233"/>
      <c r="EC20" s="229" t="str">
        <f aca="false">IF(($F20&lt;&gt;"")*($G20&lt;&gt;"")*(DZ20&lt;&gt;"")*(EA20&lt;&gt;""),($F20&gt;$G20)*(DZ20&gt;EA20)+($F20=$G20)*(DZ20=EA20)+($F20&lt;$G20)*(DZ20&lt;EA20),"")</f>
        <v/>
      </c>
      <c r="ED20" s="229" t="str">
        <f aca="false">IF((EC20&lt;&gt;""),IF(OR($F20&lt;&gt;$G20,PrSettings!$M$4="●"),(($F20-$G20)=(DZ20-EA20))*1,0),"")</f>
        <v/>
      </c>
      <c r="EE20" s="229" t="str">
        <f aca="false">IF((EC20&lt;&gt;""),($F20=DZ20)*($G20=EA20),"")</f>
        <v/>
      </c>
      <c r="EF20" s="229" t="str">
        <f aca="false">IF(EC20&lt;&gt;"",IF(ABS($F20-$G20)&gt;=PrSettings!$M$7,(ABS($F20-$G20-DZ20+EA20)&lt;=1)*1,IF(AND(EC20,$F20=$G20,$F20&gt;=PrSettings!$M$6),(ABS(DZ20-$F20)&lt;=1)*1,IF(AND(ABS($F20-$G20-DZ20+EA20)&lt;=1,$F20+$G20&gt;=PrSettings!$M$8),(ABS(DZ20-$F20)&lt;=1)*(ABS(EA20-$G20)&lt;=1)*1,""))),"")</f>
        <v/>
      </c>
      <c r="EG20" s="234"/>
      <c r="EI20" s="227" t="n">
        <f aca="false">$B20</f>
        <v>15</v>
      </c>
      <c r="EJ20" s="228" t="str">
        <f aca="false">GrpC!$B$4</f>
        <v>Slovenia</v>
      </c>
      <c r="EK20" s="229" t="n">
        <f aca="false">$D20</f>
        <v>9</v>
      </c>
      <c r="EL20" s="228" t="str">
        <f aca="false">GrpC!$D$4</f>
        <v>Denmark</v>
      </c>
      <c r="EM20" s="232"/>
      <c r="EN20" s="232"/>
      <c r="EO20" s="233"/>
      <c r="EP20" s="229" t="str">
        <f aca="false">IF(($F20&lt;&gt;"")*($G20&lt;&gt;"")*(EM20&lt;&gt;"")*(EN20&lt;&gt;""),($F20&gt;$G20)*(EM20&gt;EN20)+($F20=$G20)*(EM20=EN20)+($F20&lt;$G20)*(EM20&lt;EN20),"")</f>
        <v/>
      </c>
      <c r="EQ20" s="229" t="str">
        <f aca="false">IF((EP20&lt;&gt;""),IF(OR($F20&lt;&gt;$G20,PrSettings!$M$4="●"),(($F20-$G20)=(EM20-EN20))*1,0),"")</f>
        <v/>
      </c>
      <c r="ER20" s="229" t="str">
        <f aca="false">IF((EP20&lt;&gt;""),($F20=EM20)*($G20=EN20),"")</f>
        <v/>
      </c>
      <c r="ES20" s="229" t="str">
        <f aca="false">IF(EP20&lt;&gt;"",IF(ABS($F20-$G20)&gt;=PrSettings!$M$7,(ABS($F20-$G20-EM20+EN20)&lt;=1)*1,IF(AND(EP20,$F20=$G20,$F20&gt;=PrSettings!$M$6),(ABS(EM20-$F20)&lt;=1)*1,IF(AND(ABS($F20-$G20-EM20+EN20)&lt;=1,$F20+$G20&gt;=PrSettings!$M$8),(ABS(EM20-$F20)&lt;=1)*(ABS(EN20-$G20)&lt;=1)*1,""))),"")</f>
        <v/>
      </c>
      <c r="ET20" s="234"/>
      <c r="EV20" s="227" t="n">
        <f aca="false">$B20</f>
        <v>15</v>
      </c>
      <c r="EW20" s="228" t="str">
        <f aca="false">GrpC!$B$4</f>
        <v>Slovenia</v>
      </c>
      <c r="EX20" s="229" t="n">
        <f aca="false">$D20</f>
        <v>9</v>
      </c>
      <c r="EY20" s="228" t="str">
        <f aca="false">GrpC!$D$4</f>
        <v>Denmark</v>
      </c>
      <c r="EZ20" s="232"/>
      <c r="FA20" s="232"/>
      <c r="FB20" s="233"/>
      <c r="FC20" s="229" t="str">
        <f aca="false">IF(($F20&lt;&gt;"")*($G20&lt;&gt;"")*(EZ20&lt;&gt;"")*(FA20&lt;&gt;""),($F20&gt;$G20)*(EZ20&gt;FA20)+($F20=$G20)*(EZ20=FA20)+($F20&lt;$G20)*(EZ20&lt;FA20),"")</f>
        <v/>
      </c>
      <c r="FD20" s="229" t="str">
        <f aca="false">IF((FC20&lt;&gt;""),IF(OR($F20&lt;&gt;$G20,PrSettings!$M$4="●"),(($F20-$G20)=(EZ20-FA20))*1,0),"")</f>
        <v/>
      </c>
      <c r="FE20" s="229" t="str">
        <f aca="false">IF((FC20&lt;&gt;""),($F20=EZ20)*($G20=FA20),"")</f>
        <v/>
      </c>
      <c r="FF20" s="229" t="str">
        <f aca="false">IF(FC20&lt;&gt;"",IF(ABS($F20-$G20)&gt;=PrSettings!$M$7,(ABS($F20-$G20-EZ20+FA20)&lt;=1)*1,IF(AND(FC20,$F20=$G20,$F20&gt;=PrSettings!$M$6),(ABS(EZ20-$F20)&lt;=1)*1,IF(AND(ABS($F20-$G20-EZ20+FA20)&lt;=1,$F20+$G20&gt;=PrSettings!$M$8),(ABS(EZ20-$F20)&lt;=1)*(ABS(FA20-$G20)&lt;=1)*1,""))),"")</f>
        <v/>
      </c>
      <c r="FG20" s="234"/>
      <c r="FI20" s="227" t="n">
        <f aca="false">$B20</f>
        <v>15</v>
      </c>
      <c r="FJ20" s="228" t="str">
        <f aca="false">GrpC!$B$4</f>
        <v>Slovenia</v>
      </c>
      <c r="FK20" s="229" t="n">
        <f aca="false">$D20</f>
        <v>9</v>
      </c>
      <c r="FL20" s="228" t="str">
        <f aca="false">GrpC!$D$4</f>
        <v>Denmark</v>
      </c>
      <c r="FM20" s="232"/>
      <c r="FN20" s="232"/>
      <c r="FO20" s="233"/>
      <c r="FP20" s="229" t="str">
        <f aca="false">IF(($F20&lt;&gt;"")*($G20&lt;&gt;"")*(FM20&lt;&gt;"")*(FN20&lt;&gt;""),($F20&gt;$G20)*(FM20&gt;FN20)+($F20=$G20)*(FM20=FN20)+($F20&lt;$G20)*(FM20&lt;FN20),"")</f>
        <v/>
      </c>
      <c r="FQ20" s="229" t="str">
        <f aca="false">IF((FP20&lt;&gt;""),IF(OR($F20&lt;&gt;$G20,PrSettings!$M$4="●"),(($F20-$G20)=(FM20-FN20))*1,0),"")</f>
        <v/>
      </c>
      <c r="FR20" s="229" t="str">
        <f aca="false">IF((FP20&lt;&gt;""),($F20=FM20)*($G20=FN20),"")</f>
        <v/>
      </c>
      <c r="FS20" s="229" t="str">
        <f aca="false">IF(FP20&lt;&gt;"",IF(ABS($F20-$G20)&gt;=PrSettings!$M$7,(ABS($F20-$G20-FM20+FN20)&lt;=1)*1,IF(AND(FP20,$F20=$G20,$F20&gt;=PrSettings!$M$6),(ABS(FM20-$F20)&lt;=1)*1,IF(AND(ABS($F20-$G20-FM20+FN20)&lt;=1,$F20+$G20&gt;=PrSettings!$M$8),(ABS(FM20-$F20)&lt;=1)*(ABS(FN20-$G20)&lt;=1)*1,""))),"")</f>
        <v/>
      </c>
      <c r="FT20" s="234"/>
      <c r="FV20" s="227" t="n">
        <f aca="false">$B20</f>
        <v>15</v>
      </c>
      <c r="FW20" s="228" t="str">
        <f aca="false">GrpC!$B$4</f>
        <v>Slovenia</v>
      </c>
      <c r="FX20" s="229" t="n">
        <f aca="false">$D20</f>
        <v>9</v>
      </c>
      <c r="FY20" s="228" t="str">
        <f aca="false">GrpC!$D$4</f>
        <v>Denmark</v>
      </c>
      <c r="FZ20" s="232"/>
      <c r="GA20" s="232"/>
      <c r="GB20" s="233"/>
      <c r="GC20" s="229" t="str">
        <f aca="false">IF(($F20&lt;&gt;"")*($G20&lt;&gt;"")*(FZ20&lt;&gt;"")*(GA20&lt;&gt;""),($F20&gt;$G20)*(FZ20&gt;GA20)+($F20=$G20)*(FZ20=GA20)+($F20&lt;$G20)*(FZ20&lt;GA20),"")</f>
        <v/>
      </c>
      <c r="GD20" s="229" t="str">
        <f aca="false">IF((GC20&lt;&gt;""),IF(OR($F20&lt;&gt;$G20,PrSettings!$M$4="●"),(($F20-$G20)=(FZ20-GA20))*1,0),"")</f>
        <v/>
      </c>
      <c r="GE20" s="229" t="str">
        <f aca="false">IF((GC20&lt;&gt;""),($F20=FZ20)*($G20=GA20),"")</f>
        <v/>
      </c>
      <c r="GF20" s="229" t="str">
        <f aca="false">IF(GC20&lt;&gt;"",IF(ABS($F20-$G20)&gt;=PrSettings!$M$7,(ABS($F20-$G20-FZ20+GA20)&lt;=1)*1,IF(AND(GC20,$F20=$G20,$F20&gt;=PrSettings!$M$6),(ABS(FZ20-$F20)&lt;=1)*1,IF(AND(ABS($F20-$G20-FZ20+GA20)&lt;=1,$F20+$G20&gt;=PrSettings!$M$8),(ABS(FZ20-$F20)&lt;=1)*(ABS(GA20-$G20)&lt;=1)*1,""))),"")</f>
        <v/>
      </c>
      <c r="GG20" s="234"/>
      <c r="GI20" s="227" t="n">
        <f aca="false">$B20</f>
        <v>15</v>
      </c>
      <c r="GJ20" s="228" t="str">
        <f aca="false">GrpC!$B$4</f>
        <v>Slovenia</v>
      </c>
      <c r="GK20" s="229" t="n">
        <f aca="false">$D20</f>
        <v>9</v>
      </c>
      <c r="GL20" s="228" t="str">
        <f aca="false">GrpC!$D$4</f>
        <v>Denmark</v>
      </c>
      <c r="GM20" s="232"/>
      <c r="GN20" s="232"/>
      <c r="GO20" s="233"/>
      <c r="GP20" s="229" t="str">
        <f aca="false">IF(($F20&lt;&gt;"")*($G20&lt;&gt;"")*(GM20&lt;&gt;"")*(GN20&lt;&gt;""),($F20&gt;$G20)*(GM20&gt;GN20)+($F20=$G20)*(GM20=GN20)+($F20&lt;$G20)*(GM20&lt;GN20),"")</f>
        <v/>
      </c>
      <c r="GQ20" s="229" t="str">
        <f aca="false">IF((GP20&lt;&gt;""),IF(OR($F20&lt;&gt;$G20,PrSettings!$M$4="●"),(($F20-$G20)=(GM20-GN20))*1,0),"")</f>
        <v/>
      </c>
      <c r="GR20" s="229" t="str">
        <f aca="false">IF((GP20&lt;&gt;""),($F20=GM20)*($G20=GN20),"")</f>
        <v/>
      </c>
      <c r="GS20" s="229" t="str">
        <f aca="false">IF(GP20&lt;&gt;"",IF(ABS($F20-$G20)&gt;=PrSettings!$M$7,(ABS($F20-$G20-GM20+GN20)&lt;=1)*1,IF(AND(GP20,$F20=$G20,$F20&gt;=PrSettings!$M$6),(ABS(GM20-$F20)&lt;=1)*1,IF(AND(ABS($F20-$G20-GM20+GN20)&lt;=1,$F20+$G20&gt;=PrSettings!$M$8),(ABS(GM20-$F20)&lt;=1)*(ABS(GN20-$G20)&lt;=1)*1,""))),"")</f>
        <v/>
      </c>
      <c r="GT20" s="234"/>
      <c r="GV20" s="227" t="n">
        <f aca="false">$B20</f>
        <v>15</v>
      </c>
      <c r="GW20" s="228" t="str">
        <f aca="false">GrpC!$B$4</f>
        <v>Slovenia</v>
      </c>
      <c r="GX20" s="229" t="n">
        <f aca="false">$D20</f>
        <v>9</v>
      </c>
      <c r="GY20" s="228" t="str">
        <f aca="false">GrpC!$D$4</f>
        <v>Denmark</v>
      </c>
      <c r="GZ20" s="232"/>
      <c r="HA20" s="232"/>
      <c r="HB20" s="233"/>
      <c r="HC20" s="229" t="str">
        <f aca="false">IF(($F20&lt;&gt;"")*($G20&lt;&gt;"")*(GZ20&lt;&gt;"")*(HA20&lt;&gt;""),($F20&gt;$G20)*(GZ20&gt;HA20)+($F20=$G20)*(GZ20=HA20)+($F20&lt;$G20)*(GZ20&lt;HA20),"")</f>
        <v/>
      </c>
      <c r="HD20" s="229" t="str">
        <f aca="false">IF((HC20&lt;&gt;""),IF(OR($F20&lt;&gt;$G20,PrSettings!$M$4="●"),(($F20-$G20)=(GZ20-HA20))*1,0),"")</f>
        <v/>
      </c>
      <c r="HE20" s="229" t="str">
        <f aca="false">IF((HC20&lt;&gt;""),($F20=GZ20)*($G20=HA20),"")</f>
        <v/>
      </c>
      <c r="HF20" s="229" t="str">
        <f aca="false">IF(HC20&lt;&gt;"",IF(ABS($F20-$G20)&gt;=PrSettings!$M$7,(ABS($F20-$G20-GZ20+HA20)&lt;=1)*1,IF(AND(HC20,$F20=$G20,$F20&gt;=PrSettings!$M$6),(ABS(GZ20-$F20)&lt;=1)*1,IF(AND(ABS($F20-$G20-GZ20+HA20)&lt;=1,$F20+$G20&gt;=PrSettings!$M$8),(ABS(GZ20-$F20)&lt;=1)*(ABS(HA20-$G20)&lt;=1)*1,""))),"")</f>
        <v/>
      </c>
      <c r="HG20" s="234"/>
      <c r="HI20" s="227" t="n">
        <f aca="false">$B20</f>
        <v>15</v>
      </c>
      <c r="HJ20" s="228" t="str">
        <f aca="false">GrpC!$B$4</f>
        <v>Slovenia</v>
      </c>
      <c r="HK20" s="229" t="n">
        <f aca="false">$D20</f>
        <v>9</v>
      </c>
      <c r="HL20" s="228" t="str">
        <f aca="false">GrpC!$D$4</f>
        <v>Denmark</v>
      </c>
      <c r="HM20" s="232"/>
      <c r="HN20" s="232"/>
      <c r="HO20" s="233"/>
      <c r="HP20" s="229" t="str">
        <f aca="false">IF(($F20&lt;&gt;"")*($G20&lt;&gt;"")*(HM20&lt;&gt;"")*(HN20&lt;&gt;""),($F20&gt;$G20)*(HM20&gt;HN20)+($F20=$G20)*(HM20=HN20)+($F20&lt;$G20)*(HM20&lt;HN20),"")</f>
        <v/>
      </c>
      <c r="HQ20" s="229" t="str">
        <f aca="false">IF((HP20&lt;&gt;""),IF(OR($F20&lt;&gt;$G20,PrSettings!$M$4="●"),(($F20-$G20)=(HM20-HN20))*1,0),"")</f>
        <v/>
      </c>
      <c r="HR20" s="229" t="str">
        <f aca="false">IF((HP20&lt;&gt;""),($F20=HM20)*($G20=HN20),"")</f>
        <v/>
      </c>
      <c r="HS20" s="229" t="str">
        <f aca="false">IF(HP20&lt;&gt;"",IF(ABS($F20-$G20)&gt;=PrSettings!$M$7,(ABS($F20-$G20-HM20+HN20)&lt;=1)*1,IF(AND(HP20,$F20=$G20,$F20&gt;=PrSettings!$M$6),(ABS(HM20-$F20)&lt;=1)*1,IF(AND(ABS($F20-$G20-HM20+HN20)&lt;=1,$F20+$G20&gt;=PrSettings!$M$8),(ABS(HM20-$F20)&lt;=1)*(ABS(HN20-$G20)&lt;=1)*1,""))),"")</f>
        <v/>
      </c>
      <c r="HT20" s="234"/>
      <c r="HV20" s="227" t="n">
        <f aca="false">$B20</f>
        <v>15</v>
      </c>
      <c r="HW20" s="228" t="str">
        <f aca="false">GrpC!$B$4</f>
        <v>Slovenia</v>
      </c>
      <c r="HX20" s="229" t="n">
        <f aca="false">$D20</f>
        <v>9</v>
      </c>
      <c r="HY20" s="228" t="str">
        <f aca="false">GrpC!$D$4</f>
        <v>Denmark</v>
      </c>
      <c r="HZ20" s="232"/>
      <c r="IA20" s="232"/>
      <c r="IB20" s="233"/>
      <c r="IC20" s="229" t="str">
        <f aca="false">IF(($F20&lt;&gt;"")*($G20&lt;&gt;"")*(HZ20&lt;&gt;"")*(IA20&lt;&gt;""),($F20&gt;$G20)*(HZ20&gt;IA20)+($F20=$G20)*(HZ20=IA20)+($F20&lt;$G20)*(HZ20&lt;IA20),"")</f>
        <v/>
      </c>
      <c r="ID20" s="229" t="str">
        <f aca="false">IF((IC20&lt;&gt;""),IF(OR($F20&lt;&gt;$G20,PrSettings!$M$4="●"),(($F20-$G20)=(HZ20-IA20))*1,0),"")</f>
        <v/>
      </c>
      <c r="IE20" s="229" t="str">
        <f aca="false">IF((IC20&lt;&gt;""),($F20=HZ20)*($G20=IA20),"")</f>
        <v/>
      </c>
      <c r="IF20" s="229" t="str">
        <f aca="false">IF(IC20&lt;&gt;"",IF(ABS($F20-$G20)&gt;=PrSettings!$M$7,(ABS($F20-$G20-HZ20+IA20)&lt;=1)*1,IF(AND(IC20,$F20=$G20,$F20&gt;=PrSettings!$M$6),(ABS(HZ20-$F20)&lt;=1)*1,IF(AND(ABS($F20-$G20-HZ20+IA20)&lt;=1,$F20+$G20&gt;=PrSettings!$M$8),(ABS(HZ20-$F20)&lt;=1)*(ABS(IA20-$G20)&lt;=1)*1,""))),"")</f>
        <v/>
      </c>
      <c r="IG20" s="234"/>
      <c r="II20" s="227" t="n">
        <f aca="false">$B20</f>
        <v>15</v>
      </c>
      <c r="IJ20" s="228" t="str">
        <f aca="false">GrpC!$B$4</f>
        <v>Slovenia</v>
      </c>
      <c r="IK20" s="229" t="n">
        <f aca="false">$D20</f>
        <v>9</v>
      </c>
      <c r="IL20" s="228" t="str">
        <f aca="false">GrpC!$D$4</f>
        <v>Denmark</v>
      </c>
      <c r="IM20" s="232"/>
      <c r="IN20" s="232"/>
      <c r="IO20" s="233"/>
      <c r="IP20" s="229" t="str">
        <f aca="false">IF(($F20&lt;&gt;"")*($G20&lt;&gt;"")*(IM20&lt;&gt;"")*(IN20&lt;&gt;""),($F20&gt;$G20)*(IM20&gt;IN20)+($F20=$G20)*(IM20=IN20)+($F20&lt;$G20)*(IM20&lt;IN20),"")</f>
        <v/>
      </c>
      <c r="IQ20" s="229" t="str">
        <f aca="false">IF((IP20&lt;&gt;""),IF(OR($F20&lt;&gt;$G20,PrSettings!$M$4="●"),(($F20-$G20)=(IM20-IN20))*1,0),"")</f>
        <v/>
      </c>
      <c r="IR20" s="229" t="str">
        <f aca="false">IF((IP20&lt;&gt;""),($F20=IM20)*($G20=IN20),"")</f>
        <v/>
      </c>
      <c r="IS20" s="229" t="str">
        <f aca="false">IF(IP20&lt;&gt;"",IF(ABS($F20-$G20)&gt;=PrSettings!$M$7,(ABS($F20-$G20-IM20+IN20)&lt;=1)*1,IF(AND(IP20,$F20=$G20,$F20&gt;=PrSettings!$M$6),(ABS(IM20-$F20)&lt;=1)*1,IF(AND(ABS($F20-$G20-IM20+IN20)&lt;=1,$F20+$G20&gt;=PrSettings!$M$8),(ABS(IM20-$F20)&lt;=1)*(ABS(IN20-$G20)&lt;=1)*1,""))),"")</f>
        <v/>
      </c>
      <c r="IT20" s="234"/>
      <c r="IV20" s="227" t="n">
        <f aca="false">$B20</f>
        <v>15</v>
      </c>
      <c r="IW20" s="228" t="str">
        <f aca="false">GrpC!$B$4</f>
        <v>Slovenia</v>
      </c>
      <c r="IX20" s="229" t="n">
        <f aca="false">$D20</f>
        <v>9</v>
      </c>
      <c r="IY20" s="228" t="str">
        <f aca="false">GrpC!$D$4</f>
        <v>Denmark</v>
      </c>
      <c r="IZ20" s="232"/>
      <c r="JA20" s="232"/>
      <c r="JB20" s="233"/>
      <c r="JC20" s="229" t="str">
        <f aca="false">IF(($F20&lt;&gt;"")*($G20&lt;&gt;"")*(IZ20&lt;&gt;"")*(JA20&lt;&gt;""),($F20&gt;$G20)*(IZ20&gt;JA20)+($F20=$G20)*(IZ20=JA20)+($F20&lt;$G20)*(IZ20&lt;JA20),"")</f>
        <v/>
      </c>
      <c r="JD20" s="229" t="str">
        <f aca="false">IF((JC20&lt;&gt;""),IF(OR($F20&lt;&gt;$G20,PrSettings!$M$4="●"),(($F20-$G20)=(IZ20-JA20))*1,0),"")</f>
        <v/>
      </c>
      <c r="JE20" s="229" t="str">
        <f aca="false">IF((JC20&lt;&gt;""),($F20=IZ20)*($G20=JA20),"")</f>
        <v/>
      </c>
      <c r="JF20" s="229" t="str">
        <f aca="false">IF(JC20&lt;&gt;"",IF(ABS($F20-$G20)&gt;=PrSettings!$M$7,(ABS($F20-$G20-IZ20+JA20)&lt;=1)*1,IF(AND(JC20,$F20=$G20,$F20&gt;=PrSettings!$M$6),(ABS(IZ20-$F20)&lt;=1)*1,IF(AND(ABS($F20-$G20-IZ20+JA20)&lt;=1,$F20+$G20&gt;=PrSettings!$M$8),(ABS(IZ20-$F20)&lt;=1)*(ABS(JA20-$G20)&lt;=1)*1,""))),"")</f>
        <v/>
      </c>
      <c r="JG20" s="234"/>
      <c r="JI20" s="227" t="n">
        <f aca="false">$B20</f>
        <v>15</v>
      </c>
      <c r="JJ20" s="228" t="str">
        <f aca="false">GrpC!$B$4</f>
        <v>Slovenia</v>
      </c>
      <c r="JK20" s="229" t="n">
        <f aca="false">$D20</f>
        <v>9</v>
      </c>
      <c r="JL20" s="228" t="str">
        <f aca="false">GrpC!$D$4</f>
        <v>Denmark</v>
      </c>
      <c r="JM20" s="232"/>
      <c r="JN20" s="232"/>
      <c r="JO20" s="233"/>
      <c r="JP20" s="229" t="str">
        <f aca="false">IF(($F20&lt;&gt;"")*($G20&lt;&gt;"")*(JM20&lt;&gt;"")*(JN20&lt;&gt;""),($F20&gt;$G20)*(JM20&gt;JN20)+($F20=$G20)*(JM20=JN20)+($F20&lt;$G20)*(JM20&lt;JN20),"")</f>
        <v/>
      </c>
      <c r="JQ20" s="229" t="str">
        <f aca="false">IF((JP20&lt;&gt;""),IF(OR($F20&lt;&gt;$G20,PrSettings!$M$4="●"),(($F20-$G20)=(JM20-JN20))*1,0),"")</f>
        <v/>
      </c>
      <c r="JR20" s="229" t="str">
        <f aca="false">IF((JP20&lt;&gt;""),($F20=JM20)*($G20=JN20),"")</f>
        <v/>
      </c>
      <c r="JS20" s="229" t="str">
        <f aca="false">IF(JP20&lt;&gt;"",IF(ABS($F20-$G20)&gt;=PrSettings!$M$7,(ABS($F20-$G20-JM20+JN20)&lt;=1)*1,IF(AND(JP20,$F20=$G20,$F20&gt;=PrSettings!$M$6),(ABS(JM20-$F20)&lt;=1)*1,IF(AND(ABS($F20-$G20-JM20+JN20)&lt;=1,$F20+$G20&gt;=PrSettings!$M$8),(ABS(JM20-$F20)&lt;=1)*(ABS(JN20-$G20)&lt;=1)*1,""))),"")</f>
        <v/>
      </c>
      <c r="JT20" s="234"/>
      <c r="JV20" s="227" t="n">
        <f aca="false">$B20</f>
        <v>15</v>
      </c>
      <c r="JW20" s="228" t="str">
        <f aca="false">GrpC!$B$4</f>
        <v>Slovenia</v>
      </c>
      <c r="JX20" s="229" t="n">
        <f aca="false">$D20</f>
        <v>9</v>
      </c>
      <c r="JY20" s="228" t="str">
        <f aca="false">GrpC!$D$4</f>
        <v>Denmark</v>
      </c>
      <c r="JZ20" s="232"/>
      <c r="KA20" s="232"/>
      <c r="KB20" s="233"/>
      <c r="KC20" s="229" t="str">
        <f aca="false">IF(($F20&lt;&gt;"")*($G20&lt;&gt;"")*(JZ20&lt;&gt;"")*(KA20&lt;&gt;""),($F20&gt;$G20)*(JZ20&gt;KA20)+($F20=$G20)*(JZ20=KA20)+($F20&lt;$G20)*(JZ20&lt;KA20),"")</f>
        <v/>
      </c>
      <c r="KD20" s="229" t="str">
        <f aca="false">IF((KC20&lt;&gt;""),IF(OR($F20&lt;&gt;$G20,PrSettings!$M$4="●"),(($F20-$G20)=(JZ20-KA20))*1,0),"")</f>
        <v/>
      </c>
      <c r="KE20" s="229" t="str">
        <f aca="false">IF((KC20&lt;&gt;""),($F20=JZ20)*($G20=KA20),"")</f>
        <v/>
      </c>
      <c r="KF20" s="229" t="str">
        <f aca="false">IF(KC20&lt;&gt;"",IF(ABS($F20-$G20)&gt;=PrSettings!$M$7,(ABS($F20-$G20-JZ20+KA20)&lt;=1)*1,IF(AND(KC20,$F20=$G20,$F20&gt;=PrSettings!$M$6),(ABS(JZ20-$F20)&lt;=1)*1,IF(AND(ABS($F20-$G20-JZ20+KA20)&lt;=1,$F20+$G20&gt;=PrSettings!$M$8),(ABS(JZ20-$F20)&lt;=1)*(ABS(KA20-$G20)&lt;=1)*1,""))),"")</f>
        <v/>
      </c>
      <c r="KG20" s="234"/>
      <c r="KI20" s="227" t="n">
        <f aca="false">$B20</f>
        <v>15</v>
      </c>
      <c r="KJ20" s="228" t="str">
        <f aca="false">GrpC!$B$4</f>
        <v>Slovenia</v>
      </c>
      <c r="KK20" s="229" t="n">
        <f aca="false">$D20</f>
        <v>9</v>
      </c>
      <c r="KL20" s="228" t="str">
        <f aca="false">GrpC!$D$4</f>
        <v>Denmark</v>
      </c>
      <c r="KM20" s="232"/>
      <c r="KN20" s="232"/>
      <c r="KO20" s="233"/>
      <c r="KP20" s="229" t="str">
        <f aca="false">IF(($F20&lt;&gt;"")*($G20&lt;&gt;"")*(KM20&lt;&gt;"")*(KN20&lt;&gt;""),($F20&gt;$G20)*(KM20&gt;KN20)+($F20=$G20)*(KM20=KN20)+($F20&lt;$G20)*(KM20&lt;KN20),"")</f>
        <v/>
      </c>
      <c r="KQ20" s="229" t="str">
        <f aca="false">IF((KP20&lt;&gt;""),IF(OR($F20&lt;&gt;$G20,PrSettings!$M$4="●"),(($F20-$G20)=(KM20-KN20))*1,0),"")</f>
        <v/>
      </c>
      <c r="KR20" s="229" t="str">
        <f aca="false">IF((KP20&lt;&gt;""),($F20=KM20)*($G20=KN20),"")</f>
        <v/>
      </c>
      <c r="KS20" s="229" t="str">
        <f aca="false">IF(KP20&lt;&gt;"",IF(ABS($F20-$G20)&gt;=PrSettings!$M$7,(ABS($F20-$G20-KM20+KN20)&lt;=1)*1,IF(AND(KP20,$F20=$G20,$F20&gt;=PrSettings!$M$6),(ABS(KM20-$F20)&lt;=1)*1,IF(AND(ABS($F20-$G20-KM20+KN20)&lt;=1,$F20+$G20&gt;=PrSettings!$M$8),(ABS(KM20-$F20)&lt;=1)*(ABS(KN20-$G20)&lt;=1)*1,""))),"")</f>
        <v/>
      </c>
      <c r="KT20" s="234"/>
      <c r="KV20" s="227" t="n">
        <f aca="false">$B20</f>
        <v>15</v>
      </c>
      <c r="KW20" s="228" t="str">
        <f aca="false">GrpC!$B$4</f>
        <v>Slovenia</v>
      </c>
      <c r="KX20" s="229" t="n">
        <f aca="false">$D20</f>
        <v>9</v>
      </c>
      <c r="KY20" s="228" t="str">
        <f aca="false">GrpC!$D$4</f>
        <v>Denmark</v>
      </c>
      <c r="KZ20" s="232"/>
      <c r="LA20" s="232"/>
      <c r="LB20" s="233"/>
      <c r="LC20" s="229" t="str">
        <f aca="false">IF(($F20&lt;&gt;"")*($G20&lt;&gt;"")*(KZ20&lt;&gt;"")*(LA20&lt;&gt;""),($F20&gt;$G20)*(KZ20&gt;LA20)+($F20=$G20)*(KZ20=LA20)+($F20&lt;$G20)*(KZ20&lt;LA20),"")</f>
        <v/>
      </c>
      <c r="LD20" s="229" t="str">
        <f aca="false">IF((LC20&lt;&gt;""),IF(OR($F20&lt;&gt;$G20,PrSettings!$M$4="●"),(($F20-$G20)=(KZ20-LA20))*1,0),"")</f>
        <v/>
      </c>
      <c r="LE20" s="229" t="str">
        <f aca="false">IF((LC20&lt;&gt;""),($F20=KZ20)*($G20=LA20),"")</f>
        <v/>
      </c>
      <c r="LF20" s="229" t="str">
        <f aca="false">IF(LC20&lt;&gt;"",IF(ABS($F20-$G20)&gt;=PrSettings!$M$7,(ABS($F20-$G20-KZ20+LA20)&lt;=1)*1,IF(AND(LC20,$F20=$G20,$F20&gt;=PrSettings!$M$6),(ABS(KZ20-$F20)&lt;=1)*1,IF(AND(ABS($F20-$G20-KZ20+LA20)&lt;=1,$F20+$G20&gt;=PrSettings!$M$8),(ABS(KZ20-$F20)&lt;=1)*(ABS(LA20-$G20)&lt;=1)*1,""))),"")</f>
        <v/>
      </c>
      <c r="LG20" s="234"/>
      <c r="LI20" s="227" t="n">
        <f aca="false">$B20</f>
        <v>15</v>
      </c>
      <c r="LJ20" s="228" t="str">
        <f aca="false">GrpC!$B$4</f>
        <v>Slovenia</v>
      </c>
      <c r="LK20" s="229" t="n">
        <f aca="false">$D20</f>
        <v>9</v>
      </c>
      <c r="LL20" s="228" t="str">
        <f aca="false">GrpC!$D$4</f>
        <v>Denmark</v>
      </c>
      <c r="LM20" s="232"/>
      <c r="LN20" s="232"/>
      <c r="LO20" s="233"/>
      <c r="LP20" s="229" t="str">
        <f aca="false">IF(($F20&lt;&gt;"")*($G20&lt;&gt;"")*(LM20&lt;&gt;"")*(LN20&lt;&gt;""),($F20&gt;$G20)*(LM20&gt;LN20)+($F20=$G20)*(LM20=LN20)+($F20&lt;$G20)*(LM20&lt;LN20),"")</f>
        <v/>
      </c>
      <c r="LQ20" s="229" t="str">
        <f aca="false">IF((LP20&lt;&gt;""),IF(OR($F20&lt;&gt;$G20,PrSettings!$M$4="●"),(($F20-$G20)=(LM20-LN20))*1,0),"")</f>
        <v/>
      </c>
      <c r="LR20" s="229" t="str">
        <f aca="false">IF((LP20&lt;&gt;""),($F20=LM20)*($G20=LN20),"")</f>
        <v/>
      </c>
      <c r="LS20" s="229" t="str">
        <f aca="false">IF(LP20&lt;&gt;"",IF(ABS($F20-$G20)&gt;=PrSettings!$M$7,(ABS($F20-$G20-LM20+LN20)&lt;=1)*1,IF(AND(LP20,$F20=$G20,$F20&gt;=PrSettings!$M$6),(ABS(LM20-$F20)&lt;=1)*1,IF(AND(ABS($F20-$G20-LM20+LN20)&lt;=1,$F20+$G20&gt;=PrSettings!$M$8),(ABS(LM20-$F20)&lt;=1)*(ABS(LN20-$G20)&lt;=1)*1,""))),"")</f>
        <v/>
      </c>
      <c r="LT20" s="234"/>
      <c r="LV20" s="227" t="n">
        <f aca="false">$B20</f>
        <v>15</v>
      </c>
      <c r="LW20" s="228" t="str">
        <f aca="false">GrpC!$B$4</f>
        <v>Slovenia</v>
      </c>
      <c r="LX20" s="229" t="n">
        <f aca="false">$D20</f>
        <v>9</v>
      </c>
      <c r="LY20" s="228" t="str">
        <f aca="false">GrpC!$D$4</f>
        <v>Denmark</v>
      </c>
      <c r="LZ20" s="232"/>
      <c r="MA20" s="232"/>
      <c r="MB20" s="233"/>
      <c r="MC20" s="229" t="str">
        <f aca="false">IF(($F20&lt;&gt;"")*($G20&lt;&gt;"")*(LZ20&lt;&gt;"")*(MA20&lt;&gt;""),($F20&gt;$G20)*(LZ20&gt;MA20)+($F20=$G20)*(LZ20=MA20)+($F20&lt;$G20)*(LZ20&lt;MA20),"")</f>
        <v/>
      </c>
      <c r="MD20" s="229" t="str">
        <f aca="false">IF((MC20&lt;&gt;""),IF(OR($F20&lt;&gt;$G20,PrSettings!$M$4="●"),(($F20-$G20)=(LZ20-MA20))*1,0),"")</f>
        <v/>
      </c>
      <c r="ME20" s="229" t="str">
        <f aca="false">IF((MC20&lt;&gt;""),($F20=LZ20)*($G20=MA20),"")</f>
        <v/>
      </c>
      <c r="MF20" s="229" t="str">
        <f aca="false">IF(MC20&lt;&gt;"",IF(ABS($F20-$G20)&gt;=PrSettings!$M$7,(ABS($F20-$G20-LZ20+MA20)&lt;=1)*1,IF(AND(MC20,$F20=$G20,$F20&gt;=PrSettings!$M$6),(ABS(LZ20-$F20)&lt;=1)*1,IF(AND(ABS($F20-$G20-LZ20+MA20)&lt;=1,$F20+$G20&gt;=PrSettings!$M$8),(ABS(LZ20-$F20)&lt;=1)*(ABS(MA20-$G20)&lt;=1)*1,""))),"")</f>
        <v/>
      </c>
      <c r="MG20" s="234"/>
    </row>
    <row r="21" customFormat="false" ht="15.75" hidden="false" customHeight="true" outlineLevel="0" collapsed="false">
      <c r="A21" s="153"/>
      <c r="B21" s="227" t="n">
        <f aca="false" t="array" ref="B21:B21">INDEX(Groups!$C$7:$C$35,MATCH(C21,Groups!$D$7:$D$35,0))</f>
        <v>19</v>
      </c>
      <c r="C21" s="228" t="str">
        <f aca="false">GrpC!$B$5</f>
        <v>Serbia</v>
      </c>
      <c r="D21" s="229" t="n">
        <f aca="false" t="array" ref="D21:D21">INDEX(Groups!$C$7:$C$35,MATCH(E21,Groups!$D$7:$D$35,0))</f>
        <v>5</v>
      </c>
      <c r="E21" s="228" t="str">
        <f aca="false">GrpC!$D$5</f>
        <v>England</v>
      </c>
      <c r="F21" s="230" t="n">
        <f aca="false">GrpC!$E$5</f>
        <v>0</v>
      </c>
      <c r="G21" s="231" t="n">
        <f aca="false">GrpC!$G$5</f>
        <v>2</v>
      </c>
      <c r="H21" s="107"/>
      <c r="I21" s="227" t="n">
        <f aca="false">$B21</f>
        <v>19</v>
      </c>
      <c r="J21" s="228" t="str">
        <f aca="false">GrpC!$B$5</f>
        <v>Serbia</v>
      </c>
      <c r="K21" s="229" t="n">
        <f aca="false">$D21</f>
        <v>5</v>
      </c>
      <c r="L21" s="228" t="str">
        <f aca="false">GrpC!$D$5</f>
        <v>England</v>
      </c>
      <c r="M21" s="232"/>
      <c r="N21" s="232"/>
      <c r="O21" s="235"/>
      <c r="P21" s="229" t="str">
        <f aca="false">IF(($F21&lt;&gt;"")*($G21&lt;&gt;"")*(M21&lt;&gt;"")*(N21&lt;&gt;""),($F21&gt;$G21)*(M21&gt;N21)+($F21=$G21)*(M21=N21)+($F21&lt;$G21)*(M21&lt;N21),"")</f>
        <v/>
      </c>
      <c r="Q21" s="229" t="str">
        <f aca="false">IF((P21&lt;&gt;""),IF(OR($F21&lt;&gt;$G21,PrSettings!$M$4="●"),(($F21-$G21)=(M21-N21))*1,0),"")</f>
        <v/>
      </c>
      <c r="R21" s="229" t="str">
        <f aca="false">IF((P21&lt;&gt;""),($F21=M21)*($G21=N21),"")</f>
        <v/>
      </c>
      <c r="S21" s="229" t="str">
        <f aca="false">IF(P21&lt;&gt;"",IF(ABS($F21-$G21)&gt;=PrSettings!$M$7,(ABS($F21-$G21-M21+N21)&lt;=1)*1,IF(AND(P21,$F21=$G21,$F21&gt;=PrSettings!$M$6),(ABS(M21-$F21)&lt;=1)*1,IF(AND(ABS($F21-$G21-M21+N21)&lt;=1,$F21+$G21&gt;=PrSettings!$M$8),(ABS(M21-$F21)&lt;=1)*(ABS(N21-$G21)&lt;=1)*1,""))),"")</f>
        <v/>
      </c>
      <c r="T21" s="236"/>
      <c r="V21" s="227" t="n">
        <f aca="false">$B21</f>
        <v>19</v>
      </c>
      <c r="W21" s="228" t="str">
        <f aca="false">GrpC!$B$5</f>
        <v>Serbia</v>
      </c>
      <c r="X21" s="229" t="n">
        <f aca="false">$D21</f>
        <v>5</v>
      </c>
      <c r="Y21" s="228" t="str">
        <f aca="false">GrpC!$D$5</f>
        <v>England</v>
      </c>
      <c r="Z21" s="232"/>
      <c r="AA21" s="232"/>
      <c r="AB21" s="235"/>
      <c r="AC21" s="229" t="str">
        <f aca="false">IF(($F21&lt;&gt;"")*($G21&lt;&gt;"")*(Z21&lt;&gt;"")*(AA21&lt;&gt;""),($F21&gt;$G21)*(Z21&gt;AA21)+($F21=$G21)*(Z21=AA21)+($F21&lt;$G21)*(Z21&lt;AA21),"")</f>
        <v/>
      </c>
      <c r="AD21" s="229" t="str">
        <f aca="false">IF((AC21&lt;&gt;""),IF(OR($F21&lt;&gt;$G21,PrSettings!$M$4="●"),(($F21-$G21)=(Z21-AA21))*1,0),"")</f>
        <v/>
      </c>
      <c r="AE21" s="229" t="str">
        <f aca="false">IF((AC21&lt;&gt;""),($F21=Z21)*($G21=AA21),"")</f>
        <v/>
      </c>
      <c r="AF21" s="229" t="str">
        <f aca="false">IF(AC21&lt;&gt;"",IF(ABS($F21-$G21)&gt;=PrSettings!$M$7,(ABS($F21-$G21-Z21+AA21)&lt;=1)*1,IF(AND(AC21,$F21=$G21,$F21&gt;=PrSettings!$M$6),(ABS(Z21-$F21)&lt;=1)*1,IF(AND(ABS($F21-$G21-Z21+AA21)&lt;=1,$F21+$G21&gt;=PrSettings!$M$8),(ABS(Z21-$F21)&lt;=1)*(ABS(AA21-$G21)&lt;=1)*1,""))),"")</f>
        <v/>
      </c>
      <c r="AG21" s="236"/>
      <c r="AI21" s="227" t="n">
        <f aca="false">$B21</f>
        <v>19</v>
      </c>
      <c r="AJ21" s="228" t="str">
        <f aca="false">GrpC!$B$5</f>
        <v>Serbia</v>
      </c>
      <c r="AK21" s="229" t="n">
        <f aca="false">$D21</f>
        <v>5</v>
      </c>
      <c r="AL21" s="228" t="str">
        <f aca="false">GrpC!$D$5</f>
        <v>England</v>
      </c>
      <c r="AM21" s="232"/>
      <c r="AN21" s="232"/>
      <c r="AO21" s="235"/>
      <c r="AP21" s="229" t="str">
        <f aca="false">IF(($F21&lt;&gt;"")*($G21&lt;&gt;"")*(AM21&lt;&gt;"")*(AN21&lt;&gt;""),($F21&gt;$G21)*(AM21&gt;AN21)+($F21=$G21)*(AM21=AN21)+($F21&lt;$G21)*(AM21&lt;AN21),"")</f>
        <v/>
      </c>
      <c r="AQ21" s="229" t="str">
        <f aca="false">IF((AP21&lt;&gt;""),IF(OR($F21&lt;&gt;$G21,PrSettings!$M$4="●"),(($F21-$G21)=(AM21-AN21))*1,0),"")</f>
        <v/>
      </c>
      <c r="AR21" s="229" t="str">
        <f aca="false">IF((AP21&lt;&gt;""),($F21=AM21)*($G21=AN21),"")</f>
        <v/>
      </c>
      <c r="AS21" s="229" t="str">
        <f aca="false">IF(AP21&lt;&gt;"",IF(ABS($F21-$G21)&gt;=PrSettings!$M$7,(ABS($F21-$G21-AM21+AN21)&lt;=1)*1,IF(AND(AP21,$F21=$G21,$F21&gt;=PrSettings!$M$6),(ABS(AM21-$F21)&lt;=1)*1,IF(AND(ABS($F21-$G21-AM21+AN21)&lt;=1,$F21+$G21&gt;=PrSettings!$M$8),(ABS(AM21-$F21)&lt;=1)*(ABS(AN21-$G21)&lt;=1)*1,""))),"")</f>
        <v/>
      </c>
      <c r="AT21" s="236"/>
      <c r="AV21" s="227" t="n">
        <f aca="false">$B21</f>
        <v>19</v>
      </c>
      <c r="AW21" s="228" t="str">
        <f aca="false">GrpC!$B$5</f>
        <v>Serbia</v>
      </c>
      <c r="AX21" s="229" t="n">
        <f aca="false">$D21</f>
        <v>5</v>
      </c>
      <c r="AY21" s="228" t="str">
        <f aca="false">GrpC!$D$5</f>
        <v>England</v>
      </c>
      <c r="AZ21" s="232"/>
      <c r="BA21" s="232"/>
      <c r="BB21" s="235"/>
      <c r="BC21" s="229" t="str">
        <f aca="false">IF(($F21&lt;&gt;"")*($G21&lt;&gt;"")*(AZ21&lt;&gt;"")*(BA21&lt;&gt;""),($F21&gt;$G21)*(AZ21&gt;BA21)+($F21=$G21)*(AZ21=BA21)+($F21&lt;$G21)*(AZ21&lt;BA21),"")</f>
        <v/>
      </c>
      <c r="BD21" s="229" t="str">
        <f aca="false">IF((BC21&lt;&gt;""),IF(OR($F21&lt;&gt;$G21,PrSettings!$M$4="●"),(($F21-$G21)=(AZ21-BA21))*1,0),"")</f>
        <v/>
      </c>
      <c r="BE21" s="229" t="str">
        <f aca="false">IF((BC21&lt;&gt;""),($F21=AZ21)*($G21=BA21),"")</f>
        <v/>
      </c>
      <c r="BF21" s="229" t="str">
        <f aca="false">IF(BC21&lt;&gt;"",IF(ABS($F21-$G21)&gt;=PrSettings!$M$7,(ABS($F21-$G21-AZ21+BA21)&lt;=1)*1,IF(AND(BC21,$F21=$G21,$F21&gt;=PrSettings!$M$6),(ABS(AZ21-$F21)&lt;=1)*1,IF(AND(ABS($F21-$G21-AZ21+BA21)&lt;=1,$F21+$G21&gt;=PrSettings!$M$8),(ABS(AZ21-$F21)&lt;=1)*(ABS(BA21-$G21)&lt;=1)*1,""))),"")</f>
        <v/>
      </c>
      <c r="BG21" s="236"/>
      <c r="BI21" s="227" t="n">
        <f aca="false">$B21</f>
        <v>19</v>
      </c>
      <c r="BJ21" s="228" t="str">
        <f aca="false">GrpC!$B$5</f>
        <v>Serbia</v>
      </c>
      <c r="BK21" s="229" t="n">
        <f aca="false">$D21</f>
        <v>5</v>
      </c>
      <c r="BL21" s="228" t="str">
        <f aca="false">GrpC!$D$5</f>
        <v>England</v>
      </c>
      <c r="BM21" s="232"/>
      <c r="BN21" s="232"/>
      <c r="BO21" s="235"/>
      <c r="BP21" s="229" t="str">
        <f aca="false">IF(($F21&lt;&gt;"")*($G21&lt;&gt;"")*(BM21&lt;&gt;"")*(BN21&lt;&gt;""),($F21&gt;$G21)*(BM21&gt;BN21)+($F21=$G21)*(BM21=BN21)+($F21&lt;$G21)*(BM21&lt;BN21),"")</f>
        <v/>
      </c>
      <c r="BQ21" s="229" t="str">
        <f aca="false">IF((BP21&lt;&gt;""),IF(OR($F21&lt;&gt;$G21,PrSettings!$M$4="●"),(($F21-$G21)=(BM21-BN21))*1,0),"")</f>
        <v/>
      </c>
      <c r="BR21" s="229" t="str">
        <f aca="false">IF((BP21&lt;&gt;""),($F21=BM21)*($G21=BN21),"")</f>
        <v/>
      </c>
      <c r="BS21" s="229" t="str">
        <f aca="false">IF(BP21&lt;&gt;"",IF(ABS($F21-$G21)&gt;=PrSettings!$M$7,(ABS($F21-$G21-BM21+BN21)&lt;=1)*1,IF(AND(BP21,$F21=$G21,$F21&gt;=PrSettings!$M$6),(ABS(BM21-$F21)&lt;=1)*1,IF(AND(ABS($F21-$G21-BM21+BN21)&lt;=1,$F21+$G21&gt;=PrSettings!$M$8),(ABS(BM21-$F21)&lt;=1)*(ABS(BN21-$G21)&lt;=1)*1,""))),"")</f>
        <v/>
      </c>
      <c r="BT21" s="236"/>
      <c r="BV21" s="227" t="n">
        <f aca="false">$B21</f>
        <v>19</v>
      </c>
      <c r="BW21" s="228" t="str">
        <f aca="false">GrpC!$B$5</f>
        <v>Serbia</v>
      </c>
      <c r="BX21" s="229" t="n">
        <f aca="false">$D21</f>
        <v>5</v>
      </c>
      <c r="BY21" s="228" t="str">
        <f aca="false">GrpC!$D$5</f>
        <v>England</v>
      </c>
      <c r="BZ21" s="232"/>
      <c r="CA21" s="232"/>
      <c r="CB21" s="235"/>
      <c r="CC21" s="229" t="str">
        <f aca="false">IF(($F21&lt;&gt;"")*($G21&lt;&gt;"")*(BZ21&lt;&gt;"")*(CA21&lt;&gt;""),($F21&gt;$G21)*(BZ21&gt;CA21)+($F21=$G21)*(BZ21=CA21)+($F21&lt;$G21)*(BZ21&lt;CA21),"")</f>
        <v/>
      </c>
      <c r="CD21" s="229" t="str">
        <f aca="false">IF((CC21&lt;&gt;""),IF(OR($F21&lt;&gt;$G21,PrSettings!$M$4="●"),(($F21-$G21)=(BZ21-CA21))*1,0),"")</f>
        <v/>
      </c>
      <c r="CE21" s="229" t="str">
        <f aca="false">IF((CC21&lt;&gt;""),($F21=BZ21)*($G21=CA21),"")</f>
        <v/>
      </c>
      <c r="CF21" s="229" t="str">
        <f aca="false">IF(CC21&lt;&gt;"",IF(ABS($F21-$G21)&gt;=PrSettings!$M$7,(ABS($F21-$G21-BZ21+CA21)&lt;=1)*1,IF(AND(CC21,$F21=$G21,$F21&gt;=PrSettings!$M$6),(ABS(BZ21-$F21)&lt;=1)*1,IF(AND(ABS($F21-$G21-BZ21+CA21)&lt;=1,$F21+$G21&gt;=PrSettings!$M$8),(ABS(BZ21-$F21)&lt;=1)*(ABS(CA21-$G21)&lt;=1)*1,""))),"")</f>
        <v/>
      </c>
      <c r="CG21" s="236"/>
      <c r="CI21" s="227" t="n">
        <f aca="false">$B21</f>
        <v>19</v>
      </c>
      <c r="CJ21" s="228" t="str">
        <f aca="false">GrpC!$B$5</f>
        <v>Serbia</v>
      </c>
      <c r="CK21" s="229" t="n">
        <f aca="false">$D21</f>
        <v>5</v>
      </c>
      <c r="CL21" s="228" t="str">
        <f aca="false">GrpC!$D$5</f>
        <v>England</v>
      </c>
      <c r="CM21" s="232"/>
      <c r="CN21" s="232"/>
      <c r="CO21" s="235"/>
      <c r="CP21" s="229" t="str">
        <f aca="false">IF(($F21&lt;&gt;"")*($G21&lt;&gt;"")*(CM21&lt;&gt;"")*(CN21&lt;&gt;""),($F21&gt;$G21)*(CM21&gt;CN21)+($F21=$G21)*(CM21=CN21)+($F21&lt;$G21)*(CM21&lt;CN21),"")</f>
        <v/>
      </c>
      <c r="CQ21" s="229" t="str">
        <f aca="false">IF((CP21&lt;&gt;""),IF(OR($F21&lt;&gt;$G21,PrSettings!$M$4="●"),(($F21-$G21)=(CM21-CN21))*1,0),"")</f>
        <v/>
      </c>
      <c r="CR21" s="229" t="str">
        <f aca="false">IF((CP21&lt;&gt;""),($F21=CM21)*($G21=CN21),"")</f>
        <v/>
      </c>
      <c r="CS21" s="229" t="str">
        <f aca="false">IF(CP21&lt;&gt;"",IF(ABS($F21-$G21)&gt;=PrSettings!$M$7,(ABS($F21-$G21-CM21+CN21)&lt;=1)*1,IF(AND(CP21,$F21=$G21,$F21&gt;=PrSettings!$M$6),(ABS(CM21-$F21)&lt;=1)*1,IF(AND(ABS($F21-$G21-CM21+CN21)&lt;=1,$F21+$G21&gt;=PrSettings!$M$8),(ABS(CM21-$F21)&lt;=1)*(ABS(CN21-$G21)&lt;=1)*1,""))),"")</f>
        <v/>
      </c>
      <c r="CT21" s="236"/>
      <c r="CV21" s="227" t="n">
        <f aca="false">$B21</f>
        <v>19</v>
      </c>
      <c r="CW21" s="228" t="str">
        <f aca="false">GrpC!$B$5</f>
        <v>Serbia</v>
      </c>
      <c r="CX21" s="229" t="n">
        <f aca="false">$D21</f>
        <v>5</v>
      </c>
      <c r="CY21" s="228" t="str">
        <f aca="false">GrpC!$D$5</f>
        <v>England</v>
      </c>
      <c r="CZ21" s="232"/>
      <c r="DA21" s="232"/>
      <c r="DB21" s="235"/>
      <c r="DC21" s="229" t="str">
        <f aca="false">IF(($F21&lt;&gt;"")*($G21&lt;&gt;"")*(CZ21&lt;&gt;"")*(DA21&lt;&gt;""),($F21&gt;$G21)*(CZ21&gt;DA21)+($F21=$G21)*(CZ21=DA21)+($F21&lt;$G21)*(CZ21&lt;DA21),"")</f>
        <v/>
      </c>
      <c r="DD21" s="229" t="str">
        <f aca="false">IF((DC21&lt;&gt;""),IF(OR($F21&lt;&gt;$G21,PrSettings!$M$4="●"),(($F21-$G21)=(CZ21-DA21))*1,0),"")</f>
        <v/>
      </c>
      <c r="DE21" s="229" t="str">
        <f aca="false">IF((DC21&lt;&gt;""),($F21=CZ21)*($G21=DA21),"")</f>
        <v/>
      </c>
      <c r="DF21" s="229" t="str">
        <f aca="false">IF(DC21&lt;&gt;"",IF(ABS($F21-$G21)&gt;=PrSettings!$M$7,(ABS($F21-$G21-CZ21+DA21)&lt;=1)*1,IF(AND(DC21,$F21=$G21,$F21&gt;=PrSettings!$M$6),(ABS(CZ21-$F21)&lt;=1)*1,IF(AND(ABS($F21-$G21-CZ21+DA21)&lt;=1,$F21+$G21&gt;=PrSettings!$M$8),(ABS(CZ21-$F21)&lt;=1)*(ABS(DA21-$G21)&lt;=1)*1,""))),"")</f>
        <v/>
      </c>
      <c r="DG21" s="236"/>
      <c r="DI21" s="227" t="n">
        <f aca="false">$B21</f>
        <v>19</v>
      </c>
      <c r="DJ21" s="228" t="str">
        <f aca="false">GrpC!$B$5</f>
        <v>Serbia</v>
      </c>
      <c r="DK21" s="229" t="n">
        <f aca="false">$D21</f>
        <v>5</v>
      </c>
      <c r="DL21" s="228" t="str">
        <f aca="false">GrpC!$D$5</f>
        <v>England</v>
      </c>
      <c r="DM21" s="232"/>
      <c r="DN21" s="232"/>
      <c r="DO21" s="235"/>
      <c r="DP21" s="229" t="str">
        <f aca="false">IF(($F21&lt;&gt;"")*($G21&lt;&gt;"")*(DM21&lt;&gt;"")*(DN21&lt;&gt;""),($F21&gt;$G21)*(DM21&gt;DN21)+($F21=$G21)*(DM21=DN21)+($F21&lt;$G21)*(DM21&lt;DN21),"")</f>
        <v/>
      </c>
      <c r="DQ21" s="229" t="str">
        <f aca="false">IF((DP21&lt;&gt;""),IF(OR($F21&lt;&gt;$G21,PrSettings!$M$4="●"),(($F21-$G21)=(DM21-DN21))*1,0),"")</f>
        <v/>
      </c>
      <c r="DR21" s="229" t="str">
        <f aca="false">IF((DP21&lt;&gt;""),($F21=DM21)*($G21=DN21),"")</f>
        <v/>
      </c>
      <c r="DS21" s="229" t="str">
        <f aca="false">IF(DP21&lt;&gt;"",IF(ABS($F21-$G21)&gt;=PrSettings!$M$7,(ABS($F21-$G21-DM21+DN21)&lt;=1)*1,IF(AND(DP21,$F21=$G21,$F21&gt;=PrSettings!$M$6),(ABS(DM21-$F21)&lt;=1)*1,IF(AND(ABS($F21-$G21-DM21+DN21)&lt;=1,$F21+$G21&gt;=PrSettings!$M$8),(ABS(DM21-$F21)&lt;=1)*(ABS(DN21-$G21)&lt;=1)*1,""))),"")</f>
        <v/>
      </c>
      <c r="DT21" s="236"/>
      <c r="DV21" s="227" t="n">
        <f aca="false">$B21</f>
        <v>19</v>
      </c>
      <c r="DW21" s="228" t="str">
        <f aca="false">GrpC!$B$5</f>
        <v>Serbia</v>
      </c>
      <c r="DX21" s="229" t="n">
        <f aca="false">$D21</f>
        <v>5</v>
      </c>
      <c r="DY21" s="228" t="str">
        <f aca="false">GrpC!$D$5</f>
        <v>England</v>
      </c>
      <c r="DZ21" s="232"/>
      <c r="EA21" s="232"/>
      <c r="EB21" s="235"/>
      <c r="EC21" s="229" t="str">
        <f aca="false">IF(($F21&lt;&gt;"")*($G21&lt;&gt;"")*(DZ21&lt;&gt;"")*(EA21&lt;&gt;""),($F21&gt;$G21)*(DZ21&gt;EA21)+($F21=$G21)*(DZ21=EA21)+($F21&lt;$G21)*(DZ21&lt;EA21),"")</f>
        <v/>
      </c>
      <c r="ED21" s="229" t="str">
        <f aca="false">IF((EC21&lt;&gt;""),IF(OR($F21&lt;&gt;$G21,PrSettings!$M$4="●"),(($F21-$G21)=(DZ21-EA21))*1,0),"")</f>
        <v/>
      </c>
      <c r="EE21" s="229" t="str">
        <f aca="false">IF((EC21&lt;&gt;""),($F21=DZ21)*($G21=EA21),"")</f>
        <v/>
      </c>
      <c r="EF21" s="229" t="str">
        <f aca="false">IF(EC21&lt;&gt;"",IF(ABS($F21-$G21)&gt;=PrSettings!$M$7,(ABS($F21-$G21-DZ21+EA21)&lt;=1)*1,IF(AND(EC21,$F21=$G21,$F21&gt;=PrSettings!$M$6),(ABS(DZ21-$F21)&lt;=1)*1,IF(AND(ABS($F21-$G21-DZ21+EA21)&lt;=1,$F21+$G21&gt;=PrSettings!$M$8),(ABS(DZ21-$F21)&lt;=1)*(ABS(EA21-$G21)&lt;=1)*1,""))),"")</f>
        <v/>
      </c>
      <c r="EG21" s="236"/>
      <c r="EI21" s="227" t="n">
        <f aca="false">$B21</f>
        <v>19</v>
      </c>
      <c r="EJ21" s="228" t="str">
        <f aca="false">GrpC!$B$5</f>
        <v>Serbia</v>
      </c>
      <c r="EK21" s="229" t="n">
        <f aca="false">$D21</f>
        <v>5</v>
      </c>
      <c r="EL21" s="228" t="str">
        <f aca="false">GrpC!$D$5</f>
        <v>England</v>
      </c>
      <c r="EM21" s="232"/>
      <c r="EN21" s="232"/>
      <c r="EO21" s="235"/>
      <c r="EP21" s="229" t="str">
        <f aca="false">IF(($F21&lt;&gt;"")*($G21&lt;&gt;"")*(EM21&lt;&gt;"")*(EN21&lt;&gt;""),($F21&gt;$G21)*(EM21&gt;EN21)+($F21=$G21)*(EM21=EN21)+($F21&lt;$G21)*(EM21&lt;EN21),"")</f>
        <v/>
      </c>
      <c r="EQ21" s="229" t="str">
        <f aca="false">IF((EP21&lt;&gt;""),IF(OR($F21&lt;&gt;$G21,PrSettings!$M$4="●"),(($F21-$G21)=(EM21-EN21))*1,0),"")</f>
        <v/>
      </c>
      <c r="ER21" s="229" t="str">
        <f aca="false">IF((EP21&lt;&gt;""),($F21=EM21)*($G21=EN21),"")</f>
        <v/>
      </c>
      <c r="ES21" s="229" t="str">
        <f aca="false">IF(EP21&lt;&gt;"",IF(ABS($F21-$G21)&gt;=PrSettings!$M$7,(ABS($F21-$G21-EM21+EN21)&lt;=1)*1,IF(AND(EP21,$F21=$G21,$F21&gt;=PrSettings!$M$6),(ABS(EM21-$F21)&lt;=1)*1,IF(AND(ABS($F21-$G21-EM21+EN21)&lt;=1,$F21+$G21&gt;=PrSettings!$M$8),(ABS(EM21-$F21)&lt;=1)*(ABS(EN21-$G21)&lt;=1)*1,""))),"")</f>
        <v/>
      </c>
      <c r="ET21" s="236"/>
      <c r="EV21" s="227" t="n">
        <f aca="false">$B21</f>
        <v>19</v>
      </c>
      <c r="EW21" s="228" t="str">
        <f aca="false">GrpC!$B$5</f>
        <v>Serbia</v>
      </c>
      <c r="EX21" s="229" t="n">
        <f aca="false">$D21</f>
        <v>5</v>
      </c>
      <c r="EY21" s="228" t="str">
        <f aca="false">GrpC!$D$5</f>
        <v>England</v>
      </c>
      <c r="EZ21" s="232"/>
      <c r="FA21" s="232"/>
      <c r="FB21" s="235"/>
      <c r="FC21" s="229" t="str">
        <f aca="false">IF(($F21&lt;&gt;"")*($G21&lt;&gt;"")*(EZ21&lt;&gt;"")*(FA21&lt;&gt;""),($F21&gt;$G21)*(EZ21&gt;FA21)+($F21=$G21)*(EZ21=FA21)+($F21&lt;$G21)*(EZ21&lt;FA21),"")</f>
        <v/>
      </c>
      <c r="FD21" s="229" t="str">
        <f aca="false">IF((FC21&lt;&gt;""),IF(OR($F21&lt;&gt;$G21,PrSettings!$M$4="●"),(($F21-$G21)=(EZ21-FA21))*1,0),"")</f>
        <v/>
      </c>
      <c r="FE21" s="229" t="str">
        <f aca="false">IF((FC21&lt;&gt;""),($F21=EZ21)*($G21=FA21),"")</f>
        <v/>
      </c>
      <c r="FF21" s="229" t="str">
        <f aca="false">IF(FC21&lt;&gt;"",IF(ABS($F21-$G21)&gt;=PrSettings!$M$7,(ABS($F21-$G21-EZ21+FA21)&lt;=1)*1,IF(AND(FC21,$F21=$G21,$F21&gt;=PrSettings!$M$6),(ABS(EZ21-$F21)&lt;=1)*1,IF(AND(ABS($F21-$G21-EZ21+FA21)&lt;=1,$F21+$G21&gt;=PrSettings!$M$8),(ABS(EZ21-$F21)&lt;=1)*(ABS(FA21-$G21)&lt;=1)*1,""))),"")</f>
        <v/>
      </c>
      <c r="FG21" s="236"/>
      <c r="FI21" s="227" t="n">
        <f aca="false">$B21</f>
        <v>19</v>
      </c>
      <c r="FJ21" s="228" t="str">
        <f aca="false">GrpC!$B$5</f>
        <v>Serbia</v>
      </c>
      <c r="FK21" s="229" t="n">
        <f aca="false">$D21</f>
        <v>5</v>
      </c>
      <c r="FL21" s="228" t="str">
        <f aca="false">GrpC!$D$5</f>
        <v>England</v>
      </c>
      <c r="FM21" s="232"/>
      <c r="FN21" s="232"/>
      <c r="FO21" s="235"/>
      <c r="FP21" s="229" t="str">
        <f aca="false">IF(($F21&lt;&gt;"")*($G21&lt;&gt;"")*(FM21&lt;&gt;"")*(FN21&lt;&gt;""),($F21&gt;$G21)*(FM21&gt;FN21)+($F21=$G21)*(FM21=FN21)+($F21&lt;$G21)*(FM21&lt;FN21),"")</f>
        <v/>
      </c>
      <c r="FQ21" s="229" t="str">
        <f aca="false">IF((FP21&lt;&gt;""),IF(OR($F21&lt;&gt;$G21,PrSettings!$M$4="●"),(($F21-$G21)=(FM21-FN21))*1,0),"")</f>
        <v/>
      </c>
      <c r="FR21" s="229" t="str">
        <f aca="false">IF((FP21&lt;&gt;""),($F21=FM21)*($G21=FN21),"")</f>
        <v/>
      </c>
      <c r="FS21" s="229" t="str">
        <f aca="false">IF(FP21&lt;&gt;"",IF(ABS($F21-$G21)&gt;=PrSettings!$M$7,(ABS($F21-$G21-FM21+FN21)&lt;=1)*1,IF(AND(FP21,$F21=$G21,$F21&gt;=PrSettings!$M$6),(ABS(FM21-$F21)&lt;=1)*1,IF(AND(ABS($F21-$G21-FM21+FN21)&lt;=1,$F21+$G21&gt;=PrSettings!$M$8),(ABS(FM21-$F21)&lt;=1)*(ABS(FN21-$G21)&lt;=1)*1,""))),"")</f>
        <v/>
      </c>
      <c r="FT21" s="236"/>
      <c r="FV21" s="227" t="n">
        <f aca="false">$B21</f>
        <v>19</v>
      </c>
      <c r="FW21" s="228" t="str">
        <f aca="false">GrpC!$B$5</f>
        <v>Serbia</v>
      </c>
      <c r="FX21" s="229" t="n">
        <f aca="false">$D21</f>
        <v>5</v>
      </c>
      <c r="FY21" s="228" t="str">
        <f aca="false">GrpC!$D$5</f>
        <v>England</v>
      </c>
      <c r="FZ21" s="232"/>
      <c r="GA21" s="232"/>
      <c r="GB21" s="235"/>
      <c r="GC21" s="229" t="str">
        <f aca="false">IF(($F21&lt;&gt;"")*($G21&lt;&gt;"")*(FZ21&lt;&gt;"")*(GA21&lt;&gt;""),($F21&gt;$G21)*(FZ21&gt;GA21)+($F21=$G21)*(FZ21=GA21)+($F21&lt;$G21)*(FZ21&lt;GA21),"")</f>
        <v/>
      </c>
      <c r="GD21" s="229" t="str">
        <f aca="false">IF((GC21&lt;&gt;""),IF(OR($F21&lt;&gt;$G21,PrSettings!$M$4="●"),(($F21-$G21)=(FZ21-GA21))*1,0),"")</f>
        <v/>
      </c>
      <c r="GE21" s="229" t="str">
        <f aca="false">IF((GC21&lt;&gt;""),($F21=FZ21)*($G21=GA21),"")</f>
        <v/>
      </c>
      <c r="GF21" s="229" t="str">
        <f aca="false">IF(GC21&lt;&gt;"",IF(ABS($F21-$G21)&gt;=PrSettings!$M$7,(ABS($F21-$G21-FZ21+GA21)&lt;=1)*1,IF(AND(GC21,$F21=$G21,$F21&gt;=PrSettings!$M$6),(ABS(FZ21-$F21)&lt;=1)*1,IF(AND(ABS($F21-$G21-FZ21+GA21)&lt;=1,$F21+$G21&gt;=PrSettings!$M$8),(ABS(FZ21-$F21)&lt;=1)*(ABS(GA21-$G21)&lt;=1)*1,""))),"")</f>
        <v/>
      </c>
      <c r="GG21" s="236"/>
      <c r="GI21" s="227" t="n">
        <f aca="false">$B21</f>
        <v>19</v>
      </c>
      <c r="GJ21" s="228" t="str">
        <f aca="false">GrpC!$B$5</f>
        <v>Serbia</v>
      </c>
      <c r="GK21" s="229" t="n">
        <f aca="false">$D21</f>
        <v>5</v>
      </c>
      <c r="GL21" s="228" t="str">
        <f aca="false">GrpC!$D$5</f>
        <v>England</v>
      </c>
      <c r="GM21" s="232"/>
      <c r="GN21" s="232"/>
      <c r="GO21" s="235"/>
      <c r="GP21" s="229" t="str">
        <f aca="false">IF(($F21&lt;&gt;"")*($G21&lt;&gt;"")*(GM21&lt;&gt;"")*(GN21&lt;&gt;""),($F21&gt;$G21)*(GM21&gt;GN21)+($F21=$G21)*(GM21=GN21)+($F21&lt;$G21)*(GM21&lt;GN21),"")</f>
        <v/>
      </c>
      <c r="GQ21" s="229" t="str">
        <f aca="false">IF((GP21&lt;&gt;""),IF(OR($F21&lt;&gt;$G21,PrSettings!$M$4="●"),(($F21-$G21)=(GM21-GN21))*1,0),"")</f>
        <v/>
      </c>
      <c r="GR21" s="229" t="str">
        <f aca="false">IF((GP21&lt;&gt;""),($F21=GM21)*($G21=GN21),"")</f>
        <v/>
      </c>
      <c r="GS21" s="229" t="str">
        <f aca="false">IF(GP21&lt;&gt;"",IF(ABS($F21-$G21)&gt;=PrSettings!$M$7,(ABS($F21-$G21-GM21+GN21)&lt;=1)*1,IF(AND(GP21,$F21=$G21,$F21&gt;=PrSettings!$M$6),(ABS(GM21-$F21)&lt;=1)*1,IF(AND(ABS($F21-$G21-GM21+GN21)&lt;=1,$F21+$G21&gt;=PrSettings!$M$8),(ABS(GM21-$F21)&lt;=1)*(ABS(GN21-$G21)&lt;=1)*1,""))),"")</f>
        <v/>
      </c>
      <c r="GT21" s="236"/>
      <c r="GV21" s="227" t="n">
        <f aca="false">$B21</f>
        <v>19</v>
      </c>
      <c r="GW21" s="228" t="str">
        <f aca="false">GrpC!$B$5</f>
        <v>Serbia</v>
      </c>
      <c r="GX21" s="229" t="n">
        <f aca="false">$D21</f>
        <v>5</v>
      </c>
      <c r="GY21" s="228" t="str">
        <f aca="false">GrpC!$D$5</f>
        <v>England</v>
      </c>
      <c r="GZ21" s="232"/>
      <c r="HA21" s="232"/>
      <c r="HB21" s="235"/>
      <c r="HC21" s="229" t="str">
        <f aca="false">IF(($F21&lt;&gt;"")*($G21&lt;&gt;"")*(GZ21&lt;&gt;"")*(HA21&lt;&gt;""),($F21&gt;$G21)*(GZ21&gt;HA21)+($F21=$G21)*(GZ21=HA21)+($F21&lt;$G21)*(GZ21&lt;HA21),"")</f>
        <v/>
      </c>
      <c r="HD21" s="229" t="str">
        <f aca="false">IF((HC21&lt;&gt;""),IF(OR($F21&lt;&gt;$G21,PrSettings!$M$4="●"),(($F21-$G21)=(GZ21-HA21))*1,0),"")</f>
        <v/>
      </c>
      <c r="HE21" s="229" t="str">
        <f aca="false">IF((HC21&lt;&gt;""),($F21=GZ21)*($G21=HA21),"")</f>
        <v/>
      </c>
      <c r="HF21" s="229" t="str">
        <f aca="false">IF(HC21&lt;&gt;"",IF(ABS($F21-$G21)&gt;=PrSettings!$M$7,(ABS($F21-$G21-GZ21+HA21)&lt;=1)*1,IF(AND(HC21,$F21=$G21,$F21&gt;=PrSettings!$M$6),(ABS(GZ21-$F21)&lt;=1)*1,IF(AND(ABS($F21-$G21-GZ21+HA21)&lt;=1,$F21+$G21&gt;=PrSettings!$M$8),(ABS(GZ21-$F21)&lt;=1)*(ABS(HA21-$G21)&lt;=1)*1,""))),"")</f>
        <v/>
      </c>
      <c r="HG21" s="236"/>
      <c r="HI21" s="227" t="n">
        <f aca="false">$B21</f>
        <v>19</v>
      </c>
      <c r="HJ21" s="228" t="str">
        <f aca="false">GrpC!$B$5</f>
        <v>Serbia</v>
      </c>
      <c r="HK21" s="229" t="n">
        <f aca="false">$D21</f>
        <v>5</v>
      </c>
      <c r="HL21" s="228" t="str">
        <f aca="false">GrpC!$D$5</f>
        <v>England</v>
      </c>
      <c r="HM21" s="232"/>
      <c r="HN21" s="232"/>
      <c r="HO21" s="235"/>
      <c r="HP21" s="229" t="str">
        <f aca="false">IF(($F21&lt;&gt;"")*($G21&lt;&gt;"")*(HM21&lt;&gt;"")*(HN21&lt;&gt;""),($F21&gt;$G21)*(HM21&gt;HN21)+($F21=$G21)*(HM21=HN21)+($F21&lt;$G21)*(HM21&lt;HN21),"")</f>
        <v/>
      </c>
      <c r="HQ21" s="229" t="str">
        <f aca="false">IF((HP21&lt;&gt;""),IF(OR($F21&lt;&gt;$G21,PrSettings!$M$4="●"),(($F21-$G21)=(HM21-HN21))*1,0),"")</f>
        <v/>
      </c>
      <c r="HR21" s="229" t="str">
        <f aca="false">IF((HP21&lt;&gt;""),($F21=HM21)*($G21=HN21),"")</f>
        <v/>
      </c>
      <c r="HS21" s="229" t="str">
        <f aca="false">IF(HP21&lt;&gt;"",IF(ABS($F21-$G21)&gt;=PrSettings!$M$7,(ABS($F21-$G21-HM21+HN21)&lt;=1)*1,IF(AND(HP21,$F21=$G21,$F21&gt;=PrSettings!$M$6),(ABS(HM21-$F21)&lt;=1)*1,IF(AND(ABS($F21-$G21-HM21+HN21)&lt;=1,$F21+$G21&gt;=PrSettings!$M$8),(ABS(HM21-$F21)&lt;=1)*(ABS(HN21-$G21)&lt;=1)*1,""))),"")</f>
        <v/>
      </c>
      <c r="HT21" s="236"/>
      <c r="HV21" s="227" t="n">
        <f aca="false">$B21</f>
        <v>19</v>
      </c>
      <c r="HW21" s="228" t="str">
        <f aca="false">GrpC!$B$5</f>
        <v>Serbia</v>
      </c>
      <c r="HX21" s="229" t="n">
        <f aca="false">$D21</f>
        <v>5</v>
      </c>
      <c r="HY21" s="228" t="str">
        <f aca="false">GrpC!$D$5</f>
        <v>England</v>
      </c>
      <c r="HZ21" s="232"/>
      <c r="IA21" s="232"/>
      <c r="IB21" s="235"/>
      <c r="IC21" s="229" t="str">
        <f aca="false">IF(($F21&lt;&gt;"")*($G21&lt;&gt;"")*(HZ21&lt;&gt;"")*(IA21&lt;&gt;""),($F21&gt;$G21)*(HZ21&gt;IA21)+($F21=$G21)*(HZ21=IA21)+($F21&lt;$G21)*(HZ21&lt;IA21),"")</f>
        <v/>
      </c>
      <c r="ID21" s="229" t="str">
        <f aca="false">IF((IC21&lt;&gt;""),IF(OR($F21&lt;&gt;$G21,PrSettings!$M$4="●"),(($F21-$G21)=(HZ21-IA21))*1,0),"")</f>
        <v/>
      </c>
      <c r="IE21" s="229" t="str">
        <f aca="false">IF((IC21&lt;&gt;""),($F21=HZ21)*($G21=IA21),"")</f>
        <v/>
      </c>
      <c r="IF21" s="229" t="str">
        <f aca="false">IF(IC21&lt;&gt;"",IF(ABS($F21-$G21)&gt;=PrSettings!$M$7,(ABS($F21-$G21-HZ21+IA21)&lt;=1)*1,IF(AND(IC21,$F21=$G21,$F21&gt;=PrSettings!$M$6),(ABS(HZ21-$F21)&lt;=1)*1,IF(AND(ABS($F21-$G21-HZ21+IA21)&lt;=1,$F21+$G21&gt;=PrSettings!$M$8),(ABS(HZ21-$F21)&lt;=1)*(ABS(IA21-$G21)&lt;=1)*1,""))),"")</f>
        <v/>
      </c>
      <c r="IG21" s="236"/>
      <c r="II21" s="227" t="n">
        <f aca="false">$B21</f>
        <v>19</v>
      </c>
      <c r="IJ21" s="228" t="str">
        <f aca="false">GrpC!$B$5</f>
        <v>Serbia</v>
      </c>
      <c r="IK21" s="229" t="n">
        <f aca="false">$D21</f>
        <v>5</v>
      </c>
      <c r="IL21" s="228" t="str">
        <f aca="false">GrpC!$D$5</f>
        <v>England</v>
      </c>
      <c r="IM21" s="232"/>
      <c r="IN21" s="232"/>
      <c r="IO21" s="235"/>
      <c r="IP21" s="229" t="str">
        <f aca="false">IF(($F21&lt;&gt;"")*($G21&lt;&gt;"")*(IM21&lt;&gt;"")*(IN21&lt;&gt;""),($F21&gt;$G21)*(IM21&gt;IN21)+($F21=$G21)*(IM21=IN21)+($F21&lt;$G21)*(IM21&lt;IN21),"")</f>
        <v/>
      </c>
      <c r="IQ21" s="229" t="str">
        <f aca="false">IF((IP21&lt;&gt;""),IF(OR($F21&lt;&gt;$G21,PrSettings!$M$4="●"),(($F21-$G21)=(IM21-IN21))*1,0),"")</f>
        <v/>
      </c>
      <c r="IR21" s="229" t="str">
        <f aca="false">IF((IP21&lt;&gt;""),($F21=IM21)*($G21=IN21),"")</f>
        <v/>
      </c>
      <c r="IS21" s="229" t="str">
        <f aca="false">IF(IP21&lt;&gt;"",IF(ABS($F21-$G21)&gt;=PrSettings!$M$7,(ABS($F21-$G21-IM21+IN21)&lt;=1)*1,IF(AND(IP21,$F21=$G21,$F21&gt;=PrSettings!$M$6),(ABS(IM21-$F21)&lt;=1)*1,IF(AND(ABS($F21-$G21-IM21+IN21)&lt;=1,$F21+$G21&gt;=PrSettings!$M$8),(ABS(IM21-$F21)&lt;=1)*(ABS(IN21-$G21)&lt;=1)*1,""))),"")</f>
        <v/>
      </c>
      <c r="IT21" s="236"/>
      <c r="IV21" s="227" t="n">
        <f aca="false">$B21</f>
        <v>19</v>
      </c>
      <c r="IW21" s="228" t="str">
        <f aca="false">GrpC!$B$5</f>
        <v>Serbia</v>
      </c>
      <c r="IX21" s="229" t="n">
        <f aca="false">$D21</f>
        <v>5</v>
      </c>
      <c r="IY21" s="228" t="str">
        <f aca="false">GrpC!$D$5</f>
        <v>England</v>
      </c>
      <c r="IZ21" s="232"/>
      <c r="JA21" s="232"/>
      <c r="JB21" s="235"/>
      <c r="JC21" s="229" t="str">
        <f aca="false">IF(($F21&lt;&gt;"")*($G21&lt;&gt;"")*(IZ21&lt;&gt;"")*(JA21&lt;&gt;""),($F21&gt;$G21)*(IZ21&gt;JA21)+($F21=$G21)*(IZ21=JA21)+($F21&lt;$G21)*(IZ21&lt;JA21),"")</f>
        <v/>
      </c>
      <c r="JD21" s="229" t="str">
        <f aca="false">IF((JC21&lt;&gt;""),IF(OR($F21&lt;&gt;$G21,PrSettings!$M$4="●"),(($F21-$G21)=(IZ21-JA21))*1,0),"")</f>
        <v/>
      </c>
      <c r="JE21" s="229" t="str">
        <f aca="false">IF((JC21&lt;&gt;""),($F21=IZ21)*($G21=JA21),"")</f>
        <v/>
      </c>
      <c r="JF21" s="229" t="str">
        <f aca="false">IF(JC21&lt;&gt;"",IF(ABS($F21-$G21)&gt;=PrSettings!$M$7,(ABS($F21-$G21-IZ21+JA21)&lt;=1)*1,IF(AND(JC21,$F21=$G21,$F21&gt;=PrSettings!$M$6),(ABS(IZ21-$F21)&lt;=1)*1,IF(AND(ABS($F21-$G21-IZ21+JA21)&lt;=1,$F21+$G21&gt;=PrSettings!$M$8),(ABS(IZ21-$F21)&lt;=1)*(ABS(JA21-$G21)&lt;=1)*1,""))),"")</f>
        <v/>
      </c>
      <c r="JG21" s="236"/>
      <c r="JI21" s="227" t="n">
        <f aca="false">$B21</f>
        <v>19</v>
      </c>
      <c r="JJ21" s="228" t="str">
        <f aca="false">GrpC!$B$5</f>
        <v>Serbia</v>
      </c>
      <c r="JK21" s="229" t="n">
        <f aca="false">$D21</f>
        <v>5</v>
      </c>
      <c r="JL21" s="228" t="str">
        <f aca="false">GrpC!$D$5</f>
        <v>England</v>
      </c>
      <c r="JM21" s="232"/>
      <c r="JN21" s="232"/>
      <c r="JO21" s="235"/>
      <c r="JP21" s="229" t="str">
        <f aca="false">IF(($F21&lt;&gt;"")*($G21&lt;&gt;"")*(JM21&lt;&gt;"")*(JN21&lt;&gt;""),($F21&gt;$G21)*(JM21&gt;JN21)+($F21=$G21)*(JM21=JN21)+($F21&lt;$G21)*(JM21&lt;JN21),"")</f>
        <v/>
      </c>
      <c r="JQ21" s="229" t="str">
        <f aca="false">IF((JP21&lt;&gt;""),IF(OR($F21&lt;&gt;$G21,PrSettings!$M$4="●"),(($F21-$G21)=(JM21-JN21))*1,0),"")</f>
        <v/>
      </c>
      <c r="JR21" s="229" t="str">
        <f aca="false">IF((JP21&lt;&gt;""),($F21=JM21)*($G21=JN21),"")</f>
        <v/>
      </c>
      <c r="JS21" s="229" t="str">
        <f aca="false">IF(JP21&lt;&gt;"",IF(ABS($F21-$G21)&gt;=PrSettings!$M$7,(ABS($F21-$G21-JM21+JN21)&lt;=1)*1,IF(AND(JP21,$F21=$G21,$F21&gt;=PrSettings!$M$6),(ABS(JM21-$F21)&lt;=1)*1,IF(AND(ABS($F21-$G21-JM21+JN21)&lt;=1,$F21+$G21&gt;=PrSettings!$M$8),(ABS(JM21-$F21)&lt;=1)*(ABS(JN21-$G21)&lt;=1)*1,""))),"")</f>
        <v/>
      </c>
      <c r="JT21" s="236"/>
      <c r="JV21" s="227" t="n">
        <f aca="false">$B21</f>
        <v>19</v>
      </c>
      <c r="JW21" s="228" t="str">
        <f aca="false">GrpC!$B$5</f>
        <v>Serbia</v>
      </c>
      <c r="JX21" s="229" t="n">
        <f aca="false">$D21</f>
        <v>5</v>
      </c>
      <c r="JY21" s="228" t="str">
        <f aca="false">GrpC!$D$5</f>
        <v>England</v>
      </c>
      <c r="JZ21" s="232"/>
      <c r="KA21" s="232"/>
      <c r="KB21" s="235"/>
      <c r="KC21" s="229" t="str">
        <f aca="false">IF(($F21&lt;&gt;"")*($G21&lt;&gt;"")*(JZ21&lt;&gt;"")*(KA21&lt;&gt;""),($F21&gt;$G21)*(JZ21&gt;KA21)+($F21=$G21)*(JZ21=KA21)+($F21&lt;$G21)*(JZ21&lt;KA21),"")</f>
        <v/>
      </c>
      <c r="KD21" s="229" t="str">
        <f aca="false">IF((KC21&lt;&gt;""),IF(OR($F21&lt;&gt;$G21,PrSettings!$M$4="●"),(($F21-$G21)=(JZ21-KA21))*1,0),"")</f>
        <v/>
      </c>
      <c r="KE21" s="229" t="str">
        <f aca="false">IF((KC21&lt;&gt;""),($F21=JZ21)*($G21=KA21),"")</f>
        <v/>
      </c>
      <c r="KF21" s="229" t="str">
        <f aca="false">IF(KC21&lt;&gt;"",IF(ABS($F21-$G21)&gt;=PrSettings!$M$7,(ABS($F21-$G21-JZ21+KA21)&lt;=1)*1,IF(AND(KC21,$F21=$G21,$F21&gt;=PrSettings!$M$6),(ABS(JZ21-$F21)&lt;=1)*1,IF(AND(ABS($F21-$G21-JZ21+KA21)&lt;=1,$F21+$G21&gt;=PrSettings!$M$8),(ABS(JZ21-$F21)&lt;=1)*(ABS(KA21-$G21)&lt;=1)*1,""))),"")</f>
        <v/>
      </c>
      <c r="KG21" s="236"/>
      <c r="KI21" s="227" t="n">
        <f aca="false">$B21</f>
        <v>19</v>
      </c>
      <c r="KJ21" s="228" t="str">
        <f aca="false">GrpC!$B$5</f>
        <v>Serbia</v>
      </c>
      <c r="KK21" s="229" t="n">
        <f aca="false">$D21</f>
        <v>5</v>
      </c>
      <c r="KL21" s="228" t="str">
        <f aca="false">GrpC!$D$5</f>
        <v>England</v>
      </c>
      <c r="KM21" s="232"/>
      <c r="KN21" s="232"/>
      <c r="KO21" s="235"/>
      <c r="KP21" s="229" t="str">
        <f aca="false">IF(($F21&lt;&gt;"")*($G21&lt;&gt;"")*(KM21&lt;&gt;"")*(KN21&lt;&gt;""),($F21&gt;$G21)*(KM21&gt;KN21)+($F21=$G21)*(KM21=KN21)+($F21&lt;$G21)*(KM21&lt;KN21),"")</f>
        <v/>
      </c>
      <c r="KQ21" s="229" t="str">
        <f aca="false">IF((KP21&lt;&gt;""),IF(OR($F21&lt;&gt;$G21,PrSettings!$M$4="●"),(($F21-$G21)=(KM21-KN21))*1,0),"")</f>
        <v/>
      </c>
      <c r="KR21" s="229" t="str">
        <f aca="false">IF((KP21&lt;&gt;""),($F21=KM21)*($G21=KN21),"")</f>
        <v/>
      </c>
      <c r="KS21" s="229" t="str">
        <f aca="false">IF(KP21&lt;&gt;"",IF(ABS($F21-$G21)&gt;=PrSettings!$M$7,(ABS($F21-$G21-KM21+KN21)&lt;=1)*1,IF(AND(KP21,$F21=$G21,$F21&gt;=PrSettings!$M$6),(ABS(KM21-$F21)&lt;=1)*1,IF(AND(ABS($F21-$G21-KM21+KN21)&lt;=1,$F21+$G21&gt;=PrSettings!$M$8),(ABS(KM21-$F21)&lt;=1)*(ABS(KN21-$G21)&lt;=1)*1,""))),"")</f>
        <v/>
      </c>
      <c r="KT21" s="236"/>
      <c r="KV21" s="227" t="n">
        <f aca="false">$B21</f>
        <v>19</v>
      </c>
      <c r="KW21" s="228" t="str">
        <f aca="false">GrpC!$B$5</f>
        <v>Serbia</v>
      </c>
      <c r="KX21" s="229" t="n">
        <f aca="false">$D21</f>
        <v>5</v>
      </c>
      <c r="KY21" s="228" t="str">
        <f aca="false">GrpC!$D$5</f>
        <v>England</v>
      </c>
      <c r="KZ21" s="232"/>
      <c r="LA21" s="232"/>
      <c r="LB21" s="235"/>
      <c r="LC21" s="229" t="str">
        <f aca="false">IF(($F21&lt;&gt;"")*($G21&lt;&gt;"")*(KZ21&lt;&gt;"")*(LA21&lt;&gt;""),($F21&gt;$G21)*(KZ21&gt;LA21)+($F21=$G21)*(KZ21=LA21)+($F21&lt;$G21)*(KZ21&lt;LA21),"")</f>
        <v/>
      </c>
      <c r="LD21" s="229" t="str">
        <f aca="false">IF((LC21&lt;&gt;""),IF(OR($F21&lt;&gt;$G21,PrSettings!$M$4="●"),(($F21-$G21)=(KZ21-LA21))*1,0),"")</f>
        <v/>
      </c>
      <c r="LE21" s="229" t="str">
        <f aca="false">IF((LC21&lt;&gt;""),($F21=KZ21)*($G21=LA21),"")</f>
        <v/>
      </c>
      <c r="LF21" s="229" t="str">
        <f aca="false">IF(LC21&lt;&gt;"",IF(ABS($F21-$G21)&gt;=PrSettings!$M$7,(ABS($F21-$G21-KZ21+LA21)&lt;=1)*1,IF(AND(LC21,$F21=$G21,$F21&gt;=PrSettings!$M$6),(ABS(KZ21-$F21)&lt;=1)*1,IF(AND(ABS($F21-$G21-KZ21+LA21)&lt;=1,$F21+$G21&gt;=PrSettings!$M$8),(ABS(KZ21-$F21)&lt;=1)*(ABS(LA21-$G21)&lt;=1)*1,""))),"")</f>
        <v/>
      </c>
      <c r="LG21" s="236"/>
      <c r="LI21" s="227" t="n">
        <f aca="false">$B21</f>
        <v>19</v>
      </c>
      <c r="LJ21" s="228" t="str">
        <f aca="false">GrpC!$B$5</f>
        <v>Serbia</v>
      </c>
      <c r="LK21" s="229" t="n">
        <f aca="false">$D21</f>
        <v>5</v>
      </c>
      <c r="LL21" s="228" t="str">
        <f aca="false">GrpC!$D$5</f>
        <v>England</v>
      </c>
      <c r="LM21" s="232"/>
      <c r="LN21" s="232"/>
      <c r="LO21" s="235"/>
      <c r="LP21" s="229" t="str">
        <f aca="false">IF(($F21&lt;&gt;"")*($G21&lt;&gt;"")*(LM21&lt;&gt;"")*(LN21&lt;&gt;""),($F21&gt;$G21)*(LM21&gt;LN21)+($F21=$G21)*(LM21=LN21)+($F21&lt;$G21)*(LM21&lt;LN21),"")</f>
        <v/>
      </c>
      <c r="LQ21" s="229" t="str">
        <f aca="false">IF((LP21&lt;&gt;""),IF(OR($F21&lt;&gt;$G21,PrSettings!$M$4="●"),(($F21-$G21)=(LM21-LN21))*1,0),"")</f>
        <v/>
      </c>
      <c r="LR21" s="229" t="str">
        <f aca="false">IF((LP21&lt;&gt;""),($F21=LM21)*($G21=LN21),"")</f>
        <v/>
      </c>
      <c r="LS21" s="229" t="str">
        <f aca="false">IF(LP21&lt;&gt;"",IF(ABS($F21-$G21)&gt;=PrSettings!$M$7,(ABS($F21-$G21-LM21+LN21)&lt;=1)*1,IF(AND(LP21,$F21=$G21,$F21&gt;=PrSettings!$M$6),(ABS(LM21-$F21)&lt;=1)*1,IF(AND(ABS($F21-$G21-LM21+LN21)&lt;=1,$F21+$G21&gt;=PrSettings!$M$8),(ABS(LM21-$F21)&lt;=1)*(ABS(LN21-$G21)&lt;=1)*1,""))),"")</f>
        <v/>
      </c>
      <c r="LT21" s="236"/>
      <c r="LV21" s="227" t="n">
        <f aca="false">$B21</f>
        <v>19</v>
      </c>
      <c r="LW21" s="228" t="str">
        <f aca="false">GrpC!$B$5</f>
        <v>Serbia</v>
      </c>
      <c r="LX21" s="229" t="n">
        <f aca="false">$D21</f>
        <v>5</v>
      </c>
      <c r="LY21" s="228" t="str">
        <f aca="false">GrpC!$D$5</f>
        <v>England</v>
      </c>
      <c r="LZ21" s="232"/>
      <c r="MA21" s="232"/>
      <c r="MB21" s="235"/>
      <c r="MC21" s="229" t="str">
        <f aca="false">IF(($F21&lt;&gt;"")*($G21&lt;&gt;"")*(LZ21&lt;&gt;"")*(MA21&lt;&gt;""),($F21&gt;$G21)*(LZ21&gt;MA21)+($F21=$G21)*(LZ21=MA21)+($F21&lt;$G21)*(LZ21&lt;MA21),"")</f>
        <v/>
      </c>
      <c r="MD21" s="229" t="str">
        <f aca="false">IF((MC21&lt;&gt;""),IF(OR($F21&lt;&gt;$G21,PrSettings!$M$4="●"),(($F21-$G21)=(LZ21-MA21))*1,0),"")</f>
        <v/>
      </c>
      <c r="ME21" s="229" t="str">
        <f aca="false">IF((MC21&lt;&gt;""),($F21=LZ21)*($G21=MA21),"")</f>
        <v/>
      </c>
      <c r="MF21" s="229" t="str">
        <f aca="false">IF(MC21&lt;&gt;"",IF(ABS($F21-$G21)&gt;=PrSettings!$M$7,(ABS($F21-$G21-LZ21+MA21)&lt;=1)*1,IF(AND(MC21,$F21=$G21,$F21&gt;=PrSettings!$M$6),(ABS(LZ21-$F21)&lt;=1)*1,IF(AND(ABS($F21-$G21-LZ21+MA21)&lt;=1,$F21+$G21&gt;=PrSettings!$M$8),(ABS(LZ21-$F21)&lt;=1)*(ABS(MA21-$G21)&lt;=1)*1,""))),"")</f>
        <v/>
      </c>
      <c r="MG21" s="236"/>
    </row>
    <row r="22" customFormat="false" ht="15.75" hidden="false" customHeight="true" outlineLevel="0" collapsed="false">
      <c r="A22" s="153"/>
      <c r="B22" s="227" t="n">
        <f aca="false" t="array" ref="B22:B22">INDEX(Groups!$C$7:$C$35,MATCH(C22,Groups!$D$7:$D$35,0))</f>
        <v>15</v>
      </c>
      <c r="C22" s="228" t="str">
        <f aca="false">GrpC!$B$6</f>
        <v>Slovenia</v>
      </c>
      <c r="D22" s="229" t="n">
        <f aca="false" t="array" ref="D22:D22">INDEX(Groups!$C$7:$C$35,MATCH(E22,Groups!$D$7:$D$35,0))</f>
        <v>19</v>
      </c>
      <c r="E22" s="228" t="str">
        <f aca="false">GrpC!$D$6</f>
        <v>Serbia</v>
      </c>
      <c r="F22" s="230" t="n">
        <f aca="false">GrpC!$E$6</f>
        <v>1</v>
      </c>
      <c r="G22" s="231" t="n">
        <f aca="false">GrpC!$G$6</f>
        <v>2</v>
      </c>
      <c r="H22" s="107"/>
      <c r="I22" s="227" t="n">
        <f aca="false">$B22</f>
        <v>15</v>
      </c>
      <c r="J22" s="228" t="str">
        <f aca="false">GrpC!$B$6</f>
        <v>Slovenia</v>
      </c>
      <c r="K22" s="229" t="n">
        <f aca="false">$D22</f>
        <v>19</v>
      </c>
      <c r="L22" s="228" t="str">
        <f aca="false">GrpC!$D$6</f>
        <v>Serbia</v>
      </c>
      <c r="M22" s="232"/>
      <c r="N22" s="232"/>
      <c r="O22" s="235"/>
      <c r="P22" s="229" t="str">
        <f aca="false">IF(($F22&lt;&gt;"")*($G22&lt;&gt;"")*(M22&lt;&gt;"")*(N22&lt;&gt;""),($F22&gt;$G22)*(M22&gt;N22)+($F22=$G22)*(M22=N22)+($F22&lt;$G22)*(M22&lt;N22),"")</f>
        <v/>
      </c>
      <c r="Q22" s="229" t="str">
        <f aca="false">IF((P22&lt;&gt;""),IF(OR($F22&lt;&gt;$G22,PrSettings!$M$4="●"),(($F22-$G22)=(M22-N22))*1,0),"")</f>
        <v/>
      </c>
      <c r="R22" s="229" t="str">
        <f aca="false">IF((P22&lt;&gt;""),($F22=M22)*($G22=N22),"")</f>
        <v/>
      </c>
      <c r="S22" s="229" t="str">
        <f aca="false">IF(P22&lt;&gt;"",IF(ABS($F22-$G22)&gt;=PrSettings!$M$7,(ABS($F22-$G22-M22+N22)&lt;=1)*1,IF(AND(P22,$F22=$G22,$F22&gt;=PrSettings!$M$6),(ABS(M22-$F22)&lt;=1)*1,IF(AND(ABS($F22-$G22-M22+N22)&lt;=1,$F22+$G22&gt;=PrSettings!$M$8),(ABS(M22-$F22)&lt;=1)*(ABS(N22-$G22)&lt;=1)*1,""))),"")</f>
        <v/>
      </c>
      <c r="T22" s="236"/>
      <c r="V22" s="227" t="n">
        <f aca="false">$B22</f>
        <v>15</v>
      </c>
      <c r="W22" s="228" t="str">
        <f aca="false">GrpC!$B$6</f>
        <v>Slovenia</v>
      </c>
      <c r="X22" s="229" t="n">
        <f aca="false">$D22</f>
        <v>19</v>
      </c>
      <c r="Y22" s="228" t="str">
        <f aca="false">GrpC!$D$6</f>
        <v>Serbia</v>
      </c>
      <c r="Z22" s="232"/>
      <c r="AA22" s="232"/>
      <c r="AB22" s="235"/>
      <c r="AC22" s="229" t="str">
        <f aca="false">IF(($F22&lt;&gt;"")*($G22&lt;&gt;"")*(Z22&lt;&gt;"")*(AA22&lt;&gt;""),($F22&gt;$G22)*(Z22&gt;AA22)+($F22=$G22)*(Z22=AA22)+($F22&lt;$G22)*(Z22&lt;AA22),"")</f>
        <v/>
      </c>
      <c r="AD22" s="229" t="str">
        <f aca="false">IF((AC22&lt;&gt;""),IF(OR($F22&lt;&gt;$G22,PrSettings!$M$4="●"),(($F22-$G22)=(Z22-AA22))*1,0),"")</f>
        <v/>
      </c>
      <c r="AE22" s="229" t="str">
        <f aca="false">IF((AC22&lt;&gt;""),($F22=Z22)*($G22=AA22),"")</f>
        <v/>
      </c>
      <c r="AF22" s="229" t="str">
        <f aca="false">IF(AC22&lt;&gt;"",IF(ABS($F22-$G22)&gt;=PrSettings!$M$7,(ABS($F22-$G22-Z22+AA22)&lt;=1)*1,IF(AND(AC22,$F22=$G22,$F22&gt;=PrSettings!$M$6),(ABS(Z22-$F22)&lt;=1)*1,IF(AND(ABS($F22-$G22-Z22+AA22)&lt;=1,$F22+$G22&gt;=PrSettings!$M$8),(ABS(Z22-$F22)&lt;=1)*(ABS(AA22-$G22)&lt;=1)*1,""))),"")</f>
        <v/>
      </c>
      <c r="AG22" s="236"/>
      <c r="AI22" s="227" t="n">
        <f aca="false">$B22</f>
        <v>15</v>
      </c>
      <c r="AJ22" s="228" t="str">
        <f aca="false">GrpC!$B$6</f>
        <v>Slovenia</v>
      </c>
      <c r="AK22" s="229" t="n">
        <f aca="false">$D22</f>
        <v>19</v>
      </c>
      <c r="AL22" s="228" t="str">
        <f aca="false">GrpC!$D$6</f>
        <v>Serbia</v>
      </c>
      <c r="AM22" s="232"/>
      <c r="AN22" s="232"/>
      <c r="AO22" s="235"/>
      <c r="AP22" s="229" t="str">
        <f aca="false">IF(($F22&lt;&gt;"")*($G22&lt;&gt;"")*(AM22&lt;&gt;"")*(AN22&lt;&gt;""),($F22&gt;$G22)*(AM22&gt;AN22)+($F22=$G22)*(AM22=AN22)+($F22&lt;$G22)*(AM22&lt;AN22),"")</f>
        <v/>
      </c>
      <c r="AQ22" s="229" t="str">
        <f aca="false">IF((AP22&lt;&gt;""),IF(OR($F22&lt;&gt;$G22,PrSettings!$M$4="●"),(($F22-$G22)=(AM22-AN22))*1,0),"")</f>
        <v/>
      </c>
      <c r="AR22" s="229" t="str">
        <f aca="false">IF((AP22&lt;&gt;""),($F22=AM22)*($G22=AN22),"")</f>
        <v/>
      </c>
      <c r="AS22" s="229" t="str">
        <f aca="false">IF(AP22&lt;&gt;"",IF(ABS($F22-$G22)&gt;=PrSettings!$M$7,(ABS($F22-$G22-AM22+AN22)&lt;=1)*1,IF(AND(AP22,$F22=$G22,$F22&gt;=PrSettings!$M$6),(ABS(AM22-$F22)&lt;=1)*1,IF(AND(ABS($F22-$G22-AM22+AN22)&lt;=1,$F22+$G22&gt;=PrSettings!$M$8),(ABS(AM22-$F22)&lt;=1)*(ABS(AN22-$G22)&lt;=1)*1,""))),"")</f>
        <v/>
      </c>
      <c r="AT22" s="236"/>
      <c r="AV22" s="227" t="n">
        <f aca="false">$B22</f>
        <v>15</v>
      </c>
      <c r="AW22" s="228" t="str">
        <f aca="false">GrpC!$B$6</f>
        <v>Slovenia</v>
      </c>
      <c r="AX22" s="229" t="n">
        <f aca="false">$D22</f>
        <v>19</v>
      </c>
      <c r="AY22" s="228" t="str">
        <f aca="false">GrpC!$D$6</f>
        <v>Serbia</v>
      </c>
      <c r="AZ22" s="232"/>
      <c r="BA22" s="232"/>
      <c r="BB22" s="235"/>
      <c r="BC22" s="229" t="str">
        <f aca="false">IF(($F22&lt;&gt;"")*($G22&lt;&gt;"")*(AZ22&lt;&gt;"")*(BA22&lt;&gt;""),($F22&gt;$G22)*(AZ22&gt;BA22)+($F22=$G22)*(AZ22=BA22)+($F22&lt;$G22)*(AZ22&lt;BA22),"")</f>
        <v/>
      </c>
      <c r="BD22" s="229" t="str">
        <f aca="false">IF((BC22&lt;&gt;""),IF(OR($F22&lt;&gt;$G22,PrSettings!$M$4="●"),(($F22-$G22)=(AZ22-BA22))*1,0),"")</f>
        <v/>
      </c>
      <c r="BE22" s="229" t="str">
        <f aca="false">IF((BC22&lt;&gt;""),($F22=AZ22)*($G22=BA22),"")</f>
        <v/>
      </c>
      <c r="BF22" s="229" t="str">
        <f aca="false">IF(BC22&lt;&gt;"",IF(ABS($F22-$G22)&gt;=PrSettings!$M$7,(ABS($F22-$G22-AZ22+BA22)&lt;=1)*1,IF(AND(BC22,$F22=$G22,$F22&gt;=PrSettings!$M$6),(ABS(AZ22-$F22)&lt;=1)*1,IF(AND(ABS($F22-$G22-AZ22+BA22)&lt;=1,$F22+$G22&gt;=PrSettings!$M$8),(ABS(AZ22-$F22)&lt;=1)*(ABS(BA22-$G22)&lt;=1)*1,""))),"")</f>
        <v/>
      </c>
      <c r="BG22" s="236"/>
      <c r="BI22" s="227" t="n">
        <f aca="false">$B22</f>
        <v>15</v>
      </c>
      <c r="BJ22" s="228" t="str">
        <f aca="false">GrpC!$B$6</f>
        <v>Slovenia</v>
      </c>
      <c r="BK22" s="229" t="n">
        <f aca="false">$D22</f>
        <v>19</v>
      </c>
      <c r="BL22" s="228" t="str">
        <f aca="false">GrpC!$D$6</f>
        <v>Serbia</v>
      </c>
      <c r="BM22" s="232"/>
      <c r="BN22" s="232"/>
      <c r="BO22" s="235"/>
      <c r="BP22" s="229" t="str">
        <f aca="false">IF(($F22&lt;&gt;"")*($G22&lt;&gt;"")*(BM22&lt;&gt;"")*(BN22&lt;&gt;""),($F22&gt;$G22)*(BM22&gt;BN22)+($F22=$G22)*(BM22=BN22)+($F22&lt;$G22)*(BM22&lt;BN22),"")</f>
        <v/>
      </c>
      <c r="BQ22" s="229" t="str">
        <f aca="false">IF((BP22&lt;&gt;""),IF(OR($F22&lt;&gt;$G22,PrSettings!$M$4="●"),(($F22-$G22)=(BM22-BN22))*1,0),"")</f>
        <v/>
      </c>
      <c r="BR22" s="229" t="str">
        <f aca="false">IF((BP22&lt;&gt;""),($F22=BM22)*($G22=BN22),"")</f>
        <v/>
      </c>
      <c r="BS22" s="229" t="str">
        <f aca="false">IF(BP22&lt;&gt;"",IF(ABS($F22-$G22)&gt;=PrSettings!$M$7,(ABS($F22-$G22-BM22+BN22)&lt;=1)*1,IF(AND(BP22,$F22=$G22,$F22&gt;=PrSettings!$M$6),(ABS(BM22-$F22)&lt;=1)*1,IF(AND(ABS($F22-$G22-BM22+BN22)&lt;=1,$F22+$G22&gt;=PrSettings!$M$8),(ABS(BM22-$F22)&lt;=1)*(ABS(BN22-$G22)&lt;=1)*1,""))),"")</f>
        <v/>
      </c>
      <c r="BT22" s="236"/>
      <c r="BV22" s="227" t="n">
        <f aca="false">$B22</f>
        <v>15</v>
      </c>
      <c r="BW22" s="228" t="str">
        <f aca="false">GrpC!$B$6</f>
        <v>Slovenia</v>
      </c>
      <c r="BX22" s="229" t="n">
        <f aca="false">$D22</f>
        <v>19</v>
      </c>
      <c r="BY22" s="228" t="str">
        <f aca="false">GrpC!$D$6</f>
        <v>Serbia</v>
      </c>
      <c r="BZ22" s="232"/>
      <c r="CA22" s="232"/>
      <c r="CB22" s="235"/>
      <c r="CC22" s="229" t="str">
        <f aca="false">IF(($F22&lt;&gt;"")*($G22&lt;&gt;"")*(BZ22&lt;&gt;"")*(CA22&lt;&gt;""),($F22&gt;$G22)*(BZ22&gt;CA22)+($F22=$G22)*(BZ22=CA22)+($F22&lt;$G22)*(BZ22&lt;CA22),"")</f>
        <v/>
      </c>
      <c r="CD22" s="229" t="str">
        <f aca="false">IF((CC22&lt;&gt;""),IF(OR($F22&lt;&gt;$G22,PrSettings!$M$4="●"),(($F22-$G22)=(BZ22-CA22))*1,0),"")</f>
        <v/>
      </c>
      <c r="CE22" s="229" t="str">
        <f aca="false">IF((CC22&lt;&gt;""),($F22=BZ22)*($G22=CA22),"")</f>
        <v/>
      </c>
      <c r="CF22" s="229" t="str">
        <f aca="false">IF(CC22&lt;&gt;"",IF(ABS($F22-$G22)&gt;=PrSettings!$M$7,(ABS($F22-$G22-BZ22+CA22)&lt;=1)*1,IF(AND(CC22,$F22=$G22,$F22&gt;=PrSettings!$M$6),(ABS(BZ22-$F22)&lt;=1)*1,IF(AND(ABS($F22-$G22-BZ22+CA22)&lt;=1,$F22+$G22&gt;=PrSettings!$M$8),(ABS(BZ22-$F22)&lt;=1)*(ABS(CA22-$G22)&lt;=1)*1,""))),"")</f>
        <v/>
      </c>
      <c r="CG22" s="236"/>
      <c r="CI22" s="227" t="n">
        <f aca="false">$B22</f>
        <v>15</v>
      </c>
      <c r="CJ22" s="228" t="str">
        <f aca="false">GrpC!$B$6</f>
        <v>Slovenia</v>
      </c>
      <c r="CK22" s="229" t="n">
        <f aca="false">$D22</f>
        <v>19</v>
      </c>
      <c r="CL22" s="228" t="str">
        <f aca="false">GrpC!$D$6</f>
        <v>Serbia</v>
      </c>
      <c r="CM22" s="232"/>
      <c r="CN22" s="232"/>
      <c r="CO22" s="235"/>
      <c r="CP22" s="229" t="str">
        <f aca="false">IF(($F22&lt;&gt;"")*($G22&lt;&gt;"")*(CM22&lt;&gt;"")*(CN22&lt;&gt;""),($F22&gt;$G22)*(CM22&gt;CN22)+($F22=$G22)*(CM22=CN22)+($F22&lt;$G22)*(CM22&lt;CN22),"")</f>
        <v/>
      </c>
      <c r="CQ22" s="229" t="str">
        <f aca="false">IF((CP22&lt;&gt;""),IF(OR($F22&lt;&gt;$G22,PrSettings!$M$4="●"),(($F22-$G22)=(CM22-CN22))*1,0),"")</f>
        <v/>
      </c>
      <c r="CR22" s="229" t="str">
        <f aca="false">IF((CP22&lt;&gt;""),($F22=CM22)*($G22=CN22),"")</f>
        <v/>
      </c>
      <c r="CS22" s="229" t="str">
        <f aca="false">IF(CP22&lt;&gt;"",IF(ABS($F22-$G22)&gt;=PrSettings!$M$7,(ABS($F22-$G22-CM22+CN22)&lt;=1)*1,IF(AND(CP22,$F22=$G22,$F22&gt;=PrSettings!$M$6),(ABS(CM22-$F22)&lt;=1)*1,IF(AND(ABS($F22-$G22-CM22+CN22)&lt;=1,$F22+$G22&gt;=PrSettings!$M$8),(ABS(CM22-$F22)&lt;=1)*(ABS(CN22-$G22)&lt;=1)*1,""))),"")</f>
        <v/>
      </c>
      <c r="CT22" s="236"/>
      <c r="CV22" s="227" t="n">
        <f aca="false">$B22</f>
        <v>15</v>
      </c>
      <c r="CW22" s="228" t="str">
        <f aca="false">GrpC!$B$6</f>
        <v>Slovenia</v>
      </c>
      <c r="CX22" s="229" t="n">
        <f aca="false">$D22</f>
        <v>19</v>
      </c>
      <c r="CY22" s="228" t="str">
        <f aca="false">GrpC!$D$6</f>
        <v>Serbia</v>
      </c>
      <c r="CZ22" s="232"/>
      <c r="DA22" s="232"/>
      <c r="DB22" s="235"/>
      <c r="DC22" s="229" t="str">
        <f aca="false">IF(($F22&lt;&gt;"")*($G22&lt;&gt;"")*(CZ22&lt;&gt;"")*(DA22&lt;&gt;""),($F22&gt;$G22)*(CZ22&gt;DA22)+($F22=$G22)*(CZ22=DA22)+($F22&lt;$G22)*(CZ22&lt;DA22),"")</f>
        <v/>
      </c>
      <c r="DD22" s="229" t="str">
        <f aca="false">IF((DC22&lt;&gt;""),IF(OR($F22&lt;&gt;$G22,PrSettings!$M$4="●"),(($F22-$G22)=(CZ22-DA22))*1,0),"")</f>
        <v/>
      </c>
      <c r="DE22" s="229" t="str">
        <f aca="false">IF((DC22&lt;&gt;""),($F22=CZ22)*($G22=DA22),"")</f>
        <v/>
      </c>
      <c r="DF22" s="229" t="str">
        <f aca="false">IF(DC22&lt;&gt;"",IF(ABS($F22-$G22)&gt;=PrSettings!$M$7,(ABS($F22-$G22-CZ22+DA22)&lt;=1)*1,IF(AND(DC22,$F22=$G22,$F22&gt;=PrSettings!$M$6),(ABS(CZ22-$F22)&lt;=1)*1,IF(AND(ABS($F22-$G22-CZ22+DA22)&lt;=1,$F22+$G22&gt;=PrSettings!$M$8),(ABS(CZ22-$F22)&lt;=1)*(ABS(DA22-$G22)&lt;=1)*1,""))),"")</f>
        <v/>
      </c>
      <c r="DG22" s="236"/>
      <c r="DI22" s="227" t="n">
        <f aca="false">$B22</f>
        <v>15</v>
      </c>
      <c r="DJ22" s="228" t="str">
        <f aca="false">GrpC!$B$6</f>
        <v>Slovenia</v>
      </c>
      <c r="DK22" s="229" t="n">
        <f aca="false">$D22</f>
        <v>19</v>
      </c>
      <c r="DL22" s="228" t="str">
        <f aca="false">GrpC!$D$6</f>
        <v>Serbia</v>
      </c>
      <c r="DM22" s="232"/>
      <c r="DN22" s="232"/>
      <c r="DO22" s="235"/>
      <c r="DP22" s="229" t="str">
        <f aca="false">IF(($F22&lt;&gt;"")*($G22&lt;&gt;"")*(DM22&lt;&gt;"")*(DN22&lt;&gt;""),($F22&gt;$G22)*(DM22&gt;DN22)+($F22=$G22)*(DM22=DN22)+($F22&lt;$G22)*(DM22&lt;DN22),"")</f>
        <v/>
      </c>
      <c r="DQ22" s="229" t="str">
        <f aca="false">IF((DP22&lt;&gt;""),IF(OR($F22&lt;&gt;$G22,PrSettings!$M$4="●"),(($F22-$G22)=(DM22-DN22))*1,0),"")</f>
        <v/>
      </c>
      <c r="DR22" s="229" t="str">
        <f aca="false">IF((DP22&lt;&gt;""),($F22=DM22)*($G22=DN22),"")</f>
        <v/>
      </c>
      <c r="DS22" s="229" t="str">
        <f aca="false">IF(DP22&lt;&gt;"",IF(ABS($F22-$G22)&gt;=PrSettings!$M$7,(ABS($F22-$G22-DM22+DN22)&lt;=1)*1,IF(AND(DP22,$F22=$G22,$F22&gt;=PrSettings!$M$6),(ABS(DM22-$F22)&lt;=1)*1,IF(AND(ABS($F22-$G22-DM22+DN22)&lt;=1,$F22+$G22&gt;=PrSettings!$M$8),(ABS(DM22-$F22)&lt;=1)*(ABS(DN22-$G22)&lt;=1)*1,""))),"")</f>
        <v/>
      </c>
      <c r="DT22" s="236"/>
      <c r="DV22" s="227" t="n">
        <f aca="false">$B22</f>
        <v>15</v>
      </c>
      <c r="DW22" s="228" t="str">
        <f aca="false">GrpC!$B$6</f>
        <v>Slovenia</v>
      </c>
      <c r="DX22" s="229" t="n">
        <f aca="false">$D22</f>
        <v>19</v>
      </c>
      <c r="DY22" s="228" t="str">
        <f aca="false">GrpC!$D$6</f>
        <v>Serbia</v>
      </c>
      <c r="DZ22" s="232"/>
      <c r="EA22" s="232"/>
      <c r="EB22" s="235"/>
      <c r="EC22" s="229" t="str">
        <f aca="false">IF(($F22&lt;&gt;"")*($G22&lt;&gt;"")*(DZ22&lt;&gt;"")*(EA22&lt;&gt;""),($F22&gt;$G22)*(DZ22&gt;EA22)+($F22=$G22)*(DZ22=EA22)+($F22&lt;$G22)*(DZ22&lt;EA22),"")</f>
        <v/>
      </c>
      <c r="ED22" s="229" t="str">
        <f aca="false">IF((EC22&lt;&gt;""),IF(OR($F22&lt;&gt;$G22,PrSettings!$M$4="●"),(($F22-$G22)=(DZ22-EA22))*1,0),"")</f>
        <v/>
      </c>
      <c r="EE22" s="229" t="str">
        <f aca="false">IF((EC22&lt;&gt;""),($F22=DZ22)*($G22=EA22),"")</f>
        <v/>
      </c>
      <c r="EF22" s="229" t="str">
        <f aca="false">IF(EC22&lt;&gt;"",IF(ABS($F22-$G22)&gt;=PrSettings!$M$7,(ABS($F22-$G22-DZ22+EA22)&lt;=1)*1,IF(AND(EC22,$F22=$G22,$F22&gt;=PrSettings!$M$6),(ABS(DZ22-$F22)&lt;=1)*1,IF(AND(ABS($F22-$G22-DZ22+EA22)&lt;=1,$F22+$G22&gt;=PrSettings!$M$8),(ABS(DZ22-$F22)&lt;=1)*(ABS(EA22-$G22)&lt;=1)*1,""))),"")</f>
        <v/>
      </c>
      <c r="EG22" s="236"/>
      <c r="EI22" s="227" t="n">
        <f aca="false">$B22</f>
        <v>15</v>
      </c>
      <c r="EJ22" s="228" t="str">
        <f aca="false">GrpC!$B$6</f>
        <v>Slovenia</v>
      </c>
      <c r="EK22" s="229" t="n">
        <f aca="false">$D22</f>
        <v>19</v>
      </c>
      <c r="EL22" s="228" t="str">
        <f aca="false">GrpC!$D$6</f>
        <v>Serbia</v>
      </c>
      <c r="EM22" s="232"/>
      <c r="EN22" s="232"/>
      <c r="EO22" s="235"/>
      <c r="EP22" s="229" t="str">
        <f aca="false">IF(($F22&lt;&gt;"")*($G22&lt;&gt;"")*(EM22&lt;&gt;"")*(EN22&lt;&gt;""),($F22&gt;$G22)*(EM22&gt;EN22)+($F22=$G22)*(EM22=EN22)+($F22&lt;$G22)*(EM22&lt;EN22),"")</f>
        <v/>
      </c>
      <c r="EQ22" s="229" t="str">
        <f aca="false">IF((EP22&lt;&gt;""),IF(OR($F22&lt;&gt;$G22,PrSettings!$M$4="●"),(($F22-$G22)=(EM22-EN22))*1,0),"")</f>
        <v/>
      </c>
      <c r="ER22" s="229" t="str">
        <f aca="false">IF((EP22&lt;&gt;""),($F22=EM22)*($G22=EN22),"")</f>
        <v/>
      </c>
      <c r="ES22" s="229" t="str">
        <f aca="false">IF(EP22&lt;&gt;"",IF(ABS($F22-$G22)&gt;=PrSettings!$M$7,(ABS($F22-$G22-EM22+EN22)&lt;=1)*1,IF(AND(EP22,$F22=$G22,$F22&gt;=PrSettings!$M$6),(ABS(EM22-$F22)&lt;=1)*1,IF(AND(ABS($F22-$G22-EM22+EN22)&lt;=1,$F22+$G22&gt;=PrSettings!$M$8),(ABS(EM22-$F22)&lt;=1)*(ABS(EN22-$G22)&lt;=1)*1,""))),"")</f>
        <v/>
      </c>
      <c r="ET22" s="236"/>
      <c r="EV22" s="227" t="n">
        <f aca="false">$B22</f>
        <v>15</v>
      </c>
      <c r="EW22" s="228" t="str">
        <f aca="false">GrpC!$B$6</f>
        <v>Slovenia</v>
      </c>
      <c r="EX22" s="229" t="n">
        <f aca="false">$D22</f>
        <v>19</v>
      </c>
      <c r="EY22" s="228" t="str">
        <f aca="false">GrpC!$D$6</f>
        <v>Serbia</v>
      </c>
      <c r="EZ22" s="232"/>
      <c r="FA22" s="232"/>
      <c r="FB22" s="235"/>
      <c r="FC22" s="229" t="str">
        <f aca="false">IF(($F22&lt;&gt;"")*($G22&lt;&gt;"")*(EZ22&lt;&gt;"")*(FA22&lt;&gt;""),($F22&gt;$G22)*(EZ22&gt;FA22)+($F22=$G22)*(EZ22=FA22)+($F22&lt;$G22)*(EZ22&lt;FA22),"")</f>
        <v/>
      </c>
      <c r="FD22" s="229" t="str">
        <f aca="false">IF((FC22&lt;&gt;""),IF(OR($F22&lt;&gt;$G22,PrSettings!$M$4="●"),(($F22-$G22)=(EZ22-FA22))*1,0),"")</f>
        <v/>
      </c>
      <c r="FE22" s="229" t="str">
        <f aca="false">IF((FC22&lt;&gt;""),($F22=EZ22)*($G22=FA22),"")</f>
        <v/>
      </c>
      <c r="FF22" s="229" t="str">
        <f aca="false">IF(FC22&lt;&gt;"",IF(ABS($F22-$G22)&gt;=PrSettings!$M$7,(ABS($F22-$G22-EZ22+FA22)&lt;=1)*1,IF(AND(FC22,$F22=$G22,$F22&gt;=PrSettings!$M$6),(ABS(EZ22-$F22)&lt;=1)*1,IF(AND(ABS($F22-$G22-EZ22+FA22)&lt;=1,$F22+$G22&gt;=PrSettings!$M$8),(ABS(EZ22-$F22)&lt;=1)*(ABS(FA22-$G22)&lt;=1)*1,""))),"")</f>
        <v/>
      </c>
      <c r="FG22" s="236"/>
      <c r="FI22" s="227" t="n">
        <f aca="false">$B22</f>
        <v>15</v>
      </c>
      <c r="FJ22" s="228" t="str">
        <f aca="false">GrpC!$B$6</f>
        <v>Slovenia</v>
      </c>
      <c r="FK22" s="229" t="n">
        <f aca="false">$D22</f>
        <v>19</v>
      </c>
      <c r="FL22" s="228" t="str">
        <f aca="false">GrpC!$D$6</f>
        <v>Serbia</v>
      </c>
      <c r="FM22" s="232"/>
      <c r="FN22" s="232"/>
      <c r="FO22" s="235"/>
      <c r="FP22" s="229" t="str">
        <f aca="false">IF(($F22&lt;&gt;"")*($G22&lt;&gt;"")*(FM22&lt;&gt;"")*(FN22&lt;&gt;""),($F22&gt;$G22)*(FM22&gt;FN22)+($F22=$G22)*(FM22=FN22)+($F22&lt;$G22)*(FM22&lt;FN22),"")</f>
        <v/>
      </c>
      <c r="FQ22" s="229" t="str">
        <f aca="false">IF((FP22&lt;&gt;""),IF(OR($F22&lt;&gt;$G22,PrSettings!$M$4="●"),(($F22-$G22)=(FM22-FN22))*1,0),"")</f>
        <v/>
      </c>
      <c r="FR22" s="229" t="str">
        <f aca="false">IF((FP22&lt;&gt;""),($F22=FM22)*($G22=FN22),"")</f>
        <v/>
      </c>
      <c r="FS22" s="229" t="str">
        <f aca="false">IF(FP22&lt;&gt;"",IF(ABS($F22-$G22)&gt;=PrSettings!$M$7,(ABS($F22-$G22-FM22+FN22)&lt;=1)*1,IF(AND(FP22,$F22=$G22,$F22&gt;=PrSettings!$M$6),(ABS(FM22-$F22)&lt;=1)*1,IF(AND(ABS($F22-$G22-FM22+FN22)&lt;=1,$F22+$G22&gt;=PrSettings!$M$8),(ABS(FM22-$F22)&lt;=1)*(ABS(FN22-$G22)&lt;=1)*1,""))),"")</f>
        <v/>
      </c>
      <c r="FT22" s="236"/>
      <c r="FV22" s="227" t="n">
        <f aca="false">$B22</f>
        <v>15</v>
      </c>
      <c r="FW22" s="228" t="str">
        <f aca="false">GrpC!$B$6</f>
        <v>Slovenia</v>
      </c>
      <c r="FX22" s="229" t="n">
        <f aca="false">$D22</f>
        <v>19</v>
      </c>
      <c r="FY22" s="228" t="str">
        <f aca="false">GrpC!$D$6</f>
        <v>Serbia</v>
      </c>
      <c r="FZ22" s="232"/>
      <c r="GA22" s="232"/>
      <c r="GB22" s="235"/>
      <c r="GC22" s="229" t="str">
        <f aca="false">IF(($F22&lt;&gt;"")*($G22&lt;&gt;"")*(FZ22&lt;&gt;"")*(GA22&lt;&gt;""),($F22&gt;$G22)*(FZ22&gt;GA22)+($F22=$G22)*(FZ22=GA22)+($F22&lt;$G22)*(FZ22&lt;GA22),"")</f>
        <v/>
      </c>
      <c r="GD22" s="229" t="str">
        <f aca="false">IF((GC22&lt;&gt;""),IF(OR($F22&lt;&gt;$G22,PrSettings!$M$4="●"),(($F22-$G22)=(FZ22-GA22))*1,0),"")</f>
        <v/>
      </c>
      <c r="GE22" s="229" t="str">
        <f aca="false">IF((GC22&lt;&gt;""),($F22=FZ22)*($G22=GA22),"")</f>
        <v/>
      </c>
      <c r="GF22" s="229" t="str">
        <f aca="false">IF(GC22&lt;&gt;"",IF(ABS($F22-$G22)&gt;=PrSettings!$M$7,(ABS($F22-$G22-FZ22+GA22)&lt;=1)*1,IF(AND(GC22,$F22=$G22,$F22&gt;=PrSettings!$M$6),(ABS(FZ22-$F22)&lt;=1)*1,IF(AND(ABS($F22-$G22-FZ22+GA22)&lt;=1,$F22+$G22&gt;=PrSettings!$M$8),(ABS(FZ22-$F22)&lt;=1)*(ABS(GA22-$G22)&lt;=1)*1,""))),"")</f>
        <v/>
      </c>
      <c r="GG22" s="236"/>
      <c r="GI22" s="227" t="n">
        <f aca="false">$B22</f>
        <v>15</v>
      </c>
      <c r="GJ22" s="228" t="str">
        <f aca="false">GrpC!$B$6</f>
        <v>Slovenia</v>
      </c>
      <c r="GK22" s="229" t="n">
        <f aca="false">$D22</f>
        <v>19</v>
      </c>
      <c r="GL22" s="228" t="str">
        <f aca="false">GrpC!$D$6</f>
        <v>Serbia</v>
      </c>
      <c r="GM22" s="232"/>
      <c r="GN22" s="232"/>
      <c r="GO22" s="235"/>
      <c r="GP22" s="229" t="str">
        <f aca="false">IF(($F22&lt;&gt;"")*($G22&lt;&gt;"")*(GM22&lt;&gt;"")*(GN22&lt;&gt;""),($F22&gt;$G22)*(GM22&gt;GN22)+($F22=$G22)*(GM22=GN22)+($F22&lt;$G22)*(GM22&lt;GN22),"")</f>
        <v/>
      </c>
      <c r="GQ22" s="229" t="str">
        <f aca="false">IF((GP22&lt;&gt;""),IF(OR($F22&lt;&gt;$G22,PrSettings!$M$4="●"),(($F22-$G22)=(GM22-GN22))*1,0),"")</f>
        <v/>
      </c>
      <c r="GR22" s="229" t="str">
        <f aca="false">IF((GP22&lt;&gt;""),($F22=GM22)*($G22=GN22),"")</f>
        <v/>
      </c>
      <c r="GS22" s="229" t="str">
        <f aca="false">IF(GP22&lt;&gt;"",IF(ABS($F22-$G22)&gt;=PrSettings!$M$7,(ABS($F22-$G22-GM22+GN22)&lt;=1)*1,IF(AND(GP22,$F22=$G22,$F22&gt;=PrSettings!$M$6),(ABS(GM22-$F22)&lt;=1)*1,IF(AND(ABS($F22-$G22-GM22+GN22)&lt;=1,$F22+$G22&gt;=PrSettings!$M$8),(ABS(GM22-$F22)&lt;=1)*(ABS(GN22-$G22)&lt;=1)*1,""))),"")</f>
        <v/>
      </c>
      <c r="GT22" s="236"/>
      <c r="GV22" s="227" t="n">
        <f aca="false">$B22</f>
        <v>15</v>
      </c>
      <c r="GW22" s="228" t="str">
        <f aca="false">GrpC!$B$6</f>
        <v>Slovenia</v>
      </c>
      <c r="GX22" s="229" t="n">
        <f aca="false">$D22</f>
        <v>19</v>
      </c>
      <c r="GY22" s="228" t="str">
        <f aca="false">GrpC!$D$6</f>
        <v>Serbia</v>
      </c>
      <c r="GZ22" s="232"/>
      <c r="HA22" s="232"/>
      <c r="HB22" s="235"/>
      <c r="HC22" s="229" t="str">
        <f aca="false">IF(($F22&lt;&gt;"")*($G22&lt;&gt;"")*(GZ22&lt;&gt;"")*(HA22&lt;&gt;""),($F22&gt;$G22)*(GZ22&gt;HA22)+($F22=$G22)*(GZ22=HA22)+($F22&lt;$G22)*(GZ22&lt;HA22),"")</f>
        <v/>
      </c>
      <c r="HD22" s="229" t="str">
        <f aca="false">IF((HC22&lt;&gt;""),IF(OR($F22&lt;&gt;$G22,PrSettings!$M$4="●"),(($F22-$G22)=(GZ22-HA22))*1,0),"")</f>
        <v/>
      </c>
      <c r="HE22" s="229" t="str">
        <f aca="false">IF((HC22&lt;&gt;""),($F22=GZ22)*($G22=HA22),"")</f>
        <v/>
      </c>
      <c r="HF22" s="229" t="str">
        <f aca="false">IF(HC22&lt;&gt;"",IF(ABS($F22-$G22)&gt;=PrSettings!$M$7,(ABS($F22-$G22-GZ22+HA22)&lt;=1)*1,IF(AND(HC22,$F22=$G22,$F22&gt;=PrSettings!$M$6),(ABS(GZ22-$F22)&lt;=1)*1,IF(AND(ABS($F22-$G22-GZ22+HA22)&lt;=1,$F22+$G22&gt;=PrSettings!$M$8),(ABS(GZ22-$F22)&lt;=1)*(ABS(HA22-$G22)&lt;=1)*1,""))),"")</f>
        <v/>
      </c>
      <c r="HG22" s="236"/>
      <c r="HI22" s="227" t="n">
        <f aca="false">$B22</f>
        <v>15</v>
      </c>
      <c r="HJ22" s="228" t="str">
        <f aca="false">GrpC!$B$6</f>
        <v>Slovenia</v>
      </c>
      <c r="HK22" s="229" t="n">
        <f aca="false">$D22</f>
        <v>19</v>
      </c>
      <c r="HL22" s="228" t="str">
        <f aca="false">GrpC!$D$6</f>
        <v>Serbia</v>
      </c>
      <c r="HM22" s="232"/>
      <c r="HN22" s="232"/>
      <c r="HO22" s="235"/>
      <c r="HP22" s="229" t="str">
        <f aca="false">IF(($F22&lt;&gt;"")*($G22&lt;&gt;"")*(HM22&lt;&gt;"")*(HN22&lt;&gt;""),($F22&gt;$G22)*(HM22&gt;HN22)+($F22=$G22)*(HM22=HN22)+($F22&lt;$G22)*(HM22&lt;HN22),"")</f>
        <v/>
      </c>
      <c r="HQ22" s="229" t="str">
        <f aca="false">IF((HP22&lt;&gt;""),IF(OR($F22&lt;&gt;$G22,PrSettings!$M$4="●"),(($F22-$G22)=(HM22-HN22))*1,0),"")</f>
        <v/>
      </c>
      <c r="HR22" s="229" t="str">
        <f aca="false">IF((HP22&lt;&gt;""),($F22=HM22)*($G22=HN22),"")</f>
        <v/>
      </c>
      <c r="HS22" s="229" t="str">
        <f aca="false">IF(HP22&lt;&gt;"",IF(ABS($F22-$G22)&gt;=PrSettings!$M$7,(ABS($F22-$G22-HM22+HN22)&lt;=1)*1,IF(AND(HP22,$F22=$G22,$F22&gt;=PrSettings!$M$6),(ABS(HM22-$F22)&lt;=1)*1,IF(AND(ABS($F22-$G22-HM22+HN22)&lt;=1,$F22+$G22&gt;=PrSettings!$M$8),(ABS(HM22-$F22)&lt;=1)*(ABS(HN22-$G22)&lt;=1)*1,""))),"")</f>
        <v/>
      </c>
      <c r="HT22" s="236"/>
      <c r="HV22" s="227" t="n">
        <f aca="false">$B22</f>
        <v>15</v>
      </c>
      <c r="HW22" s="228" t="str">
        <f aca="false">GrpC!$B$6</f>
        <v>Slovenia</v>
      </c>
      <c r="HX22" s="229" t="n">
        <f aca="false">$D22</f>
        <v>19</v>
      </c>
      <c r="HY22" s="228" t="str">
        <f aca="false">GrpC!$D$6</f>
        <v>Serbia</v>
      </c>
      <c r="HZ22" s="232"/>
      <c r="IA22" s="232"/>
      <c r="IB22" s="235"/>
      <c r="IC22" s="229" t="str">
        <f aca="false">IF(($F22&lt;&gt;"")*($G22&lt;&gt;"")*(HZ22&lt;&gt;"")*(IA22&lt;&gt;""),($F22&gt;$G22)*(HZ22&gt;IA22)+($F22=$G22)*(HZ22=IA22)+($F22&lt;$G22)*(HZ22&lt;IA22),"")</f>
        <v/>
      </c>
      <c r="ID22" s="229" t="str">
        <f aca="false">IF((IC22&lt;&gt;""),IF(OR($F22&lt;&gt;$G22,PrSettings!$M$4="●"),(($F22-$G22)=(HZ22-IA22))*1,0),"")</f>
        <v/>
      </c>
      <c r="IE22" s="229" t="str">
        <f aca="false">IF((IC22&lt;&gt;""),($F22=HZ22)*($G22=IA22),"")</f>
        <v/>
      </c>
      <c r="IF22" s="229" t="str">
        <f aca="false">IF(IC22&lt;&gt;"",IF(ABS($F22-$G22)&gt;=PrSettings!$M$7,(ABS($F22-$G22-HZ22+IA22)&lt;=1)*1,IF(AND(IC22,$F22=$G22,$F22&gt;=PrSettings!$M$6),(ABS(HZ22-$F22)&lt;=1)*1,IF(AND(ABS($F22-$G22-HZ22+IA22)&lt;=1,$F22+$G22&gt;=PrSettings!$M$8),(ABS(HZ22-$F22)&lt;=1)*(ABS(IA22-$G22)&lt;=1)*1,""))),"")</f>
        <v/>
      </c>
      <c r="IG22" s="236"/>
      <c r="II22" s="227" t="n">
        <f aca="false">$B22</f>
        <v>15</v>
      </c>
      <c r="IJ22" s="228" t="str">
        <f aca="false">GrpC!$B$6</f>
        <v>Slovenia</v>
      </c>
      <c r="IK22" s="229" t="n">
        <f aca="false">$D22</f>
        <v>19</v>
      </c>
      <c r="IL22" s="228" t="str">
        <f aca="false">GrpC!$D$6</f>
        <v>Serbia</v>
      </c>
      <c r="IM22" s="232"/>
      <c r="IN22" s="232"/>
      <c r="IO22" s="235"/>
      <c r="IP22" s="229" t="str">
        <f aca="false">IF(($F22&lt;&gt;"")*($G22&lt;&gt;"")*(IM22&lt;&gt;"")*(IN22&lt;&gt;""),($F22&gt;$G22)*(IM22&gt;IN22)+($F22=$G22)*(IM22=IN22)+($F22&lt;$G22)*(IM22&lt;IN22),"")</f>
        <v/>
      </c>
      <c r="IQ22" s="229" t="str">
        <f aca="false">IF((IP22&lt;&gt;""),IF(OR($F22&lt;&gt;$G22,PrSettings!$M$4="●"),(($F22-$G22)=(IM22-IN22))*1,0),"")</f>
        <v/>
      </c>
      <c r="IR22" s="229" t="str">
        <f aca="false">IF((IP22&lt;&gt;""),($F22=IM22)*($G22=IN22),"")</f>
        <v/>
      </c>
      <c r="IS22" s="229" t="str">
        <f aca="false">IF(IP22&lt;&gt;"",IF(ABS($F22-$G22)&gt;=PrSettings!$M$7,(ABS($F22-$G22-IM22+IN22)&lt;=1)*1,IF(AND(IP22,$F22=$G22,$F22&gt;=PrSettings!$M$6),(ABS(IM22-$F22)&lt;=1)*1,IF(AND(ABS($F22-$G22-IM22+IN22)&lt;=1,$F22+$G22&gt;=PrSettings!$M$8),(ABS(IM22-$F22)&lt;=1)*(ABS(IN22-$G22)&lt;=1)*1,""))),"")</f>
        <v/>
      </c>
      <c r="IT22" s="236"/>
      <c r="IV22" s="227" t="n">
        <f aca="false">$B22</f>
        <v>15</v>
      </c>
      <c r="IW22" s="228" t="str">
        <f aca="false">GrpC!$B$6</f>
        <v>Slovenia</v>
      </c>
      <c r="IX22" s="229" t="n">
        <f aca="false">$D22</f>
        <v>19</v>
      </c>
      <c r="IY22" s="228" t="str">
        <f aca="false">GrpC!$D$6</f>
        <v>Serbia</v>
      </c>
      <c r="IZ22" s="232"/>
      <c r="JA22" s="232"/>
      <c r="JB22" s="235"/>
      <c r="JC22" s="229" t="str">
        <f aca="false">IF(($F22&lt;&gt;"")*($G22&lt;&gt;"")*(IZ22&lt;&gt;"")*(JA22&lt;&gt;""),($F22&gt;$G22)*(IZ22&gt;JA22)+($F22=$G22)*(IZ22=JA22)+($F22&lt;$G22)*(IZ22&lt;JA22),"")</f>
        <v/>
      </c>
      <c r="JD22" s="229" t="str">
        <f aca="false">IF((JC22&lt;&gt;""),IF(OR($F22&lt;&gt;$G22,PrSettings!$M$4="●"),(($F22-$G22)=(IZ22-JA22))*1,0),"")</f>
        <v/>
      </c>
      <c r="JE22" s="229" t="str">
        <f aca="false">IF((JC22&lt;&gt;""),($F22=IZ22)*($G22=JA22),"")</f>
        <v/>
      </c>
      <c r="JF22" s="229" t="str">
        <f aca="false">IF(JC22&lt;&gt;"",IF(ABS($F22-$G22)&gt;=PrSettings!$M$7,(ABS($F22-$G22-IZ22+JA22)&lt;=1)*1,IF(AND(JC22,$F22=$G22,$F22&gt;=PrSettings!$M$6),(ABS(IZ22-$F22)&lt;=1)*1,IF(AND(ABS($F22-$G22-IZ22+JA22)&lt;=1,$F22+$G22&gt;=PrSettings!$M$8),(ABS(IZ22-$F22)&lt;=1)*(ABS(JA22-$G22)&lt;=1)*1,""))),"")</f>
        <v/>
      </c>
      <c r="JG22" s="236"/>
      <c r="JI22" s="227" t="n">
        <f aca="false">$B22</f>
        <v>15</v>
      </c>
      <c r="JJ22" s="228" t="str">
        <f aca="false">GrpC!$B$6</f>
        <v>Slovenia</v>
      </c>
      <c r="JK22" s="229" t="n">
        <f aca="false">$D22</f>
        <v>19</v>
      </c>
      <c r="JL22" s="228" t="str">
        <f aca="false">GrpC!$D$6</f>
        <v>Serbia</v>
      </c>
      <c r="JM22" s="232"/>
      <c r="JN22" s="232"/>
      <c r="JO22" s="235"/>
      <c r="JP22" s="229" t="str">
        <f aca="false">IF(($F22&lt;&gt;"")*($G22&lt;&gt;"")*(JM22&lt;&gt;"")*(JN22&lt;&gt;""),($F22&gt;$G22)*(JM22&gt;JN22)+($F22=$G22)*(JM22=JN22)+($F22&lt;$G22)*(JM22&lt;JN22),"")</f>
        <v/>
      </c>
      <c r="JQ22" s="229" t="str">
        <f aca="false">IF((JP22&lt;&gt;""),IF(OR($F22&lt;&gt;$G22,PrSettings!$M$4="●"),(($F22-$G22)=(JM22-JN22))*1,0),"")</f>
        <v/>
      </c>
      <c r="JR22" s="229" t="str">
        <f aca="false">IF((JP22&lt;&gt;""),($F22=JM22)*($G22=JN22),"")</f>
        <v/>
      </c>
      <c r="JS22" s="229" t="str">
        <f aca="false">IF(JP22&lt;&gt;"",IF(ABS($F22-$G22)&gt;=PrSettings!$M$7,(ABS($F22-$G22-JM22+JN22)&lt;=1)*1,IF(AND(JP22,$F22=$G22,$F22&gt;=PrSettings!$M$6),(ABS(JM22-$F22)&lt;=1)*1,IF(AND(ABS($F22-$G22-JM22+JN22)&lt;=1,$F22+$G22&gt;=PrSettings!$M$8),(ABS(JM22-$F22)&lt;=1)*(ABS(JN22-$G22)&lt;=1)*1,""))),"")</f>
        <v/>
      </c>
      <c r="JT22" s="236"/>
      <c r="JV22" s="227" t="n">
        <f aca="false">$B22</f>
        <v>15</v>
      </c>
      <c r="JW22" s="228" t="str">
        <f aca="false">GrpC!$B$6</f>
        <v>Slovenia</v>
      </c>
      <c r="JX22" s="229" t="n">
        <f aca="false">$D22</f>
        <v>19</v>
      </c>
      <c r="JY22" s="228" t="str">
        <f aca="false">GrpC!$D$6</f>
        <v>Serbia</v>
      </c>
      <c r="JZ22" s="232"/>
      <c r="KA22" s="232"/>
      <c r="KB22" s="235"/>
      <c r="KC22" s="229" t="str">
        <f aca="false">IF(($F22&lt;&gt;"")*($G22&lt;&gt;"")*(JZ22&lt;&gt;"")*(KA22&lt;&gt;""),($F22&gt;$G22)*(JZ22&gt;KA22)+($F22=$G22)*(JZ22=KA22)+($F22&lt;$G22)*(JZ22&lt;KA22),"")</f>
        <v/>
      </c>
      <c r="KD22" s="229" t="str">
        <f aca="false">IF((KC22&lt;&gt;""),IF(OR($F22&lt;&gt;$G22,PrSettings!$M$4="●"),(($F22-$G22)=(JZ22-KA22))*1,0),"")</f>
        <v/>
      </c>
      <c r="KE22" s="229" t="str">
        <f aca="false">IF((KC22&lt;&gt;""),($F22=JZ22)*($G22=KA22),"")</f>
        <v/>
      </c>
      <c r="KF22" s="229" t="str">
        <f aca="false">IF(KC22&lt;&gt;"",IF(ABS($F22-$G22)&gt;=PrSettings!$M$7,(ABS($F22-$G22-JZ22+KA22)&lt;=1)*1,IF(AND(KC22,$F22=$G22,$F22&gt;=PrSettings!$M$6),(ABS(JZ22-$F22)&lt;=1)*1,IF(AND(ABS($F22-$G22-JZ22+KA22)&lt;=1,$F22+$G22&gt;=PrSettings!$M$8),(ABS(JZ22-$F22)&lt;=1)*(ABS(KA22-$G22)&lt;=1)*1,""))),"")</f>
        <v/>
      </c>
      <c r="KG22" s="236"/>
      <c r="KI22" s="227" t="n">
        <f aca="false">$B22</f>
        <v>15</v>
      </c>
      <c r="KJ22" s="228" t="str">
        <f aca="false">GrpC!$B$6</f>
        <v>Slovenia</v>
      </c>
      <c r="KK22" s="229" t="n">
        <f aca="false">$D22</f>
        <v>19</v>
      </c>
      <c r="KL22" s="228" t="str">
        <f aca="false">GrpC!$D$6</f>
        <v>Serbia</v>
      </c>
      <c r="KM22" s="232"/>
      <c r="KN22" s="232"/>
      <c r="KO22" s="235"/>
      <c r="KP22" s="229" t="str">
        <f aca="false">IF(($F22&lt;&gt;"")*($G22&lt;&gt;"")*(KM22&lt;&gt;"")*(KN22&lt;&gt;""),($F22&gt;$G22)*(KM22&gt;KN22)+($F22=$G22)*(KM22=KN22)+($F22&lt;$G22)*(KM22&lt;KN22),"")</f>
        <v/>
      </c>
      <c r="KQ22" s="229" t="str">
        <f aca="false">IF((KP22&lt;&gt;""),IF(OR($F22&lt;&gt;$G22,PrSettings!$M$4="●"),(($F22-$G22)=(KM22-KN22))*1,0),"")</f>
        <v/>
      </c>
      <c r="KR22" s="229" t="str">
        <f aca="false">IF((KP22&lt;&gt;""),($F22=KM22)*($G22=KN22),"")</f>
        <v/>
      </c>
      <c r="KS22" s="229" t="str">
        <f aca="false">IF(KP22&lt;&gt;"",IF(ABS($F22-$G22)&gt;=PrSettings!$M$7,(ABS($F22-$G22-KM22+KN22)&lt;=1)*1,IF(AND(KP22,$F22=$G22,$F22&gt;=PrSettings!$M$6),(ABS(KM22-$F22)&lt;=1)*1,IF(AND(ABS($F22-$G22-KM22+KN22)&lt;=1,$F22+$G22&gt;=PrSettings!$M$8),(ABS(KM22-$F22)&lt;=1)*(ABS(KN22-$G22)&lt;=1)*1,""))),"")</f>
        <v/>
      </c>
      <c r="KT22" s="236"/>
      <c r="KV22" s="227" t="n">
        <f aca="false">$B22</f>
        <v>15</v>
      </c>
      <c r="KW22" s="228" t="str">
        <f aca="false">GrpC!$B$6</f>
        <v>Slovenia</v>
      </c>
      <c r="KX22" s="229" t="n">
        <f aca="false">$D22</f>
        <v>19</v>
      </c>
      <c r="KY22" s="228" t="str">
        <f aca="false">GrpC!$D$6</f>
        <v>Serbia</v>
      </c>
      <c r="KZ22" s="232"/>
      <c r="LA22" s="232"/>
      <c r="LB22" s="235"/>
      <c r="LC22" s="229" t="str">
        <f aca="false">IF(($F22&lt;&gt;"")*($G22&lt;&gt;"")*(KZ22&lt;&gt;"")*(LA22&lt;&gt;""),($F22&gt;$G22)*(KZ22&gt;LA22)+($F22=$G22)*(KZ22=LA22)+($F22&lt;$G22)*(KZ22&lt;LA22),"")</f>
        <v/>
      </c>
      <c r="LD22" s="229" t="str">
        <f aca="false">IF((LC22&lt;&gt;""),IF(OR($F22&lt;&gt;$G22,PrSettings!$M$4="●"),(($F22-$G22)=(KZ22-LA22))*1,0),"")</f>
        <v/>
      </c>
      <c r="LE22" s="229" t="str">
        <f aca="false">IF((LC22&lt;&gt;""),($F22=KZ22)*($G22=LA22),"")</f>
        <v/>
      </c>
      <c r="LF22" s="229" t="str">
        <f aca="false">IF(LC22&lt;&gt;"",IF(ABS($F22-$G22)&gt;=PrSettings!$M$7,(ABS($F22-$G22-KZ22+LA22)&lt;=1)*1,IF(AND(LC22,$F22=$G22,$F22&gt;=PrSettings!$M$6),(ABS(KZ22-$F22)&lt;=1)*1,IF(AND(ABS($F22-$G22-KZ22+LA22)&lt;=1,$F22+$G22&gt;=PrSettings!$M$8),(ABS(KZ22-$F22)&lt;=1)*(ABS(LA22-$G22)&lt;=1)*1,""))),"")</f>
        <v/>
      </c>
      <c r="LG22" s="236"/>
      <c r="LI22" s="227" t="n">
        <f aca="false">$B22</f>
        <v>15</v>
      </c>
      <c r="LJ22" s="228" t="str">
        <f aca="false">GrpC!$B$6</f>
        <v>Slovenia</v>
      </c>
      <c r="LK22" s="229" t="n">
        <f aca="false">$D22</f>
        <v>19</v>
      </c>
      <c r="LL22" s="228" t="str">
        <f aca="false">GrpC!$D$6</f>
        <v>Serbia</v>
      </c>
      <c r="LM22" s="232"/>
      <c r="LN22" s="232"/>
      <c r="LO22" s="235"/>
      <c r="LP22" s="229" t="str">
        <f aca="false">IF(($F22&lt;&gt;"")*($G22&lt;&gt;"")*(LM22&lt;&gt;"")*(LN22&lt;&gt;""),($F22&gt;$G22)*(LM22&gt;LN22)+($F22=$G22)*(LM22=LN22)+($F22&lt;$G22)*(LM22&lt;LN22),"")</f>
        <v/>
      </c>
      <c r="LQ22" s="229" t="str">
        <f aca="false">IF((LP22&lt;&gt;""),IF(OR($F22&lt;&gt;$G22,PrSettings!$M$4="●"),(($F22-$G22)=(LM22-LN22))*1,0),"")</f>
        <v/>
      </c>
      <c r="LR22" s="229" t="str">
        <f aca="false">IF((LP22&lt;&gt;""),($F22=LM22)*($G22=LN22),"")</f>
        <v/>
      </c>
      <c r="LS22" s="229" t="str">
        <f aca="false">IF(LP22&lt;&gt;"",IF(ABS($F22-$G22)&gt;=PrSettings!$M$7,(ABS($F22-$G22-LM22+LN22)&lt;=1)*1,IF(AND(LP22,$F22=$G22,$F22&gt;=PrSettings!$M$6),(ABS(LM22-$F22)&lt;=1)*1,IF(AND(ABS($F22-$G22-LM22+LN22)&lt;=1,$F22+$G22&gt;=PrSettings!$M$8),(ABS(LM22-$F22)&lt;=1)*(ABS(LN22-$G22)&lt;=1)*1,""))),"")</f>
        <v/>
      </c>
      <c r="LT22" s="236"/>
      <c r="LV22" s="227" t="n">
        <f aca="false">$B22</f>
        <v>15</v>
      </c>
      <c r="LW22" s="228" t="str">
        <f aca="false">GrpC!$B$6</f>
        <v>Slovenia</v>
      </c>
      <c r="LX22" s="229" t="n">
        <f aca="false">$D22</f>
        <v>19</v>
      </c>
      <c r="LY22" s="228" t="str">
        <f aca="false">GrpC!$D$6</f>
        <v>Serbia</v>
      </c>
      <c r="LZ22" s="232"/>
      <c r="MA22" s="232"/>
      <c r="MB22" s="235"/>
      <c r="MC22" s="229" t="str">
        <f aca="false">IF(($F22&lt;&gt;"")*($G22&lt;&gt;"")*(LZ22&lt;&gt;"")*(MA22&lt;&gt;""),($F22&gt;$G22)*(LZ22&gt;MA22)+($F22=$G22)*(LZ22=MA22)+($F22&lt;$G22)*(LZ22&lt;MA22),"")</f>
        <v/>
      </c>
      <c r="MD22" s="229" t="str">
        <f aca="false">IF((MC22&lt;&gt;""),IF(OR($F22&lt;&gt;$G22,PrSettings!$M$4="●"),(($F22-$G22)=(LZ22-MA22))*1,0),"")</f>
        <v/>
      </c>
      <c r="ME22" s="229" t="str">
        <f aca="false">IF((MC22&lt;&gt;""),($F22=LZ22)*($G22=MA22),"")</f>
        <v/>
      </c>
      <c r="MF22" s="229" t="str">
        <f aca="false">IF(MC22&lt;&gt;"",IF(ABS($F22-$G22)&gt;=PrSettings!$M$7,(ABS($F22-$G22-LZ22+MA22)&lt;=1)*1,IF(AND(MC22,$F22=$G22,$F22&gt;=PrSettings!$M$6),(ABS(LZ22-$F22)&lt;=1)*1,IF(AND(ABS($F22-$G22-LZ22+MA22)&lt;=1,$F22+$G22&gt;=PrSettings!$M$8),(ABS(LZ22-$F22)&lt;=1)*(ABS(MA22-$G22)&lt;=1)*1,""))),"")</f>
        <v/>
      </c>
      <c r="MG22" s="236"/>
    </row>
    <row r="23" customFormat="false" ht="15.75" hidden="false" customHeight="true" outlineLevel="0" collapsed="false">
      <c r="A23" s="153"/>
      <c r="B23" s="227" t="n">
        <f aca="false" t="array" ref="B23:B23">INDEX(Groups!$C$7:$C$35,MATCH(C23,Groups!$D$7:$D$35,0))</f>
        <v>9</v>
      </c>
      <c r="C23" s="228" t="str">
        <f aca="false">GrpC!$B$7</f>
        <v>Denmark</v>
      </c>
      <c r="D23" s="229" t="n">
        <f aca="false" t="array" ref="D23:D23">INDEX(Groups!$C$7:$C$35,MATCH(E23,Groups!$D$7:$D$35,0))</f>
        <v>5</v>
      </c>
      <c r="E23" s="228" t="str">
        <f aca="false">GrpC!$D$7</f>
        <v>England</v>
      </c>
      <c r="F23" s="230" t="n">
        <f aca="false">GrpC!$E$7</f>
        <v>2</v>
      </c>
      <c r="G23" s="231" t="n">
        <f aca="false">GrpC!$G$7</f>
        <v>3</v>
      </c>
      <c r="H23" s="107"/>
      <c r="I23" s="227" t="n">
        <f aca="false">$B23</f>
        <v>9</v>
      </c>
      <c r="J23" s="228" t="str">
        <f aca="false">GrpC!$B$7</f>
        <v>Denmark</v>
      </c>
      <c r="K23" s="229" t="n">
        <f aca="false">$D23</f>
        <v>5</v>
      </c>
      <c r="L23" s="228" t="str">
        <f aca="false">GrpC!$D$7</f>
        <v>England</v>
      </c>
      <c r="M23" s="232"/>
      <c r="N23" s="232"/>
      <c r="O23" s="235"/>
      <c r="P23" s="229" t="str">
        <f aca="false">IF(($F23&lt;&gt;"")*($G23&lt;&gt;"")*(M23&lt;&gt;"")*(N23&lt;&gt;""),($F23&gt;$G23)*(M23&gt;N23)+($F23=$G23)*(M23=N23)+($F23&lt;$G23)*(M23&lt;N23),"")</f>
        <v/>
      </c>
      <c r="Q23" s="229" t="str">
        <f aca="false">IF((P23&lt;&gt;""),IF(OR($F23&lt;&gt;$G23,PrSettings!$M$4="●"),(($F23-$G23)=(M23-N23))*1,0),"")</f>
        <v/>
      </c>
      <c r="R23" s="229" t="str">
        <f aca="false">IF((P23&lt;&gt;""),($F23=M23)*($G23=N23),"")</f>
        <v/>
      </c>
      <c r="S23" s="229" t="str">
        <f aca="false">IF(P23&lt;&gt;"",IF(ABS($F23-$G23)&gt;=PrSettings!$M$7,(ABS($F23-$G23-M23+N23)&lt;=1)*1,IF(AND(P23,$F23=$G23,$F23&gt;=PrSettings!$M$6),(ABS(M23-$F23)&lt;=1)*1,IF(AND(ABS($F23-$G23-M23+N23)&lt;=1,$F23+$G23&gt;=PrSettings!$M$8),(ABS(M23-$F23)&lt;=1)*(ABS(N23-$G23)&lt;=1)*1,""))),"")</f>
        <v/>
      </c>
      <c r="T23" s="236"/>
      <c r="V23" s="227" t="n">
        <f aca="false">$B23</f>
        <v>9</v>
      </c>
      <c r="W23" s="228" t="str">
        <f aca="false">GrpC!$B$7</f>
        <v>Denmark</v>
      </c>
      <c r="X23" s="229" t="n">
        <f aca="false">$D23</f>
        <v>5</v>
      </c>
      <c r="Y23" s="228" t="str">
        <f aca="false">GrpC!$D$7</f>
        <v>England</v>
      </c>
      <c r="Z23" s="232"/>
      <c r="AA23" s="232"/>
      <c r="AB23" s="235"/>
      <c r="AC23" s="229" t="str">
        <f aca="false">IF(($F23&lt;&gt;"")*($G23&lt;&gt;"")*(Z23&lt;&gt;"")*(AA23&lt;&gt;""),($F23&gt;$G23)*(Z23&gt;AA23)+($F23=$G23)*(Z23=AA23)+($F23&lt;$G23)*(Z23&lt;AA23),"")</f>
        <v/>
      </c>
      <c r="AD23" s="229" t="str">
        <f aca="false">IF((AC23&lt;&gt;""),IF(OR($F23&lt;&gt;$G23,PrSettings!$M$4="●"),(($F23-$G23)=(Z23-AA23))*1,0),"")</f>
        <v/>
      </c>
      <c r="AE23" s="229" t="str">
        <f aca="false">IF((AC23&lt;&gt;""),($F23=Z23)*($G23=AA23),"")</f>
        <v/>
      </c>
      <c r="AF23" s="229" t="str">
        <f aca="false">IF(AC23&lt;&gt;"",IF(ABS($F23-$G23)&gt;=PrSettings!$M$7,(ABS($F23-$G23-Z23+AA23)&lt;=1)*1,IF(AND(AC23,$F23=$G23,$F23&gt;=PrSettings!$M$6),(ABS(Z23-$F23)&lt;=1)*1,IF(AND(ABS($F23-$G23-Z23+AA23)&lt;=1,$F23+$G23&gt;=PrSettings!$M$8),(ABS(Z23-$F23)&lt;=1)*(ABS(AA23-$G23)&lt;=1)*1,""))),"")</f>
        <v/>
      </c>
      <c r="AG23" s="236"/>
      <c r="AI23" s="227" t="n">
        <f aca="false">$B23</f>
        <v>9</v>
      </c>
      <c r="AJ23" s="228" t="str">
        <f aca="false">GrpC!$B$7</f>
        <v>Denmark</v>
      </c>
      <c r="AK23" s="229" t="n">
        <f aca="false">$D23</f>
        <v>5</v>
      </c>
      <c r="AL23" s="228" t="str">
        <f aca="false">GrpC!$D$7</f>
        <v>England</v>
      </c>
      <c r="AM23" s="232"/>
      <c r="AN23" s="232"/>
      <c r="AO23" s="235"/>
      <c r="AP23" s="229" t="str">
        <f aca="false">IF(($F23&lt;&gt;"")*($G23&lt;&gt;"")*(AM23&lt;&gt;"")*(AN23&lt;&gt;""),($F23&gt;$G23)*(AM23&gt;AN23)+($F23=$G23)*(AM23=AN23)+($F23&lt;$G23)*(AM23&lt;AN23),"")</f>
        <v/>
      </c>
      <c r="AQ23" s="229" t="str">
        <f aca="false">IF((AP23&lt;&gt;""),IF(OR($F23&lt;&gt;$G23,PrSettings!$M$4="●"),(($F23-$G23)=(AM23-AN23))*1,0),"")</f>
        <v/>
      </c>
      <c r="AR23" s="229" t="str">
        <f aca="false">IF((AP23&lt;&gt;""),($F23=AM23)*($G23=AN23),"")</f>
        <v/>
      </c>
      <c r="AS23" s="229" t="str">
        <f aca="false">IF(AP23&lt;&gt;"",IF(ABS($F23-$G23)&gt;=PrSettings!$M$7,(ABS($F23-$G23-AM23+AN23)&lt;=1)*1,IF(AND(AP23,$F23=$G23,$F23&gt;=PrSettings!$M$6),(ABS(AM23-$F23)&lt;=1)*1,IF(AND(ABS($F23-$G23-AM23+AN23)&lt;=1,$F23+$G23&gt;=PrSettings!$M$8),(ABS(AM23-$F23)&lt;=1)*(ABS(AN23-$G23)&lt;=1)*1,""))),"")</f>
        <v/>
      </c>
      <c r="AT23" s="236"/>
      <c r="AV23" s="227" t="n">
        <f aca="false">$B23</f>
        <v>9</v>
      </c>
      <c r="AW23" s="228" t="str">
        <f aca="false">GrpC!$B$7</f>
        <v>Denmark</v>
      </c>
      <c r="AX23" s="229" t="n">
        <f aca="false">$D23</f>
        <v>5</v>
      </c>
      <c r="AY23" s="228" t="str">
        <f aca="false">GrpC!$D$7</f>
        <v>England</v>
      </c>
      <c r="AZ23" s="232"/>
      <c r="BA23" s="232"/>
      <c r="BB23" s="235"/>
      <c r="BC23" s="229" t="str">
        <f aca="false">IF(($F23&lt;&gt;"")*($G23&lt;&gt;"")*(AZ23&lt;&gt;"")*(BA23&lt;&gt;""),($F23&gt;$G23)*(AZ23&gt;BA23)+($F23=$G23)*(AZ23=BA23)+($F23&lt;$G23)*(AZ23&lt;BA23),"")</f>
        <v/>
      </c>
      <c r="BD23" s="229" t="str">
        <f aca="false">IF((BC23&lt;&gt;""),IF(OR($F23&lt;&gt;$G23,PrSettings!$M$4="●"),(($F23-$G23)=(AZ23-BA23))*1,0),"")</f>
        <v/>
      </c>
      <c r="BE23" s="229" t="str">
        <f aca="false">IF((BC23&lt;&gt;""),($F23=AZ23)*($G23=BA23),"")</f>
        <v/>
      </c>
      <c r="BF23" s="229" t="str">
        <f aca="false">IF(BC23&lt;&gt;"",IF(ABS($F23-$G23)&gt;=PrSettings!$M$7,(ABS($F23-$G23-AZ23+BA23)&lt;=1)*1,IF(AND(BC23,$F23=$G23,$F23&gt;=PrSettings!$M$6),(ABS(AZ23-$F23)&lt;=1)*1,IF(AND(ABS($F23-$G23-AZ23+BA23)&lt;=1,$F23+$G23&gt;=PrSettings!$M$8),(ABS(AZ23-$F23)&lt;=1)*(ABS(BA23-$G23)&lt;=1)*1,""))),"")</f>
        <v/>
      </c>
      <c r="BG23" s="236"/>
      <c r="BI23" s="227" t="n">
        <f aca="false">$B23</f>
        <v>9</v>
      </c>
      <c r="BJ23" s="228" t="str">
        <f aca="false">GrpC!$B$7</f>
        <v>Denmark</v>
      </c>
      <c r="BK23" s="229" t="n">
        <f aca="false">$D23</f>
        <v>5</v>
      </c>
      <c r="BL23" s="228" t="str">
        <f aca="false">GrpC!$D$7</f>
        <v>England</v>
      </c>
      <c r="BM23" s="232"/>
      <c r="BN23" s="232"/>
      <c r="BO23" s="235"/>
      <c r="BP23" s="229" t="str">
        <f aca="false">IF(($F23&lt;&gt;"")*($G23&lt;&gt;"")*(BM23&lt;&gt;"")*(BN23&lt;&gt;""),($F23&gt;$G23)*(BM23&gt;BN23)+($F23=$G23)*(BM23=BN23)+($F23&lt;$G23)*(BM23&lt;BN23),"")</f>
        <v/>
      </c>
      <c r="BQ23" s="229" t="str">
        <f aca="false">IF((BP23&lt;&gt;""),IF(OR($F23&lt;&gt;$G23,PrSettings!$M$4="●"),(($F23-$G23)=(BM23-BN23))*1,0),"")</f>
        <v/>
      </c>
      <c r="BR23" s="229" t="str">
        <f aca="false">IF((BP23&lt;&gt;""),($F23=BM23)*($G23=BN23),"")</f>
        <v/>
      </c>
      <c r="BS23" s="229" t="str">
        <f aca="false">IF(BP23&lt;&gt;"",IF(ABS($F23-$G23)&gt;=PrSettings!$M$7,(ABS($F23-$G23-BM23+BN23)&lt;=1)*1,IF(AND(BP23,$F23=$G23,$F23&gt;=PrSettings!$M$6),(ABS(BM23-$F23)&lt;=1)*1,IF(AND(ABS($F23-$G23-BM23+BN23)&lt;=1,$F23+$G23&gt;=PrSettings!$M$8),(ABS(BM23-$F23)&lt;=1)*(ABS(BN23-$G23)&lt;=1)*1,""))),"")</f>
        <v/>
      </c>
      <c r="BT23" s="236"/>
      <c r="BV23" s="227" t="n">
        <f aca="false">$B23</f>
        <v>9</v>
      </c>
      <c r="BW23" s="228" t="str">
        <f aca="false">GrpC!$B$7</f>
        <v>Denmark</v>
      </c>
      <c r="BX23" s="229" t="n">
        <f aca="false">$D23</f>
        <v>5</v>
      </c>
      <c r="BY23" s="228" t="str">
        <f aca="false">GrpC!$D$7</f>
        <v>England</v>
      </c>
      <c r="BZ23" s="232"/>
      <c r="CA23" s="232"/>
      <c r="CB23" s="235"/>
      <c r="CC23" s="229" t="str">
        <f aca="false">IF(($F23&lt;&gt;"")*($G23&lt;&gt;"")*(BZ23&lt;&gt;"")*(CA23&lt;&gt;""),($F23&gt;$G23)*(BZ23&gt;CA23)+($F23=$G23)*(BZ23=CA23)+($F23&lt;$G23)*(BZ23&lt;CA23),"")</f>
        <v/>
      </c>
      <c r="CD23" s="229" t="str">
        <f aca="false">IF((CC23&lt;&gt;""),IF(OR($F23&lt;&gt;$G23,PrSettings!$M$4="●"),(($F23-$G23)=(BZ23-CA23))*1,0),"")</f>
        <v/>
      </c>
      <c r="CE23" s="229" t="str">
        <f aca="false">IF((CC23&lt;&gt;""),($F23=BZ23)*($G23=CA23),"")</f>
        <v/>
      </c>
      <c r="CF23" s="229" t="str">
        <f aca="false">IF(CC23&lt;&gt;"",IF(ABS($F23-$G23)&gt;=PrSettings!$M$7,(ABS($F23-$G23-BZ23+CA23)&lt;=1)*1,IF(AND(CC23,$F23=$G23,$F23&gt;=PrSettings!$M$6),(ABS(BZ23-$F23)&lt;=1)*1,IF(AND(ABS($F23-$G23-BZ23+CA23)&lt;=1,$F23+$G23&gt;=PrSettings!$M$8),(ABS(BZ23-$F23)&lt;=1)*(ABS(CA23-$G23)&lt;=1)*1,""))),"")</f>
        <v/>
      </c>
      <c r="CG23" s="236"/>
      <c r="CI23" s="227" t="n">
        <f aca="false">$B23</f>
        <v>9</v>
      </c>
      <c r="CJ23" s="228" t="str">
        <f aca="false">GrpC!$B$7</f>
        <v>Denmark</v>
      </c>
      <c r="CK23" s="229" t="n">
        <f aca="false">$D23</f>
        <v>5</v>
      </c>
      <c r="CL23" s="228" t="str">
        <f aca="false">GrpC!$D$7</f>
        <v>England</v>
      </c>
      <c r="CM23" s="232"/>
      <c r="CN23" s="232"/>
      <c r="CO23" s="235"/>
      <c r="CP23" s="229" t="str">
        <f aca="false">IF(($F23&lt;&gt;"")*($G23&lt;&gt;"")*(CM23&lt;&gt;"")*(CN23&lt;&gt;""),($F23&gt;$G23)*(CM23&gt;CN23)+($F23=$G23)*(CM23=CN23)+($F23&lt;$G23)*(CM23&lt;CN23),"")</f>
        <v/>
      </c>
      <c r="CQ23" s="229" t="str">
        <f aca="false">IF((CP23&lt;&gt;""),IF(OR($F23&lt;&gt;$G23,PrSettings!$M$4="●"),(($F23-$G23)=(CM23-CN23))*1,0),"")</f>
        <v/>
      </c>
      <c r="CR23" s="229" t="str">
        <f aca="false">IF((CP23&lt;&gt;""),($F23=CM23)*($G23=CN23),"")</f>
        <v/>
      </c>
      <c r="CS23" s="229" t="str">
        <f aca="false">IF(CP23&lt;&gt;"",IF(ABS($F23-$G23)&gt;=PrSettings!$M$7,(ABS($F23-$G23-CM23+CN23)&lt;=1)*1,IF(AND(CP23,$F23=$G23,$F23&gt;=PrSettings!$M$6),(ABS(CM23-$F23)&lt;=1)*1,IF(AND(ABS($F23-$G23-CM23+CN23)&lt;=1,$F23+$G23&gt;=PrSettings!$M$8),(ABS(CM23-$F23)&lt;=1)*(ABS(CN23-$G23)&lt;=1)*1,""))),"")</f>
        <v/>
      </c>
      <c r="CT23" s="236"/>
      <c r="CV23" s="227" t="n">
        <f aca="false">$B23</f>
        <v>9</v>
      </c>
      <c r="CW23" s="228" t="str">
        <f aca="false">GrpC!$B$7</f>
        <v>Denmark</v>
      </c>
      <c r="CX23" s="229" t="n">
        <f aca="false">$D23</f>
        <v>5</v>
      </c>
      <c r="CY23" s="228" t="str">
        <f aca="false">GrpC!$D$7</f>
        <v>England</v>
      </c>
      <c r="CZ23" s="232"/>
      <c r="DA23" s="232"/>
      <c r="DB23" s="235"/>
      <c r="DC23" s="229" t="str">
        <f aca="false">IF(($F23&lt;&gt;"")*($G23&lt;&gt;"")*(CZ23&lt;&gt;"")*(DA23&lt;&gt;""),($F23&gt;$G23)*(CZ23&gt;DA23)+($F23=$G23)*(CZ23=DA23)+($F23&lt;$G23)*(CZ23&lt;DA23),"")</f>
        <v/>
      </c>
      <c r="DD23" s="229" t="str">
        <f aca="false">IF((DC23&lt;&gt;""),IF(OR($F23&lt;&gt;$G23,PrSettings!$M$4="●"),(($F23-$G23)=(CZ23-DA23))*1,0),"")</f>
        <v/>
      </c>
      <c r="DE23" s="229" t="str">
        <f aca="false">IF((DC23&lt;&gt;""),($F23=CZ23)*($G23=DA23),"")</f>
        <v/>
      </c>
      <c r="DF23" s="229" t="str">
        <f aca="false">IF(DC23&lt;&gt;"",IF(ABS($F23-$G23)&gt;=PrSettings!$M$7,(ABS($F23-$G23-CZ23+DA23)&lt;=1)*1,IF(AND(DC23,$F23=$G23,$F23&gt;=PrSettings!$M$6),(ABS(CZ23-$F23)&lt;=1)*1,IF(AND(ABS($F23-$G23-CZ23+DA23)&lt;=1,$F23+$G23&gt;=PrSettings!$M$8),(ABS(CZ23-$F23)&lt;=1)*(ABS(DA23-$G23)&lt;=1)*1,""))),"")</f>
        <v/>
      </c>
      <c r="DG23" s="236"/>
      <c r="DI23" s="227" t="n">
        <f aca="false">$B23</f>
        <v>9</v>
      </c>
      <c r="DJ23" s="228" t="str">
        <f aca="false">GrpC!$B$7</f>
        <v>Denmark</v>
      </c>
      <c r="DK23" s="229" t="n">
        <f aca="false">$D23</f>
        <v>5</v>
      </c>
      <c r="DL23" s="228" t="str">
        <f aca="false">GrpC!$D$7</f>
        <v>England</v>
      </c>
      <c r="DM23" s="232"/>
      <c r="DN23" s="232"/>
      <c r="DO23" s="235"/>
      <c r="DP23" s="229" t="str">
        <f aca="false">IF(($F23&lt;&gt;"")*($G23&lt;&gt;"")*(DM23&lt;&gt;"")*(DN23&lt;&gt;""),($F23&gt;$G23)*(DM23&gt;DN23)+($F23=$G23)*(DM23=DN23)+($F23&lt;$G23)*(DM23&lt;DN23),"")</f>
        <v/>
      </c>
      <c r="DQ23" s="229" t="str">
        <f aca="false">IF((DP23&lt;&gt;""),IF(OR($F23&lt;&gt;$G23,PrSettings!$M$4="●"),(($F23-$G23)=(DM23-DN23))*1,0),"")</f>
        <v/>
      </c>
      <c r="DR23" s="229" t="str">
        <f aca="false">IF((DP23&lt;&gt;""),($F23=DM23)*($G23=DN23),"")</f>
        <v/>
      </c>
      <c r="DS23" s="229" t="str">
        <f aca="false">IF(DP23&lt;&gt;"",IF(ABS($F23-$G23)&gt;=PrSettings!$M$7,(ABS($F23-$G23-DM23+DN23)&lt;=1)*1,IF(AND(DP23,$F23=$G23,$F23&gt;=PrSettings!$M$6),(ABS(DM23-$F23)&lt;=1)*1,IF(AND(ABS($F23-$G23-DM23+DN23)&lt;=1,$F23+$G23&gt;=PrSettings!$M$8),(ABS(DM23-$F23)&lt;=1)*(ABS(DN23-$G23)&lt;=1)*1,""))),"")</f>
        <v/>
      </c>
      <c r="DT23" s="236"/>
      <c r="DV23" s="227" t="n">
        <f aca="false">$B23</f>
        <v>9</v>
      </c>
      <c r="DW23" s="228" t="str">
        <f aca="false">GrpC!$B$7</f>
        <v>Denmark</v>
      </c>
      <c r="DX23" s="229" t="n">
        <f aca="false">$D23</f>
        <v>5</v>
      </c>
      <c r="DY23" s="228" t="str">
        <f aca="false">GrpC!$D$7</f>
        <v>England</v>
      </c>
      <c r="DZ23" s="232"/>
      <c r="EA23" s="232"/>
      <c r="EB23" s="235"/>
      <c r="EC23" s="229" t="str">
        <f aca="false">IF(($F23&lt;&gt;"")*($G23&lt;&gt;"")*(DZ23&lt;&gt;"")*(EA23&lt;&gt;""),($F23&gt;$G23)*(DZ23&gt;EA23)+($F23=$G23)*(DZ23=EA23)+($F23&lt;$G23)*(DZ23&lt;EA23),"")</f>
        <v/>
      </c>
      <c r="ED23" s="229" t="str">
        <f aca="false">IF((EC23&lt;&gt;""),IF(OR($F23&lt;&gt;$G23,PrSettings!$M$4="●"),(($F23-$G23)=(DZ23-EA23))*1,0),"")</f>
        <v/>
      </c>
      <c r="EE23" s="229" t="str">
        <f aca="false">IF((EC23&lt;&gt;""),($F23=DZ23)*($G23=EA23),"")</f>
        <v/>
      </c>
      <c r="EF23" s="229" t="str">
        <f aca="false">IF(EC23&lt;&gt;"",IF(ABS($F23-$G23)&gt;=PrSettings!$M$7,(ABS($F23-$G23-DZ23+EA23)&lt;=1)*1,IF(AND(EC23,$F23=$G23,$F23&gt;=PrSettings!$M$6),(ABS(DZ23-$F23)&lt;=1)*1,IF(AND(ABS($F23-$G23-DZ23+EA23)&lt;=1,$F23+$G23&gt;=PrSettings!$M$8),(ABS(DZ23-$F23)&lt;=1)*(ABS(EA23-$G23)&lt;=1)*1,""))),"")</f>
        <v/>
      </c>
      <c r="EG23" s="236"/>
      <c r="EI23" s="227" t="n">
        <f aca="false">$B23</f>
        <v>9</v>
      </c>
      <c r="EJ23" s="228" t="str">
        <f aca="false">GrpC!$B$7</f>
        <v>Denmark</v>
      </c>
      <c r="EK23" s="229" t="n">
        <f aca="false">$D23</f>
        <v>5</v>
      </c>
      <c r="EL23" s="228" t="str">
        <f aca="false">GrpC!$D$7</f>
        <v>England</v>
      </c>
      <c r="EM23" s="232"/>
      <c r="EN23" s="232"/>
      <c r="EO23" s="235"/>
      <c r="EP23" s="229" t="str">
        <f aca="false">IF(($F23&lt;&gt;"")*($G23&lt;&gt;"")*(EM23&lt;&gt;"")*(EN23&lt;&gt;""),($F23&gt;$G23)*(EM23&gt;EN23)+($F23=$G23)*(EM23=EN23)+($F23&lt;$G23)*(EM23&lt;EN23),"")</f>
        <v/>
      </c>
      <c r="EQ23" s="229" t="str">
        <f aca="false">IF((EP23&lt;&gt;""),IF(OR($F23&lt;&gt;$G23,PrSettings!$M$4="●"),(($F23-$G23)=(EM23-EN23))*1,0),"")</f>
        <v/>
      </c>
      <c r="ER23" s="229" t="str">
        <f aca="false">IF((EP23&lt;&gt;""),($F23=EM23)*($G23=EN23),"")</f>
        <v/>
      </c>
      <c r="ES23" s="229" t="str">
        <f aca="false">IF(EP23&lt;&gt;"",IF(ABS($F23-$G23)&gt;=PrSettings!$M$7,(ABS($F23-$G23-EM23+EN23)&lt;=1)*1,IF(AND(EP23,$F23=$G23,$F23&gt;=PrSettings!$M$6),(ABS(EM23-$F23)&lt;=1)*1,IF(AND(ABS($F23-$G23-EM23+EN23)&lt;=1,$F23+$G23&gt;=PrSettings!$M$8),(ABS(EM23-$F23)&lt;=1)*(ABS(EN23-$G23)&lt;=1)*1,""))),"")</f>
        <v/>
      </c>
      <c r="ET23" s="236"/>
      <c r="EV23" s="227" t="n">
        <f aca="false">$B23</f>
        <v>9</v>
      </c>
      <c r="EW23" s="228" t="str">
        <f aca="false">GrpC!$B$7</f>
        <v>Denmark</v>
      </c>
      <c r="EX23" s="229" t="n">
        <f aca="false">$D23</f>
        <v>5</v>
      </c>
      <c r="EY23" s="228" t="str">
        <f aca="false">GrpC!$D$7</f>
        <v>England</v>
      </c>
      <c r="EZ23" s="232"/>
      <c r="FA23" s="232"/>
      <c r="FB23" s="235"/>
      <c r="FC23" s="229" t="str">
        <f aca="false">IF(($F23&lt;&gt;"")*($G23&lt;&gt;"")*(EZ23&lt;&gt;"")*(FA23&lt;&gt;""),($F23&gt;$G23)*(EZ23&gt;FA23)+($F23=$G23)*(EZ23=FA23)+($F23&lt;$G23)*(EZ23&lt;FA23),"")</f>
        <v/>
      </c>
      <c r="FD23" s="229" t="str">
        <f aca="false">IF((FC23&lt;&gt;""),IF(OR($F23&lt;&gt;$G23,PrSettings!$M$4="●"),(($F23-$G23)=(EZ23-FA23))*1,0),"")</f>
        <v/>
      </c>
      <c r="FE23" s="229" t="str">
        <f aca="false">IF((FC23&lt;&gt;""),($F23=EZ23)*($G23=FA23),"")</f>
        <v/>
      </c>
      <c r="FF23" s="229" t="str">
        <f aca="false">IF(FC23&lt;&gt;"",IF(ABS($F23-$G23)&gt;=PrSettings!$M$7,(ABS($F23-$G23-EZ23+FA23)&lt;=1)*1,IF(AND(FC23,$F23=$G23,$F23&gt;=PrSettings!$M$6),(ABS(EZ23-$F23)&lt;=1)*1,IF(AND(ABS($F23-$G23-EZ23+FA23)&lt;=1,$F23+$G23&gt;=PrSettings!$M$8),(ABS(EZ23-$F23)&lt;=1)*(ABS(FA23-$G23)&lt;=1)*1,""))),"")</f>
        <v/>
      </c>
      <c r="FG23" s="236"/>
      <c r="FI23" s="227" t="n">
        <f aca="false">$B23</f>
        <v>9</v>
      </c>
      <c r="FJ23" s="228" t="str">
        <f aca="false">GrpC!$B$7</f>
        <v>Denmark</v>
      </c>
      <c r="FK23" s="229" t="n">
        <f aca="false">$D23</f>
        <v>5</v>
      </c>
      <c r="FL23" s="228" t="str">
        <f aca="false">GrpC!$D$7</f>
        <v>England</v>
      </c>
      <c r="FM23" s="232"/>
      <c r="FN23" s="232"/>
      <c r="FO23" s="235"/>
      <c r="FP23" s="229" t="str">
        <f aca="false">IF(($F23&lt;&gt;"")*($G23&lt;&gt;"")*(FM23&lt;&gt;"")*(FN23&lt;&gt;""),($F23&gt;$G23)*(FM23&gt;FN23)+($F23=$G23)*(FM23=FN23)+($F23&lt;$G23)*(FM23&lt;FN23),"")</f>
        <v/>
      </c>
      <c r="FQ23" s="229" t="str">
        <f aca="false">IF((FP23&lt;&gt;""),IF(OR($F23&lt;&gt;$G23,PrSettings!$M$4="●"),(($F23-$G23)=(FM23-FN23))*1,0),"")</f>
        <v/>
      </c>
      <c r="FR23" s="229" t="str">
        <f aca="false">IF((FP23&lt;&gt;""),($F23=FM23)*($G23=FN23),"")</f>
        <v/>
      </c>
      <c r="FS23" s="229" t="str">
        <f aca="false">IF(FP23&lt;&gt;"",IF(ABS($F23-$G23)&gt;=PrSettings!$M$7,(ABS($F23-$G23-FM23+FN23)&lt;=1)*1,IF(AND(FP23,$F23=$G23,$F23&gt;=PrSettings!$M$6),(ABS(FM23-$F23)&lt;=1)*1,IF(AND(ABS($F23-$G23-FM23+FN23)&lt;=1,$F23+$G23&gt;=PrSettings!$M$8),(ABS(FM23-$F23)&lt;=1)*(ABS(FN23-$G23)&lt;=1)*1,""))),"")</f>
        <v/>
      </c>
      <c r="FT23" s="236"/>
      <c r="FV23" s="227" t="n">
        <f aca="false">$B23</f>
        <v>9</v>
      </c>
      <c r="FW23" s="228" t="str">
        <f aca="false">GrpC!$B$7</f>
        <v>Denmark</v>
      </c>
      <c r="FX23" s="229" t="n">
        <f aca="false">$D23</f>
        <v>5</v>
      </c>
      <c r="FY23" s="228" t="str">
        <f aca="false">GrpC!$D$7</f>
        <v>England</v>
      </c>
      <c r="FZ23" s="232"/>
      <c r="GA23" s="232"/>
      <c r="GB23" s="235"/>
      <c r="GC23" s="229" t="str">
        <f aca="false">IF(($F23&lt;&gt;"")*($G23&lt;&gt;"")*(FZ23&lt;&gt;"")*(GA23&lt;&gt;""),($F23&gt;$G23)*(FZ23&gt;GA23)+($F23=$G23)*(FZ23=GA23)+($F23&lt;$G23)*(FZ23&lt;GA23),"")</f>
        <v/>
      </c>
      <c r="GD23" s="229" t="str">
        <f aca="false">IF((GC23&lt;&gt;""),IF(OR($F23&lt;&gt;$G23,PrSettings!$M$4="●"),(($F23-$G23)=(FZ23-GA23))*1,0),"")</f>
        <v/>
      </c>
      <c r="GE23" s="229" t="str">
        <f aca="false">IF((GC23&lt;&gt;""),($F23=FZ23)*($G23=GA23),"")</f>
        <v/>
      </c>
      <c r="GF23" s="229" t="str">
        <f aca="false">IF(GC23&lt;&gt;"",IF(ABS($F23-$G23)&gt;=PrSettings!$M$7,(ABS($F23-$G23-FZ23+GA23)&lt;=1)*1,IF(AND(GC23,$F23=$G23,$F23&gt;=PrSettings!$M$6),(ABS(FZ23-$F23)&lt;=1)*1,IF(AND(ABS($F23-$G23-FZ23+GA23)&lt;=1,$F23+$G23&gt;=PrSettings!$M$8),(ABS(FZ23-$F23)&lt;=1)*(ABS(GA23-$G23)&lt;=1)*1,""))),"")</f>
        <v/>
      </c>
      <c r="GG23" s="236"/>
      <c r="GI23" s="227" t="n">
        <f aca="false">$B23</f>
        <v>9</v>
      </c>
      <c r="GJ23" s="228" t="str">
        <f aca="false">GrpC!$B$7</f>
        <v>Denmark</v>
      </c>
      <c r="GK23" s="229" t="n">
        <f aca="false">$D23</f>
        <v>5</v>
      </c>
      <c r="GL23" s="228" t="str">
        <f aca="false">GrpC!$D$7</f>
        <v>England</v>
      </c>
      <c r="GM23" s="232"/>
      <c r="GN23" s="232"/>
      <c r="GO23" s="235"/>
      <c r="GP23" s="229" t="str">
        <f aca="false">IF(($F23&lt;&gt;"")*($G23&lt;&gt;"")*(GM23&lt;&gt;"")*(GN23&lt;&gt;""),($F23&gt;$G23)*(GM23&gt;GN23)+($F23=$G23)*(GM23=GN23)+($F23&lt;$G23)*(GM23&lt;GN23),"")</f>
        <v/>
      </c>
      <c r="GQ23" s="229" t="str">
        <f aca="false">IF((GP23&lt;&gt;""),IF(OR($F23&lt;&gt;$G23,PrSettings!$M$4="●"),(($F23-$G23)=(GM23-GN23))*1,0),"")</f>
        <v/>
      </c>
      <c r="GR23" s="229" t="str">
        <f aca="false">IF((GP23&lt;&gt;""),($F23=GM23)*($G23=GN23),"")</f>
        <v/>
      </c>
      <c r="GS23" s="229" t="str">
        <f aca="false">IF(GP23&lt;&gt;"",IF(ABS($F23-$G23)&gt;=PrSettings!$M$7,(ABS($F23-$G23-GM23+GN23)&lt;=1)*1,IF(AND(GP23,$F23=$G23,$F23&gt;=PrSettings!$M$6),(ABS(GM23-$F23)&lt;=1)*1,IF(AND(ABS($F23-$G23-GM23+GN23)&lt;=1,$F23+$G23&gt;=PrSettings!$M$8),(ABS(GM23-$F23)&lt;=1)*(ABS(GN23-$G23)&lt;=1)*1,""))),"")</f>
        <v/>
      </c>
      <c r="GT23" s="236"/>
      <c r="GV23" s="227" t="n">
        <f aca="false">$B23</f>
        <v>9</v>
      </c>
      <c r="GW23" s="228" t="str">
        <f aca="false">GrpC!$B$7</f>
        <v>Denmark</v>
      </c>
      <c r="GX23" s="229" t="n">
        <f aca="false">$D23</f>
        <v>5</v>
      </c>
      <c r="GY23" s="228" t="str">
        <f aca="false">GrpC!$D$7</f>
        <v>England</v>
      </c>
      <c r="GZ23" s="232"/>
      <c r="HA23" s="232"/>
      <c r="HB23" s="235"/>
      <c r="HC23" s="229" t="str">
        <f aca="false">IF(($F23&lt;&gt;"")*($G23&lt;&gt;"")*(GZ23&lt;&gt;"")*(HA23&lt;&gt;""),($F23&gt;$G23)*(GZ23&gt;HA23)+($F23=$G23)*(GZ23=HA23)+($F23&lt;$G23)*(GZ23&lt;HA23),"")</f>
        <v/>
      </c>
      <c r="HD23" s="229" t="str">
        <f aca="false">IF((HC23&lt;&gt;""),IF(OR($F23&lt;&gt;$G23,PrSettings!$M$4="●"),(($F23-$G23)=(GZ23-HA23))*1,0),"")</f>
        <v/>
      </c>
      <c r="HE23" s="229" t="str">
        <f aca="false">IF((HC23&lt;&gt;""),($F23=GZ23)*($G23=HA23),"")</f>
        <v/>
      </c>
      <c r="HF23" s="229" t="str">
        <f aca="false">IF(HC23&lt;&gt;"",IF(ABS($F23-$G23)&gt;=PrSettings!$M$7,(ABS($F23-$G23-GZ23+HA23)&lt;=1)*1,IF(AND(HC23,$F23=$G23,$F23&gt;=PrSettings!$M$6),(ABS(GZ23-$F23)&lt;=1)*1,IF(AND(ABS($F23-$G23-GZ23+HA23)&lt;=1,$F23+$G23&gt;=PrSettings!$M$8),(ABS(GZ23-$F23)&lt;=1)*(ABS(HA23-$G23)&lt;=1)*1,""))),"")</f>
        <v/>
      </c>
      <c r="HG23" s="236"/>
      <c r="HI23" s="227" t="n">
        <f aca="false">$B23</f>
        <v>9</v>
      </c>
      <c r="HJ23" s="228" t="str">
        <f aca="false">GrpC!$B$7</f>
        <v>Denmark</v>
      </c>
      <c r="HK23" s="229" t="n">
        <f aca="false">$D23</f>
        <v>5</v>
      </c>
      <c r="HL23" s="228" t="str">
        <f aca="false">GrpC!$D$7</f>
        <v>England</v>
      </c>
      <c r="HM23" s="232"/>
      <c r="HN23" s="232"/>
      <c r="HO23" s="235"/>
      <c r="HP23" s="229" t="str">
        <f aca="false">IF(($F23&lt;&gt;"")*($G23&lt;&gt;"")*(HM23&lt;&gt;"")*(HN23&lt;&gt;""),($F23&gt;$G23)*(HM23&gt;HN23)+($F23=$G23)*(HM23=HN23)+($F23&lt;$G23)*(HM23&lt;HN23),"")</f>
        <v/>
      </c>
      <c r="HQ23" s="229" t="str">
        <f aca="false">IF((HP23&lt;&gt;""),IF(OR($F23&lt;&gt;$G23,PrSettings!$M$4="●"),(($F23-$G23)=(HM23-HN23))*1,0),"")</f>
        <v/>
      </c>
      <c r="HR23" s="229" t="str">
        <f aca="false">IF((HP23&lt;&gt;""),($F23=HM23)*($G23=HN23),"")</f>
        <v/>
      </c>
      <c r="HS23" s="229" t="str">
        <f aca="false">IF(HP23&lt;&gt;"",IF(ABS($F23-$G23)&gt;=PrSettings!$M$7,(ABS($F23-$G23-HM23+HN23)&lt;=1)*1,IF(AND(HP23,$F23=$G23,$F23&gt;=PrSettings!$M$6),(ABS(HM23-$F23)&lt;=1)*1,IF(AND(ABS($F23-$G23-HM23+HN23)&lt;=1,$F23+$G23&gt;=PrSettings!$M$8),(ABS(HM23-$F23)&lt;=1)*(ABS(HN23-$G23)&lt;=1)*1,""))),"")</f>
        <v/>
      </c>
      <c r="HT23" s="236"/>
      <c r="HV23" s="227" t="n">
        <f aca="false">$B23</f>
        <v>9</v>
      </c>
      <c r="HW23" s="228" t="str">
        <f aca="false">GrpC!$B$7</f>
        <v>Denmark</v>
      </c>
      <c r="HX23" s="229" t="n">
        <f aca="false">$D23</f>
        <v>5</v>
      </c>
      <c r="HY23" s="228" t="str">
        <f aca="false">GrpC!$D$7</f>
        <v>England</v>
      </c>
      <c r="HZ23" s="232"/>
      <c r="IA23" s="232"/>
      <c r="IB23" s="235"/>
      <c r="IC23" s="229" t="str">
        <f aca="false">IF(($F23&lt;&gt;"")*($G23&lt;&gt;"")*(HZ23&lt;&gt;"")*(IA23&lt;&gt;""),($F23&gt;$G23)*(HZ23&gt;IA23)+($F23=$G23)*(HZ23=IA23)+($F23&lt;$G23)*(HZ23&lt;IA23),"")</f>
        <v/>
      </c>
      <c r="ID23" s="229" t="str">
        <f aca="false">IF((IC23&lt;&gt;""),IF(OR($F23&lt;&gt;$G23,PrSettings!$M$4="●"),(($F23-$G23)=(HZ23-IA23))*1,0),"")</f>
        <v/>
      </c>
      <c r="IE23" s="229" t="str">
        <f aca="false">IF((IC23&lt;&gt;""),($F23=HZ23)*($G23=IA23),"")</f>
        <v/>
      </c>
      <c r="IF23" s="229" t="str">
        <f aca="false">IF(IC23&lt;&gt;"",IF(ABS($F23-$G23)&gt;=PrSettings!$M$7,(ABS($F23-$G23-HZ23+IA23)&lt;=1)*1,IF(AND(IC23,$F23=$G23,$F23&gt;=PrSettings!$M$6),(ABS(HZ23-$F23)&lt;=1)*1,IF(AND(ABS($F23-$G23-HZ23+IA23)&lt;=1,$F23+$G23&gt;=PrSettings!$M$8),(ABS(HZ23-$F23)&lt;=1)*(ABS(IA23-$G23)&lt;=1)*1,""))),"")</f>
        <v/>
      </c>
      <c r="IG23" s="236"/>
      <c r="II23" s="227" t="n">
        <f aca="false">$B23</f>
        <v>9</v>
      </c>
      <c r="IJ23" s="228" t="str">
        <f aca="false">GrpC!$B$7</f>
        <v>Denmark</v>
      </c>
      <c r="IK23" s="229" t="n">
        <f aca="false">$D23</f>
        <v>5</v>
      </c>
      <c r="IL23" s="228" t="str">
        <f aca="false">GrpC!$D$7</f>
        <v>England</v>
      </c>
      <c r="IM23" s="232"/>
      <c r="IN23" s="232"/>
      <c r="IO23" s="235"/>
      <c r="IP23" s="229" t="str">
        <f aca="false">IF(($F23&lt;&gt;"")*($G23&lt;&gt;"")*(IM23&lt;&gt;"")*(IN23&lt;&gt;""),($F23&gt;$G23)*(IM23&gt;IN23)+($F23=$G23)*(IM23=IN23)+($F23&lt;$G23)*(IM23&lt;IN23),"")</f>
        <v/>
      </c>
      <c r="IQ23" s="229" t="str">
        <f aca="false">IF((IP23&lt;&gt;""),IF(OR($F23&lt;&gt;$G23,PrSettings!$M$4="●"),(($F23-$G23)=(IM23-IN23))*1,0),"")</f>
        <v/>
      </c>
      <c r="IR23" s="229" t="str">
        <f aca="false">IF((IP23&lt;&gt;""),($F23=IM23)*($G23=IN23),"")</f>
        <v/>
      </c>
      <c r="IS23" s="229" t="str">
        <f aca="false">IF(IP23&lt;&gt;"",IF(ABS($F23-$G23)&gt;=PrSettings!$M$7,(ABS($F23-$G23-IM23+IN23)&lt;=1)*1,IF(AND(IP23,$F23=$G23,$F23&gt;=PrSettings!$M$6),(ABS(IM23-$F23)&lt;=1)*1,IF(AND(ABS($F23-$G23-IM23+IN23)&lt;=1,$F23+$G23&gt;=PrSettings!$M$8),(ABS(IM23-$F23)&lt;=1)*(ABS(IN23-$G23)&lt;=1)*1,""))),"")</f>
        <v/>
      </c>
      <c r="IT23" s="236"/>
      <c r="IV23" s="227" t="n">
        <f aca="false">$B23</f>
        <v>9</v>
      </c>
      <c r="IW23" s="228" t="str">
        <f aca="false">GrpC!$B$7</f>
        <v>Denmark</v>
      </c>
      <c r="IX23" s="229" t="n">
        <f aca="false">$D23</f>
        <v>5</v>
      </c>
      <c r="IY23" s="228" t="str">
        <f aca="false">GrpC!$D$7</f>
        <v>England</v>
      </c>
      <c r="IZ23" s="232"/>
      <c r="JA23" s="232"/>
      <c r="JB23" s="235"/>
      <c r="JC23" s="229" t="str">
        <f aca="false">IF(($F23&lt;&gt;"")*($G23&lt;&gt;"")*(IZ23&lt;&gt;"")*(JA23&lt;&gt;""),($F23&gt;$G23)*(IZ23&gt;JA23)+($F23=$G23)*(IZ23=JA23)+($F23&lt;$G23)*(IZ23&lt;JA23),"")</f>
        <v/>
      </c>
      <c r="JD23" s="229" t="str">
        <f aca="false">IF((JC23&lt;&gt;""),IF(OR($F23&lt;&gt;$G23,PrSettings!$M$4="●"),(($F23-$G23)=(IZ23-JA23))*1,0),"")</f>
        <v/>
      </c>
      <c r="JE23" s="229" t="str">
        <f aca="false">IF((JC23&lt;&gt;""),($F23=IZ23)*($G23=JA23),"")</f>
        <v/>
      </c>
      <c r="JF23" s="229" t="str">
        <f aca="false">IF(JC23&lt;&gt;"",IF(ABS($F23-$G23)&gt;=PrSettings!$M$7,(ABS($F23-$G23-IZ23+JA23)&lt;=1)*1,IF(AND(JC23,$F23=$G23,$F23&gt;=PrSettings!$M$6),(ABS(IZ23-$F23)&lt;=1)*1,IF(AND(ABS($F23-$G23-IZ23+JA23)&lt;=1,$F23+$G23&gt;=PrSettings!$M$8),(ABS(IZ23-$F23)&lt;=1)*(ABS(JA23-$G23)&lt;=1)*1,""))),"")</f>
        <v/>
      </c>
      <c r="JG23" s="236"/>
      <c r="JI23" s="227" t="n">
        <f aca="false">$B23</f>
        <v>9</v>
      </c>
      <c r="JJ23" s="228" t="str">
        <f aca="false">GrpC!$B$7</f>
        <v>Denmark</v>
      </c>
      <c r="JK23" s="229" t="n">
        <f aca="false">$D23</f>
        <v>5</v>
      </c>
      <c r="JL23" s="228" t="str">
        <f aca="false">GrpC!$D$7</f>
        <v>England</v>
      </c>
      <c r="JM23" s="232"/>
      <c r="JN23" s="232"/>
      <c r="JO23" s="235"/>
      <c r="JP23" s="229" t="str">
        <f aca="false">IF(($F23&lt;&gt;"")*($G23&lt;&gt;"")*(JM23&lt;&gt;"")*(JN23&lt;&gt;""),($F23&gt;$G23)*(JM23&gt;JN23)+($F23=$G23)*(JM23=JN23)+($F23&lt;$G23)*(JM23&lt;JN23),"")</f>
        <v/>
      </c>
      <c r="JQ23" s="229" t="str">
        <f aca="false">IF((JP23&lt;&gt;""),IF(OR($F23&lt;&gt;$G23,PrSettings!$M$4="●"),(($F23-$G23)=(JM23-JN23))*1,0),"")</f>
        <v/>
      </c>
      <c r="JR23" s="229" t="str">
        <f aca="false">IF((JP23&lt;&gt;""),($F23=JM23)*($G23=JN23),"")</f>
        <v/>
      </c>
      <c r="JS23" s="229" t="str">
        <f aca="false">IF(JP23&lt;&gt;"",IF(ABS($F23-$G23)&gt;=PrSettings!$M$7,(ABS($F23-$G23-JM23+JN23)&lt;=1)*1,IF(AND(JP23,$F23=$G23,$F23&gt;=PrSettings!$M$6),(ABS(JM23-$F23)&lt;=1)*1,IF(AND(ABS($F23-$G23-JM23+JN23)&lt;=1,$F23+$G23&gt;=PrSettings!$M$8),(ABS(JM23-$F23)&lt;=1)*(ABS(JN23-$G23)&lt;=1)*1,""))),"")</f>
        <v/>
      </c>
      <c r="JT23" s="236"/>
      <c r="JV23" s="227" t="n">
        <f aca="false">$B23</f>
        <v>9</v>
      </c>
      <c r="JW23" s="228" t="str">
        <f aca="false">GrpC!$B$7</f>
        <v>Denmark</v>
      </c>
      <c r="JX23" s="229" t="n">
        <f aca="false">$D23</f>
        <v>5</v>
      </c>
      <c r="JY23" s="228" t="str">
        <f aca="false">GrpC!$D$7</f>
        <v>England</v>
      </c>
      <c r="JZ23" s="232"/>
      <c r="KA23" s="232"/>
      <c r="KB23" s="235"/>
      <c r="KC23" s="229" t="str">
        <f aca="false">IF(($F23&lt;&gt;"")*($G23&lt;&gt;"")*(JZ23&lt;&gt;"")*(KA23&lt;&gt;""),($F23&gt;$G23)*(JZ23&gt;KA23)+($F23=$G23)*(JZ23=KA23)+($F23&lt;$G23)*(JZ23&lt;KA23),"")</f>
        <v/>
      </c>
      <c r="KD23" s="229" t="str">
        <f aca="false">IF((KC23&lt;&gt;""),IF(OR($F23&lt;&gt;$G23,PrSettings!$M$4="●"),(($F23-$G23)=(JZ23-KA23))*1,0),"")</f>
        <v/>
      </c>
      <c r="KE23" s="229" t="str">
        <f aca="false">IF((KC23&lt;&gt;""),($F23=JZ23)*($G23=KA23),"")</f>
        <v/>
      </c>
      <c r="KF23" s="229" t="str">
        <f aca="false">IF(KC23&lt;&gt;"",IF(ABS($F23-$G23)&gt;=PrSettings!$M$7,(ABS($F23-$G23-JZ23+KA23)&lt;=1)*1,IF(AND(KC23,$F23=$G23,$F23&gt;=PrSettings!$M$6),(ABS(JZ23-$F23)&lt;=1)*1,IF(AND(ABS($F23-$G23-JZ23+KA23)&lt;=1,$F23+$G23&gt;=PrSettings!$M$8),(ABS(JZ23-$F23)&lt;=1)*(ABS(KA23-$G23)&lt;=1)*1,""))),"")</f>
        <v/>
      </c>
      <c r="KG23" s="236"/>
      <c r="KI23" s="227" t="n">
        <f aca="false">$B23</f>
        <v>9</v>
      </c>
      <c r="KJ23" s="228" t="str">
        <f aca="false">GrpC!$B$7</f>
        <v>Denmark</v>
      </c>
      <c r="KK23" s="229" t="n">
        <f aca="false">$D23</f>
        <v>5</v>
      </c>
      <c r="KL23" s="228" t="str">
        <f aca="false">GrpC!$D$7</f>
        <v>England</v>
      </c>
      <c r="KM23" s="232"/>
      <c r="KN23" s="232"/>
      <c r="KO23" s="235"/>
      <c r="KP23" s="229" t="str">
        <f aca="false">IF(($F23&lt;&gt;"")*($G23&lt;&gt;"")*(KM23&lt;&gt;"")*(KN23&lt;&gt;""),($F23&gt;$G23)*(KM23&gt;KN23)+($F23=$G23)*(KM23=KN23)+($F23&lt;$G23)*(KM23&lt;KN23),"")</f>
        <v/>
      </c>
      <c r="KQ23" s="229" t="str">
        <f aca="false">IF((KP23&lt;&gt;""),IF(OR($F23&lt;&gt;$G23,PrSettings!$M$4="●"),(($F23-$G23)=(KM23-KN23))*1,0),"")</f>
        <v/>
      </c>
      <c r="KR23" s="229" t="str">
        <f aca="false">IF((KP23&lt;&gt;""),($F23=KM23)*($G23=KN23),"")</f>
        <v/>
      </c>
      <c r="KS23" s="229" t="str">
        <f aca="false">IF(KP23&lt;&gt;"",IF(ABS($F23-$G23)&gt;=PrSettings!$M$7,(ABS($F23-$G23-KM23+KN23)&lt;=1)*1,IF(AND(KP23,$F23=$G23,$F23&gt;=PrSettings!$M$6),(ABS(KM23-$F23)&lt;=1)*1,IF(AND(ABS($F23-$G23-KM23+KN23)&lt;=1,$F23+$G23&gt;=PrSettings!$M$8),(ABS(KM23-$F23)&lt;=1)*(ABS(KN23-$G23)&lt;=1)*1,""))),"")</f>
        <v/>
      </c>
      <c r="KT23" s="236"/>
      <c r="KV23" s="227" t="n">
        <f aca="false">$B23</f>
        <v>9</v>
      </c>
      <c r="KW23" s="228" t="str">
        <f aca="false">GrpC!$B$7</f>
        <v>Denmark</v>
      </c>
      <c r="KX23" s="229" t="n">
        <f aca="false">$D23</f>
        <v>5</v>
      </c>
      <c r="KY23" s="228" t="str">
        <f aca="false">GrpC!$D$7</f>
        <v>England</v>
      </c>
      <c r="KZ23" s="232"/>
      <c r="LA23" s="232"/>
      <c r="LB23" s="235"/>
      <c r="LC23" s="229" t="str">
        <f aca="false">IF(($F23&lt;&gt;"")*($G23&lt;&gt;"")*(KZ23&lt;&gt;"")*(LA23&lt;&gt;""),($F23&gt;$G23)*(KZ23&gt;LA23)+($F23=$G23)*(KZ23=LA23)+($F23&lt;$G23)*(KZ23&lt;LA23),"")</f>
        <v/>
      </c>
      <c r="LD23" s="229" t="str">
        <f aca="false">IF((LC23&lt;&gt;""),IF(OR($F23&lt;&gt;$G23,PrSettings!$M$4="●"),(($F23-$G23)=(KZ23-LA23))*1,0),"")</f>
        <v/>
      </c>
      <c r="LE23" s="229" t="str">
        <f aca="false">IF((LC23&lt;&gt;""),($F23=KZ23)*($G23=LA23),"")</f>
        <v/>
      </c>
      <c r="LF23" s="229" t="str">
        <f aca="false">IF(LC23&lt;&gt;"",IF(ABS($F23-$G23)&gt;=PrSettings!$M$7,(ABS($F23-$G23-KZ23+LA23)&lt;=1)*1,IF(AND(LC23,$F23=$G23,$F23&gt;=PrSettings!$M$6),(ABS(KZ23-$F23)&lt;=1)*1,IF(AND(ABS($F23-$G23-KZ23+LA23)&lt;=1,$F23+$G23&gt;=PrSettings!$M$8),(ABS(KZ23-$F23)&lt;=1)*(ABS(LA23-$G23)&lt;=1)*1,""))),"")</f>
        <v/>
      </c>
      <c r="LG23" s="236"/>
      <c r="LI23" s="227" t="n">
        <f aca="false">$B23</f>
        <v>9</v>
      </c>
      <c r="LJ23" s="228" t="str">
        <f aca="false">GrpC!$B$7</f>
        <v>Denmark</v>
      </c>
      <c r="LK23" s="229" t="n">
        <f aca="false">$D23</f>
        <v>5</v>
      </c>
      <c r="LL23" s="228" t="str">
        <f aca="false">GrpC!$D$7</f>
        <v>England</v>
      </c>
      <c r="LM23" s="232"/>
      <c r="LN23" s="232"/>
      <c r="LO23" s="235"/>
      <c r="LP23" s="229" t="str">
        <f aca="false">IF(($F23&lt;&gt;"")*($G23&lt;&gt;"")*(LM23&lt;&gt;"")*(LN23&lt;&gt;""),($F23&gt;$G23)*(LM23&gt;LN23)+($F23=$G23)*(LM23=LN23)+($F23&lt;$G23)*(LM23&lt;LN23),"")</f>
        <v/>
      </c>
      <c r="LQ23" s="229" t="str">
        <f aca="false">IF((LP23&lt;&gt;""),IF(OR($F23&lt;&gt;$G23,PrSettings!$M$4="●"),(($F23-$G23)=(LM23-LN23))*1,0),"")</f>
        <v/>
      </c>
      <c r="LR23" s="229" t="str">
        <f aca="false">IF((LP23&lt;&gt;""),($F23=LM23)*($G23=LN23),"")</f>
        <v/>
      </c>
      <c r="LS23" s="229" t="str">
        <f aca="false">IF(LP23&lt;&gt;"",IF(ABS($F23-$G23)&gt;=PrSettings!$M$7,(ABS($F23-$G23-LM23+LN23)&lt;=1)*1,IF(AND(LP23,$F23=$G23,$F23&gt;=PrSettings!$M$6),(ABS(LM23-$F23)&lt;=1)*1,IF(AND(ABS($F23-$G23-LM23+LN23)&lt;=1,$F23+$G23&gt;=PrSettings!$M$8),(ABS(LM23-$F23)&lt;=1)*(ABS(LN23-$G23)&lt;=1)*1,""))),"")</f>
        <v/>
      </c>
      <c r="LT23" s="236"/>
      <c r="LV23" s="227" t="n">
        <f aca="false">$B23</f>
        <v>9</v>
      </c>
      <c r="LW23" s="228" t="str">
        <f aca="false">GrpC!$B$7</f>
        <v>Denmark</v>
      </c>
      <c r="LX23" s="229" t="n">
        <f aca="false">$D23</f>
        <v>5</v>
      </c>
      <c r="LY23" s="228" t="str">
        <f aca="false">GrpC!$D$7</f>
        <v>England</v>
      </c>
      <c r="LZ23" s="232"/>
      <c r="MA23" s="232"/>
      <c r="MB23" s="235"/>
      <c r="MC23" s="229" t="str">
        <f aca="false">IF(($F23&lt;&gt;"")*($G23&lt;&gt;"")*(LZ23&lt;&gt;"")*(MA23&lt;&gt;""),($F23&gt;$G23)*(LZ23&gt;MA23)+($F23=$G23)*(LZ23=MA23)+($F23&lt;$G23)*(LZ23&lt;MA23),"")</f>
        <v/>
      </c>
      <c r="MD23" s="229" t="str">
        <f aca="false">IF((MC23&lt;&gt;""),IF(OR($F23&lt;&gt;$G23,PrSettings!$M$4="●"),(($F23-$G23)=(LZ23-MA23))*1,0),"")</f>
        <v/>
      </c>
      <c r="ME23" s="229" t="str">
        <f aca="false">IF((MC23&lt;&gt;""),($F23=LZ23)*($G23=MA23),"")</f>
        <v/>
      </c>
      <c r="MF23" s="229" t="str">
        <f aca="false">IF(MC23&lt;&gt;"",IF(ABS($F23-$G23)&gt;=PrSettings!$M$7,(ABS($F23-$G23-LZ23+MA23)&lt;=1)*1,IF(AND(MC23,$F23=$G23,$F23&gt;=PrSettings!$M$6),(ABS(LZ23-$F23)&lt;=1)*1,IF(AND(ABS($F23-$G23-LZ23+MA23)&lt;=1,$F23+$G23&gt;=PrSettings!$M$8),(ABS(LZ23-$F23)&lt;=1)*(ABS(MA23-$G23)&lt;=1)*1,""))),"")</f>
        <v/>
      </c>
      <c r="MG23" s="236"/>
    </row>
    <row r="24" customFormat="false" ht="15.75" hidden="false" customHeight="true" outlineLevel="0" collapsed="false">
      <c r="A24" s="153"/>
      <c r="B24" s="227" t="n">
        <f aca="false" t="array" ref="B24:B24">INDEX(Groups!$C$7:$C$35,MATCH(C24,Groups!$D$7:$D$35,0))</f>
        <v>5</v>
      </c>
      <c r="C24" s="228" t="str">
        <f aca="false">GrpC!$B$8</f>
        <v>England</v>
      </c>
      <c r="D24" s="229" t="n">
        <f aca="false" t="array" ref="D24:D24">INDEX(Groups!$C$7:$C$35,MATCH(E24,Groups!$D$7:$D$35,0))</f>
        <v>15</v>
      </c>
      <c r="E24" s="228" t="str">
        <f aca="false">GrpC!$D$8</f>
        <v>Slovenia</v>
      </c>
      <c r="F24" s="230" t="n">
        <f aca="false">GrpC!$E$8</f>
        <v>2</v>
      </c>
      <c r="G24" s="231" t="n">
        <f aca="false">GrpC!$G$8</f>
        <v>1</v>
      </c>
      <c r="H24" s="107"/>
      <c r="I24" s="227" t="n">
        <f aca="false">$B24</f>
        <v>5</v>
      </c>
      <c r="J24" s="228" t="str">
        <f aca="false">GrpC!$B$8</f>
        <v>England</v>
      </c>
      <c r="K24" s="229" t="n">
        <f aca="false">$D24</f>
        <v>15</v>
      </c>
      <c r="L24" s="228" t="str">
        <f aca="false">GrpC!$D$8</f>
        <v>Slovenia</v>
      </c>
      <c r="M24" s="232"/>
      <c r="N24" s="232"/>
      <c r="O24" s="235"/>
      <c r="P24" s="229" t="str">
        <f aca="false">IF(($F24&lt;&gt;"")*($G24&lt;&gt;"")*(M24&lt;&gt;"")*(N24&lt;&gt;""),($F24&gt;$G24)*(M24&gt;N24)+($F24=$G24)*(M24=N24)+($F24&lt;$G24)*(M24&lt;N24),"")</f>
        <v/>
      </c>
      <c r="Q24" s="229" t="str">
        <f aca="false">IF((P24&lt;&gt;""),IF(OR($F24&lt;&gt;$G24,PrSettings!$M$4="●"),(($F24-$G24)=(M24-N24))*1,0),"")</f>
        <v/>
      </c>
      <c r="R24" s="229" t="str">
        <f aca="false">IF((P24&lt;&gt;""),($F24=M24)*($G24=N24),"")</f>
        <v/>
      </c>
      <c r="S24" s="229" t="str">
        <f aca="false">IF(P24&lt;&gt;"",IF(ABS($F24-$G24)&gt;=PrSettings!$M$7,(ABS($F24-$G24-M24+N24)&lt;=1)*1,IF(AND(P24,$F24=$G24,$F24&gt;=PrSettings!$M$6),(ABS(M24-$F24)&lt;=1)*1,IF(AND(ABS($F24-$G24-M24+N24)&lt;=1,$F24+$G24&gt;=PrSettings!$M$8),(ABS(M24-$F24)&lt;=1)*(ABS(N24-$G24)&lt;=1)*1,""))),"")</f>
        <v/>
      </c>
      <c r="T24" s="236"/>
      <c r="V24" s="227" t="n">
        <f aca="false">$B24</f>
        <v>5</v>
      </c>
      <c r="W24" s="228" t="str">
        <f aca="false">GrpC!$B$8</f>
        <v>England</v>
      </c>
      <c r="X24" s="229" t="n">
        <f aca="false">$D24</f>
        <v>15</v>
      </c>
      <c r="Y24" s="228" t="str">
        <f aca="false">GrpC!$D$8</f>
        <v>Slovenia</v>
      </c>
      <c r="Z24" s="232"/>
      <c r="AA24" s="232"/>
      <c r="AB24" s="235"/>
      <c r="AC24" s="229" t="str">
        <f aca="false">IF(($F24&lt;&gt;"")*($G24&lt;&gt;"")*(Z24&lt;&gt;"")*(AA24&lt;&gt;""),($F24&gt;$G24)*(Z24&gt;AA24)+($F24=$G24)*(Z24=AA24)+($F24&lt;$G24)*(Z24&lt;AA24),"")</f>
        <v/>
      </c>
      <c r="AD24" s="229" t="str">
        <f aca="false">IF((AC24&lt;&gt;""),IF(OR($F24&lt;&gt;$G24,PrSettings!$M$4="●"),(($F24-$G24)=(Z24-AA24))*1,0),"")</f>
        <v/>
      </c>
      <c r="AE24" s="229" t="str">
        <f aca="false">IF((AC24&lt;&gt;""),($F24=Z24)*($G24=AA24),"")</f>
        <v/>
      </c>
      <c r="AF24" s="229" t="str">
        <f aca="false">IF(AC24&lt;&gt;"",IF(ABS($F24-$G24)&gt;=PrSettings!$M$7,(ABS($F24-$G24-Z24+AA24)&lt;=1)*1,IF(AND(AC24,$F24=$G24,$F24&gt;=PrSettings!$M$6),(ABS(Z24-$F24)&lt;=1)*1,IF(AND(ABS($F24-$G24-Z24+AA24)&lt;=1,$F24+$G24&gt;=PrSettings!$M$8),(ABS(Z24-$F24)&lt;=1)*(ABS(AA24-$G24)&lt;=1)*1,""))),"")</f>
        <v/>
      </c>
      <c r="AG24" s="236"/>
      <c r="AI24" s="227" t="n">
        <f aca="false">$B24</f>
        <v>5</v>
      </c>
      <c r="AJ24" s="228" t="str">
        <f aca="false">GrpC!$B$8</f>
        <v>England</v>
      </c>
      <c r="AK24" s="229" t="n">
        <f aca="false">$D24</f>
        <v>15</v>
      </c>
      <c r="AL24" s="228" t="str">
        <f aca="false">GrpC!$D$8</f>
        <v>Slovenia</v>
      </c>
      <c r="AM24" s="232"/>
      <c r="AN24" s="232"/>
      <c r="AO24" s="235"/>
      <c r="AP24" s="229" t="str">
        <f aca="false">IF(($F24&lt;&gt;"")*($G24&lt;&gt;"")*(AM24&lt;&gt;"")*(AN24&lt;&gt;""),($F24&gt;$G24)*(AM24&gt;AN24)+($F24=$G24)*(AM24=AN24)+($F24&lt;$G24)*(AM24&lt;AN24),"")</f>
        <v/>
      </c>
      <c r="AQ24" s="229" t="str">
        <f aca="false">IF((AP24&lt;&gt;""),IF(OR($F24&lt;&gt;$G24,PrSettings!$M$4="●"),(($F24-$G24)=(AM24-AN24))*1,0),"")</f>
        <v/>
      </c>
      <c r="AR24" s="229" t="str">
        <f aca="false">IF((AP24&lt;&gt;""),($F24=AM24)*($G24=AN24),"")</f>
        <v/>
      </c>
      <c r="AS24" s="229" t="str">
        <f aca="false">IF(AP24&lt;&gt;"",IF(ABS($F24-$G24)&gt;=PrSettings!$M$7,(ABS($F24-$G24-AM24+AN24)&lt;=1)*1,IF(AND(AP24,$F24=$G24,$F24&gt;=PrSettings!$M$6),(ABS(AM24-$F24)&lt;=1)*1,IF(AND(ABS($F24-$G24-AM24+AN24)&lt;=1,$F24+$G24&gt;=PrSettings!$M$8),(ABS(AM24-$F24)&lt;=1)*(ABS(AN24-$G24)&lt;=1)*1,""))),"")</f>
        <v/>
      </c>
      <c r="AT24" s="236"/>
      <c r="AV24" s="227" t="n">
        <f aca="false">$B24</f>
        <v>5</v>
      </c>
      <c r="AW24" s="228" t="str">
        <f aca="false">GrpC!$B$8</f>
        <v>England</v>
      </c>
      <c r="AX24" s="229" t="n">
        <f aca="false">$D24</f>
        <v>15</v>
      </c>
      <c r="AY24" s="228" t="str">
        <f aca="false">GrpC!$D$8</f>
        <v>Slovenia</v>
      </c>
      <c r="AZ24" s="232"/>
      <c r="BA24" s="232"/>
      <c r="BB24" s="235"/>
      <c r="BC24" s="229" t="str">
        <f aca="false">IF(($F24&lt;&gt;"")*($G24&lt;&gt;"")*(AZ24&lt;&gt;"")*(BA24&lt;&gt;""),($F24&gt;$G24)*(AZ24&gt;BA24)+($F24=$G24)*(AZ24=BA24)+($F24&lt;$G24)*(AZ24&lt;BA24),"")</f>
        <v/>
      </c>
      <c r="BD24" s="229" t="str">
        <f aca="false">IF((BC24&lt;&gt;""),IF(OR($F24&lt;&gt;$G24,PrSettings!$M$4="●"),(($F24-$G24)=(AZ24-BA24))*1,0),"")</f>
        <v/>
      </c>
      <c r="BE24" s="229" t="str">
        <f aca="false">IF((BC24&lt;&gt;""),($F24=AZ24)*($G24=BA24),"")</f>
        <v/>
      </c>
      <c r="BF24" s="229" t="str">
        <f aca="false">IF(BC24&lt;&gt;"",IF(ABS($F24-$G24)&gt;=PrSettings!$M$7,(ABS($F24-$G24-AZ24+BA24)&lt;=1)*1,IF(AND(BC24,$F24=$G24,$F24&gt;=PrSettings!$M$6),(ABS(AZ24-$F24)&lt;=1)*1,IF(AND(ABS($F24-$G24-AZ24+BA24)&lt;=1,$F24+$G24&gt;=PrSettings!$M$8),(ABS(AZ24-$F24)&lt;=1)*(ABS(BA24-$G24)&lt;=1)*1,""))),"")</f>
        <v/>
      </c>
      <c r="BG24" s="236"/>
      <c r="BI24" s="227" t="n">
        <f aca="false">$B24</f>
        <v>5</v>
      </c>
      <c r="BJ24" s="228" t="str">
        <f aca="false">GrpC!$B$8</f>
        <v>England</v>
      </c>
      <c r="BK24" s="229" t="n">
        <f aca="false">$D24</f>
        <v>15</v>
      </c>
      <c r="BL24" s="228" t="str">
        <f aca="false">GrpC!$D$8</f>
        <v>Slovenia</v>
      </c>
      <c r="BM24" s="232"/>
      <c r="BN24" s="232"/>
      <c r="BO24" s="235"/>
      <c r="BP24" s="229" t="str">
        <f aca="false">IF(($F24&lt;&gt;"")*($G24&lt;&gt;"")*(BM24&lt;&gt;"")*(BN24&lt;&gt;""),($F24&gt;$G24)*(BM24&gt;BN24)+($F24=$G24)*(BM24=BN24)+($F24&lt;$G24)*(BM24&lt;BN24),"")</f>
        <v/>
      </c>
      <c r="BQ24" s="229" t="str">
        <f aca="false">IF((BP24&lt;&gt;""),IF(OR($F24&lt;&gt;$G24,PrSettings!$M$4="●"),(($F24-$G24)=(BM24-BN24))*1,0),"")</f>
        <v/>
      </c>
      <c r="BR24" s="229" t="str">
        <f aca="false">IF((BP24&lt;&gt;""),($F24=BM24)*($G24=BN24),"")</f>
        <v/>
      </c>
      <c r="BS24" s="229" t="str">
        <f aca="false">IF(BP24&lt;&gt;"",IF(ABS($F24-$G24)&gt;=PrSettings!$M$7,(ABS($F24-$G24-BM24+BN24)&lt;=1)*1,IF(AND(BP24,$F24=$G24,$F24&gt;=PrSettings!$M$6),(ABS(BM24-$F24)&lt;=1)*1,IF(AND(ABS($F24-$G24-BM24+BN24)&lt;=1,$F24+$G24&gt;=PrSettings!$M$8),(ABS(BM24-$F24)&lt;=1)*(ABS(BN24-$G24)&lt;=1)*1,""))),"")</f>
        <v/>
      </c>
      <c r="BT24" s="236"/>
      <c r="BV24" s="227" t="n">
        <f aca="false">$B24</f>
        <v>5</v>
      </c>
      <c r="BW24" s="228" t="str">
        <f aca="false">GrpC!$B$8</f>
        <v>England</v>
      </c>
      <c r="BX24" s="229" t="n">
        <f aca="false">$D24</f>
        <v>15</v>
      </c>
      <c r="BY24" s="228" t="str">
        <f aca="false">GrpC!$D$8</f>
        <v>Slovenia</v>
      </c>
      <c r="BZ24" s="232"/>
      <c r="CA24" s="232"/>
      <c r="CB24" s="235"/>
      <c r="CC24" s="229" t="str">
        <f aca="false">IF(($F24&lt;&gt;"")*($G24&lt;&gt;"")*(BZ24&lt;&gt;"")*(CA24&lt;&gt;""),($F24&gt;$G24)*(BZ24&gt;CA24)+($F24=$G24)*(BZ24=CA24)+($F24&lt;$G24)*(BZ24&lt;CA24),"")</f>
        <v/>
      </c>
      <c r="CD24" s="229" t="str">
        <f aca="false">IF((CC24&lt;&gt;""),IF(OR($F24&lt;&gt;$G24,PrSettings!$M$4="●"),(($F24-$G24)=(BZ24-CA24))*1,0),"")</f>
        <v/>
      </c>
      <c r="CE24" s="229" t="str">
        <f aca="false">IF((CC24&lt;&gt;""),($F24=BZ24)*($G24=CA24),"")</f>
        <v/>
      </c>
      <c r="CF24" s="229" t="str">
        <f aca="false">IF(CC24&lt;&gt;"",IF(ABS($F24-$G24)&gt;=PrSettings!$M$7,(ABS($F24-$G24-BZ24+CA24)&lt;=1)*1,IF(AND(CC24,$F24=$G24,$F24&gt;=PrSettings!$M$6),(ABS(BZ24-$F24)&lt;=1)*1,IF(AND(ABS($F24-$G24-BZ24+CA24)&lt;=1,$F24+$G24&gt;=PrSettings!$M$8),(ABS(BZ24-$F24)&lt;=1)*(ABS(CA24-$G24)&lt;=1)*1,""))),"")</f>
        <v/>
      </c>
      <c r="CG24" s="236"/>
      <c r="CI24" s="227" t="n">
        <f aca="false">$B24</f>
        <v>5</v>
      </c>
      <c r="CJ24" s="228" t="str">
        <f aca="false">GrpC!$B$8</f>
        <v>England</v>
      </c>
      <c r="CK24" s="229" t="n">
        <f aca="false">$D24</f>
        <v>15</v>
      </c>
      <c r="CL24" s="228" t="str">
        <f aca="false">GrpC!$D$8</f>
        <v>Slovenia</v>
      </c>
      <c r="CM24" s="232"/>
      <c r="CN24" s="232"/>
      <c r="CO24" s="235"/>
      <c r="CP24" s="229" t="str">
        <f aca="false">IF(($F24&lt;&gt;"")*($G24&lt;&gt;"")*(CM24&lt;&gt;"")*(CN24&lt;&gt;""),($F24&gt;$G24)*(CM24&gt;CN24)+($F24=$G24)*(CM24=CN24)+($F24&lt;$G24)*(CM24&lt;CN24),"")</f>
        <v/>
      </c>
      <c r="CQ24" s="229" t="str">
        <f aca="false">IF((CP24&lt;&gt;""),IF(OR($F24&lt;&gt;$G24,PrSettings!$M$4="●"),(($F24-$G24)=(CM24-CN24))*1,0),"")</f>
        <v/>
      </c>
      <c r="CR24" s="229" t="str">
        <f aca="false">IF((CP24&lt;&gt;""),($F24=CM24)*($G24=CN24),"")</f>
        <v/>
      </c>
      <c r="CS24" s="229" t="str">
        <f aca="false">IF(CP24&lt;&gt;"",IF(ABS($F24-$G24)&gt;=PrSettings!$M$7,(ABS($F24-$G24-CM24+CN24)&lt;=1)*1,IF(AND(CP24,$F24=$G24,$F24&gt;=PrSettings!$M$6),(ABS(CM24-$F24)&lt;=1)*1,IF(AND(ABS($F24-$G24-CM24+CN24)&lt;=1,$F24+$G24&gt;=PrSettings!$M$8),(ABS(CM24-$F24)&lt;=1)*(ABS(CN24-$G24)&lt;=1)*1,""))),"")</f>
        <v/>
      </c>
      <c r="CT24" s="236"/>
      <c r="CV24" s="227" t="n">
        <f aca="false">$B24</f>
        <v>5</v>
      </c>
      <c r="CW24" s="228" t="str">
        <f aca="false">GrpC!$B$8</f>
        <v>England</v>
      </c>
      <c r="CX24" s="229" t="n">
        <f aca="false">$D24</f>
        <v>15</v>
      </c>
      <c r="CY24" s="228" t="str">
        <f aca="false">GrpC!$D$8</f>
        <v>Slovenia</v>
      </c>
      <c r="CZ24" s="232"/>
      <c r="DA24" s="232"/>
      <c r="DB24" s="235"/>
      <c r="DC24" s="229" t="str">
        <f aca="false">IF(($F24&lt;&gt;"")*($G24&lt;&gt;"")*(CZ24&lt;&gt;"")*(DA24&lt;&gt;""),($F24&gt;$G24)*(CZ24&gt;DA24)+($F24=$G24)*(CZ24=DA24)+($F24&lt;$G24)*(CZ24&lt;DA24),"")</f>
        <v/>
      </c>
      <c r="DD24" s="229" t="str">
        <f aca="false">IF((DC24&lt;&gt;""),IF(OR($F24&lt;&gt;$G24,PrSettings!$M$4="●"),(($F24-$G24)=(CZ24-DA24))*1,0),"")</f>
        <v/>
      </c>
      <c r="DE24" s="229" t="str">
        <f aca="false">IF((DC24&lt;&gt;""),($F24=CZ24)*($G24=DA24),"")</f>
        <v/>
      </c>
      <c r="DF24" s="229" t="str">
        <f aca="false">IF(DC24&lt;&gt;"",IF(ABS($F24-$G24)&gt;=PrSettings!$M$7,(ABS($F24-$G24-CZ24+DA24)&lt;=1)*1,IF(AND(DC24,$F24=$G24,$F24&gt;=PrSettings!$M$6),(ABS(CZ24-$F24)&lt;=1)*1,IF(AND(ABS($F24-$G24-CZ24+DA24)&lt;=1,$F24+$G24&gt;=PrSettings!$M$8),(ABS(CZ24-$F24)&lt;=1)*(ABS(DA24-$G24)&lt;=1)*1,""))),"")</f>
        <v/>
      </c>
      <c r="DG24" s="236"/>
      <c r="DI24" s="227" t="n">
        <f aca="false">$B24</f>
        <v>5</v>
      </c>
      <c r="DJ24" s="228" t="str">
        <f aca="false">GrpC!$B$8</f>
        <v>England</v>
      </c>
      <c r="DK24" s="229" t="n">
        <f aca="false">$D24</f>
        <v>15</v>
      </c>
      <c r="DL24" s="228" t="str">
        <f aca="false">GrpC!$D$8</f>
        <v>Slovenia</v>
      </c>
      <c r="DM24" s="232"/>
      <c r="DN24" s="232"/>
      <c r="DO24" s="235"/>
      <c r="DP24" s="229" t="str">
        <f aca="false">IF(($F24&lt;&gt;"")*($G24&lt;&gt;"")*(DM24&lt;&gt;"")*(DN24&lt;&gt;""),($F24&gt;$G24)*(DM24&gt;DN24)+($F24=$G24)*(DM24=DN24)+($F24&lt;$G24)*(DM24&lt;DN24),"")</f>
        <v/>
      </c>
      <c r="DQ24" s="229" t="str">
        <f aca="false">IF((DP24&lt;&gt;""),IF(OR($F24&lt;&gt;$G24,PrSettings!$M$4="●"),(($F24-$G24)=(DM24-DN24))*1,0),"")</f>
        <v/>
      </c>
      <c r="DR24" s="229" t="str">
        <f aca="false">IF((DP24&lt;&gt;""),($F24=DM24)*($G24=DN24),"")</f>
        <v/>
      </c>
      <c r="DS24" s="229" t="str">
        <f aca="false">IF(DP24&lt;&gt;"",IF(ABS($F24-$G24)&gt;=PrSettings!$M$7,(ABS($F24-$G24-DM24+DN24)&lt;=1)*1,IF(AND(DP24,$F24=$G24,$F24&gt;=PrSettings!$M$6),(ABS(DM24-$F24)&lt;=1)*1,IF(AND(ABS($F24-$G24-DM24+DN24)&lt;=1,$F24+$G24&gt;=PrSettings!$M$8),(ABS(DM24-$F24)&lt;=1)*(ABS(DN24-$G24)&lt;=1)*1,""))),"")</f>
        <v/>
      </c>
      <c r="DT24" s="236"/>
      <c r="DV24" s="227" t="n">
        <f aca="false">$B24</f>
        <v>5</v>
      </c>
      <c r="DW24" s="228" t="str">
        <f aca="false">GrpC!$B$8</f>
        <v>England</v>
      </c>
      <c r="DX24" s="229" t="n">
        <f aca="false">$D24</f>
        <v>15</v>
      </c>
      <c r="DY24" s="228" t="str">
        <f aca="false">GrpC!$D$8</f>
        <v>Slovenia</v>
      </c>
      <c r="DZ24" s="232"/>
      <c r="EA24" s="232"/>
      <c r="EB24" s="235"/>
      <c r="EC24" s="229" t="str">
        <f aca="false">IF(($F24&lt;&gt;"")*($G24&lt;&gt;"")*(DZ24&lt;&gt;"")*(EA24&lt;&gt;""),($F24&gt;$G24)*(DZ24&gt;EA24)+($F24=$G24)*(DZ24=EA24)+($F24&lt;$G24)*(DZ24&lt;EA24),"")</f>
        <v/>
      </c>
      <c r="ED24" s="229" t="str">
        <f aca="false">IF((EC24&lt;&gt;""),IF(OR($F24&lt;&gt;$G24,PrSettings!$M$4="●"),(($F24-$G24)=(DZ24-EA24))*1,0),"")</f>
        <v/>
      </c>
      <c r="EE24" s="229" t="str">
        <f aca="false">IF((EC24&lt;&gt;""),($F24=DZ24)*($G24=EA24),"")</f>
        <v/>
      </c>
      <c r="EF24" s="229" t="str">
        <f aca="false">IF(EC24&lt;&gt;"",IF(ABS($F24-$G24)&gt;=PrSettings!$M$7,(ABS($F24-$G24-DZ24+EA24)&lt;=1)*1,IF(AND(EC24,$F24=$G24,$F24&gt;=PrSettings!$M$6),(ABS(DZ24-$F24)&lt;=1)*1,IF(AND(ABS($F24-$G24-DZ24+EA24)&lt;=1,$F24+$G24&gt;=PrSettings!$M$8),(ABS(DZ24-$F24)&lt;=1)*(ABS(EA24-$G24)&lt;=1)*1,""))),"")</f>
        <v/>
      </c>
      <c r="EG24" s="236"/>
      <c r="EI24" s="227" t="n">
        <f aca="false">$B24</f>
        <v>5</v>
      </c>
      <c r="EJ24" s="228" t="str">
        <f aca="false">GrpC!$B$8</f>
        <v>England</v>
      </c>
      <c r="EK24" s="229" t="n">
        <f aca="false">$D24</f>
        <v>15</v>
      </c>
      <c r="EL24" s="228" t="str">
        <f aca="false">GrpC!$D$8</f>
        <v>Slovenia</v>
      </c>
      <c r="EM24" s="232"/>
      <c r="EN24" s="232"/>
      <c r="EO24" s="235"/>
      <c r="EP24" s="229" t="str">
        <f aca="false">IF(($F24&lt;&gt;"")*($G24&lt;&gt;"")*(EM24&lt;&gt;"")*(EN24&lt;&gt;""),($F24&gt;$G24)*(EM24&gt;EN24)+($F24=$G24)*(EM24=EN24)+($F24&lt;$G24)*(EM24&lt;EN24),"")</f>
        <v/>
      </c>
      <c r="EQ24" s="229" t="str">
        <f aca="false">IF((EP24&lt;&gt;""),IF(OR($F24&lt;&gt;$G24,PrSettings!$M$4="●"),(($F24-$G24)=(EM24-EN24))*1,0),"")</f>
        <v/>
      </c>
      <c r="ER24" s="229" t="str">
        <f aca="false">IF((EP24&lt;&gt;""),($F24=EM24)*($G24=EN24),"")</f>
        <v/>
      </c>
      <c r="ES24" s="229" t="str">
        <f aca="false">IF(EP24&lt;&gt;"",IF(ABS($F24-$G24)&gt;=PrSettings!$M$7,(ABS($F24-$G24-EM24+EN24)&lt;=1)*1,IF(AND(EP24,$F24=$G24,$F24&gt;=PrSettings!$M$6),(ABS(EM24-$F24)&lt;=1)*1,IF(AND(ABS($F24-$G24-EM24+EN24)&lt;=1,$F24+$G24&gt;=PrSettings!$M$8),(ABS(EM24-$F24)&lt;=1)*(ABS(EN24-$G24)&lt;=1)*1,""))),"")</f>
        <v/>
      </c>
      <c r="ET24" s="236"/>
      <c r="EV24" s="227" t="n">
        <f aca="false">$B24</f>
        <v>5</v>
      </c>
      <c r="EW24" s="228" t="str">
        <f aca="false">GrpC!$B$8</f>
        <v>England</v>
      </c>
      <c r="EX24" s="229" t="n">
        <f aca="false">$D24</f>
        <v>15</v>
      </c>
      <c r="EY24" s="228" t="str">
        <f aca="false">GrpC!$D$8</f>
        <v>Slovenia</v>
      </c>
      <c r="EZ24" s="232"/>
      <c r="FA24" s="232"/>
      <c r="FB24" s="235"/>
      <c r="FC24" s="229" t="str">
        <f aca="false">IF(($F24&lt;&gt;"")*($G24&lt;&gt;"")*(EZ24&lt;&gt;"")*(FA24&lt;&gt;""),($F24&gt;$G24)*(EZ24&gt;FA24)+($F24=$G24)*(EZ24=FA24)+($F24&lt;$G24)*(EZ24&lt;FA24),"")</f>
        <v/>
      </c>
      <c r="FD24" s="229" t="str">
        <f aca="false">IF((FC24&lt;&gt;""),IF(OR($F24&lt;&gt;$G24,PrSettings!$M$4="●"),(($F24-$G24)=(EZ24-FA24))*1,0),"")</f>
        <v/>
      </c>
      <c r="FE24" s="229" t="str">
        <f aca="false">IF((FC24&lt;&gt;""),($F24=EZ24)*($G24=FA24),"")</f>
        <v/>
      </c>
      <c r="FF24" s="229" t="str">
        <f aca="false">IF(FC24&lt;&gt;"",IF(ABS($F24-$G24)&gt;=PrSettings!$M$7,(ABS($F24-$G24-EZ24+FA24)&lt;=1)*1,IF(AND(FC24,$F24=$G24,$F24&gt;=PrSettings!$M$6),(ABS(EZ24-$F24)&lt;=1)*1,IF(AND(ABS($F24-$G24-EZ24+FA24)&lt;=1,$F24+$G24&gt;=PrSettings!$M$8),(ABS(EZ24-$F24)&lt;=1)*(ABS(FA24-$G24)&lt;=1)*1,""))),"")</f>
        <v/>
      </c>
      <c r="FG24" s="236"/>
      <c r="FI24" s="227" t="n">
        <f aca="false">$B24</f>
        <v>5</v>
      </c>
      <c r="FJ24" s="228" t="str">
        <f aca="false">GrpC!$B$8</f>
        <v>England</v>
      </c>
      <c r="FK24" s="229" t="n">
        <f aca="false">$D24</f>
        <v>15</v>
      </c>
      <c r="FL24" s="228" t="str">
        <f aca="false">GrpC!$D$8</f>
        <v>Slovenia</v>
      </c>
      <c r="FM24" s="232"/>
      <c r="FN24" s="232"/>
      <c r="FO24" s="235"/>
      <c r="FP24" s="229" t="str">
        <f aca="false">IF(($F24&lt;&gt;"")*($G24&lt;&gt;"")*(FM24&lt;&gt;"")*(FN24&lt;&gt;""),($F24&gt;$G24)*(FM24&gt;FN24)+($F24=$G24)*(FM24=FN24)+($F24&lt;$G24)*(FM24&lt;FN24),"")</f>
        <v/>
      </c>
      <c r="FQ24" s="229" t="str">
        <f aca="false">IF((FP24&lt;&gt;""),IF(OR($F24&lt;&gt;$G24,PrSettings!$M$4="●"),(($F24-$G24)=(FM24-FN24))*1,0),"")</f>
        <v/>
      </c>
      <c r="FR24" s="229" t="str">
        <f aca="false">IF((FP24&lt;&gt;""),($F24=FM24)*($G24=FN24),"")</f>
        <v/>
      </c>
      <c r="FS24" s="229" t="str">
        <f aca="false">IF(FP24&lt;&gt;"",IF(ABS($F24-$G24)&gt;=PrSettings!$M$7,(ABS($F24-$G24-FM24+FN24)&lt;=1)*1,IF(AND(FP24,$F24=$G24,$F24&gt;=PrSettings!$M$6),(ABS(FM24-$F24)&lt;=1)*1,IF(AND(ABS($F24-$G24-FM24+FN24)&lt;=1,$F24+$G24&gt;=PrSettings!$M$8),(ABS(FM24-$F24)&lt;=1)*(ABS(FN24-$G24)&lt;=1)*1,""))),"")</f>
        <v/>
      </c>
      <c r="FT24" s="236"/>
      <c r="FV24" s="227" t="n">
        <f aca="false">$B24</f>
        <v>5</v>
      </c>
      <c r="FW24" s="228" t="str">
        <f aca="false">GrpC!$B$8</f>
        <v>England</v>
      </c>
      <c r="FX24" s="229" t="n">
        <f aca="false">$D24</f>
        <v>15</v>
      </c>
      <c r="FY24" s="228" t="str">
        <f aca="false">GrpC!$D$8</f>
        <v>Slovenia</v>
      </c>
      <c r="FZ24" s="232"/>
      <c r="GA24" s="232"/>
      <c r="GB24" s="235"/>
      <c r="GC24" s="229" t="str">
        <f aca="false">IF(($F24&lt;&gt;"")*($G24&lt;&gt;"")*(FZ24&lt;&gt;"")*(GA24&lt;&gt;""),($F24&gt;$G24)*(FZ24&gt;GA24)+($F24=$G24)*(FZ24=GA24)+($F24&lt;$G24)*(FZ24&lt;GA24),"")</f>
        <v/>
      </c>
      <c r="GD24" s="229" t="str">
        <f aca="false">IF((GC24&lt;&gt;""),IF(OR($F24&lt;&gt;$G24,PrSettings!$M$4="●"),(($F24-$G24)=(FZ24-GA24))*1,0),"")</f>
        <v/>
      </c>
      <c r="GE24" s="229" t="str">
        <f aca="false">IF((GC24&lt;&gt;""),($F24=FZ24)*($G24=GA24),"")</f>
        <v/>
      </c>
      <c r="GF24" s="229" t="str">
        <f aca="false">IF(GC24&lt;&gt;"",IF(ABS($F24-$G24)&gt;=PrSettings!$M$7,(ABS($F24-$G24-FZ24+GA24)&lt;=1)*1,IF(AND(GC24,$F24=$G24,$F24&gt;=PrSettings!$M$6),(ABS(FZ24-$F24)&lt;=1)*1,IF(AND(ABS($F24-$G24-FZ24+GA24)&lt;=1,$F24+$G24&gt;=PrSettings!$M$8),(ABS(FZ24-$F24)&lt;=1)*(ABS(GA24-$G24)&lt;=1)*1,""))),"")</f>
        <v/>
      </c>
      <c r="GG24" s="236"/>
      <c r="GI24" s="227" t="n">
        <f aca="false">$B24</f>
        <v>5</v>
      </c>
      <c r="GJ24" s="228" t="str">
        <f aca="false">GrpC!$B$8</f>
        <v>England</v>
      </c>
      <c r="GK24" s="229" t="n">
        <f aca="false">$D24</f>
        <v>15</v>
      </c>
      <c r="GL24" s="228" t="str">
        <f aca="false">GrpC!$D$8</f>
        <v>Slovenia</v>
      </c>
      <c r="GM24" s="232"/>
      <c r="GN24" s="232"/>
      <c r="GO24" s="235"/>
      <c r="GP24" s="229" t="str">
        <f aca="false">IF(($F24&lt;&gt;"")*($G24&lt;&gt;"")*(GM24&lt;&gt;"")*(GN24&lt;&gt;""),($F24&gt;$G24)*(GM24&gt;GN24)+($F24=$G24)*(GM24=GN24)+($F24&lt;$G24)*(GM24&lt;GN24),"")</f>
        <v/>
      </c>
      <c r="GQ24" s="229" t="str">
        <f aca="false">IF((GP24&lt;&gt;""),IF(OR($F24&lt;&gt;$G24,PrSettings!$M$4="●"),(($F24-$G24)=(GM24-GN24))*1,0),"")</f>
        <v/>
      </c>
      <c r="GR24" s="229" t="str">
        <f aca="false">IF((GP24&lt;&gt;""),($F24=GM24)*($G24=GN24),"")</f>
        <v/>
      </c>
      <c r="GS24" s="229" t="str">
        <f aca="false">IF(GP24&lt;&gt;"",IF(ABS($F24-$G24)&gt;=PrSettings!$M$7,(ABS($F24-$G24-GM24+GN24)&lt;=1)*1,IF(AND(GP24,$F24=$G24,$F24&gt;=PrSettings!$M$6),(ABS(GM24-$F24)&lt;=1)*1,IF(AND(ABS($F24-$G24-GM24+GN24)&lt;=1,$F24+$G24&gt;=PrSettings!$M$8),(ABS(GM24-$F24)&lt;=1)*(ABS(GN24-$G24)&lt;=1)*1,""))),"")</f>
        <v/>
      </c>
      <c r="GT24" s="236"/>
      <c r="GV24" s="227" t="n">
        <f aca="false">$B24</f>
        <v>5</v>
      </c>
      <c r="GW24" s="228" t="str">
        <f aca="false">GrpC!$B$8</f>
        <v>England</v>
      </c>
      <c r="GX24" s="229" t="n">
        <f aca="false">$D24</f>
        <v>15</v>
      </c>
      <c r="GY24" s="228" t="str">
        <f aca="false">GrpC!$D$8</f>
        <v>Slovenia</v>
      </c>
      <c r="GZ24" s="232"/>
      <c r="HA24" s="232"/>
      <c r="HB24" s="235"/>
      <c r="HC24" s="229" t="str">
        <f aca="false">IF(($F24&lt;&gt;"")*($G24&lt;&gt;"")*(GZ24&lt;&gt;"")*(HA24&lt;&gt;""),($F24&gt;$G24)*(GZ24&gt;HA24)+($F24=$G24)*(GZ24=HA24)+($F24&lt;$G24)*(GZ24&lt;HA24),"")</f>
        <v/>
      </c>
      <c r="HD24" s="229" t="str">
        <f aca="false">IF((HC24&lt;&gt;""),IF(OR($F24&lt;&gt;$G24,PrSettings!$M$4="●"),(($F24-$G24)=(GZ24-HA24))*1,0),"")</f>
        <v/>
      </c>
      <c r="HE24" s="229" t="str">
        <f aca="false">IF((HC24&lt;&gt;""),($F24=GZ24)*($G24=HA24),"")</f>
        <v/>
      </c>
      <c r="HF24" s="229" t="str">
        <f aca="false">IF(HC24&lt;&gt;"",IF(ABS($F24-$G24)&gt;=PrSettings!$M$7,(ABS($F24-$G24-GZ24+HA24)&lt;=1)*1,IF(AND(HC24,$F24=$G24,$F24&gt;=PrSettings!$M$6),(ABS(GZ24-$F24)&lt;=1)*1,IF(AND(ABS($F24-$G24-GZ24+HA24)&lt;=1,$F24+$G24&gt;=PrSettings!$M$8),(ABS(GZ24-$F24)&lt;=1)*(ABS(HA24-$G24)&lt;=1)*1,""))),"")</f>
        <v/>
      </c>
      <c r="HG24" s="236"/>
      <c r="HI24" s="227" t="n">
        <f aca="false">$B24</f>
        <v>5</v>
      </c>
      <c r="HJ24" s="228" t="str">
        <f aca="false">GrpC!$B$8</f>
        <v>England</v>
      </c>
      <c r="HK24" s="229" t="n">
        <f aca="false">$D24</f>
        <v>15</v>
      </c>
      <c r="HL24" s="228" t="str">
        <f aca="false">GrpC!$D$8</f>
        <v>Slovenia</v>
      </c>
      <c r="HM24" s="232"/>
      <c r="HN24" s="232"/>
      <c r="HO24" s="235"/>
      <c r="HP24" s="229" t="str">
        <f aca="false">IF(($F24&lt;&gt;"")*($G24&lt;&gt;"")*(HM24&lt;&gt;"")*(HN24&lt;&gt;""),($F24&gt;$G24)*(HM24&gt;HN24)+($F24=$G24)*(HM24=HN24)+($F24&lt;$G24)*(HM24&lt;HN24),"")</f>
        <v/>
      </c>
      <c r="HQ24" s="229" t="str">
        <f aca="false">IF((HP24&lt;&gt;""),IF(OR($F24&lt;&gt;$G24,PrSettings!$M$4="●"),(($F24-$G24)=(HM24-HN24))*1,0),"")</f>
        <v/>
      </c>
      <c r="HR24" s="229" t="str">
        <f aca="false">IF((HP24&lt;&gt;""),($F24=HM24)*($G24=HN24),"")</f>
        <v/>
      </c>
      <c r="HS24" s="229" t="str">
        <f aca="false">IF(HP24&lt;&gt;"",IF(ABS($F24-$G24)&gt;=PrSettings!$M$7,(ABS($F24-$G24-HM24+HN24)&lt;=1)*1,IF(AND(HP24,$F24=$G24,$F24&gt;=PrSettings!$M$6),(ABS(HM24-$F24)&lt;=1)*1,IF(AND(ABS($F24-$G24-HM24+HN24)&lt;=1,$F24+$G24&gt;=PrSettings!$M$8),(ABS(HM24-$F24)&lt;=1)*(ABS(HN24-$G24)&lt;=1)*1,""))),"")</f>
        <v/>
      </c>
      <c r="HT24" s="236"/>
      <c r="HV24" s="227" t="n">
        <f aca="false">$B24</f>
        <v>5</v>
      </c>
      <c r="HW24" s="228" t="str">
        <f aca="false">GrpC!$B$8</f>
        <v>England</v>
      </c>
      <c r="HX24" s="229" t="n">
        <f aca="false">$D24</f>
        <v>15</v>
      </c>
      <c r="HY24" s="228" t="str">
        <f aca="false">GrpC!$D$8</f>
        <v>Slovenia</v>
      </c>
      <c r="HZ24" s="232"/>
      <c r="IA24" s="232"/>
      <c r="IB24" s="235"/>
      <c r="IC24" s="229" t="str">
        <f aca="false">IF(($F24&lt;&gt;"")*($G24&lt;&gt;"")*(HZ24&lt;&gt;"")*(IA24&lt;&gt;""),($F24&gt;$G24)*(HZ24&gt;IA24)+($F24=$G24)*(HZ24=IA24)+($F24&lt;$G24)*(HZ24&lt;IA24),"")</f>
        <v/>
      </c>
      <c r="ID24" s="229" t="str">
        <f aca="false">IF((IC24&lt;&gt;""),IF(OR($F24&lt;&gt;$G24,PrSettings!$M$4="●"),(($F24-$G24)=(HZ24-IA24))*1,0),"")</f>
        <v/>
      </c>
      <c r="IE24" s="229" t="str">
        <f aca="false">IF((IC24&lt;&gt;""),($F24=HZ24)*($G24=IA24),"")</f>
        <v/>
      </c>
      <c r="IF24" s="229" t="str">
        <f aca="false">IF(IC24&lt;&gt;"",IF(ABS($F24-$G24)&gt;=PrSettings!$M$7,(ABS($F24-$G24-HZ24+IA24)&lt;=1)*1,IF(AND(IC24,$F24=$G24,$F24&gt;=PrSettings!$M$6),(ABS(HZ24-$F24)&lt;=1)*1,IF(AND(ABS($F24-$G24-HZ24+IA24)&lt;=1,$F24+$G24&gt;=PrSettings!$M$8),(ABS(HZ24-$F24)&lt;=1)*(ABS(IA24-$G24)&lt;=1)*1,""))),"")</f>
        <v/>
      </c>
      <c r="IG24" s="236"/>
      <c r="II24" s="227" t="n">
        <f aca="false">$B24</f>
        <v>5</v>
      </c>
      <c r="IJ24" s="228" t="str">
        <f aca="false">GrpC!$B$8</f>
        <v>England</v>
      </c>
      <c r="IK24" s="229" t="n">
        <f aca="false">$D24</f>
        <v>15</v>
      </c>
      <c r="IL24" s="228" t="str">
        <f aca="false">GrpC!$D$8</f>
        <v>Slovenia</v>
      </c>
      <c r="IM24" s="232"/>
      <c r="IN24" s="232"/>
      <c r="IO24" s="235"/>
      <c r="IP24" s="229" t="str">
        <f aca="false">IF(($F24&lt;&gt;"")*($G24&lt;&gt;"")*(IM24&lt;&gt;"")*(IN24&lt;&gt;""),($F24&gt;$G24)*(IM24&gt;IN24)+($F24=$G24)*(IM24=IN24)+($F24&lt;$G24)*(IM24&lt;IN24),"")</f>
        <v/>
      </c>
      <c r="IQ24" s="229" t="str">
        <f aca="false">IF((IP24&lt;&gt;""),IF(OR($F24&lt;&gt;$G24,PrSettings!$M$4="●"),(($F24-$G24)=(IM24-IN24))*1,0),"")</f>
        <v/>
      </c>
      <c r="IR24" s="229" t="str">
        <f aca="false">IF((IP24&lt;&gt;""),($F24=IM24)*($G24=IN24),"")</f>
        <v/>
      </c>
      <c r="IS24" s="229" t="str">
        <f aca="false">IF(IP24&lt;&gt;"",IF(ABS($F24-$G24)&gt;=PrSettings!$M$7,(ABS($F24-$G24-IM24+IN24)&lt;=1)*1,IF(AND(IP24,$F24=$G24,$F24&gt;=PrSettings!$M$6),(ABS(IM24-$F24)&lt;=1)*1,IF(AND(ABS($F24-$G24-IM24+IN24)&lt;=1,$F24+$G24&gt;=PrSettings!$M$8),(ABS(IM24-$F24)&lt;=1)*(ABS(IN24-$G24)&lt;=1)*1,""))),"")</f>
        <v/>
      </c>
      <c r="IT24" s="236"/>
      <c r="IV24" s="227" t="n">
        <f aca="false">$B24</f>
        <v>5</v>
      </c>
      <c r="IW24" s="228" t="str">
        <f aca="false">GrpC!$B$8</f>
        <v>England</v>
      </c>
      <c r="IX24" s="229" t="n">
        <f aca="false">$D24</f>
        <v>15</v>
      </c>
      <c r="IY24" s="228" t="str">
        <f aca="false">GrpC!$D$8</f>
        <v>Slovenia</v>
      </c>
      <c r="IZ24" s="232"/>
      <c r="JA24" s="232"/>
      <c r="JB24" s="235"/>
      <c r="JC24" s="229" t="str">
        <f aca="false">IF(($F24&lt;&gt;"")*($G24&lt;&gt;"")*(IZ24&lt;&gt;"")*(JA24&lt;&gt;""),($F24&gt;$G24)*(IZ24&gt;JA24)+($F24=$G24)*(IZ24=JA24)+($F24&lt;$G24)*(IZ24&lt;JA24),"")</f>
        <v/>
      </c>
      <c r="JD24" s="229" t="str">
        <f aca="false">IF((JC24&lt;&gt;""),IF(OR($F24&lt;&gt;$G24,PrSettings!$M$4="●"),(($F24-$G24)=(IZ24-JA24))*1,0),"")</f>
        <v/>
      </c>
      <c r="JE24" s="229" t="str">
        <f aca="false">IF((JC24&lt;&gt;""),($F24=IZ24)*($G24=JA24),"")</f>
        <v/>
      </c>
      <c r="JF24" s="229" t="str">
        <f aca="false">IF(JC24&lt;&gt;"",IF(ABS($F24-$G24)&gt;=PrSettings!$M$7,(ABS($F24-$G24-IZ24+JA24)&lt;=1)*1,IF(AND(JC24,$F24=$G24,$F24&gt;=PrSettings!$M$6),(ABS(IZ24-$F24)&lt;=1)*1,IF(AND(ABS($F24-$G24-IZ24+JA24)&lt;=1,$F24+$G24&gt;=PrSettings!$M$8),(ABS(IZ24-$F24)&lt;=1)*(ABS(JA24-$G24)&lt;=1)*1,""))),"")</f>
        <v/>
      </c>
      <c r="JG24" s="236"/>
      <c r="JI24" s="227" t="n">
        <f aca="false">$B24</f>
        <v>5</v>
      </c>
      <c r="JJ24" s="228" t="str">
        <f aca="false">GrpC!$B$8</f>
        <v>England</v>
      </c>
      <c r="JK24" s="229" t="n">
        <f aca="false">$D24</f>
        <v>15</v>
      </c>
      <c r="JL24" s="228" t="str">
        <f aca="false">GrpC!$D$8</f>
        <v>Slovenia</v>
      </c>
      <c r="JM24" s="232"/>
      <c r="JN24" s="232"/>
      <c r="JO24" s="235"/>
      <c r="JP24" s="229" t="str">
        <f aca="false">IF(($F24&lt;&gt;"")*($G24&lt;&gt;"")*(JM24&lt;&gt;"")*(JN24&lt;&gt;""),($F24&gt;$G24)*(JM24&gt;JN24)+($F24=$G24)*(JM24=JN24)+($F24&lt;$G24)*(JM24&lt;JN24),"")</f>
        <v/>
      </c>
      <c r="JQ24" s="229" t="str">
        <f aca="false">IF((JP24&lt;&gt;""),IF(OR($F24&lt;&gt;$G24,PrSettings!$M$4="●"),(($F24-$G24)=(JM24-JN24))*1,0),"")</f>
        <v/>
      </c>
      <c r="JR24" s="229" t="str">
        <f aca="false">IF((JP24&lt;&gt;""),($F24=JM24)*($G24=JN24),"")</f>
        <v/>
      </c>
      <c r="JS24" s="229" t="str">
        <f aca="false">IF(JP24&lt;&gt;"",IF(ABS($F24-$G24)&gt;=PrSettings!$M$7,(ABS($F24-$G24-JM24+JN24)&lt;=1)*1,IF(AND(JP24,$F24=$G24,$F24&gt;=PrSettings!$M$6),(ABS(JM24-$F24)&lt;=1)*1,IF(AND(ABS($F24-$G24-JM24+JN24)&lt;=1,$F24+$G24&gt;=PrSettings!$M$8),(ABS(JM24-$F24)&lt;=1)*(ABS(JN24-$G24)&lt;=1)*1,""))),"")</f>
        <v/>
      </c>
      <c r="JT24" s="236"/>
      <c r="JV24" s="227" t="n">
        <f aca="false">$B24</f>
        <v>5</v>
      </c>
      <c r="JW24" s="228" t="str">
        <f aca="false">GrpC!$B$8</f>
        <v>England</v>
      </c>
      <c r="JX24" s="229" t="n">
        <f aca="false">$D24</f>
        <v>15</v>
      </c>
      <c r="JY24" s="228" t="str">
        <f aca="false">GrpC!$D$8</f>
        <v>Slovenia</v>
      </c>
      <c r="JZ24" s="232"/>
      <c r="KA24" s="232"/>
      <c r="KB24" s="235"/>
      <c r="KC24" s="229" t="str">
        <f aca="false">IF(($F24&lt;&gt;"")*($G24&lt;&gt;"")*(JZ24&lt;&gt;"")*(KA24&lt;&gt;""),($F24&gt;$G24)*(JZ24&gt;KA24)+($F24=$G24)*(JZ24=KA24)+($F24&lt;$G24)*(JZ24&lt;KA24),"")</f>
        <v/>
      </c>
      <c r="KD24" s="229" t="str">
        <f aca="false">IF((KC24&lt;&gt;""),IF(OR($F24&lt;&gt;$G24,PrSettings!$M$4="●"),(($F24-$G24)=(JZ24-KA24))*1,0),"")</f>
        <v/>
      </c>
      <c r="KE24" s="229" t="str">
        <f aca="false">IF((KC24&lt;&gt;""),($F24=JZ24)*($G24=KA24),"")</f>
        <v/>
      </c>
      <c r="KF24" s="229" t="str">
        <f aca="false">IF(KC24&lt;&gt;"",IF(ABS($F24-$G24)&gt;=PrSettings!$M$7,(ABS($F24-$G24-JZ24+KA24)&lt;=1)*1,IF(AND(KC24,$F24=$G24,$F24&gt;=PrSettings!$M$6),(ABS(JZ24-$F24)&lt;=1)*1,IF(AND(ABS($F24-$G24-JZ24+KA24)&lt;=1,$F24+$G24&gt;=PrSettings!$M$8),(ABS(JZ24-$F24)&lt;=1)*(ABS(KA24-$G24)&lt;=1)*1,""))),"")</f>
        <v/>
      </c>
      <c r="KG24" s="236"/>
      <c r="KI24" s="227" t="n">
        <f aca="false">$B24</f>
        <v>5</v>
      </c>
      <c r="KJ24" s="228" t="str">
        <f aca="false">GrpC!$B$8</f>
        <v>England</v>
      </c>
      <c r="KK24" s="229" t="n">
        <f aca="false">$D24</f>
        <v>15</v>
      </c>
      <c r="KL24" s="228" t="str">
        <f aca="false">GrpC!$D$8</f>
        <v>Slovenia</v>
      </c>
      <c r="KM24" s="232"/>
      <c r="KN24" s="232"/>
      <c r="KO24" s="235"/>
      <c r="KP24" s="229" t="str">
        <f aca="false">IF(($F24&lt;&gt;"")*($G24&lt;&gt;"")*(KM24&lt;&gt;"")*(KN24&lt;&gt;""),($F24&gt;$G24)*(KM24&gt;KN24)+($F24=$G24)*(KM24=KN24)+($F24&lt;$G24)*(KM24&lt;KN24),"")</f>
        <v/>
      </c>
      <c r="KQ24" s="229" t="str">
        <f aca="false">IF((KP24&lt;&gt;""),IF(OR($F24&lt;&gt;$G24,PrSettings!$M$4="●"),(($F24-$G24)=(KM24-KN24))*1,0),"")</f>
        <v/>
      </c>
      <c r="KR24" s="229" t="str">
        <f aca="false">IF((KP24&lt;&gt;""),($F24=KM24)*($G24=KN24),"")</f>
        <v/>
      </c>
      <c r="KS24" s="229" t="str">
        <f aca="false">IF(KP24&lt;&gt;"",IF(ABS($F24-$G24)&gt;=PrSettings!$M$7,(ABS($F24-$G24-KM24+KN24)&lt;=1)*1,IF(AND(KP24,$F24=$G24,$F24&gt;=PrSettings!$M$6),(ABS(KM24-$F24)&lt;=1)*1,IF(AND(ABS($F24-$G24-KM24+KN24)&lt;=1,$F24+$G24&gt;=PrSettings!$M$8),(ABS(KM24-$F24)&lt;=1)*(ABS(KN24-$G24)&lt;=1)*1,""))),"")</f>
        <v/>
      </c>
      <c r="KT24" s="236"/>
      <c r="KV24" s="227" t="n">
        <f aca="false">$B24</f>
        <v>5</v>
      </c>
      <c r="KW24" s="228" t="str">
        <f aca="false">GrpC!$B$8</f>
        <v>England</v>
      </c>
      <c r="KX24" s="229" t="n">
        <f aca="false">$D24</f>
        <v>15</v>
      </c>
      <c r="KY24" s="228" t="str">
        <f aca="false">GrpC!$D$8</f>
        <v>Slovenia</v>
      </c>
      <c r="KZ24" s="232"/>
      <c r="LA24" s="232"/>
      <c r="LB24" s="235"/>
      <c r="LC24" s="229" t="str">
        <f aca="false">IF(($F24&lt;&gt;"")*($G24&lt;&gt;"")*(KZ24&lt;&gt;"")*(LA24&lt;&gt;""),($F24&gt;$G24)*(KZ24&gt;LA24)+($F24=$G24)*(KZ24=LA24)+($F24&lt;$G24)*(KZ24&lt;LA24),"")</f>
        <v/>
      </c>
      <c r="LD24" s="229" t="str">
        <f aca="false">IF((LC24&lt;&gt;""),IF(OR($F24&lt;&gt;$G24,PrSettings!$M$4="●"),(($F24-$G24)=(KZ24-LA24))*1,0),"")</f>
        <v/>
      </c>
      <c r="LE24" s="229" t="str">
        <f aca="false">IF((LC24&lt;&gt;""),($F24=KZ24)*($G24=LA24),"")</f>
        <v/>
      </c>
      <c r="LF24" s="229" t="str">
        <f aca="false">IF(LC24&lt;&gt;"",IF(ABS($F24-$G24)&gt;=PrSettings!$M$7,(ABS($F24-$G24-KZ24+LA24)&lt;=1)*1,IF(AND(LC24,$F24=$G24,$F24&gt;=PrSettings!$M$6),(ABS(KZ24-$F24)&lt;=1)*1,IF(AND(ABS($F24-$G24-KZ24+LA24)&lt;=1,$F24+$G24&gt;=PrSettings!$M$8),(ABS(KZ24-$F24)&lt;=1)*(ABS(LA24-$G24)&lt;=1)*1,""))),"")</f>
        <v/>
      </c>
      <c r="LG24" s="236"/>
      <c r="LI24" s="227" t="n">
        <f aca="false">$B24</f>
        <v>5</v>
      </c>
      <c r="LJ24" s="228" t="str">
        <f aca="false">GrpC!$B$8</f>
        <v>England</v>
      </c>
      <c r="LK24" s="229" t="n">
        <f aca="false">$D24</f>
        <v>15</v>
      </c>
      <c r="LL24" s="228" t="str">
        <f aca="false">GrpC!$D$8</f>
        <v>Slovenia</v>
      </c>
      <c r="LM24" s="232"/>
      <c r="LN24" s="232"/>
      <c r="LO24" s="235"/>
      <c r="LP24" s="229" t="str">
        <f aca="false">IF(($F24&lt;&gt;"")*($G24&lt;&gt;"")*(LM24&lt;&gt;"")*(LN24&lt;&gt;""),($F24&gt;$G24)*(LM24&gt;LN24)+($F24=$G24)*(LM24=LN24)+($F24&lt;$G24)*(LM24&lt;LN24),"")</f>
        <v/>
      </c>
      <c r="LQ24" s="229" t="str">
        <f aca="false">IF((LP24&lt;&gt;""),IF(OR($F24&lt;&gt;$G24,PrSettings!$M$4="●"),(($F24-$G24)=(LM24-LN24))*1,0),"")</f>
        <v/>
      </c>
      <c r="LR24" s="229" t="str">
        <f aca="false">IF((LP24&lt;&gt;""),($F24=LM24)*($G24=LN24),"")</f>
        <v/>
      </c>
      <c r="LS24" s="229" t="str">
        <f aca="false">IF(LP24&lt;&gt;"",IF(ABS($F24-$G24)&gt;=PrSettings!$M$7,(ABS($F24-$G24-LM24+LN24)&lt;=1)*1,IF(AND(LP24,$F24=$G24,$F24&gt;=PrSettings!$M$6),(ABS(LM24-$F24)&lt;=1)*1,IF(AND(ABS($F24-$G24-LM24+LN24)&lt;=1,$F24+$G24&gt;=PrSettings!$M$8),(ABS(LM24-$F24)&lt;=1)*(ABS(LN24-$G24)&lt;=1)*1,""))),"")</f>
        <v/>
      </c>
      <c r="LT24" s="236"/>
      <c r="LV24" s="227" t="n">
        <f aca="false">$B24</f>
        <v>5</v>
      </c>
      <c r="LW24" s="228" t="str">
        <f aca="false">GrpC!$B$8</f>
        <v>England</v>
      </c>
      <c r="LX24" s="229" t="n">
        <f aca="false">$D24</f>
        <v>15</v>
      </c>
      <c r="LY24" s="228" t="str">
        <f aca="false">GrpC!$D$8</f>
        <v>Slovenia</v>
      </c>
      <c r="LZ24" s="232"/>
      <c r="MA24" s="232"/>
      <c r="MB24" s="235"/>
      <c r="MC24" s="229" t="str">
        <f aca="false">IF(($F24&lt;&gt;"")*($G24&lt;&gt;"")*(LZ24&lt;&gt;"")*(MA24&lt;&gt;""),($F24&gt;$G24)*(LZ24&gt;MA24)+($F24=$G24)*(LZ24=MA24)+($F24&lt;$G24)*(LZ24&lt;MA24),"")</f>
        <v/>
      </c>
      <c r="MD24" s="229" t="str">
        <f aca="false">IF((MC24&lt;&gt;""),IF(OR($F24&lt;&gt;$G24,PrSettings!$M$4="●"),(($F24-$G24)=(LZ24-MA24))*1,0),"")</f>
        <v/>
      </c>
      <c r="ME24" s="229" t="str">
        <f aca="false">IF((MC24&lt;&gt;""),($F24=LZ24)*($G24=MA24),"")</f>
        <v/>
      </c>
      <c r="MF24" s="229" t="str">
        <f aca="false">IF(MC24&lt;&gt;"",IF(ABS($F24-$G24)&gt;=PrSettings!$M$7,(ABS($F24-$G24-LZ24+MA24)&lt;=1)*1,IF(AND(MC24,$F24=$G24,$F24&gt;=PrSettings!$M$6),(ABS(LZ24-$F24)&lt;=1)*1,IF(AND(ABS($F24-$G24-LZ24+MA24)&lt;=1,$F24+$G24&gt;=PrSettings!$M$8),(ABS(LZ24-$F24)&lt;=1)*(ABS(MA24-$G24)&lt;=1)*1,""))),"")</f>
        <v/>
      </c>
      <c r="MG24" s="236"/>
    </row>
    <row r="25" customFormat="false" ht="15.75" hidden="false" customHeight="true" outlineLevel="0" collapsed="false">
      <c r="A25" s="153"/>
      <c r="B25" s="227" t="n">
        <f aca="false" t="array" ref="B25:B25">INDEX(Groups!$C$7:$C$35,MATCH(C25,Groups!$D$7:$D$35,0))</f>
        <v>9</v>
      </c>
      <c r="C25" s="228" t="str">
        <f aca="false">GrpC!$B$9</f>
        <v>Denmark</v>
      </c>
      <c r="D25" s="229" t="n">
        <f aca="false" t="array" ref="D25:D25">INDEX(Groups!$C$7:$C$35,MATCH(E25,Groups!$D$7:$D$35,0))</f>
        <v>19</v>
      </c>
      <c r="E25" s="228" t="str">
        <f aca="false">GrpC!$D$9</f>
        <v>Serbia</v>
      </c>
      <c r="F25" s="230" t="n">
        <f aca="false">GrpC!$E$9</f>
        <v>0</v>
      </c>
      <c r="G25" s="231" t="n">
        <f aca="false">GrpC!$G$9</f>
        <v>0</v>
      </c>
      <c r="H25" s="107"/>
      <c r="I25" s="227" t="n">
        <f aca="false">$B25</f>
        <v>9</v>
      </c>
      <c r="J25" s="228" t="str">
        <f aca="false">GrpC!$B$9</f>
        <v>Denmark</v>
      </c>
      <c r="K25" s="229" t="n">
        <f aca="false">$D25</f>
        <v>19</v>
      </c>
      <c r="L25" s="228" t="str">
        <f aca="false">GrpC!$D$9</f>
        <v>Serbia</v>
      </c>
      <c r="M25" s="232"/>
      <c r="N25" s="232"/>
      <c r="O25" s="237"/>
      <c r="P25" s="229" t="str">
        <f aca="false">IF(($F25&lt;&gt;"")*($G25&lt;&gt;"")*(M25&lt;&gt;"")*(N25&lt;&gt;""),($F25&gt;$G25)*(M25&gt;N25)+($F25=$G25)*(M25=N25)+($F25&lt;$G25)*(M25&lt;N25),"")</f>
        <v/>
      </c>
      <c r="Q25" s="229" t="str">
        <f aca="false">IF((P25&lt;&gt;""),IF(OR($F25&lt;&gt;$G25,PrSettings!$M$4="●"),(($F25-$G25)=(M25-N25))*1,0),"")</f>
        <v/>
      </c>
      <c r="R25" s="229" t="str">
        <f aca="false">IF((P25&lt;&gt;""),($F25=M25)*($G25=N25),"")</f>
        <v/>
      </c>
      <c r="S25" s="229" t="str">
        <f aca="false">IF(P25&lt;&gt;"",IF(ABS($F25-$G25)&gt;=PrSettings!$M$7,(ABS($F25-$G25-M25+N25)&lt;=1)*1,IF(AND(P25,$F25=$G25,$F25&gt;=PrSettings!$M$6),(ABS(M25-$F25)&lt;=1)*1,IF(AND(ABS($F25-$G25-M25+N25)&lt;=1,$F25+$G25&gt;=PrSettings!$M$8),(ABS(M25-$F25)&lt;=1)*(ABS(N25-$G25)&lt;=1)*1,""))),"")</f>
        <v/>
      </c>
      <c r="T25" s="238"/>
      <c r="V25" s="227" t="n">
        <f aca="false">$B25</f>
        <v>9</v>
      </c>
      <c r="W25" s="228" t="str">
        <f aca="false">GrpC!$B$9</f>
        <v>Denmark</v>
      </c>
      <c r="X25" s="229" t="n">
        <f aca="false">$D25</f>
        <v>19</v>
      </c>
      <c r="Y25" s="228" t="str">
        <f aca="false">GrpC!$D$9</f>
        <v>Serbia</v>
      </c>
      <c r="Z25" s="232"/>
      <c r="AA25" s="232"/>
      <c r="AB25" s="237"/>
      <c r="AC25" s="229" t="str">
        <f aca="false">IF(($F25&lt;&gt;"")*($G25&lt;&gt;"")*(Z25&lt;&gt;"")*(AA25&lt;&gt;""),($F25&gt;$G25)*(Z25&gt;AA25)+($F25=$G25)*(Z25=AA25)+($F25&lt;$G25)*(Z25&lt;AA25),"")</f>
        <v/>
      </c>
      <c r="AD25" s="229" t="str">
        <f aca="false">IF((AC25&lt;&gt;""),IF(OR($F25&lt;&gt;$G25,PrSettings!$M$4="●"),(($F25-$G25)=(Z25-AA25))*1,0),"")</f>
        <v/>
      </c>
      <c r="AE25" s="229" t="str">
        <f aca="false">IF((AC25&lt;&gt;""),($F25=Z25)*($G25=AA25),"")</f>
        <v/>
      </c>
      <c r="AF25" s="229" t="str">
        <f aca="false">IF(AC25&lt;&gt;"",IF(ABS($F25-$G25)&gt;=PrSettings!$M$7,(ABS($F25-$G25-Z25+AA25)&lt;=1)*1,IF(AND(AC25,$F25=$G25,$F25&gt;=PrSettings!$M$6),(ABS(Z25-$F25)&lt;=1)*1,IF(AND(ABS($F25-$G25-Z25+AA25)&lt;=1,$F25+$G25&gt;=PrSettings!$M$8),(ABS(Z25-$F25)&lt;=1)*(ABS(AA25-$G25)&lt;=1)*1,""))),"")</f>
        <v/>
      </c>
      <c r="AG25" s="238"/>
      <c r="AI25" s="227" t="n">
        <f aca="false">$B25</f>
        <v>9</v>
      </c>
      <c r="AJ25" s="228" t="str">
        <f aca="false">GrpC!$B$9</f>
        <v>Denmark</v>
      </c>
      <c r="AK25" s="229" t="n">
        <f aca="false">$D25</f>
        <v>19</v>
      </c>
      <c r="AL25" s="228" t="str">
        <f aca="false">GrpC!$D$9</f>
        <v>Serbia</v>
      </c>
      <c r="AM25" s="232"/>
      <c r="AN25" s="232"/>
      <c r="AO25" s="237"/>
      <c r="AP25" s="229" t="str">
        <f aca="false">IF(($F25&lt;&gt;"")*($G25&lt;&gt;"")*(AM25&lt;&gt;"")*(AN25&lt;&gt;""),($F25&gt;$G25)*(AM25&gt;AN25)+($F25=$G25)*(AM25=AN25)+($F25&lt;$G25)*(AM25&lt;AN25),"")</f>
        <v/>
      </c>
      <c r="AQ25" s="229" t="str">
        <f aca="false">IF((AP25&lt;&gt;""),IF(OR($F25&lt;&gt;$G25,PrSettings!$M$4="●"),(($F25-$G25)=(AM25-AN25))*1,0),"")</f>
        <v/>
      </c>
      <c r="AR25" s="229" t="str">
        <f aca="false">IF((AP25&lt;&gt;""),($F25=AM25)*($G25=AN25),"")</f>
        <v/>
      </c>
      <c r="AS25" s="229" t="str">
        <f aca="false">IF(AP25&lt;&gt;"",IF(ABS($F25-$G25)&gt;=PrSettings!$M$7,(ABS($F25-$G25-AM25+AN25)&lt;=1)*1,IF(AND(AP25,$F25=$G25,$F25&gt;=PrSettings!$M$6),(ABS(AM25-$F25)&lt;=1)*1,IF(AND(ABS($F25-$G25-AM25+AN25)&lt;=1,$F25+$G25&gt;=PrSettings!$M$8),(ABS(AM25-$F25)&lt;=1)*(ABS(AN25-$G25)&lt;=1)*1,""))),"")</f>
        <v/>
      </c>
      <c r="AT25" s="238"/>
      <c r="AV25" s="227" t="n">
        <f aca="false">$B25</f>
        <v>9</v>
      </c>
      <c r="AW25" s="228" t="str">
        <f aca="false">GrpC!$B$9</f>
        <v>Denmark</v>
      </c>
      <c r="AX25" s="229" t="n">
        <f aca="false">$D25</f>
        <v>19</v>
      </c>
      <c r="AY25" s="228" t="str">
        <f aca="false">GrpC!$D$9</f>
        <v>Serbia</v>
      </c>
      <c r="AZ25" s="232"/>
      <c r="BA25" s="232"/>
      <c r="BB25" s="237"/>
      <c r="BC25" s="229" t="str">
        <f aca="false">IF(($F25&lt;&gt;"")*($G25&lt;&gt;"")*(AZ25&lt;&gt;"")*(BA25&lt;&gt;""),($F25&gt;$G25)*(AZ25&gt;BA25)+($F25=$G25)*(AZ25=BA25)+($F25&lt;$G25)*(AZ25&lt;BA25),"")</f>
        <v/>
      </c>
      <c r="BD25" s="229" t="str">
        <f aca="false">IF((BC25&lt;&gt;""),IF(OR($F25&lt;&gt;$G25,PrSettings!$M$4="●"),(($F25-$G25)=(AZ25-BA25))*1,0),"")</f>
        <v/>
      </c>
      <c r="BE25" s="229" t="str">
        <f aca="false">IF((BC25&lt;&gt;""),($F25=AZ25)*($G25=BA25),"")</f>
        <v/>
      </c>
      <c r="BF25" s="229" t="str">
        <f aca="false">IF(BC25&lt;&gt;"",IF(ABS($F25-$G25)&gt;=PrSettings!$M$7,(ABS($F25-$G25-AZ25+BA25)&lt;=1)*1,IF(AND(BC25,$F25=$G25,$F25&gt;=PrSettings!$M$6),(ABS(AZ25-$F25)&lt;=1)*1,IF(AND(ABS($F25-$G25-AZ25+BA25)&lt;=1,$F25+$G25&gt;=PrSettings!$M$8),(ABS(AZ25-$F25)&lt;=1)*(ABS(BA25-$G25)&lt;=1)*1,""))),"")</f>
        <v/>
      </c>
      <c r="BG25" s="238"/>
      <c r="BI25" s="227" t="n">
        <f aca="false">$B25</f>
        <v>9</v>
      </c>
      <c r="BJ25" s="228" t="str">
        <f aca="false">GrpC!$B$9</f>
        <v>Denmark</v>
      </c>
      <c r="BK25" s="229" t="n">
        <f aca="false">$D25</f>
        <v>19</v>
      </c>
      <c r="BL25" s="228" t="str">
        <f aca="false">GrpC!$D$9</f>
        <v>Serbia</v>
      </c>
      <c r="BM25" s="232"/>
      <c r="BN25" s="232"/>
      <c r="BO25" s="237"/>
      <c r="BP25" s="229" t="str">
        <f aca="false">IF(($F25&lt;&gt;"")*($G25&lt;&gt;"")*(BM25&lt;&gt;"")*(BN25&lt;&gt;""),($F25&gt;$G25)*(BM25&gt;BN25)+($F25=$G25)*(BM25=BN25)+($F25&lt;$G25)*(BM25&lt;BN25),"")</f>
        <v/>
      </c>
      <c r="BQ25" s="229" t="str">
        <f aca="false">IF((BP25&lt;&gt;""),IF(OR($F25&lt;&gt;$G25,PrSettings!$M$4="●"),(($F25-$G25)=(BM25-BN25))*1,0),"")</f>
        <v/>
      </c>
      <c r="BR25" s="229" t="str">
        <f aca="false">IF((BP25&lt;&gt;""),($F25=BM25)*($G25=BN25),"")</f>
        <v/>
      </c>
      <c r="BS25" s="229" t="str">
        <f aca="false">IF(BP25&lt;&gt;"",IF(ABS($F25-$G25)&gt;=PrSettings!$M$7,(ABS($F25-$G25-BM25+BN25)&lt;=1)*1,IF(AND(BP25,$F25=$G25,$F25&gt;=PrSettings!$M$6),(ABS(BM25-$F25)&lt;=1)*1,IF(AND(ABS($F25-$G25-BM25+BN25)&lt;=1,$F25+$G25&gt;=PrSettings!$M$8),(ABS(BM25-$F25)&lt;=1)*(ABS(BN25-$G25)&lt;=1)*1,""))),"")</f>
        <v/>
      </c>
      <c r="BT25" s="238"/>
      <c r="BV25" s="227" t="n">
        <f aca="false">$B25</f>
        <v>9</v>
      </c>
      <c r="BW25" s="228" t="str">
        <f aca="false">GrpC!$B$9</f>
        <v>Denmark</v>
      </c>
      <c r="BX25" s="229" t="n">
        <f aca="false">$D25</f>
        <v>19</v>
      </c>
      <c r="BY25" s="228" t="str">
        <f aca="false">GrpC!$D$9</f>
        <v>Serbia</v>
      </c>
      <c r="BZ25" s="232"/>
      <c r="CA25" s="232"/>
      <c r="CB25" s="237"/>
      <c r="CC25" s="229" t="str">
        <f aca="false">IF(($F25&lt;&gt;"")*($G25&lt;&gt;"")*(BZ25&lt;&gt;"")*(CA25&lt;&gt;""),($F25&gt;$G25)*(BZ25&gt;CA25)+($F25=$G25)*(BZ25=CA25)+($F25&lt;$G25)*(BZ25&lt;CA25),"")</f>
        <v/>
      </c>
      <c r="CD25" s="229" t="str">
        <f aca="false">IF((CC25&lt;&gt;""),IF(OR($F25&lt;&gt;$G25,PrSettings!$M$4="●"),(($F25-$G25)=(BZ25-CA25))*1,0),"")</f>
        <v/>
      </c>
      <c r="CE25" s="229" t="str">
        <f aca="false">IF((CC25&lt;&gt;""),($F25=BZ25)*($G25=CA25),"")</f>
        <v/>
      </c>
      <c r="CF25" s="229" t="str">
        <f aca="false">IF(CC25&lt;&gt;"",IF(ABS($F25-$G25)&gt;=PrSettings!$M$7,(ABS($F25-$G25-BZ25+CA25)&lt;=1)*1,IF(AND(CC25,$F25=$G25,$F25&gt;=PrSettings!$M$6),(ABS(BZ25-$F25)&lt;=1)*1,IF(AND(ABS($F25-$G25-BZ25+CA25)&lt;=1,$F25+$G25&gt;=PrSettings!$M$8),(ABS(BZ25-$F25)&lt;=1)*(ABS(CA25-$G25)&lt;=1)*1,""))),"")</f>
        <v/>
      </c>
      <c r="CG25" s="238"/>
      <c r="CI25" s="227" t="n">
        <f aca="false">$B25</f>
        <v>9</v>
      </c>
      <c r="CJ25" s="228" t="str">
        <f aca="false">GrpC!$B$9</f>
        <v>Denmark</v>
      </c>
      <c r="CK25" s="229" t="n">
        <f aca="false">$D25</f>
        <v>19</v>
      </c>
      <c r="CL25" s="228" t="str">
        <f aca="false">GrpC!$D$9</f>
        <v>Serbia</v>
      </c>
      <c r="CM25" s="232"/>
      <c r="CN25" s="232"/>
      <c r="CO25" s="237"/>
      <c r="CP25" s="229" t="str">
        <f aca="false">IF(($F25&lt;&gt;"")*($G25&lt;&gt;"")*(CM25&lt;&gt;"")*(CN25&lt;&gt;""),($F25&gt;$G25)*(CM25&gt;CN25)+($F25=$G25)*(CM25=CN25)+($F25&lt;$G25)*(CM25&lt;CN25),"")</f>
        <v/>
      </c>
      <c r="CQ25" s="229" t="str">
        <f aca="false">IF((CP25&lt;&gt;""),IF(OR($F25&lt;&gt;$G25,PrSettings!$M$4="●"),(($F25-$G25)=(CM25-CN25))*1,0),"")</f>
        <v/>
      </c>
      <c r="CR25" s="229" t="str">
        <f aca="false">IF((CP25&lt;&gt;""),($F25=CM25)*($G25=CN25),"")</f>
        <v/>
      </c>
      <c r="CS25" s="229" t="str">
        <f aca="false">IF(CP25&lt;&gt;"",IF(ABS($F25-$G25)&gt;=PrSettings!$M$7,(ABS($F25-$G25-CM25+CN25)&lt;=1)*1,IF(AND(CP25,$F25=$G25,$F25&gt;=PrSettings!$M$6),(ABS(CM25-$F25)&lt;=1)*1,IF(AND(ABS($F25-$G25-CM25+CN25)&lt;=1,$F25+$G25&gt;=PrSettings!$M$8),(ABS(CM25-$F25)&lt;=1)*(ABS(CN25-$G25)&lt;=1)*1,""))),"")</f>
        <v/>
      </c>
      <c r="CT25" s="238"/>
      <c r="CV25" s="227" t="n">
        <f aca="false">$B25</f>
        <v>9</v>
      </c>
      <c r="CW25" s="228" t="str">
        <f aca="false">GrpC!$B$9</f>
        <v>Denmark</v>
      </c>
      <c r="CX25" s="229" t="n">
        <f aca="false">$D25</f>
        <v>19</v>
      </c>
      <c r="CY25" s="228" t="str">
        <f aca="false">GrpC!$D$9</f>
        <v>Serbia</v>
      </c>
      <c r="CZ25" s="232"/>
      <c r="DA25" s="232"/>
      <c r="DB25" s="237"/>
      <c r="DC25" s="229" t="str">
        <f aca="false">IF(($F25&lt;&gt;"")*($G25&lt;&gt;"")*(CZ25&lt;&gt;"")*(DA25&lt;&gt;""),($F25&gt;$G25)*(CZ25&gt;DA25)+($F25=$G25)*(CZ25=DA25)+($F25&lt;$G25)*(CZ25&lt;DA25),"")</f>
        <v/>
      </c>
      <c r="DD25" s="229" t="str">
        <f aca="false">IF((DC25&lt;&gt;""),IF(OR($F25&lt;&gt;$G25,PrSettings!$M$4="●"),(($F25-$G25)=(CZ25-DA25))*1,0),"")</f>
        <v/>
      </c>
      <c r="DE25" s="229" t="str">
        <f aca="false">IF((DC25&lt;&gt;""),($F25=CZ25)*($G25=DA25),"")</f>
        <v/>
      </c>
      <c r="DF25" s="229" t="str">
        <f aca="false">IF(DC25&lt;&gt;"",IF(ABS($F25-$G25)&gt;=PrSettings!$M$7,(ABS($F25-$G25-CZ25+DA25)&lt;=1)*1,IF(AND(DC25,$F25=$G25,$F25&gt;=PrSettings!$M$6),(ABS(CZ25-$F25)&lt;=1)*1,IF(AND(ABS($F25-$G25-CZ25+DA25)&lt;=1,$F25+$G25&gt;=PrSettings!$M$8),(ABS(CZ25-$F25)&lt;=1)*(ABS(DA25-$G25)&lt;=1)*1,""))),"")</f>
        <v/>
      </c>
      <c r="DG25" s="238"/>
      <c r="DI25" s="227" t="n">
        <f aca="false">$B25</f>
        <v>9</v>
      </c>
      <c r="DJ25" s="228" t="str">
        <f aca="false">GrpC!$B$9</f>
        <v>Denmark</v>
      </c>
      <c r="DK25" s="229" t="n">
        <f aca="false">$D25</f>
        <v>19</v>
      </c>
      <c r="DL25" s="228" t="str">
        <f aca="false">GrpC!$D$9</f>
        <v>Serbia</v>
      </c>
      <c r="DM25" s="232"/>
      <c r="DN25" s="232"/>
      <c r="DO25" s="237"/>
      <c r="DP25" s="229" t="str">
        <f aca="false">IF(($F25&lt;&gt;"")*($G25&lt;&gt;"")*(DM25&lt;&gt;"")*(DN25&lt;&gt;""),($F25&gt;$G25)*(DM25&gt;DN25)+($F25=$G25)*(DM25=DN25)+($F25&lt;$G25)*(DM25&lt;DN25),"")</f>
        <v/>
      </c>
      <c r="DQ25" s="229" t="str">
        <f aca="false">IF((DP25&lt;&gt;""),IF(OR($F25&lt;&gt;$G25,PrSettings!$M$4="●"),(($F25-$G25)=(DM25-DN25))*1,0),"")</f>
        <v/>
      </c>
      <c r="DR25" s="229" t="str">
        <f aca="false">IF((DP25&lt;&gt;""),($F25=DM25)*($G25=DN25),"")</f>
        <v/>
      </c>
      <c r="DS25" s="229" t="str">
        <f aca="false">IF(DP25&lt;&gt;"",IF(ABS($F25-$G25)&gt;=PrSettings!$M$7,(ABS($F25-$G25-DM25+DN25)&lt;=1)*1,IF(AND(DP25,$F25=$G25,$F25&gt;=PrSettings!$M$6),(ABS(DM25-$F25)&lt;=1)*1,IF(AND(ABS($F25-$G25-DM25+DN25)&lt;=1,$F25+$G25&gt;=PrSettings!$M$8),(ABS(DM25-$F25)&lt;=1)*(ABS(DN25-$G25)&lt;=1)*1,""))),"")</f>
        <v/>
      </c>
      <c r="DT25" s="238"/>
      <c r="DV25" s="227" t="n">
        <f aca="false">$B25</f>
        <v>9</v>
      </c>
      <c r="DW25" s="228" t="str">
        <f aca="false">GrpC!$B$9</f>
        <v>Denmark</v>
      </c>
      <c r="DX25" s="229" t="n">
        <f aca="false">$D25</f>
        <v>19</v>
      </c>
      <c r="DY25" s="228" t="str">
        <f aca="false">GrpC!$D$9</f>
        <v>Serbia</v>
      </c>
      <c r="DZ25" s="232"/>
      <c r="EA25" s="232"/>
      <c r="EB25" s="237"/>
      <c r="EC25" s="229" t="str">
        <f aca="false">IF(($F25&lt;&gt;"")*($G25&lt;&gt;"")*(DZ25&lt;&gt;"")*(EA25&lt;&gt;""),($F25&gt;$G25)*(DZ25&gt;EA25)+($F25=$G25)*(DZ25=EA25)+($F25&lt;$G25)*(DZ25&lt;EA25),"")</f>
        <v/>
      </c>
      <c r="ED25" s="229" t="str">
        <f aca="false">IF((EC25&lt;&gt;""),IF(OR($F25&lt;&gt;$G25,PrSettings!$M$4="●"),(($F25-$G25)=(DZ25-EA25))*1,0),"")</f>
        <v/>
      </c>
      <c r="EE25" s="229" t="str">
        <f aca="false">IF((EC25&lt;&gt;""),($F25=DZ25)*($G25=EA25),"")</f>
        <v/>
      </c>
      <c r="EF25" s="229" t="str">
        <f aca="false">IF(EC25&lt;&gt;"",IF(ABS($F25-$G25)&gt;=PrSettings!$M$7,(ABS($F25-$G25-DZ25+EA25)&lt;=1)*1,IF(AND(EC25,$F25=$G25,$F25&gt;=PrSettings!$M$6),(ABS(DZ25-$F25)&lt;=1)*1,IF(AND(ABS($F25-$G25-DZ25+EA25)&lt;=1,$F25+$G25&gt;=PrSettings!$M$8),(ABS(DZ25-$F25)&lt;=1)*(ABS(EA25-$G25)&lt;=1)*1,""))),"")</f>
        <v/>
      </c>
      <c r="EG25" s="238"/>
      <c r="EI25" s="227" t="n">
        <f aca="false">$B25</f>
        <v>9</v>
      </c>
      <c r="EJ25" s="228" t="str">
        <f aca="false">GrpC!$B$9</f>
        <v>Denmark</v>
      </c>
      <c r="EK25" s="229" t="n">
        <f aca="false">$D25</f>
        <v>19</v>
      </c>
      <c r="EL25" s="228" t="str">
        <f aca="false">GrpC!$D$9</f>
        <v>Serbia</v>
      </c>
      <c r="EM25" s="232"/>
      <c r="EN25" s="232"/>
      <c r="EO25" s="237"/>
      <c r="EP25" s="229" t="str">
        <f aca="false">IF(($F25&lt;&gt;"")*($G25&lt;&gt;"")*(EM25&lt;&gt;"")*(EN25&lt;&gt;""),($F25&gt;$G25)*(EM25&gt;EN25)+($F25=$G25)*(EM25=EN25)+($F25&lt;$G25)*(EM25&lt;EN25),"")</f>
        <v/>
      </c>
      <c r="EQ25" s="229" t="str">
        <f aca="false">IF((EP25&lt;&gt;""),IF(OR($F25&lt;&gt;$G25,PrSettings!$M$4="●"),(($F25-$G25)=(EM25-EN25))*1,0),"")</f>
        <v/>
      </c>
      <c r="ER25" s="229" t="str">
        <f aca="false">IF((EP25&lt;&gt;""),($F25=EM25)*($G25=EN25),"")</f>
        <v/>
      </c>
      <c r="ES25" s="229" t="str">
        <f aca="false">IF(EP25&lt;&gt;"",IF(ABS($F25-$G25)&gt;=PrSettings!$M$7,(ABS($F25-$G25-EM25+EN25)&lt;=1)*1,IF(AND(EP25,$F25=$G25,$F25&gt;=PrSettings!$M$6),(ABS(EM25-$F25)&lt;=1)*1,IF(AND(ABS($F25-$G25-EM25+EN25)&lt;=1,$F25+$G25&gt;=PrSettings!$M$8),(ABS(EM25-$F25)&lt;=1)*(ABS(EN25-$G25)&lt;=1)*1,""))),"")</f>
        <v/>
      </c>
      <c r="ET25" s="238"/>
      <c r="EV25" s="227" t="n">
        <f aca="false">$B25</f>
        <v>9</v>
      </c>
      <c r="EW25" s="228" t="str">
        <f aca="false">GrpC!$B$9</f>
        <v>Denmark</v>
      </c>
      <c r="EX25" s="229" t="n">
        <f aca="false">$D25</f>
        <v>19</v>
      </c>
      <c r="EY25" s="228" t="str">
        <f aca="false">GrpC!$D$9</f>
        <v>Serbia</v>
      </c>
      <c r="EZ25" s="232"/>
      <c r="FA25" s="232"/>
      <c r="FB25" s="237"/>
      <c r="FC25" s="229" t="str">
        <f aca="false">IF(($F25&lt;&gt;"")*($G25&lt;&gt;"")*(EZ25&lt;&gt;"")*(FA25&lt;&gt;""),($F25&gt;$G25)*(EZ25&gt;FA25)+($F25=$G25)*(EZ25=FA25)+($F25&lt;$G25)*(EZ25&lt;FA25),"")</f>
        <v/>
      </c>
      <c r="FD25" s="229" t="str">
        <f aca="false">IF((FC25&lt;&gt;""),IF(OR($F25&lt;&gt;$G25,PrSettings!$M$4="●"),(($F25-$G25)=(EZ25-FA25))*1,0),"")</f>
        <v/>
      </c>
      <c r="FE25" s="229" t="str">
        <f aca="false">IF((FC25&lt;&gt;""),($F25=EZ25)*($G25=FA25),"")</f>
        <v/>
      </c>
      <c r="FF25" s="229" t="str">
        <f aca="false">IF(FC25&lt;&gt;"",IF(ABS($F25-$G25)&gt;=PrSettings!$M$7,(ABS($F25-$G25-EZ25+FA25)&lt;=1)*1,IF(AND(FC25,$F25=$G25,$F25&gt;=PrSettings!$M$6),(ABS(EZ25-$F25)&lt;=1)*1,IF(AND(ABS($F25-$G25-EZ25+FA25)&lt;=1,$F25+$G25&gt;=PrSettings!$M$8),(ABS(EZ25-$F25)&lt;=1)*(ABS(FA25-$G25)&lt;=1)*1,""))),"")</f>
        <v/>
      </c>
      <c r="FG25" s="238"/>
      <c r="FI25" s="227" t="n">
        <f aca="false">$B25</f>
        <v>9</v>
      </c>
      <c r="FJ25" s="228" t="str">
        <f aca="false">GrpC!$B$9</f>
        <v>Denmark</v>
      </c>
      <c r="FK25" s="229" t="n">
        <f aca="false">$D25</f>
        <v>19</v>
      </c>
      <c r="FL25" s="228" t="str">
        <f aca="false">GrpC!$D$9</f>
        <v>Serbia</v>
      </c>
      <c r="FM25" s="232"/>
      <c r="FN25" s="232"/>
      <c r="FO25" s="237"/>
      <c r="FP25" s="229" t="str">
        <f aca="false">IF(($F25&lt;&gt;"")*($G25&lt;&gt;"")*(FM25&lt;&gt;"")*(FN25&lt;&gt;""),($F25&gt;$G25)*(FM25&gt;FN25)+($F25=$G25)*(FM25=FN25)+($F25&lt;$G25)*(FM25&lt;FN25),"")</f>
        <v/>
      </c>
      <c r="FQ25" s="229" t="str">
        <f aca="false">IF((FP25&lt;&gt;""),IF(OR($F25&lt;&gt;$G25,PrSettings!$M$4="●"),(($F25-$G25)=(FM25-FN25))*1,0),"")</f>
        <v/>
      </c>
      <c r="FR25" s="229" t="str">
        <f aca="false">IF((FP25&lt;&gt;""),($F25=FM25)*($G25=FN25),"")</f>
        <v/>
      </c>
      <c r="FS25" s="229" t="str">
        <f aca="false">IF(FP25&lt;&gt;"",IF(ABS($F25-$G25)&gt;=PrSettings!$M$7,(ABS($F25-$G25-FM25+FN25)&lt;=1)*1,IF(AND(FP25,$F25=$G25,$F25&gt;=PrSettings!$M$6),(ABS(FM25-$F25)&lt;=1)*1,IF(AND(ABS($F25-$G25-FM25+FN25)&lt;=1,$F25+$G25&gt;=PrSettings!$M$8),(ABS(FM25-$F25)&lt;=1)*(ABS(FN25-$G25)&lt;=1)*1,""))),"")</f>
        <v/>
      </c>
      <c r="FT25" s="238"/>
      <c r="FV25" s="227" t="n">
        <f aca="false">$B25</f>
        <v>9</v>
      </c>
      <c r="FW25" s="228" t="str">
        <f aca="false">GrpC!$B$9</f>
        <v>Denmark</v>
      </c>
      <c r="FX25" s="229" t="n">
        <f aca="false">$D25</f>
        <v>19</v>
      </c>
      <c r="FY25" s="228" t="str">
        <f aca="false">GrpC!$D$9</f>
        <v>Serbia</v>
      </c>
      <c r="FZ25" s="232"/>
      <c r="GA25" s="232"/>
      <c r="GB25" s="237"/>
      <c r="GC25" s="229" t="str">
        <f aca="false">IF(($F25&lt;&gt;"")*($G25&lt;&gt;"")*(FZ25&lt;&gt;"")*(GA25&lt;&gt;""),($F25&gt;$G25)*(FZ25&gt;GA25)+($F25=$G25)*(FZ25=GA25)+($F25&lt;$G25)*(FZ25&lt;GA25),"")</f>
        <v/>
      </c>
      <c r="GD25" s="229" t="str">
        <f aca="false">IF((GC25&lt;&gt;""),IF(OR($F25&lt;&gt;$G25,PrSettings!$M$4="●"),(($F25-$G25)=(FZ25-GA25))*1,0),"")</f>
        <v/>
      </c>
      <c r="GE25" s="229" t="str">
        <f aca="false">IF((GC25&lt;&gt;""),($F25=FZ25)*($G25=GA25),"")</f>
        <v/>
      </c>
      <c r="GF25" s="229" t="str">
        <f aca="false">IF(GC25&lt;&gt;"",IF(ABS($F25-$G25)&gt;=PrSettings!$M$7,(ABS($F25-$G25-FZ25+GA25)&lt;=1)*1,IF(AND(GC25,$F25=$G25,$F25&gt;=PrSettings!$M$6),(ABS(FZ25-$F25)&lt;=1)*1,IF(AND(ABS($F25-$G25-FZ25+GA25)&lt;=1,$F25+$G25&gt;=PrSettings!$M$8),(ABS(FZ25-$F25)&lt;=1)*(ABS(GA25-$G25)&lt;=1)*1,""))),"")</f>
        <v/>
      </c>
      <c r="GG25" s="238"/>
      <c r="GI25" s="227" t="n">
        <f aca="false">$B25</f>
        <v>9</v>
      </c>
      <c r="GJ25" s="228" t="str">
        <f aca="false">GrpC!$B$9</f>
        <v>Denmark</v>
      </c>
      <c r="GK25" s="229" t="n">
        <f aca="false">$D25</f>
        <v>19</v>
      </c>
      <c r="GL25" s="228" t="str">
        <f aca="false">GrpC!$D$9</f>
        <v>Serbia</v>
      </c>
      <c r="GM25" s="232"/>
      <c r="GN25" s="232"/>
      <c r="GO25" s="237"/>
      <c r="GP25" s="229" t="str">
        <f aca="false">IF(($F25&lt;&gt;"")*($G25&lt;&gt;"")*(GM25&lt;&gt;"")*(GN25&lt;&gt;""),($F25&gt;$G25)*(GM25&gt;GN25)+($F25=$G25)*(GM25=GN25)+($F25&lt;$G25)*(GM25&lt;GN25),"")</f>
        <v/>
      </c>
      <c r="GQ25" s="229" t="str">
        <f aca="false">IF((GP25&lt;&gt;""),IF(OR($F25&lt;&gt;$G25,PrSettings!$M$4="●"),(($F25-$G25)=(GM25-GN25))*1,0),"")</f>
        <v/>
      </c>
      <c r="GR25" s="229" t="str">
        <f aca="false">IF((GP25&lt;&gt;""),($F25=GM25)*($G25=GN25),"")</f>
        <v/>
      </c>
      <c r="GS25" s="229" t="str">
        <f aca="false">IF(GP25&lt;&gt;"",IF(ABS($F25-$G25)&gt;=PrSettings!$M$7,(ABS($F25-$G25-GM25+GN25)&lt;=1)*1,IF(AND(GP25,$F25=$G25,$F25&gt;=PrSettings!$M$6),(ABS(GM25-$F25)&lt;=1)*1,IF(AND(ABS($F25-$G25-GM25+GN25)&lt;=1,$F25+$G25&gt;=PrSettings!$M$8),(ABS(GM25-$F25)&lt;=1)*(ABS(GN25-$G25)&lt;=1)*1,""))),"")</f>
        <v/>
      </c>
      <c r="GT25" s="238"/>
      <c r="GV25" s="227" t="n">
        <f aca="false">$B25</f>
        <v>9</v>
      </c>
      <c r="GW25" s="228" t="str">
        <f aca="false">GrpC!$B$9</f>
        <v>Denmark</v>
      </c>
      <c r="GX25" s="229" t="n">
        <f aca="false">$D25</f>
        <v>19</v>
      </c>
      <c r="GY25" s="228" t="str">
        <f aca="false">GrpC!$D$9</f>
        <v>Serbia</v>
      </c>
      <c r="GZ25" s="232"/>
      <c r="HA25" s="232"/>
      <c r="HB25" s="237"/>
      <c r="HC25" s="229" t="str">
        <f aca="false">IF(($F25&lt;&gt;"")*($G25&lt;&gt;"")*(GZ25&lt;&gt;"")*(HA25&lt;&gt;""),($F25&gt;$G25)*(GZ25&gt;HA25)+($F25=$G25)*(GZ25=HA25)+($F25&lt;$G25)*(GZ25&lt;HA25),"")</f>
        <v/>
      </c>
      <c r="HD25" s="229" t="str">
        <f aca="false">IF((HC25&lt;&gt;""),IF(OR($F25&lt;&gt;$G25,PrSettings!$M$4="●"),(($F25-$G25)=(GZ25-HA25))*1,0),"")</f>
        <v/>
      </c>
      <c r="HE25" s="229" t="str">
        <f aca="false">IF((HC25&lt;&gt;""),($F25=GZ25)*($G25=HA25),"")</f>
        <v/>
      </c>
      <c r="HF25" s="229" t="str">
        <f aca="false">IF(HC25&lt;&gt;"",IF(ABS($F25-$G25)&gt;=PrSettings!$M$7,(ABS($F25-$G25-GZ25+HA25)&lt;=1)*1,IF(AND(HC25,$F25=$G25,$F25&gt;=PrSettings!$M$6),(ABS(GZ25-$F25)&lt;=1)*1,IF(AND(ABS($F25-$G25-GZ25+HA25)&lt;=1,$F25+$G25&gt;=PrSettings!$M$8),(ABS(GZ25-$F25)&lt;=1)*(ABS(HA25-$G25)&lt;=1)*1,""))),"")</f>
        <v/>
      </c>
      <c r="HG25" s="238"/>
      <c r="HI25" s="227" t="n">
        <f aca="false">$B25</f>
        <v>9</v>
      </c>
      <c r="HJ25" s="228" t="str">
        <f aca="false">GrpC!$B$9</f>
        <v>Denmark</v>
      </c>
      <c r="HK25" s="229" t="n">
        <f aca="false">$D25</f>
        <v>19</v>
      </c>
      <c r="HL25" s="228" t="str">
        <f aca="false">GrpC!$D$9</f>
        <v>Serbia</v>
      </c>
      <c r="HM25" s="232"/>
      <c r="HN25" s="232"/>
      <c r="HO25" s="237"/>
      <c r="HP25" s="229" t="str">
        <f aca="false">IF(($F25&lt;&gt;"")*($G25&lt;&gt;"")*(HM25&lt;&gt;"")*(HN25&lt;&gt;""),($F25&gt;$G25)*(HM25&gt;HN25)+($F25=$G25)*(HM25=HN25)+($F25&lt;$G25)*(HM25&lt;HN25),"")</f>
        <v/>
      </c>
      <c r="HQ25" s="229" t="str">
        <f aca="false">IF((HP25&lt;&gt;""),IF(OR($F25&lt;&gt;$G25,PrSettings!$M$4="●"),(($F25-$G25)=(HM25-HN25))*1,0),"")</f>
        <v/>
      </c>
      <c r="HR25" s="229" t="str">
        <f aca="false">IF((HP25&lt;&gt;""),($F25=HM25)*($G25=HN25),"")</f>
        <v/>
      </c>
      <c r="HS25" s="229" t="str">
        <f aca="false">IF(HP25&lt;&gt;"",IF(ABS($F25-$G25)&gt;=PrSettings!$M$7,(ABS($F25-$G25-HM25+HN25)&lt;=1)*1,IF(AND(HP25,$F25=$G25,$F25&gt;=PrSettings!$M$6),(ABS(HM25-$F25)&lt;=1)*1,IF(AND(ABS($F25-$G25-HM25+HN25)&lt;=1,$F25+$G25&gt;=PrSettings!$M$8),(ABS(HM25-$F25)&lt;=1)*(ABS(HN25-$G25)&lt;=1)*1,""))),"")</f>
        <v/>
      </c>
      <c r="HT25" s="238"/>
      <c r="HV25" s="227" t="n">
        <f aca="false">$B25</f>
        <v>9</v>
      </c>
      <c r="HW25" s="228" t="str">
        <f aca="false">GrpC!$B$9</f>
        <v>Denmark</v>
      </c>
      <c r="HX25" s="229" t="n">
        <f aca="false">$D25</f>
        <v>19</v>
      </c>
      <c r="HY25" s="228" t="str">
        <f aca="false">GrpC!$D$9</f>
        <v>Serbia</v>
      </c>
      <c r="HZ25" s="232"/>
      <c r="IA25" s="232"/>
      <c r="IB25" s="237"/>
      <c r="IC25" s="229" t="str">
        <f aca="false">IF(($F25&lt;&gt;"")*($G25&lt;&gt;"")*(HZ25&lt;&gt;"")*(IA25&lt;&gt;""),($F25&gt;$G25)*(HZ25&gt;IA25)+($F25=$G25)*(HZ25=IA25)+($F25&lt;$G25)*(HZ25&lt;IA25),"")</f>
        <v/>
      </c>
      <c r="ID25" s="229" t="str">
        <f aca="false">IF((IC25&lt;&gt;""),IF(OR($F25&lt;&gt;$G25,PrSettings!$M$4="●"),(($F25-$G25)=(HZ25-IA25))*1,0),"")</f>
        <v/>
      </c>
      <c r="IE25" s="229" t="str">
        <f aca="false">IF((IC25&lt;&gt;""),($F25=HZ25)*($G25=IA25),"")</f>
        <v/>
      </c>
      <c r="IF25" s="229" t="str">
        <f aca="false">IF(IC25&lt;&gt;"",IF(ABS($F25-$G25)&gt;=PrSettings!$M$7,(ABS($F25-$G25-HZ25+IA25)&lt;=1)*1,IF(AND(IC25,$F25=$G25,$F25&gt;=PrSettings!$M$6),(ABS(HZ25-$F25)&lt;=1)*1,IF(AND(ABS($F25-$G25-HZ25+IA25)&lt;=1,$F25+$G25&gt;=PrSettings!$M$8),(ABS(HZ25-$F25)&lt;=1)*(ABS(IA25-$G25)&lt;=1)*1,""))),"")</f>
        <v/>
      </c>
      <c r="IG25" s="238"/>
      <c r="II25" s="227" t="n">
        <f aca="false">$B25</f>
        <v>9</v>
      </c>
      <c r="IJ25" s="228" t="str">
        <f aca="false">GrpC!$B$9</f>
        <v>Denmark</v>
      </c>
      <c r="IK25" s="229" t="n">
        <f aca="false">$D25</f>
        <v>19</v>
      </c>
      <c r="IL25" s="228" t="str">
        <f aca="false">GrpC!$D$9</f>
        <v>Serbia</v>
      </c>
      <c r="IM25" s="232"/>
      <c r="IN25" s="232"/>
      <c r="IO25" s="237"/>
      <c r="IP25" s="229" t="str">
        <f aca="false">IF(($F25&lt;&gt;"")*($G25&lt;&gt;"")*(IM25&lt;&gt;"")*(IN25&lt;&gt;""),($F25&gt;$G25)*(IM25&gt;IN25)+($F25=$G25)*(IM25=IN25)+($F25&lt;$G25)*(IM25&lt;IN25),"")</f>
        <v/>
      </c>
      <c r="IQ25" s="229" t="str">
        <f aca="false">IF((IP25&lt;&gt;""),IF(OR($F25&lt;&gt;$G25,PrSettings!$M$4="●"),(($F25-$G25)=(IM25-IN25))*1,0),"")</f>
        <v/>
      </c>
      <c r="IR25" s="229" t="str">
        <f aca="false">IF((IP25&lt;&gt;""),($F25=IM25)*($G25=IN25),"")</f>
        <v/>
      </c>
      <c r="IS25" s="229" t="str">
        <f aca="false">IF(IP25&lt;&gt;"",IF(ABS($F25-$G25)&gt;=PrSettings!$M$7,(ABS($F25-$G25-IM25+IN25)&lt;=1)*1,IF(AND(IP25,$F25=$G25,$F25&gt;=PrSettings!$M$6),(ABS(IM25-$F25)&lt;=1)*1,IF(AND(ABS($F25-$G25-IM25+IN25)&lt;=1,$F25+$G25&gt;=PrSettings!$M$8),(ABS(IM25-$F25)&lt;=1)*(ABS(IN25-$G25)&lt;=1)*1,""))),"")</f>
        <v/>
      </c>
      <c r="IT25" s="238"/>
      <c r="IV25" s="227" t="n">
        <f aca="false">$B25</f>
        <v>9</v>
      </c>
      <c r="IW25" s="228" t="str">
        <f aca="false">GrpC!$B$9</f>
        <v>Denmark</v>
      </c>
      <c r="IX25" s="229" t="n">
        <f aca="false">$D25</f>
        <v>19</v>
      </c>
      <c r="IY25" s="228" t="str">
        <f aca="false">GrpC!$D$9</f>
        <v>Serbia</v>
      </c>
      <c r="IZ25" s="232"/>
      <c r="JA25" s="232"/>
      <c r="JB25" s="237"/>
      <c r="JC25" s="229" t="str">
        <f aca="false">IF(($F25&lt;&gt;"")*($G25&lt;&gt;"")*(IZ25&lt;&gt;"")*(JA25&lt;&gt;""),($F25&gt;$G25)*(IZ25&gt;JA25)+($F25=$G25)*(IZ25=JA25)+($F25&lt;$G25)*(IZ25&lt;JA25),"")</f>
        <v/>
      </c>
      <c r="JD25" s="229" t="str">
        <f aca="false">IF((JC25&lt;&gt;""),IF(OR($F25&lt;&gt;$G25,PrSettings!$M$4="●"),(($F25-$G25)=(IZ25-JA25))*1,0),"")</f>
        <v/>
      </c>
      <c r="JE25" s="229" t="str">
        <f aca="false">IF((JC25&lt;&gt;""),($F25=IZ25)*($G25=JA25),"")</f>
        <v/>
      </c>
      <c r="JF25" s="229" t="str">
        <f aca="false">IF(JC25&lt;&gt;"",IF(ABS($F25-$G25)&gt;=PrSettings!$M$7,(ABS($F25-$G25-IZ25+JA25)&lt;=1)*1,IF(AND(JC25,$F25=$G25,$F25&gt;=PrSettings!$M$6),(ABS(IZ25-$F25)&lt;=1)*1,IF(AND(ABS($F25-$G25-IZ25+JA25)&lt;=1,$F25+$G25&gt;=PrSettings!$M$8),(ABS(IZ25-$F25)&lt;=1)*(ABS(JA25-$G25)&lt;=1)*1,""))),"")</f>
        <v/>
      </c>
      <c r="JG25" s="238"/>
      <c r="JI25" s="227" t="n">
        <f aca="false">$B25</f>
        <v>9</v>
      </c>
      <c r="JJ25" s="228" t="str">
        <f aca="false">GrpC!$B$9</f>
        <v>Denmark</v>
      </c>
      <c r="JK25" s="229" t="n">
        <f aca="false">$D25</f>
        <v>19</v>
      </c>
      <c r="JL25" s="228" t="str">
        <f aca="false">GrpC!$D$9</f>
        <v>Serbia</v>
      </c>
      <c r="JM25" s="232"/>
      <c r="JN25" s="232"/>
      <c r="JO25" s="237"/>
      <c r="JP25" s="229" t="str">
        <f aca="false">IF(($F25&lt;&gt;"")*($G25&lt;&gt;"")*(JM25&lt;&gt;"")*(JN25&lt;&gt;""),($F25&gt;$G25)*(JM25&gt;JN25)+($F25=$G25)*(JM25=JN25)+($F25&lt;$G25)*(JM25&lt;JN25),"")</f>
        <v/>
      </c>
      <c r="JQ25" s="229" t="str">
        <f aca="false">IF((JP25&lt;&gt;""),IF(OR($F25&lt;&gt;$G25,PrSettings!$M$4="●"),(($F25-$G25)=(JM25-JN25))*1,0),"")</f>
        <v/>
      </c>
      <c r="JR25" s="229" t="str">
        <f aca="false">IF((JP25&lt;&gt;""),($F25=JM25)*($G25=JN25),"")</f>
        <v/>
      </c>
      <c r="JS25" s="229" t="str">
        <f aca="false">IF(JP25&lt;&gt;"",IF(ABS($F25-$G25)&gt;=PrSettings!$M$7,(ABS($F25-$G25-JM25+JN25)&lt;=1)*1,IF(AND(JP25,$F25=$G25,$F25&gt;=PrSettings!$M$6),(ABS(JM25-$F25)&lt;=1)*1,IF(AND(ABS($F25-$G25-JM25+JN25)&lt;=1,$F25+$G25&gt;=PrSettings!$M$8),(ABS(JM25-$F25)&lt;=1)*(ABS(JN25-$G25)&lt;=1)*1,""))),"")</f>
        <v/>
      </c>
      <c r="JT25" s="238"/>
      <c r="JV25" s="227" t="n">
        <f aca="false">$B25</f>
        <v>9</v>
      </c>
      <c r="JW25" s="228" t="str">
        <f aca="false">GrpC!$B$9</f>
        <v>Denmark</v>
      </c>
      <c r="JX25" s="229" t="n">
        <f aca="false">$D25</f>
        <v>19</v>
      </c>
      <c r="JY25" s="228" t="str">
        <f aca="false">GrpC!$D$9</f>
        <v>Serbia</v>
      </c>
      <c r="JZ25" s="232"/>
      <c r="KA25" s="232"/>
      <c r="KB25" s="237"/>
      <c r="KC25" s="229" t="str">
        <f aca="false">IF(($F25&lt;&gt;"")*($G25&lt;&gt;"")*(JZ25&lt;&gt;"")*(KA25&lt;&gt;""),($F25&gt;$G25)*(JZ25&gt;KA25)+($F25=$G25)*(JZ25=KA25)+($F25&lt;$G25)*(JZ25&lt;KA25),"")</f>
        <v/>
      </c>
      <c r="KD25" s="229" t="str">
        <f aca="false">IF((KC25&lt;&gt;""),IF(OR($F25&lt;&gt;$G25,PrSettings!$M$4="●"),(($F25-$G25)=(JZ25-KA25))*1,0),"")</f>
        <v/>
      </c>
      <c r="KE25" s="229" t="str">
        <f aca="false">IF((KC25&lt;&gt;""),($F25=JZ25)*($G25=KA25),"")</f>
        <v/>
      </c>
      <c r="KF25" s="229" t="str">
        <f aca="false">IF(KC25&lt;&gt;"",IF(ABS($F25-$G25)&gt;=PrSettings!$M$7,(ABS($F25-$G25-JZ25+KA25)&lt;=1)*1,IF(AND(KC25,$F25=$G25,$F25&gt;=PrSettings!$M$6),(ABS(JZ25-$F25)&lt;=1)*1,IF(AND(ABS($F25-$G25-JZ25+KA25)&lt;=1,$F25+$G25&gt;=PrSettings!$M$8),(ABS(JZ25-$F25)&lt;=1)*(ABS(KA25-$G25)&lt;=1)*1,""))),"")</f>
        <v/>
      </c>
      <c r="KG25" s="238"/>
      <c r="KI25" s="227" t="n">
        <f aca="false">$B25</f>
        <v>9</v>
      </c>
      <c r="KJ25" s="228" t="str">
        <f aca="false">GrpC!$B$9</f>
        <v>Denmark</v>
      </c>
      <c r="KK25" s="229" t="n">
        <f aca="false">$D25</f>
        <v>19</v>
      </c>
      <c r="KL25" s="228" t="str">
        <f aca="false">GrpC!$D$9</f>
        <v>Serbia</v>
      </c>
      <c r="KM25" s="232"/>
      <c r="KN25" s="232"/>
      <c r="KO25" s="237"/>
      <c r="KP25" s="229" t="str">
        <f aca="false">IF(($F25&lt;&gt;"")*($G25&lt;&gt;"")*(KM25&lt;&gt;"")*(KN25&lt;&gt;""),($F25&gt;$G25)*(KM25&gt;KN25)+($F25=$G25)*(KM25=KN25)+($F25&lt;$G25)*(KM25&lt;KN25),"")</f>
        <v/>
      </c>
      <c r="KQ25" s="229" t="str">
        <f aca="false">IF((KP25&lt;&gt;""),IF(OR($F25&lt;&gt;$G25,PrSettings!$M$4="●"),(($F25-$G25)=(KM25-KN25))*1,0),"")</f>
        <v/>
      </c>
      <c r="KR25" s="229" t="str">
        <f aca="false">IF((KP25&lt;&gt;""),($F25=KM25)*($G25=KN25),"")</f>
        <v/>
      </c>
      <c r="KS25" s="229" t="str">
        <f aca="false">IF(KP25&lt;&gt;"",IF(ABS($F25-$G25)&gt;=PrSettings!$M$7,(ABS($F25-$G25-KM25+KN25)&lt;=1)*1,IF(AND(KP25,$F25=$G25,$F25&gt;=PrSettings!$M$6),(ABS(KM25-$F25)&lt;=1)*1,IF(AND(ABS($F25-$G25-KM25+KN25)&lt;=1,$F25+$G25&gt;=PrSettings!$M$8),(ABS(KM25-$F25)&lt;=1)*(ABS(KN25-$G25)&lt;=1)*1,""))),"")</f>
        <v/>
      </c>
      <c r="KT25" s="238"/>
      <c r="KV25" s="227" t="n">
        <f aca="false">$B25</f>
        <v>9</v>
      </c>
      <c r="KW25" s="228" t="str">
        <f aca="false">GrpC!$B$9</f>
        <v>Denmark</v>
      </c>
      <c r="KX25" s="229" t="n">
        <f aca="false">$D25</f>
        <v>19</v>
      </c>
      <c r="KY25" s="228" t="str">
        <f aca="false">GrpC!$D$9</f>
        <v>Serbia</v>
      </c>
      <c r="KZ25" s="232"/>
      <c r="LA25" s="232"/>
      <c r="LB25" s="237"/>
      <c r="LC25" s="229" t="str">
        <f aca="false">IF(($F25&lt;&gt;"")*($G25&lt;&gt;"")*(KZ25&lt;&gt;"")*(LA25&lt;&gt;""),($F25&gt;$G25)*(KZ25&gt;LA25)+($F25=$G25)*(KZ25=LA25)+($F25&lt;$G25)*(KZ25&lt;LA25),"")</f>
        <v/>
      </c>
      <c r="LD25" s="229" t="str">
        <f aca="false">IF((LC25&lt;&gt;""),IF(OR($F25&lt;&gt;$G25,PrSettings!$M$4="●"),(($F25-$G25)=(KZ25-LA25))*1,0),"")</f>
        <v/>
      </c>
      <c r="LE25" s="229" t="str">
        <f aca="false">IF((LC25&lt;&gt;""),($F25=KZ25)*($G25=LA25),"")</f>
        <v/>
      </c>
      <c r="LF25" s="229" t="str">
        <f aca="false">IF(LC25&lt;&gt;"",IF(ABS($F25-$G25)&gt;=PrSettings!$M$7,(ABS($F25-$G25-KZ25+LA25)&lt;=1)*1,IF(AND(LC25,$F25=$G25,$F25&gt;=PrSettings!$M$6),(ABS(KZ25-$F25)&lt;=1)*1,IF(AND(ABS($F25-$G25-KZ25+LA25)&lt;=1,$F25+$G25&gt;=PrSettings!$M$8),(ABS(KZ25-$F25)&lt;=1)*(ABS(LA25-$G25)&lt;=1)*1,""))),"")</f>
        <v/>
      </c>
      <c r="LG25" s="238"/>
      <c r="LI25" s="227" t="n">
        <f aca="false">$B25</f>
        <v>9</v>
      </c>
      <c r="LJ25" s="228" t="str">
        <f aca="false">GrpC!$B$9</f>
        <v>Denmark</v>
      </c>
      <c r="LK25" s="229" t="n">
        <f aca="false">$D25</f>
        <v>19</v>
      </c>
      <c r="LL25" s="228" t="str">
        <f aca="false">GrpC!$D$9</f>
        <v>Serbia</v>
      </c>
      <c r="LM25" s="232"/>
      <c r="LN25" s="232"/>
      <c r="LO25" s="237"/>
      <c r="LP25" s="229" t="str">
        <f aca="false">IF(($F25&lt;&gt;"")*($G25&lt;&gt;"")*(LM25&lt;&gt;"")*(LN25&lt;&gt;""),($F25&gt;$G25)*(LM25&gt;LN25)+($F25=$G25)*(LM25=LN25)+($F25&lt;$G25)*(LM25&lt;LN25),"")</f>
        <v/>
      </c>
      <c r="LQ25" s="229" t="str">
        <f aca="false">IF((LP25&lt;&gt;""),IF(OR($F25&lt;&gt;$G25,PrSettings!$M$4="●"),(($F25-$G25)=(LM25-LN25))*1,0),"")</f>
        <v/>
      </c>
      <c r="LR25" s="229" t="str">
        <f aca="false">IF((LP25&lt;&gt;""),($F25=LM25)*($G25=LN25),"")</f>
        <v/>
      </c>
      <c r="LS25" s="229" t="str">
        <f aca="false">IF(LP25&lt;&gt;"",IF(ABS($F25-$G25)&gt;=PrSettings!$M$7,(ABS($F25-$G25-LM25+LN25)&lt;=1)*1,IF(AND(LP25,$F25=$G25,$F25&gt;=PrSettings!$M$6),(ABS(LM25-$F25)&lt;=1)*1,IF(AND(ABS($F25-$G25-LM25+LN25)&lt;=1,$F25+$G25&gt;=PrSettings!$M$8),(ABS(LM25-$F25)&lt;=1)*(ABS(LN25-$G25)&lt;=1)*1,""))),"")</f>
        <v/>
      </c>
      <c r="LT25" s="238"/>
      <c r="LV25" s="227" t="n">
        <f aca="false">$B25</f>
        <v>9</v>
      </c>
      <c r="LW25" s="228" t="str">
        <f aca="false">GrpC!$B$9</f>
        <v>Denmark</v>
      </c>
      <c r="LX25" s="229" t="n">
        <f aca="false">$D25</f>
        <v>19</v>
      </c>
      <c r="LY25" s="228" t="str">
        <f aca="false">GrpC!$D$9</f>
        <v>Serbia</v>
      </c>
      <c r="LZ25" s="232"/>
      <c r="MA25" s="232"/>
      <c r="MB25" s="237"/>
      <c r="MC25" s="229" t="str">
        <f aca="false">IF(($F25&lt;&gt;"")*($G25&lt;&gt;"")*(LZ25&lt;&gt;"")*(MA25&lt;&gt;""),($F25&gt;$G25)*(LZ25&gt;MA25)+($F25=$G25)*(LZ25=MA25)+($F25&lt;$G25)*(LZ25&lt;MA25),"")</f>
        <v/>
      </c>
      <c r="MD25" s="229" t="str">
        <f aca="false">IF((MC25&lt;&gt;""),IF(OR($F25&lt;&gt;$G25,PrSettings!$M$4="●"),(($F25-$G25)=(LZ25-MA25))*1,0),"")</f>
        <v/>
      </c>
      <c r="ME25" s="229" t="str">
        <f aca="false">IF((MC25&lt;&gt;""),($F25=LZ25)*($G25=MA25),"")</f>
        <v/>
      </c>
      <c r="MF25" s="229" t="str">
        <f aca="false">IF(MC25&lt;&gt;"",IF(ABS($F25-$G25)&gt;=PrSettings!$M$7,(ABS($F25-$G25-LZ25+MA25)&lt;=1)*1,IF(AND(MC25,$F25=$G25,$F25&gt;=PrSettings!$M$6),(ABS(LZ25-$F25)&lt;=1)*1,IF(AND(ABS($F25-$G25-LZ25+MA25)&lt;=1,$F25+$G25&gt;=PrSettings!$M$8),(ABS(LZ25-$F25)&lt;=1)*(ABS(MA25-$G25)&lt;=1)*1,""))),"")</f>
        <v/>
      </c>
      <c r="MG25" s="238"/>
    </row>
    <row r="26" customFormat="false" ht="24" hidden="false" customHeight="true" outlineLevel="0" collapsed="false">
      <c r="A26" s="153"/>
      <c r="B26" s="217" t="str">
        <f aca="false">Language!$E$95&amp;" D"</f>
        <v>Group D</v>
      </c>
      <c r="C26" s="218"/>
      <c r="D26" s="239"/>
      <c r="E26" s="220"/>
      <c r="F26" s="240"/>
      <c r="G26" s="241"/>
      <c r="H26" s="107"/>
      <c r="I26" s="217" t="str">
        <f aca="false">$B26</f>
        <v>Group D</v>
      </c>
      <c r="J26" s="219"/>
      <c r="K26" s="239"/>
      <c r="L26" s="220"/>
      <c r="M26" s="223"/>
      <c r="N26" s="224"/>
      <c r="O26" s="221"/>
      <c r="P26" s="225"/>
      <c r="Q26" s="225"/>
      <c r="R26" s="220"/>
      <c r="S26" s="220"/>
      <c r="T26" s="226"/>
      <c r="V26" s="217" t="str">
        <f aca="false">$B26</f>
        <v>Group D</v>
      </c>
      <c r="W26" s="219"/>
      <c r="X26" s="239"/>
      <c r="Y26" s="220"/>
      <c r="Z26" s="223"/>
      <c r="AA26" s="224"/>
      <c r="AB26" s="221"/>
      <c r="AC26" s="225"/>
      <c r="AD26" s="225"/>
      <c r="AE26" s="220"/>
      <c r="AF26" s="220"/>
      <c r="AG26" s="226"/>
      <c r="AI26" s="217" t="str">
        <f aca="false">$B26</f>
        <v>Group D</v>
      </c>
      <c r="AJ26" s="219"/>
      <c r="AK26" s="239"/>
      <c r="AL26" s="220"/>
      <c r="AM26" s="223"/>
      <c r="AN26" s="224"/>
      <c r="AO26" s="221"/>
      <c r="AP26" s="225"/>
      <c r="AQ26" s="225"/>
      <c r="AR26" s="220"/>
      <c r="AS26" s="220"/>
      <c r="AT26" s="226"/>
      <c r="AV26" s="217" t="str">
        <f aca="false">$B26</f>
        <v>Group D</v>
      </c>
      <c r="AW26" s="219"/>
      <c r="AX26" s="239"/>
      <c r="AY26" s="220"/>
      <c r="AZ26" s="223"/>
      <c r="BA26" s="224"/>
      <c r="BB26" s="221"/>
      <c r="BC26" s="225"/>
      <c r="BD26" s="225"/>
      <c r="BE26" s="220"/>
      <c r="BF26" s="220"/>
      <c r="BG26" s="226"/>
      <c r="BI26" s="217" t="str">
        <f aca="false">$B26</f>
        <v>Group D</v>
      </c>
      <c r="BJ26" s="219"/>
      <c r="BK26" s="239"/>
      <c r="BL26" s="220"/>
      <c r="BM26" s="223"/>
      <c r="BN26" s="224"/>
      <c r="BO26" s="221"/>
      <c r="BP26" s="225"/>
      <c r="BQ26" s="225"/>
      <c r="BR26" s="220"/>
      <c r="BS26" s="220"/>
      <c r="BT26" s="226"/>
      <c r="BV26" s="217" t="str">
        <f aca="false">$B26</f>
        <v>Group D</v>
      </c>
      <c r="BW26" s="219"/>
      <c r="BX26" s="239"/>
      <c r="BY26" s="220"/>
      <c r="BZ26" s="223"/>
      <c r="CA26" s="224"/>
      <c r="CB26" s="221"/>
      <c r="CC26" s="225"/>
      <c r="CD26" s="225"/>
      <c r="CE26" s="220"/>
      <c r="CF26" s="220"/>
      <c r="CG26" s="226"/>
      <c r="CI26" s="217" t="str">
        <f aca="false">$B26</f>
        <v>Group D</v>
      </c>
      <c r="CJ26" s="219"/>
      <c r="CK26" s="239"/>
      <c r="CL26" s="220"/>
      <c r="CM26" s="223"/>
      <c r="CN26" s="224"/>
      <c r="CO26" s="221"/>
      <c r="CP26" s="225"/>
      <c r="CQ26" s="225"/>
      <c r="CR26" s="220"/>
      <c r="CS26" s="220"/>
      <c r="CT26" s="226"/>
      <c r="CV26" s="217" t="str">
        <f aca="false">$B26</f>
        <v>Group D</v>
      </c>
      <c r="CW26" s="219"/>
      <c r="CX26" s="239"/>
      <c r="CY26" s="220"/>
      <c r="CZ26" s="223"/>
      <c r="DA26" s="224"/>
      <c r="DB26" s="221"/>
      <c r="DC26" s="225"/>
      <c r="DD26" s="225"/>
      <c r="DE26" s="220"/>
      <c r="DF26" s="220"/>
      <c r="DG26" s="226"/>
      <c r="DI26" s="217" t="str">
        <f aca="false">$B26</f>
        <v>Group D</v>
      </c>
      <c r="DJ26" s="219"/>
      <c r="DK26" s="239"/>
      <c r="DL26" s="220"/>
      <c r="DM26" s="223"/>
      <c r="DN26" s="224"/>
      <c r="DO26" s="221"/>
      <c r="DP26" s="225"/>
      <c r="DQ26" s="225"/>
      <c r="DR26" s="220"/>
      <c r="DS26" s="220"/>
      <c r="DT26" s="226"/>
      <c r="DV26" s="217" t="str">
        <f aca="false">$B26</f>
        <v>Group D</v>
      </c>
      <c r="DW26" s="219"/>
      <c r="DX26" s="239"/>
      <c r="DY26" s="220"/>
      <c r="DZ26" s="223"/>
      <c r="EA26" s="224"/>
      <c r="EB26" s="221"/>
      <c r="EC26" s="225"/>
      <c r="ED26" s="225"/>
      <c r="EE26" s="220"/>
      <c r="EF26" s="220"/>
      <c r="EG26" s="226"/>
      <c r="EI26" s="217" t="str">
        <f aca="false">$B26</f>
        <v>Group D</v>
      </c>
      <c r="EJ26" s="219"/>
      <c r="EK26" s="239"/>
      <c r="EL26" s="220"/>
      <c r="EM26" s="223"/>
      <c r="EN26" s="224"/>
      <c r="EO26" s="221"/>
      <c r="EP26" s="225"/>
      <c r="EQ26" s="225"/>
      <c r="ER26" s="220"/>
      <c r="ES26" s="220"/>
      <c r="ET26" s="226"/>
      <c r="EV26" s="217" t="str">
        <f aca="false">$B26</f>
        <v>Group D</v>
      </c>
      <c r="EW26" s="219"/>
      <c r="EX26" s="239"/>
      <c r="EY26" s="220"/>
      <c r="EZ26" s="223"/>
      <c r="FA26" s="224"/>
      <c r="FB26" s="221"/>
      <c r="FC26" s="225"/>
      <c r="FD26" s="225"/>
      <c r="FE26" s="220"/>
      <c r="FF26" s="220"/>
      <c r="FG26" s="226"/>
      <c r="FI26" s="217" t="str">
        <f aca="false">$B26</f>
        <v>Group D</v>
      </c>
      <c r="FJ26" s="219"/>
      <c r="FK26" s="239"/>
      <c r="FL26" s="220"/>
      <c r="FM26" s="223"/>
      <c r="FN26" s="224"/>
      <c r="FO26" s="221"/>
      <c r="FP26" s="225"/>
      <c r="FQ26" s="225"/>
      <c r="FR26" s="220"/>
      <c r="FS26" s="220"/>
      <c r="FT26" s="226"/>
      <c r="FV26" s="217" t="str">
        <f aca="false">$B26</f>
        <v>Group D</v>
      </c>
      <c r="FW26" s="219"/>
      <c r="FX26" s="239"/>
      <c r="FY26" s="220"/>
      <c r="FZ26" s="223"/>
      <c r="GA26" s="224"/>
      <c r="GB26" s="221"/>
      <c r="GC26" s="225"/>
      <c r="GD26" s="225"/>
      <c r="GE26" s="220"/>
      <c r="GF26" s="220"/>
      <c r="GG26" s="226"/>
      <c r="GI26" s="217" t="str">
        <f aca="false">$B26</f>
        <v>Group D</v>
      </c>
      <c r="GJ26" s="219"/>
      <c r="GK26" s="239"/>
      <c r="GL26" s="220"/>
      <c r="GM26" s="223"/>
      <c r="GN26" s="224"/>
      <c r="GO26" s="221"/>
      <c r="GP26" s="225"/>
      <c r="GQ26" s="225"/>
      <c r="GR26" s="220"/>
      <c r="GS26" s="220"/>
      <c r="GT26" s="226"/>
      <c r="GV26" s="217" t="str">
        <f aca="false">$B26</f>
        <v>Group D</v>
      </c>
      <c r="GW26" s="219"/>
      <c r="GX26" s="239"/>
      <c r="GY26" s="220"/>
      <c r="GZ26" s="223"/>
      <c r="HA26" s="224"/>
      <c r="HB26" s="221"/>
      <c r="HC26" s="225"/>
      <c r="HD26" s="225"/>
      <c r="HE26" s="220"/>
      <c r="HF26" s="220"/>
      <c r="HG26" s="226"/>
      <c r="HI26" s="217" t="str">
        <f aca="false">$B26</f>
        <v>Group D</v>
      </c>
      <c r="HJ26" s="219"/>
      <c r="HK26" s="239"/>
      <c r="HL26" s="220"/>
      <c r="HM26" s="223"/>
      <c r="HN26" s="224"/>
      <c r="HO26" s="221"/>
      <c r="HP26" s="225"/>
      <c r="HQ26" s="225"/>
      <c r="HR26" s="220"/>
      <c r="HS26" s="220"/>
      <c r="HT26" s="226"/>
      <c r="HV26" s="217" t="str">
        <f aca="false">$B26</f>
        <v>Group D</v>
      </c>
      <c r="HW26" s="219"/>
      <c r="HX26" s="239"/>
      <c r="HY26" s="220"/>
      <c r="HZ26" s="223"/>
      <c r="IA26" s="224"/>
      <c r="IB26" s="221"/>
      <c r="IC26" s="225"/>
      <c r="ID26" s="225"/>
      <c r="IE26" s="220"/>
      <c r="IF26" s="220"/>
      <c r="IG26" s="226"/>
      <c r="II26" s="217" t="str">
        <f aca="false">$B26</f>
        <v>Group D</v>
      </c>
      <c r="IJ26" s="219"/>
      <c r="IK26" s="239"/>
      <c r="IL26" s="220"/>
      <c r="IM26" s="223"/>
      <c r="IN26" s="224"/>
      <c r="IO26" s="221"/>
      <c r="IP26" s="225"/>
      <c r="IQ26" s="225"/>
      <c r="IR26" s="220"/>
      <c r="IS26" s="220"/>
      <c r="IT26" s="226"/>
      <c r="IV26" s="217" t="str">
        <f aca="false">$B26</f>
        <v>Group D</v>
      </c>
      <c r="IW26" s="219"/>
      <c r="IX26" s="239"/>
      <c r="IY26" s="220"/>
      <c r="IZ26" s="223"/>
      <c r="JA26" s="224"/>
      <c r="JB26" s="221"/>
      <c r="JC26" s="225"/>
      <c r="JD26" s="225"/>
      <c r="JE26" s="220"/>
      <c r="JF26" s="220"/>
      <c r="JG26" s="226"/>
      <c r="JI26" s="217" t="str">
        <f aca="false">$B26</f>
        <v>Group D</v>
      </c>
      <c r="JJ26" s="219"/>
      <c r="JK26" s="239"/>
      <c r="JL26" s="220"/>
      <c r="JM26" s="223"/>
      <c r="JN26" s="224"/>
      <c r="JO26" s="221"/>
      <c r="JP26" s="225"/>
      <c r="JQ26" s="225"/>
      <c r="JR26" s="220"/>
      <c r="JS26" s="220"/>
      <c r="JT26" s="226"/>
      <c r="JV26" s="217" t="str">
        <f aca="false">$B26</f>
        <v>Group D</v>
      </c>
      <c r="JW26" s="219"/>
      <c r="JX26" s="239"/>
      <c r="JY26" s="220"/>
      <c r="JZ26" s="223"/>
      <c r="KA26" s="224"/>
      <c r="KB26" s="221"/>
      <c r="KC26" s="225"/>
      <c r="KD26" s="225"/>
      <c r="KE26" s="220"/>
      <c r="KF26" s="220"/>
      <c r="KG26" s="226"/>
      <c r="KI26" s="217" t="str">
        <f aca="false">$B26</f>
        <v>Group D</v>
      </c>
      <c r="KJ26" s="219"/>
      <c r="KK26" s="239"/>
      <c r="KL26" s="220"/>
      <c r="KM26" s="223"/>
      <c r="KN26" s="224"/>
      <c r="KO26" s="221"/>
      <c r="KP26" s="225"/>
      <c r="KQ26" s="225"/>
      <c r="KR26" s="220"/>
      <c r="KS26" s="220"/>
      <c r="KT26" s="226"/>
      <c r="KV26" s="217" t="str">
        <f aca="false">$B26</f>
        <v>Group D</v>
      </c>
      <c r="KW26" s="219"/>
      <c r="KX26" s="239"/>
      <c r="KY26" s="220"/>
      <c r="KZ26" s="223"/>
      <c r="LA26" s="224"/>
      <c r="LB26" s="221"/>
      <c r="LC26" s="225"/>
      <c r="LD26" s="225"/>
      <c r="LE26" s="220"/>
      <c r="LF26" s="220"/>
      <c r="LG26" s="226"/>
      <c r="LI26" s="217" t="str">
        <f aca="false">$B26</f>
        <v>Group D</v>
      </c>
      <c r="LJ26" s="219"/>
      <c r="LK26" s="239"/>
      <c r="LL26" s="220"/>
      <c r="LM26" s="223"/>
      <c r="LN26" s="224"/>
      <c r="LO26" s="221"/>
      <c r="LP26" s="225"/>
      <c r="LQ26" s="225"/>
      <c r="LR26" s="220"/>
      <c r="LS26" s="220"/>
      <c r="LT26" s="226"/>
      <c r="LV26" s="217" t="str">
        <f aca="false">$B26</f>
        <v>Group D</v>
      </c>
      <c r="LW26" s="219"/>
      <c r="LX26" s="239"/>
      <c r="LY26" s="220"/>
      <c r="LZ26" s="223"/>
      <c r="MA26" s="224"/>
      <c r="MB26" s="221"/>
      <c r="MC26" s="225"/>
      <c r="MD26" s="225"/>
      <c r="ME26" s="220"/>
      <c r="MF26" s="220"/>
      <c r="MG26" s="226"/>
    </row>
    <row r="27" customFormat="false" ht="15.75" hidden="false" customHeight="true" outlineLevel="0" collapsed="false">
      <c r="A27" s="153"/>
      <c r="B27" s="227" t="n">
        <f aca="false" t="array" ref="B27:B27">INDEX(Groups!$C$7:$C$35,MATCH(C27,Groups!$D$7:$D$35,0))</f>
        <v>26</v>
      </c>
      <c r="C27" s="228" t="str">
        <f aca="false">GrpD!$B$4</f>
        <v>Poland</v>
      </c>
      <c r="D27" s="229" t="n">
        <f aca="false" t="array" ref="D27:D27">INDEX(Groups!$C$7:$C$35,MATCH(E27,Groups!$D$7:$D$35,0))</f>
        <v>12</v>
      </c>
      <c r="E27" s="228" t="str">
        <f aca="false">GrpD!$D$4</f>
        <v>Netherlands</v>
      </c>
      <c r="F27" s="230" t="n">
        <f aca="false">GrpD!$E$4</f>
        <v>1</v>
      </c>
      <c r="G27" s="231" t="n">
        <f aca="false">GrpD!$G$4</f>
        <v>2</v>
      </c>
      <c r="H27" s="107"/>
      <c r="I27" s="227" t="n">
        <f aca="false">$B27</f>
        <v>26</v>
      </c>
      <c r="J27" s="228" t="str">
        <f aca="false">GrpD!$B$4</f>
        <v>Poland</v>
      </c>
      <c r="K27" s="229" t="n">
        <f aca="false">$D27</f>
        <v>12</v>
      </c>
      <c r="L27" s="228" t="str">
        <f aca="false">GrpD!$D$4</f>
        <v>Netherlands</v>
      </c>
      <c r="M27" s="232"/>
      <c r="N27" s="232"/>
      <c r="O27" s="233"/>
      <c r="P27" s="229" t="str">
        <f aca="false">IF(($F27&lt;&gt;"")*($G27&lt;&gt;"")*(M27&lt;&gt;"")*(N27&lt;&gt;""),($F27&gt;$G27)*(M27&gt;N27)+($F27=$G27)*(M27=N27)+($F27&lt;$G27)*(M27&lt;N27),"")</f>
        <v/>
      </c>
      <c r="Q27" s="229" t="str">
        <f aca="false">IF((P27&lt;&gt;""),IF(OR($F27&lt;&gt;$G27,PrSettings!$M$4="●"),(($F27-$G27)=(M27-N27))*1,0),"")</f>
        <v/>
      </c>
      <c r="R27" s="229" t="str">
        <f aca="false">IF((P27&lt;&gt;""),($F27=M27)*($G27=N27),"")</f>
        <v/>
      </c>
      <c r="S27" s="229" t="str">
        <f aca="false">IF(P27&lt;&gt;"",IF(ABS($F27-$G27)&gt;=PrSettings!$M$7,(ABS($F27-$G27-M27+N27)&lt;=1)*1,IF(AND(P27,$F27=$G27,$F27&gt;=PrSettings!$M$6),(ABS(M27-$F27)&lt;=1)*1,IF(AND(ABS($F27-$G27-M27+N27)&lt;=1,$F27+$G27&gt;=PrSettings!$M$8),(ABS(M27-$F27)&lt;=1)*(ABS(N27-$G27)&lt;=1)*1,""))),"")</f>
        <v/>
      </c>
      <c r="T27" s="234"/>
      <c r="V27" s="227" t="n">
        <f aca="false">$B27</f>
        <v>26</v>
      </c>
      <c r="W27" s="228" t="str">
        <f aca="false">GrpD!$B$4</f>
        <v>Poland</v>
      </c>
      <c r="X27" s="229" t="n">
        <f aca="false">$D27</f>
        <v>12</v>
      </c>
      <c r="Y27" s="228" t="str">
        <f aca="false">GrpD!$D$4</f>
        <v>Netherlands</v>
      </c>
      <c r="Z27" s="232"/>
      <c r="AA27" s="232"/>
      <c r="AB27" s="233"/>
      <c r="AC27" s="229" t="str">
        <f aca="false">IF(($F27&lt;&gt;"")*($G27&lt;&gt;"")*(Z27&lt;&gt;"")*(AA27&lt;&gt;""),($F27&gt;$G27)*(Z27&gt;AA27)+($F27=$G27)*(Z27=AA27)+($F27&lt;$G27)*(Z27&lt;AA27),"")</f>
        <v/>
      </c>
      <c r="AD27" s="229" t="str">
        <f aca="false">IF((AC27&lt;&gt;""),IF(OR($F27&lt;&gt;$G27,PrSettings!$M$4="●"),(($F27-$G27)=(Z27-AA27))*1,0),"")</f>
        <v/>
      </c>
      <c r="AE27" s="229" t="str">
        <f aca="false">IF((AC27&lt;&gt;""),($F27=Z27)*($G27=AA27),"")</f>
        <v/>
      </c>
      <c r="AF27" s="229" t="str">
        <f aca="false">IF(AC27&lt;&gt;"",IF(ABS($F27-$G27)&gt;=PrSettings!$M$7,(ABS($F27-$G27-Z27+AA27)&lt;=1)*1,IF(AND(AC27,$F27=$G27,$F27&gt;=PrSettings!$M$6),(ABS(Z27-$F27)&lt;=1)*1,IF(AND(ABS($F27-$G27-Z27+AA27)&lt;=1,$F27+$G27&gt;=PrSettings!$M$8),(ABS(Z27-$F27)&lt;=1)*(ABS(AA27-$G27)&lt;=1)*1,""))),"")</f>
        <v/>
      </c>
      <c r="AG27" s="234"/>
      <c r="AI27" s="227" t="n">
        <f aca="false">$B27</f>
        <v>26</v>
      </c>
      <c r="AJ27" s="228" t="str">
        <f aca="false">GrpD!$B$4</f>
        <v>Poland</v>
      </c>
      <c r="AK27" s="229" t="n">
        <f aca="false">$D27</f>
        <v>12</v>
      </c>
      <c r="AL27" s="228" t="str">
        <f aca="false">GrpD!$D$4</f>
        <v>Netherlands</v>
      </c>
      <c r="AM27" s="232"/>
      <c r="AN27" s="232"/>
      <c r="AO27" s="233"/>
      <c r="AP27" s="229" t="str">
        <f aca="false">IF(($F27&lt;&gt;"")*($G27&lt;&gt;"")*(AM27&lt;&gt;"")*(AN27&lt;&gt;""),($F27&gt;$G27)*(AM27&gt;AN27)+($F27=$G27)*(AM27=AN27)+($F27&lt;$G27)*(AM27&lt;AN27),"")</f>
        <v/>
      </c>
      <c r="AQ27" s="229" t="str">
        <f aca="false">IF((AP27&lt;&gt;""),IF(OR($F27&lt;&gt;$G27,PrSettings!$M$4="●"),(($F27-$G27)=(AM27-AN27))*1,0),"")</f>
        <v/>
      </c>
      <c r="AR27" s="229" t="str">
        <f aca="false">IF((AP27&lt;&gt;""),($F27=AM27)*($G27=AN27),"")</f>
        <v/>
      </c>
      <c r="AS27" s="229" t="str">
        <f aca="false">IF(AP27&lt;&gt;"",IF(ABS($F27-$G27)&gt;=PrSettings!$M$7,(ABS($F27-$G27-AM27+AN27)&lt;=1)*1,IF(AND(AP27,$F27=$G27,$F27&gt;=PrSettings!$M$6),(ABS(AM27-$F27)&lt;=1)*1,IF(AND(ABS($F27-$G27-AM27+AN27)&lt;=1,$F27+$G27&gt;=PrSettings!$M$8),(ABS(AM27-$F27)&lt;=1)*(ABS(AN27-$G27)&lt;=1)*1,""))),"")</f>
        <v/>
      </c>
      <c r="AT27" s="234"/>
      <c r="AV27" s="227" t="n">
        <f aca="false">$B27</f>
        <v>26</v>
      </c>
      <c r="AW27" s="228" t="str">
        <f aca="false">GrpD!$B$4</f>
        <v>Poland</v>
      </c>
      <c r="AX27" s="229" t="n">
        <f aca="false">$D27</f>
        <v>12</v>
      </c>
      <c r="AY27" s="228" t="str">
        <f aca="false">GrpD!$D$4</f>
        <v>Netherlands</v>
      </c>
      <c r="AZ27" s="232"/>
      <c r="BA27" s="232"/>
      <c r="BB27" s="233"/>
      <c r="BC27" s="229" t="str">
        <f aca="false">IF(($F27&lt;&gt;"")*($G27&lt;&gt;"")*(AZ27&lt;&gt;"")*(BA27&lt;&gt;""),($F27&gt;$G27)*(AZ27&gt;BA27)+($F27=$G27)*(AZ27=BA27)+($F27&lt;$G27)*(AZ27&lt;BA27),"")</f>
        <v/>
      </c>
      <c r="BD27" s="229" t="str">
        <f aca="false">IF((BC27&lt;&gt;""),IF(OR($F27&lt;&gt;$G27,PrSettings!$M$4="●"),(($F27-$G27)=(AZ27-BA27))*1,0),"")</f>
        <v/>
      </c>
      <c r="BE27" s="229" t="str">
        <f aca="false">IF((BC27&lt;&gt;""),($F27=AZ27)*($G27=BA27),"")</f>
        <v/>
      </c>
      <c r="BF27" s="229" t="str">
        <f aca="false">IF(BC27&lt;&gt;"",IF(ABS($F27-$G27)&gt;=PrSettings!$M$7,(ABS($F27-$G27-AZ27+BA27)&lt;=1)*1,IF(AND(BC27,$F27=$G27,$F27&gt;=PrSettings!$M$6),(ABS(AZ27-$F27)&lt;=1)*1,IF(AND(ABS($F27-$G27-AZ27+BA27)&lt;=1,$F27+$G27&gt;=PrSettings!$M$8),(ABS(AZ27-$F27)&lt;=1)*(ABS(BA27-$G27)&lt;=1)*1,""))),"")</f>
        <v/>
      </c>
      <c r="BG27" s="234"/>
      <c r="BI27" s="227" t="n">
        <f aca="false">$B27</f>
        <v>26</v>
      </c>
      <c r="BJ27" s="228" t="str">
        <f aca="false">GrpD!$B$4</f>
        <v>Poland</v>
      </c>
      <c r="BK27" s="229" t="n">
        <f aca="false">$D27</f>
        <v>12</v>
      </c>
      <c r="BL27" s="228" t="str">
        <f aca="false">GrpD!$D$4</f>
        <v>Netherlands</v>
      </c>
      <c r="BM27" s="232"/>
      <c r="BN27" s="232"/>
      <c r="BO27" s="233"/>
      <c r="BP27" s="229" t="str">
        <f aca="false">IF(($F27&lt;&gt;"")*($G27&lt;&gt;"")*(BM27&lt;&gt;"")*(BN27&lt;&gt;""),($F27&gt;$G27)*(BM27&gt;BN27)+($F27=$G27)*(BM27=BN27)+($F27&lt;$G27)*(BM27&lt;BN27),"")</f>
        <v/>
      </c>
      <c r="BQ27" s="229" t="str">
        <f aca="false">IF((BP27&lt;&gt;""),IF(OR($F27&lt;&gt;$G27,PrSettings!$M$4="●"),(($F27-$G27)=(BM27-BN27))*1,0),"")</f>
        <v/>
      </c>
      <c r="BR27" s="229" t="str">
        <f aca="false">IF((BP27&lt;&gt;""),($F27=BM27)*($G27=BN27),"")</f>
        <v/>
      </c>
      <c r="BS27" s="229" t="str">
        <f aca="false">IF(BP27&lt;&gt;"",IF(ABS($F27-$G27)&gt;=PrSettings!$M$7,(ABS($F27-$G27-BM27+BN27)&lt;=1)*1,IF(AND(BP27,$F27=$G27,$F27&gt;=PrSettings!$M$6),(ABS(BM27-$F27)&lt;=1)*1,IF(AND(ABS($F27-$G27-BM27+BN27)&lt;=1,$F27+$G27&gt;=PrSettings!$M$8),(ABS(BM27-$F27)&lt;=1)*(ABS(BN27-$G27)&lt;=1)*1,""))),"")</f>
        <v/>
      </c>
      <c r="BT27" s="234"/>
      <c r="BV27" s="227" t="n">
        <f aca="false">$B27</f>
        <v>26</v>
      </c>
      <c r="BW27" s="228" t="str">
        <f aca="false">GrpD!$B$4</f>
        <v>Poland</v>
      </c>
      <c r="BX27" s="229" t="n">
        <f aca="false">$D27</f>
        <v>12</v>
      </c>
      <c r="BY27" s="228" t="str">
        <f aca="false">GrpD!$D$4</f>
        <v>Netherlands</v>
      </c>
      <c r="BZ27" s="232"/>
      <c r="CA27" s="232"/>
      <c r="CB27" s="233"/>
      <c r="CC27" s="229" t="str">
        <f aca="false">IF(($F27&lt;&gt;"")*($G27&lt;&gt;"")*(BZ27&lt;&gt;"")*(CA27&lt;&gt;""),($F27&gt;$G27)*(BZ27&gt;CA27)+($F27=$G27)*(BZ27=CA27)+($F27&lt;$G27)*(BZ27&lt;CA27),"")</f>
        <v/>
      </c>
      <c r="CD27" s="229" t="str">
        <f aca="false">IF((CC27&lt;&gt;""),IF(OR($F27&lt;&gt;$G27,PrSettings!$M$4="●"),(($F27-$G27)=(BZ27-CA27))*1,0),"")</f>
        <v/>
      </c>
      <c r="CE27" s="229" t="str">
        <f aca="false">IF((CC27&lt;&gt;""),($F27=BZ27)*($G27=CA27),"")</f>
        <v/>
      </c>
      <c r="CF27" s="229" t="str">
        <f aca="false">IF(CC27&lt;&gt;"",IF(ABS($F27-$G27)&gt;=PrSettings!$M$7,(ABS($F27-$G27-BZ27+CA27)&lt;=1)*1,IF(AND(CC27,$F27=$G27,$F27&gt;=PrSettings!$M$6),(ABS(BZ27-$F27)&lt;=1)*1,IF(AND(ABS($F27-$G27-BZ27+CA27)&lt;=1,$F27+$G27&gt;=PrSettings!$M$8),(ABS(BZ27-$F27)&lt;=1)*(ABS(CA27-$G27)&lt;=1)*1,""))),"")</f>
        <v/>
      </c>
      <c r="CG27" s="234"/>
      <c r="CI27" s="227" t="n">
        <f aca="false">$B27</f>
        <v>26</v>
      </c>
      <c r="CJ27" s="228" t="str">
        <f aca="false">GrpD!$B$4</f>
        <v>Poland</v>
      </c>
      <c r="CK27" s="229" t="n">
        <f aca="false">$D27</f>
        <v>12</v>
      </c>
      <c r="CL27" s="228" t="str">
        <f aca="false">GrpD!$D$4</f>
        <v>Netherlands</v>
      </c>
      <c r="CM27" s="232"/>
      <c r="CN27" s="232"/>
      <c r="CO27" s="233"/>
      <c r="CP27" s="229" t="str">
        <f aca="false">IF(($F27&lt;&gt;"")*($G27&lt;&gt;"")*(CM27&lt;&gt;"")*(CN27&lt;&gt;""),($F27&gt;$G27)*(CM27&gt;CN27)+($F27=$G27)*(CM27=CN27)+($F27&lt;$G27)*(CM27&lt;CN27),"")</f>
        <v/>
      </c>
      <c r="CQ27" s="229" t="str">
        <f aca="false">IF((CP27&lt;&gt;""),IF(OR($F27&lt;&gt;$G27,PrSettings!$M$4="●"),(($F27-$G27)=(CM27-CN27))*1,0),"")</f>
        <v/>
      </c>
      <c r="CR27" s="229" t="str">
        <f aca="false">IF((CP27&lt;&gt;""),($F27=CM27)*($G27=CN27),"")</f>
        <v/>
      </c>
      <c r="CS27" s="229" t="str">
        <f aca="false">IF(CP27&lt;&gt;"",IF(ABS($F27-$G27)&gt;=PrSettings!$M$7,(ABS($F27-$G27-CM27+CN27)&lt;=1)*1,IF(AND(CP27,$F27=$G27,$F27&gt;=PrSettings!$M$6),(ABS(CM27-$F27)&lt;=1)*1,IF(AND(ABS($F27-$G27-CM27+CN27)&lt;=1,$F27+$G27&gt;=PrSettings!$M$8),(ABS(CM27-$F27)&lt;=1)*(ABS(CN27-$G27)&lt;=1)*1,""))),"")</f>
        <v/>
      </c>
      <c r="CT27" s="234"/>
      <c r="CV27" s="227" t="n">
        <f aca="false">$B27</f>
        <v>26</v>
      </c>
      <c r="CW27" s="228" t="str">
        <f aca="false">GrpD!$B$4</f>
        <v>Poland</v>
      </c>
      <c r="CX27" s="229" t="n">
        <f aca="false">$D27</f>
        <v>12</v>
      </c>
      <c r="CY27" s="228" t="str">
        <f aca="false">GrpD!$D$4</f>
        <v>Netherlands</v>
      </c>
      <c r="CZ27" s="232"/>
      <c r="DA27" s="232"/>
      <c r="DB27" s="233"/>
      <c r="DC27" s="229" t="str">
        <f aca="false">IF(($F27&lt;&gt;"")*($G27&lt;&gt;"")*(CZ27&lt;&gt;"")*(DA27&lt;&gt;""),($F27&gt;$G27)*(CZ27&gt;DA27)+($F27=$G27)*(CZ27=DA27)+($F27&lt;$G27)*(CZ27&lt;DA27),"")</f>
        <v/>
      </c>
      <c r="DD27" s="229" t="str">
        <f aca="false">IF((DC27&lt;&gt;""),IF(OR($F27&lt;&gt;$G27,PrSettings!$M$4="●"),(($F27-$G27)=(CZ27-DA27))*1,0),"")</f>
        <v/>
      </c>
      <c r="DE27" s="229" t="str">
        <f aca="false">IF((DC27&lt;&gt;""),($F27=CZ27)*($G27=DA27),"")</f>
        <v/>
      </c>
      <c r="DF27" s="229" t="str">
        <f aca="false">IF(DC27&lt;&gt;"",IF(ABS($F27-$G27)&gt;=PrSettings!$M$7,(ABS($F27-$G27-CZ27+DA27)&lt;=1)*1,IF(AND(DC27,$F27=$G27,$F27&gt;=PrSettings!$M$6),(ABS(CZ27-$F27)&lt;=1)*1,IF(AND(ABS($F27-$G27-CZ27+DA27)&lt;=1,$F27+$G27&gt;=PrSettings!$M$8),(ABS(CZ27-$F27)&lt;=1)*(ABS(DA27-$G27)&lt;=1)*1,""))),"")</f>
        <v/>
      </c>
      <c r="DG27" s="234"/>
      <c r="DI27" s="227" t="n">
        <f aca="false">$B27</f>
        <v>26</v>
      </c>
      <c r="DJ27" s="228" t="str">
        <f aca="false">GrpD!$B$4</f>
        <v>Poland</v>
      </c>
      <c r="DK27" s="229" t="n">
        <f aca="false">$D27</f>
        <v>12</v>
      </c>
      <c r="DL27" s="228" t="str">
        <f aca="false">GrpD!$D$4</f>
        <v>Netherlands</v>
      </c>
      <c r="DM27" s="232"/>
      <c r="DN27" s="232"/>
      <c r="DO27" s="233"/>
      <c r="DP27" s="229" t="str">
        <f aca="false">IF(($F27&lt;&gt;"")*($G27&lt;&gt;"")*(DM27&lt;&gt;"")*(DN27&lt;&gt;""),($F27&gt;$G27)*(DM27&gt;DN27)+($F27=$G27)*(DM27=DN27)+($F27&lt;$G27)*(DM27&lt;DN27),"")</f>
        <v/>
      </c>
      <c r="DQ27" s="229" t="str">
        <f aca="false">IF((DP27&lt;&gt;""),IF(OR($F27&lt;&gt;$G27,PrSettings!$M$4="●"),(($F27-$G27)=(DM27-DN27))*1,0),"")</f>
        <v/>
      </c>
      <c r="DR27" s="229" t="str">
        <f aca="false">IF((DP27&lt;&gt;""),($F27=DM27)*($G27=DN27),"")</f>
        <v/>
      </c>
      <c r="DS27" s="229" t="str">
        <f aca="false">IF(DP27&lt;&gt;"",IF(ABS($F27-$G27)&gt;=PrSettings!$M$7,(ABS($F27-$G27-DM27+DN27)&lt;=1)*1,IF(AND(DP27,$F27=$G27,$F27&gt;=PrSettings!$M$6),(ABS(DM27-$F27)&lt;=1)*1,IF(AND(ABS($F27-$G27-DM27+DN27)&lt;=1,$F27+$G27&gt;=PrSettings!$M$8),(ABS(DM27-$F27)&lt;=1)*(ABS(DN27-$G27)&lt;=1)*1,""))),"")</f>
        <v/>
      </c>
      <c r="DT27" s="234"/>
      <c r="DV27" s="227" t="n">
        <f aca="false">$B27</f>
        <v>26</v>
      </c>
      <c r="DW27" s="228" t="str">
        <f aca="false">GrpD!$B$4</f>
        <v>Poland</v>
      </c>
      <c r="DX27" s="229" t="n">
        <f aca="false">$D27</f>
        <v>12</v>
      </c>
      <c r="DY27" s="228" t="str">
        <f aca="false">GrpD!$D$4</f>
        <v>Netherlands</v>
      </c>
      <c r="DZ27" s="232"/>
      <c r="EA27" s="232"/>
      <c r="EB27" s="233"/>
      <c r="EC27" s="229" t="str">
        <f aca="false">IF(($F27&lt;&gt;"")*($G27&lt;&gt;"")*(DZ27&lt;&gt;"")*(EA27&lt;&gt;""),($F27&gt;$G27)*(DZ27&gt;EA27)+($F27=$G27)*(DZ27=EA27)+($F27&lt;$G27)*(DZ27&lt;EA27),"")</f>
        <v/>
      </c>
      <c r="ED27" s="229" t="str">
        <f aca="false">IF((EC27&lt;&gt;""),IF(OR($F27&lt;&gt;$G27,PrSettings!$M$4="●"),(($F27-$G27)=(DZ27-EA27))*1,0),"")</f>
        <v/>
      </c>
      <c r="EE27" s="229" t="str">
        <f aca="false">IF((EC27&lt;&gt;""),($F27=DZ27)*($G27=EA27),"")</f>
        <v/>
      </c>
      <c r="EF27" s="229" t="str">
        <f aca="false">IF(EC27&lt;&gt;"",IF(ABS($F27-$G27)&gt;=PrSettings!$M$7,(ABS($F27-$G27-DZ27+EA27)&lt;=1)*1,IF(AND(EC27,$F27=$G27,$F27&gt;=PrSettings!$M$6),(ABS(DZ27-$F27)&lt;=1)*1,IF(AND(ABS($F27-$G27-DZ27+EA27)&lt;=1,$F27+$G27&gt;=PrSettings!$M$8),(ABS(DZ27-$F27)&lt;=1)*(ABS(EA27-$G27)&lt;=1)*1,""))),"")</f>
        <v/>
      </c>
      <c r="EG27" s="234"/>
      <c r="EI27" s="227" t="n">
        <f aca="false">$B27</f>
        <v>26</v>
      </c>
      <c r="EJ27" s="228" t="str">
        <f aca="false">GrpD!$B$4</f>
        <v>Poland</v>
      </c>
      <c r="EK27" s="229" t="n">
        <f aca="false">$D27</f>
        <v>12</v>
      </c>
      <c r="EL27" s="228" t="str">
        <f aca="false">GrpD!$D$4</f>
        <v>Netherlands</v>
      </c>
      <c r="EM27" s="232"/>
      <c r="EN27" s="232"/>
      <c r="EO27" s="233"/>
      <c r="EP27" s="229" t="str">
        <f aca="false">IF(($F27&lt;&gt;"")*($G27&lt;&gt;"")*(EM27&lt;&gt;"")*(EN27&lt;&gt;""),($F27&gt;$G27)*(EM27&gt;EN27)+($F27=$G27)*(EM27=EN27)+($F27&lt;$G27)*(EM27&lt;EN27),"")</f>
        <v/>
      </c>
      <c r="EQ27" s="229" t="str">
        <f aca="false">IF((EP27&lt;&gt;""),IF(OR($F27&lt;&gt;$G27,PrSettings!$M$4="●"),(($F27-$G27)=(EM27-EN27))*1,0),"")</f>
        <v/>
      </c>
      <c r="ER27" s="229" t="str">
        <f aca="false">IF((EP27&lt;&gt;""),($F27=EM27)*($G27=EN27),"")</f>
        <v/>
      </c>
      <c r="ES27" s="229" t="str">
        <f aca="false">IF(EP27&lt;&gt;"",IF(ABS($F27-$G27)&gt;=PrSettings!$M$7,(ABS($F27-$G27-EM27+EN27)&lt;=1)*1,IF(AND(EP27,$F27=$G27,$F27&gt;=PrSettings!$M$6),(ABS(EM27-$F27)&lt;=1)*1,IF(AND(ABS($F27-$G27-EM27+EN27)&lt;=1,$F27+$G27&gt;=PrSettings!$M$8),(ABS(EM27-$F27)&lt;=1)*(ABS(EN27-$G27)&lt;=1)*1,""))),"")</f>
        <v/>
      </c>
      <c r="ET27" s="234"/>
      <c r="EV27" s="227" t="n">
        <f aca="false">$B27</f>
        <v>26</v>
      </c>
      <c r="EW27" s="228" t="str">
        <f aca="false">GrpD!$B$4</f>
        <v>Poland</v>
      </c>
      <c r="EX27" s="229" t="n">
        <f aca="false">$D27</f>
        <v>12</v>
      </c>
      <c r="EY27" s="228" t="str">
        <f aca="false">GrpD!$D$4</f>
        <v>Netherlands</v>
      </c>
      <c r="EZ27" s="232"/>
      <c r="FA27" s="232"/>
      <c r="FB27" s="233"/>
      <c r="FC27" s="229" t="str">
        <f aca="false">IF(($F27&lt;&gt;"")*($G27&lt;&gt;"")*(EZ27&lt;&gt;"")*(FA27&lt;&gt;""),($F27&gt;$G27)*(EZ27&gt;FA27)+($F27=$G27)*(EZ27=FA27)+($F27&lt;$G27)*(EZ27&lt;FA27),"")</f>
        <v/>
      </c>
      <c r="FD27" s="229" t="str">
        <f aca="false">IF((FC27&lt;&gt;""),IF(OR($F27&lt;&gt;$G27,PrSettings!$M$4="●"),(($F27-$G27)=(EZ27-FA27))*1,0),"")</f>
        <v/>
      </c>
      <c r="FE27" s="229" t="str">
        <f aca="false">IF((FC27&lt;&gt;""),($F27=EZ27)*($G27=FA27),"")</f>
        <v/>
      </c>
      <c r="FF27" s="229" t="str">
        <f aca="false">IF(FC27&lt;&gt;"",IF(ABS($F27-$G27)&gt;=PrSettings!$M$7,(ABS($F27-$G27-EZ27+FA27)&lt;=1)*1,IF(AND(FC27,$F27=$G27,$F27&gt;=PrSettings!$M$6),(ABS(EZ27-$F27)&lt;=1)*1,IF(AND(ABS($F27-$G27-EZ27+FA27)&lt;=1,$F27+$G27&gt;=PrSettings!$M$8),(ABS(EZ27-$F27)&lt;=1)*(ABS(FA27-$G27)&lt;=1)*1,""))),"")</f>
        <v/>
      </c>
      <c r="FG27" s="234"/>
      <c r="FI27" s="227" t="n">
        <f aca="false">$B27</f>
        <v>26</v>
      </c>
      <c r="FJ27" s="228" t="str">
        <f aca="false">GrpD!$B$4</f>
        <v>Poland</v>
      </c>
      <c r="FK27" s="229" t="n">
        <f aca="false">$D27</f>
        <v>12</v>
      </c>
      <c r="FL27" s="228" t="str">
        <f aca="false">GrpD!$D$4</f>
        <v>Netherlands</v>
      </c>
      <c r="FM27" s="232"/>
      <c r="FN27" s="232"/>
      <c r="FO27" s="233"/>
      <c r="FP27" s="229" t="str">
        <f aca="false">IF(($F27&lt;&gt;"")*($G27&lt;&gt;"")*(FM27&lt;&gt;"")*(FN27&lt;&gt;""),($F27&gt;$G27)*(FM27&gt;FN27)+($F27=$G27)*(FM27=FN27)+($F27&lt;$G27)*(FM27&lt;FN27),"")</f>
        <v/>
      </c>
      <c r="FQ27" s="229" t="str">
        <f aca="false">IF((FP27&lt;&gt;""),IF(OR($F27&lt;&gt;$G27,PrSettings!$M$4="●"),(($F27-$G27)=(FM27-FN27))*1,0),"")</f>
        <v/>
      </c>
      <c r="FR27" s="229" t="str">
        <f aca="false">IF((FP27&lt;&gt;""),($F27=FM27)*($G27=FN27),"")</f>
        <v/>
      </c>
      <c r="FS27" s="229" t="str">
        <f aca="false">IF(FP27&lt;&gt;"",IF(ABS($F27-$G27)&gt;=PrSettings!$M$7,(ABS($F27-$G27-FM27+FN27)&lt;=1)*1,IF(AND(FP27,$F27=$G27,$F27&gt;=PrSettings!$M$6),(ABS(FM27-$F27)&lt;=1)*1,IF(AND(ABS($F27-$G27-FM27+FN27)&lt;=1,$F27+$G27&gt;=PrSettings!$M$8),(ABS(FM27-$F27)&lt;=1)*(ABS(FN27-$G27)&lt;=1)*1,""))),"")</f>
        <v/>
      </c>
      <c r="FT27" s="234"/>
      <c r="FV27" s="227" t="n">
        <f aca="false">$B27</f>
        <v>26</v>
      </c>
      <c r="FW27" s="228" t="str">
        <f aca="false">GrpD!$B$4</f>
        <v>Poland</v>
      </c>
      <c r="FX27" s="229" t="n">
        <f aca="false">$D27</f>
        <v>12</v>
      </c>
      <c r="FY27" s="228" t="str">
        <f aca="false">GrpD!$D$4</f>
        <v>Netherlands</v>
      </c>
      <c r="FZ27" s="232"/>
      <c r="GA27" s="232"/>
      <c r="GB27" s="233"/>
      <c r="GC27" s="229" t="str">
        <f aca="false">IF(($F27&lt;&gt;"")*($G27&lt;&gt;"")*(FZ27&lt;&gt;"")*(GA27&lt;&gt;""),($F27&gt;$G27)*(FZ27&gt;GA27)+($F27=$G27)*(FZ27=GA27)+($F27&lt;$G27)*(FZ27&lt;GA27),"")</f>
        <v/>
      </c>
      <c r="GD27" s="229" t="str">
        <f aca="false">IF((GC27&lt;&gt;""),IF(OR($F27&lt;&gt;$G27,PrSettings!$M$4="●"),(($F27-$G27)=(FZ27-GA27))*1,0),"")</f>
        <v/>
      </c>
      <c r="GE27" s="229" t="str">
        <f aca="false">IF((GC27&lt;&gt;""),($F27=FZ27)*($G27=GA27),"")</f>
        <v/>
      </c>
      <c r="GF27" s="229" t="str">
        <f aca="false">IF(GC27&lt;&gt;"",IF(ABS($F27-$G27)&gt;=PrSettings!$M$7,(ABS($F27-$G27-FZ27+GA27)&lt;=1)*1,IF(AND(GC27,$F27=$G27,$F27&gt;=PrSettings!$M$6),(ABS(FZ27-$F27)&lt;=1)*1,IF(AND(ABS($F27-$G27-FZ27+GA27)&lt;=1,$F27+$G27&gt;=PrSettings!$M$8),(ABS(FZ27-$F27)&lt;=1)*(ABS(GA27-$G27)&lt;=1)*1,""))),"")</f>
        <v/>
      </c>
      <c r="GG27" s="234"/>
      <c r="GI27" s="227" t="n">
        <f aca="false">$B27</f>
        <v>26</v>
      </c>
      <c r="GJ27" s="228" t="str">
        <f aca="false">GrpD!$B$4</f>
        <v>Poland</v>
      </c>
      <c r="GK27" s="229" t="n">
        <f aca="false">$D27</f>
        <v>12</v>
      </c>
      <c r="GL27" s="228" t="str">
        <f aca="false">GrpD!$D$4</f>
        <v>Netherlands</v>
      </c>
      <c r="GM27" s="232"/>
      <c r="GN27" s="232"/>
      <c r="GO27" s="233"/>
      <c r="GP27" s="229" t="str">
        <f aca="false">IF(($F27&lt;&gt;"")*($G27&lt;&gt;"")*(GM27&lt;&gt;"")*(GN27&lt;&gt;""),($F27&gt;$G27)*(GM27&gt;GN27)+($F27=$G27)*(GM27=GN27)+($F27&lt;$G27)*(GM27&lt;GN27),"")</f>
        <v/>
      </c>
      <c r="GQ27" s="229" t="str">
        <f aca="false">IF((GP27&lt;&gt;""),IF(OR($F27&lt;&gt;$G27,PrSettings!$M$4="●"),(($F27-$G27)=(GM27-GN27))*1,0),"")</f>
        <v/>
      </c>
      <c r="GR27" s="229" t="str">
        <f aca="false">IF((GP27&lt;&gt;""),($F27=GM27)*($G27=GN27),"")</f>
        <v/>
      </c>
      <c r="GS27" s="229" t="str">
        <f aca="false">IF(GP27&lt;&gt;"",IF(ABS($F27-$G27)&gt;=PrSettings!$M$7,(ABS($F27-$G27-GM27+GN27)&lt;=1)*1,IF(AND(GP27,$F27=$G27,$F27&gt;=PrSettings!$M$6),(ABS(GM27-$F27)&lt;=1)*1,IF(AND(ABS($F27-$G27-GM27+GN27)&lt;=1,$F27+$G27&gt;=PrSettings!$M$8),(ABS(GM27-$F27)&lt;=1)*(ABS(GN27-$G27)&lt;=1)*1,""))),"")</f>
        <v/>
      </c>
      <c r="GT27" s="234"/>
      <c r="GV27" s="227" t="n">
        <f aca="false">$B27</f>
        <v>26</v>
      </c>
      <c r="GW27" s="228" t="str">
        <f aca="false">GrpD!$B$4</f>
        <v>Poland</v>
      </c>
      <c r="GX27" s="229" t="n">
        <f aca="false">$D27</f>
        <v>12</v>
      </c>
      <c r="GY27" s="228" t="str">
        <f aca="false">GrpD!$D$4</f>
        <v>Netherlands</v>
      </c>
      <c r="GZ27" s="232"/>
      <c r="HA27" s="232"/>
      <c r="HB27" s="233"/>
      <c r="HC27" s="229" t="str">
        <f aca="false">IF(($F27&lt;&gt;"")*($G27&lt;&gt;"")*(GZ27&lt;&gt;"")*(HA27&lt;&gt;""),($F27&gt;$G27)*(GZ27&gt;HA27)+($F27=$G27)*(GZ27=HA27)+($F27&lt;$G27)*(GZ27&lt;HA27),"")</f>
        <v/>
      </c>
      <c r="HD27" s="229" t="str">
        <f aca="false">IF((HC27&lt;&gt;""),IF(OR($F27&lt;&gt;$G27,PrSettings!$M$4="●"),(($F27-$G27)=(GZ27-HA27))*1,0),"")</f>
        <v/>
      </c>
      <c r="HE27" s="229" t="str">
        <f aca="false">IF((HC27&lt;&gt;""),($F27=GZ27)*($G27=HA27),"")</f>
        <v/>
      </c>
      <c r="HF27" s="229" t="str">
        <f aca="false">IF(HC27&lt;&gt;"",IF(ABS($F27-$G27)&gt;=PrSettings!$M$7,(ABS($F27-$G27-GZ27+HA27)&lt;=1)*1,IF(AND(HC27,$F27=$G27,$F27&gt;=PrSettings!$M$6),(ABS(GZ27-$F27)&lt;=1)*1,IF(AND(ABS($F27-$G27-GZ27+HA27)&lt;=1,$F27+$G27&gt;=PrSettings!$M$8),(ABS(GZ27-$F27)&lt;=1)*(ABS(HA27-$G27)&lt;=1)*1,""))),"")</f>
        <v/>
      </c>
      <c r="HG27" s="234"/>
      <c r="HI27" s="227" t="n">
        <f aca="false">$B27</f>
        <v>26</v>
      </c>
      <c r="HJ27" s="228" t="str">
        <f aca="false">GrpD!$B$4</f>
        <v>Poland</v>
      </c>
      <c r="HK27" s="229" t="n">
        <f aca="false">$D27</f>
        <v>12</v>
      </c>
      <c r="HL27" s="228" t="str">
        <f aca="false">GrpD!$D$4</f>
        <v>Netherlands</v>
      </c>
      <c r="HM27" s="232"/>
      <c r="HN27" s="232"/>
      <c r="HO27" s="233"/>
      <c r="HP27" s="229" t="str">
        <f aca="false">IF(($F27&lt;&gt;"")*($G27&lt;&gt;"")*(HM27&lt;&gt;"")*(HN27&lt;&gt;""),($F27&gt;$G27)*(HM27&gt;HN27)+($F27=$G27)*(HM27=HN27)+($F27&lt;$G27)*(HM27&lt;HN27),"")</f>
        <v/>
      </c>
      <c r="HQ27" s="229" t="str">
        <f aca="false">IF((HP27&lt;&gt;""),IF(OR($F27&lt;&gt;$G27,PrSettings!$M$4="●"),(($F27-$G27)=(HM27-HN27))*1,0),"")</f>
        <v/>
      </c>
      <c r="HR27" s="229" t="str">
        <f aca="false">IF((HP27&lt;&gt;""),($F27=HM27)*($G27=HN27),"")</f>
        <v/>
      </c>
      <c r="HS27" s="229" t="str">
        <f aca="false">IF(HP27&lt;&gt;"",IF(ABS($F27-$G27)&gt;=PrSettings!$M$7,(ABS($F27-$G27-HM27+HN27)&lt;=1)*1,IF(AND(HP27,$F27=$G27,$F27&gt;=PrSettings!$M$6),(ABS(HM27-$F27)&lt;=1)*1,IF(AND(ABS($F27-$G27-HM27+HN27)&lt;=1,$F27+$G27&gt;=PrSettings!$M$8),(ABS(HM27-$F27)&lt;=1)*(ABS(HN27-$G27)&lt;=1)*1,""))),"")</f>
        <v/>
      </c>
      <c r="HT27" s="234"/>
      <c r="HV27" s="227" t="n">
        <f aca="false">$B27</f>
        <v>26</v>
      </c>
      <c r="HW27" s="228" t="str">
        <f aca="false">GrpD!$B$4</f>
        <v>Poland</v>
      </c>
      <c r="HX27" s="229" t="n">
        <f aca="false">$D27</f>
        <v>12</v>
      </c>
      <c r="HY27" s="228" t="str">
        <f aca="false">GrpD!$D$4</f>
        <v>Netherlands</v>
      </c>
      <c r="HZ27" s="232"/>
      <c r="IA27" s="232"/>
      <c r="IB27" s="233"/>
      <c r="IC27" s="229" t="str">
        <f aca="false">IF(($F27&lt;&gt;"")*($G27&lt;&gt;"")*(HZ27&lt;&gt;"")*(IA27&lt;&gt;""),($F27&gt;$G27)*(HZ27&gt;IA27)+($F27=$G27)*(HZ27=IA27)+($F27&lt;$G27)*(HZ27&lt;IA27),"")</f>
        <v/>
      </c>
      <c r="ID27" s="229" t="str">
        <f aca="false">IF((IC27&lt;&gt;""),IF(OR($F27&lt;&gt;$G27,PrSettings!$M$4="●"),(($F27-$G27)=(HZ27-IA27))*1,0),"")</f>
        <v/>
      </c>
      <c r="IE27" s="229" t="str">
        <f aca="false">IF((IC27&lt;&gt;""),($F27=HZ27)*($G27=IA27),"")</f>
        <v/>
      </c>
      <c r="IF27" s="229" t="str">
        <f aca="false">IF(IC27&lt;&gt;"",IF(ABS($F27-$G27)&gt;=PrSettings!$M$7,(ABS($F27-$G27-HZ27+IA27)&lt;=1)*1,IF(AND(IC27,$F27=$G27,$F27&gt;=PrSettings!$M$6),(ABS(HZ27-$F27)&lt;=1)*1,IF(AND(ABS($F27-$G27-HZ27+IA27)&lt;=1,$F27+$G27&gt;=PrSettings!$M$8),(ABS(HZ27-$F27)&lt;=1)*(ABS(IA27-$G27)&lt;=1)*1,""))),"")</f>
        <v/>
      </c>
      <c r="IG27" s="234"/>
      <c r="II27" s="227" t="n">
        <f aca="false">$B27</f>
        <v>26</v>
      </c>
      <c r="IJ27" s="228" t="str">
        <f aca="false">GrpD!$B$4</f>
        <v>Poland</v>
      </c>
      <c r="IK27" s="229" t="n">
        <f aca="false">$D27</f>
        <v>12</v>
      </c>
      <c r="IL27" s="228" t="str">
        <f aca="false">GrpD!$D$4</f>
        <v>Netherlands</v>
      </c>
      <c r="IM27" s="232"/>
      <c r="IN27" s="232"/>
      <c r="IO27" s="233"/>
      <c r="IP27" s="229" t="str">
        <f aca="false">IF(($F27&lt;&gt;"")*($G27&lt;&gt;"")*(IM27&lt;&gt;"")*(IN27&lt;&gt;""),($F27&gt;$G27)*(IM27&gt;IN27)+($F27=$G27)*(IM27=IN27)+($F27&lt;$G27)*(IM27&lt;IN27),"")</f>
        <v/>
      </c>
      <c r="IQ27" s="229" t="str">
        <f aca="false">IF((IP27&lt;&gt;""),IF(OR($F27&lt;&gt;$G27,PrSettings!$M$4="●"),(($F27-$G27)=(IM27-IN27))*1,0),"")</f>
        <v/>
      </c>
      <c r="IR27" s="229" t="str">
        <f aca="false">IF((IP27&lt;&gt;""),($F27=IM27)*($G27=IN27),"")</f>
        <v/>
      </c>
      <c r="IS27" s="229" t="str">
        <f aca="false">IF(IP27&lt;&gt;"",IF(ABS($F27-$G27)&gt;=PrSettings!$M$7,(ABS($F27-$G27-IM27+IN27)&lt;=1)*1,IF(AND(IP27,$F27=$G27,$F27&gt;=PrSettings!$M$6),(ABS(IM27-$F27)&lt;=1)*1,IF(AND(ABS($F27-$G27-IM27+IN27)&lt;=1,$F27+$G27&gt;=PrSettings!$M$8),(ABS(IM27-$F27)&lt;=1)*(ABS(IN27-$G27)&lt;=1)*1,""))),"")</f>
        <v/>
      </c>
      <c r="IT27" s="234"/>
      <c r="IV27" s="227" t="n">
        <f aca="false">$B27</f>
        <v>26</v>
      </c>
      <c r="IW27" s="228" t="str">
        <f aca="false">GrpD!$B$4</f>
        <v>Poland</v>
      </c>
      <c r="IX27" s="229" t="n">
        <f aca="false">$D27</f>
        <v>12</v>
      </c>
      <c r="IY27" s="228" t="str">
        <f aca="false">GrpD!$D$4</f>
        <v>Netherlands</v>
      </c>
      <c r="IZ27" s="232"/>
      <c r="JA27" s="232"/>
      <c r="JB27" s="233"/>
      <c r="JC27" s="229" t="str">
        <f aca="false">IF(($F27&lt;&gt;"")*($G27&lt;&gt;"")*(IZ27&lt;&gt;"")*(JA27&lt;&gt;""),($F27&gt;$G27)*(IZ27&gt;JA27)+($F27=$G27)*(IZ27=JA27)+($F27&lt;$G27)*(IZ27&lt;JA27),"")</f>
        <v/>
      </c>
      <c r="JD27" s="229" t="str">
        <f aca="false">IF((JC27&lt;&gt;""),IF(OR($F27&lt;&gt;$G27,PrSettings!$M$4="●"),(($F27-$G27)=(IZ27-JA27))*1,0),"")</f>
        <v/>
      </c>
      <c r="JE27" s="229" t="str">
        <f aca="false">IF((JC27&lt;&gt;""),($F27=IZ27)*($G27=JA27),"")</f>
        <v/>
      </c>
      <c r="JF27" s="229" t="str">
        <f aca="false">IF(JC27&lt;&gt;"",IF(ABS($F27-$G27)&gt;=PrSettings!$M$7,(ABS($F27-$G27-IZ27+JA27)&lt;=1)*1,IF(AND(JC27,$F27=$G27,$F27&gt;=PrSettings!$M$6),(ABS(IZ27-$F27)&lt;=1)*1,IF(AND(ABS($F27-$G27-IZ27+JA27)&lt;=1,$F27+$G27&gt;=PrSettings!$M$8),(ABS(IZ27-$F27)&lt;=1)*(ABS(JA27-$G27)&lt;=1)*1,""))),"")</f>
        <v/>
      </c>
      <c r="JG27" s="234"/>
      <c r="JI27" s="227" t="n">
        <f aca="false">$B27</f>
        <v>26</v>
      </c>
      <c r="JJ27" s="228" t="str">
        <f aca="false">GrpD!$B$4</f>
        <v>Poland</v>
      </c>
      <c r="JK27" s="229" t="n">
        <f aca="false">$D27</f>
        <v>12</v>
      </c>
      <c r="JL27" s="228" t="str">
        <f aca="false">GrpD!$D$4</f>
        <v>Netherlands</v>
      </c>
      <c r="JM27" s="232"/>
      <c r="JN27" s="232"/>
      <c r="JO27" s="233"/>
      <c r="JP27" s="229" t="str">
        <f aca="false">IF(($F27&lt;&gt;"")*($G27&lt;&gt;"")*(JM27&lt;&gt;"")*(JN27&lt;&gt;""),($F27&gt;$G27)*(JM27&gt;JN27)+($F27=$G27)*(JM27=JN27)+($F27&lt;$G27)*(JM27&lt;JN27),"")</f>
        <v/>
      </c>
      <c r="JQ27" s="229" t="str">
        <f aca="false">IF((JP27&lt;&gt;""),IF(OR($F27&lt;&gt;$G27,PrSettings!$M$4="●"),(($F27-$G27)=(JM27-JN27))*1,0),"")</f>
        <v/>
      </c>
      <c r="JR27" s="229" t="str">
        <f aca="false">IF((JP27&lt;&gt;""),($F27=JM27)*($G27=JN27),"")</f>
        <v/>
      </c>
      <c r="JS27" s="229" t="str">
        <f aca="false">IF(JP27&lt;&gt;"",IF(ABS($F27-$G27)&gt;=PrSettings!$M$7,(ABS($F27-$G27-JM27+JN27)&lt;=1)*1,IF(AND(JP27,$F27=$G27,$F27&gt;=PrSettings!$M$6),(ABS(JM27-$F27)&lt;=1)*1,IF(AND(ABS($F27-$G27-JM27+JN27)&lt;=1,$F27+$G27&gt;=PrSettings!$M$8),(ABS(JM27-$F27)&lt;=1)*(ABS(JN27-$G27)&lt;=1)*1,""))),"")</f>
        <v/>
      </c>
      <c r="JT27" s="234"/>
      <c r="JV27" s="227" t="n">
        <f aca="false">$B27</f>
        <v>26</v>
      </c>
      <c r="JW27" s="228" t="str">
        <f aca="false">GrpD!$B$4</f>
        <v>Poland</v>
      </c>
      <c r="JX27" s="229" t="n">
        <f aca="false">$D27</f>
        <v>12</v>
      </c>
      <c r="JY27" s="228" t="str">
        <f aca="false">GrpD!$D$4</f>
        <v>Netherlands</v>
      </c>
      <c r="JZ27" s="232"/>
      <c r="KA27" s="232"/>
      <c r="KB27" s="233"/>
      <c r="KC27" s="229" t="str">
        <f aca="false">IF(($F27&lt;&gt;"")*($G27&lt;&gt;"")*(JZ27&lt;&gt;"")*(KA27&lt;&gt;""),($F27&gt;$G27)*(JZ27&gt;KA27)+($F27=$G27)*(JZ27=KA27)+($F27&lt;$G27)*(JZ27&lt;KA27),"")</f>
        <v/>
      </c>
      <c r="KD27" s="229" t="str">
        <f aca="false">IF((KC27&lt;&gt;""),IF(OR($F27&lt;&gt;$G27,PrSettings!$M$4="●"),(($F27-$G27)=(JZ27-KA27))*1,0),"")</f>
        <v/>
      </c>
      <c r="KE27" s="229" t="str">
        <f aca="false">IF((KC27&lt;&gt;""),($F27=JZ27)*($G27=KA27),"")</f>
        <v/>
      </c>
      <c r="KF27" s="229" t="str">
        <f aca="false">IF(KC27&lt;&gt;"",IF(ABS($F27-$G27)&gt;=PrSettings!$M$7,(ABS($F27-$G27-JZ27+KA27)&lt;=1)*1,IF(AND(KC27,$F27=$G27,$F27&gt;=PrSettings!$M$6),(ABS(JZ27-$F27)&lt;=1)*1,IF(AND(ABS($F27-$G27-JZ27+KA27)&lt;=1,$F27+$G27&gt;=PrSettings!$M$8),(ABS(JZ27-$F27)&lt;=1)*(ABS(KA27-$G27)&lt;=1)*1,""))),"")</f>
        <v/>
      </c>
      <c r="KG27" s="234"/>
      <c r="KI27" s="227" t="n">
        <f aca="false">$B27</f>
        <v>26</v>
      </c>
      <c r="KJ27" s="228" t="str">
        <f aca="false">GrpD!$B$4</f>
        <v>Poland</v>
      </c>
      <c r="KK27" s="229" t="n">
        <f aca="false">$D27</f>
        <v>12</v>
      </c>
      <c r="KL27" s="228" t="str">
        <f aca="false">GrpD!$D$4</f>
        <v>Netherlands</v>
      </c>
      <c r="KM27" s="232"/>
      <c r="KN27" s="232"/>
      <c r="KO27" s="233"/>
      <c r="KP27" s="229" t="str">
        <f aca="false">IF(($F27&lt;&gt;"")*($G27&lt;&gt;"")*(KM27&lt;&gt;"")*(KN27&lt;&gt;""),($F27&gt;$G27)*(KM27&gt;KN27)+($F27=$G27)*(KM27=KN27)+($F27&lt;$G27)*(KM27&lt;KN27),"")</f>
        <v/>
      </c>
      <c r="KQ27" s="229" t="str">
        <f aca="false">IF((KP27&lt;&gt;""),IF(OR($F27&lt;&gt;$G27,PrSettings!$M$4="●"),(($F27-$G27)=(KM27-KN27))*1,0),"")</f>
        <v/>
      </c>
      <c r="KR27" s="229" t="str">
        <f aca="false">IF((KP27&lt;&gt;""),($F27=KM27)*($G27=KN27),"")</f>
        <v/>
      </c>
      <c r="KS27" s="229" t="str">
        <f aca="false">IF(KP27&lt;&gt;"",IF(ABS($F27-$G27)&gt;=PrSettings!$M$7,(ABS($F27-$G27-KM27+KN27)&lt;=1)*1,IF(AND(KP27,$F27=$G27,$F27&gt;=PrSettings!$M$6),(ABS(KM27-$F27)&lt;=1)*1,IF(AND(ABS($F27-$G27-KM27+KN27)&lt;=1,$F27+$G27&gt;=PrSettings!$M$8),(ABS(KM27-$F27)&lt;=1)*(ABS(KN27-$G27)&lt;=1)*1,""))),"")</f>
        <v/>
      </c>
      <c r="KT27" s="234"/>
      <c r="KV27" s="227" t="n">
        <f aca="false">$B27</f>
        <v>26</v>
      </c>
      <c r="KW27" s="228" t="str">
        <f aca="false">GrpD!$B$4</f>
        <v>Poland</v>
      </c>
      <c r="KX27" s="229" t="n">
        <f aca="false">$D27</f>
        <v>12</v>
      </c>
      <c r="KY27" s="228" t="str">
        <f aca="false">GrpD!$D$4</f>
        <v>Netherlands</v>
      </c>
      <c r="KZ27" s="232"/>
      <c r="LA27" s="232"/>
      <c r="LB27" s="233"/>
      <c r="LC27" s="229" t="str">
        <f aca="false">IF(($F27&lt;&gt;"")*($G27&lt;&gt;"")*(KZ27&lt;&gt;"")*(LA27&lt;&gt;""),($F27&gt;$G27)*(KZ27&gt;LA27)+($F27=$G27)*(KZ27=LA27)+($F27&lt;$G27)*(KZ27&lt;LA27),"")</f>
        <v/>
      </c>
      <c r="LD27" s="229" t="str">
        <f aca="false">IF((LC27&lt;&gt;""),IF(OR($F27&lt;&gt;$G27,PrSettings!$M$4="●"),(($F27-$G27)=(KZ27-LA27))*1,0),"")</f>
        <v/>
      </c>
      <c r="LE27" s="229" t="str">
        <f aca="false">IF((LC27&lt;&gt;""),($F27=KZ27)*($G27=LA27),"")</f>
        <v/>
      </c>
      <c r="LF27" s="229" t="str">
        <f aca="false">IF(LC27&lt;&gt;"",IF(ABS($F27-$G27)&gt;=PrSettings!$M$7,(ABS($F27-$G27-KZ27+LA27)&lt;=1)*1,IF(AND(LC27,$F27=$G27,$F27&gt;=PrSettings!$M$6),(ABS(KZ27-$F27)&lt;=1)*1,IF(AND(ABS($F27-$G27-KZ27+LA27)&lt;=1,$F27+$G27&gt;=PrSettings!$M$8),(ABS(KZ27-$F27)&lt;=1)*(ABS(LA27-$G27)&lt;=1)*1,""))),"")</f>
        <v/>
      </c>
      <c r="LG27" s="234"/>
      <c r="LI27" s="227" t="n">
        <f aca="false">$B27</f>
        <v>26</v>
      </c>
      <c r="LJ27" s="228" t="str">
        <f aca="false">GrpD!$B$4</f>
        <v>Poland</v>
      </c>
      <c r="LK27" s="229" t="n">
        <f aca="false">$D27</f>
        <v>12</v>
      </c>
      <c r="LL27" s="228" t="str">
        <f aca="false">GrpD!$D$4</f>
        <v>Netherlands</v>
      </c>
      <c r="LM27" s="232"/>
      <c r="LN27" s="232"/>
      <c r="LO27" s="233"/>
      <c r="LP27" s="229" t="str">
        <f aca="false">IF(($F27&lt;&gt;"")*($G27&lt;&gt;"")*(LM27&lt;&gt;"")*(LN27&lt;&gt;""),($F27&gt;$G27)*(LM27&gt;LN27)+($F27=$G27)*(LM27=LN27)+($F27&lt;$G27)*(LM27&lt;LN27),"")</f>
        <v/>
      </c>
      <c r="LQ27" s="229" t="str">
        <f aca="false">IF((LP27&lt;&gt;""),IF(OR($F27&lt;&gt;$G27,PrSettings!$M$4="●"),(($F27-$G27)=(LM27-LN27))*1,0),"")</f>
        <v/>
      </c>
      <c r="LR27" s="229" t="str">
        <f aca="false">IF((LP27&lt;&gt;""),($F27=LM27)*($G27=LN27),"")</f>
        <v/>
      </c>
      <c r="LS27" s="229" t="str">
        <f aca="false">IF(LP27&lt;&gt;"",IF(ABS($F27-$G27)&gt;=PrSettings!$M$7,(ABS($F27-$G27-LM27+LN27)&lt;=1)*1,IF(AND(LP27,$F27=$G27,$F27&gt;=PrSettings!$M$6),(ABS(LM27-$F27)&lt;=1)*1,IF(AND(ABS($F27-$G27-LM27+LN27)&lt;=1,$F27+$G27&gt;=PrSettings!$M$8),(ABS(LM27-$F27)&lt;=1)*(ABS(LN27-$G27)&lt;=1)*1,""))),"")</f>
        <v/>
      </c>
      <c r="LT27" s="234"/>
      <c r="LV27" s="227" t="n">
        <f aca="false">$B27</f>
        <v>26</v>
      </c>
      <c r="LW27" s="228" t="str">
        <f aca="false">GrpD!$B$4</f>
        <v>Poland</v>
      </c>
      <c r="LX27" s="229" t="n">
        <f aca="false">$D27</f>
        <v>12</v>
      </c>
      <c r="LY27" s="228" t="str">
        <f aca="false">GrpD!$D$4</f>
        <v>Netherlands</v>
      </c>
      <c r="LZ27" s="232"/>
      <c r="MA27" s="232"/>
      <c r="MB27" s="233"/>
      <c r="MC27" s="229" t="str">
        <f aca="false">IF(($F27&lt;&gt;"")*($G27&lt;&gt;"")*(LZ27&lt;&gt;"")*(MA27&lt;&gt;""),($F27&gt;$G27)*(LZ27&gt;MA27)+($F27=$G27)*(LZ27=MA27)+($F27&lt;$G27)*(LZ27&lt;MA27),"")</f>
        <v/>
      </c>
      <c r="MD27" s="229" t="str">
        <f aca="false">IF((MC27&lt;&gt;""),IF(OR($F27&lt;&gt;$G27,PrSettings!$M$4="●"),(($F27-$G27)=(LZ27-MA27))*1,0),"")</f>
        <v/>
      </c>
      <c r="ME27" s="229" t="str">
        <f aca="false">IF((MC27&lt;&gt;""),($F27=LZ27)*($G27=MA27),"")</f>
        <v/>
      </c>
      <c r="MF27" s="229" t="str">
        <f aca="false">IF(MC27&lt;&gt;"",IF(ABS($F27-$G27)&gt;=PrSettings!$M$7,(ABS($F27-$G27-LZ27+MA27)&lt;=1)*1,IF(AND(MC27,$F27=$G27,$F27&gt;=PrSettings!$M$6),(ABS(LZ27-$F27)&lt;=1)*1,IF(AND(ABS($F27-$G27-LZ27+MA27)&lt;=1,$F27+$G27&gt;=PrSettings!$M$8),(ABS(LZ27-$F27)&lt;=1)*(ABS(MA27-$G27)&lt;=1)*1,""))),"")</f>
        <v/>
      </c>
      <c r="MG27" s="234"/>
    </row>
    <row r="28" customFormat="false" ht="15.75" hidden="false" customHeight="true" outlineLevel="0" collapsed="false">
      <c r="A28" s="153"/>
      <c r="B28" s="227" t="n">
        <f aca="false" t="array" ref="B28:B28">INDEX(Groups!$C$7:$C$35,MATCH(C28,Groups!$D$7:$D$35,0))</f>
        <v>11</v>
      </c>
      <c r="C28" s="228" t="str">
        <f aca="false">GrpD!$B$5</f>
        <v>Austria</v>
      </c>
      <c r="D28" s="229" t="n">
        <f aca="false" t="array" ref="D28:D28">INDEX(Groups!$C$7:$C$35,MATCH(E28,Groups!$D$7:$D$35,0))</f>
        <v>2</v>
      </c>
      <c r="E28" s="228" t="str">
        <f aca="false">GrpD!$D$5</f>
        <v>France</v>
      </c>
      <c r="F28" s="230" t="n">
        <f aca="false">GrpD!$E$5</f>
        <v>1</v>
      </c>
      <c r="G28" s="231" t="n">
        <f aca="false">GrpD!$G$5</f>
        <v>4</v>
      </c>
      <c r="H28" s="107"/>
      <c r="I28" s="227" t="n">
        <f aca="false">$B28</f>
        <v>11</v>
      </c>
      <c r="J28" s="228" t="str">
        <f aca="false">GrpD!$B$5</f>
        <v>Austria</v>
      </c>
      <c r="K28" s="229" t="n">
        <f aca="false">$D28</f>
        <v>2</v>
      </c>
      <c r="L28" s="228" t="str">
        <f aca="false">GrpD!$D$5</f>
        <v>France</v>
      </c>
      <c r="M28" s="232"/>
      <c r="N28" s="232"/>
      <c r="O28" s="235"/>
      <c r="P28" s="229" t="str">
        <f aca="false">IF(($F28&lt;&gt;"")*($G28&lt;&gt;"")*(M28&lt;&gt;"")*(N28&lt;&gt;""),($F28&gt;$G28)*(M28&gt;N28)+($F28=$G28)*(M28=N28)+($F28&lt;$G28)*(M28&lt;N28),"")</f>
        <v/>
      </c>
      <c r="Q28" s="229" t="str">
        <f aca="false">IF((P28&lt;&gt;""),IF(OR($F28&lt;&gt;$G28,PrSettings!$M$4="●"),(($F28-$G28)=(M28-N28))*1,0),"")</f>
        <v/>
      </c>
      <c r="R28" s="229" t="str">
        <f aca="false">IF((P28&lt;&gt;""),($F28=M28)*($G28=N28),"")</f>
        <v/>
      </c>
      <c r="S28" s="229" t="str">
        <f aca="false">IF(P28&lt;&gt;"",IF(ABS($F28-$G28)&gt;=PrSettings!$M$7,(ABS($F28-$G28-M28+N28)&lt;=1)*1,IF(AND(P28,$F28=$G28,$F28&gt;=PrSettings!$M$6),(ABS(M28-$F28)&lt;=1)*1,IF(AND(ABS($F28-$G28-M28+N28)&lt;=1,$F28+$G28&gt;=PrSettings!$M$8),(ABS(M28-$F28)&lt;=1)*(ABS(N28-$G28)&lt;=1)*1,""))),"")</f>
        <v/>
      </c>
      <c r="T28" s="236"/>
      <c r="V28" s="227" t="n">
        <f aca="false">$B28</f>
        <v>11</v>
      </c>
      <c r="W28" s="228" t="str">
        <f aca="false">GrpD!$B$5</f>
        <v>Austria</v>
      </c>
      <c r="X28" s="229" t="n">
        <f aca="false">$D28</f>
        <v>2</v>
      </c>
      <c r="Y28" s="228" t="str">
        <f aca="false">GrpD!$D$5</f>
        <v>France</v>
      </c>
      <c r="Z28" s="232"/>
      <c r="AA28" s="232"/>
      <c r="AB28" s="235"/>
      <c r="AC28" s="229" t="str">
        <f aca="false">IF(($F28&lt;&gt;"")*($G28&lt;&gt;"")*(Z28&lt;&gt;"")*(AA28&lt;&gt;""),($F28&gt;$G28)*(Z28&gt;AA28)+($F28=$G28)*(Z28=AA28)+($F28&lt;$G28)*(Z28&lt;AA28),"")</f>
        <v/>
      </c>
      <c r="AD28" s="229" t="str">
        <f aca="false">IF((AC28&lt;&gt;""),IF(OR($F28&lt;&gt;$G28,PrSettings!$M$4="●"),(($F28-$G28)=(Z28-AA28))*1,0),"")</f>
        <v/>
      </c>
      <c r="AE28" s="229" t="str">
        <f aca="false">IF((AC28&lt;&gt;""),($F28=Z28)*($G28=AA28),"")</f>
        <v/>
      </c>
      <c r="AF28" s="229" t="str">
        <f aca="false">IF(AC28&lt;&gt;"",IF(ABS($F28-$G28)&gt;=PrSettings!$M$7,(ABS($F28-$G28-Z28+AA28)&lt;=1)*1,IF(AND(AC28,$F28=$G28,$F28&gt;=PrSettings!$M$6),(ABS(Z28-$F28)&lt;=1)*1,IF(AND(ABS($F28-$G28-Z28+AA28)&lt;=1,$F28+$G28&gt;=PrSettings!$M$8),(ABS(Z28-$F28)&lt;=1)*(ABS(AA28-$G28)&lt;=1)*1,""))),"")</f>
        <v/>
      </c>
      <c r="AG28" s="236"/>
      <c r="AI28" s="227" t="n">
        <f aca="false">$B28</f>
        <v>11</v>
      </c>
      <c r="AJ28" s="228" t="str">
        <f aca="false">GrpD!$B$5</f>
        <v>Austria</v>
      </c>
      <c r="AK28" s="229" t="n">
        <f aca="false">$D28</f>
        <v>2</v>
      </c>
      <c r="AL28" s="228" t="str">
        <f aca="false">GrpD!$D$5</f>
        <v>France</v>
      </c>
      <c r="AM28" s="232"/>
      <c r="AN28" s="232"/>
      <c r="AO28" s="235"/>
      <c r="AP28" s="229" t="str">
        <f aca="false">IF(($F28&lt;&gt;"")*($G28&lt;&gt;"")*(AM28&lt;&gt;"")*(AN28&lt;&gt;""),($F28&gt;$G28)*(AM28&gt;AN28)+($F28=$G28)*(AM28=AN28)+($F28&lt;$G28)*(AM28&lt;AN28),"")</f>
        <v/>
      </c>
      <c r="AQ28" s="229" t="str">
        <f aca="false">IF((AP28&lt;&gt;""),IF(OR($F28&lt;&gt;$G28,PrSettings!$M$4="●"),(($F28-$G28)=(AM28-AN28))*1,0),"")</f>
        <v/>
      </c>
      <c r="AR28" s="229" t="str">
        <f aca="false">IF((AP28&lt;&gt;""),($F28=AM28)*($G28=AN28),"")</f>
        <v/>
      </c>
      <c r="AS28" s="229" t="str">
        <f aca="false">IF(AP28&lt;&gt;"",IF(ABS($F28-$G28)&gt;=PrSettings!$M$7,(ABS($F28-$G28-AM28+AN28)&lt;=1)*1,IF(AND(AP28,$F28=$G28,$F28&gt;=PrSettings!$M$6),(ABS(AM28-$F28)&lt;=1)*1,IF(AND(ABS($F28-$G28-AM28+AN28)&lt;=1,$F28+$G28&gt;=PrSettings!$M$8),(ABS(AM28-$F28)&lt;=1)*(ABS(AN28-$G28)&lt;=1)*1,""))),"")</f>
        <v/>
      </c>
      <c r="AT28" s="236"/>
      <c r="AV28" s="227" t="n">
        <f aca="false">$B28</f>
        <v>11</v>
      </c>
      <c r="AW28" s="228" t="str">
        <f aca="false">GrpD!$B$5</f>
        <v>Austria</v>
      </c>
      <c r="AX28" s="229" t="n">
        <f aca="false">$D28</f>
        <v>2</v>
      </c>
      <c r="AY28" s="228" t="str">
        <f aca="false">GrpD!$D$5</f>
        <v>France</v>
      </c>
      <c r="AZ28" s="232"/>
      <c r="BA28" s="232"/>
      <c r="BB28" s="235"/>
      <c r="BC28" s="229" t="str">
        <f aca="false">IF(($F28&lt;&gt;"")*($G28&lt;&gt;"")*(AZ28&lt;&gt;"")*(BA28&lt;&gt;""),($F28&gt;$G28)*(AZ28&gt;BA28)+($F28=$G28)*(AZ28=BA28)+($F28&lt;$G28)*(AZ28&lt;BA28),"")</f>
        <v/>
      </c>
      <c r="BD28" s="229" t="str">
        <f aca="false">IF((BC28&lt;&gt;""),IF(OR($F28&lt;&gt;$G28,PrSettings!$M$4="●"),(($F28-$G28)=(AZ28-BA28))*1,0),"")</f>
        <v/>
      </c>
      <c r="BE28" s="229" t="str">
        <f aca="false">IF((BC28&lt;&gt;""),($F28=AZ28)*($G28=BA28),"")</f>
        <v/>
      </c>
      <c r="BF28" s="229" t="str">
        <f aca="false">IF(BC28&lt;&gt;"",IF(ABS($F28-$G28)&gt;=PrSettings!$M$7,(ABS($F28-$G28-AZ28+BA28)&lt;=1)*1,IF(AND(BC28,$F28=$G28,$F28&gt;=PrSettings!$M$6),(ABS(AZ28-$F28)&lt;=1)*1,IF(AND(ABS($F28-$G28-AZ28+BA28)&lt;=1,$F28+$G28&gt;=PrSettings!$M$8),(ABS(AZ28-$F28)&lt;=1)*(ABS(BA28-$G28)&lt;=1)*1,""))),"")</f>
        <v/>
      </c>
      <c r="BG28" s="236"/>
      <c r="BI28" s="227" t="n">
        <f aca="false">$B28</f>
        <v>11</v>
      </c>
      <c r="BJ28" s="228" t="str">
        <f aca="false">GrpD!$B$5</f>
        <v>Austria</v>
      </c>
      <c r="BK28" s="229" t="n">
        <f aca="false">$D28</f>
        <v>2</v>
      </c>
      <c r="BL28" s="228" t="str">
        <f aca="false">GrpD!$D$5</f>
        <v>France</v>
      </c>
      <c r="BM28" s="232"/>
      <c r="BN28" s="232"/>
      <c r="BO28" s="235"/>
      <c r="BP28" s="229" t="str">
        <f aca="false">IF(($F28&lt;&gt;"")*($G28&lt;&gt;"")*(BM28&lt;&gt;"")*(BN28&lt;&gt;""),($F28&gt;$G28)*(BM28&gt;BN28)+($F28=$G28)*(BM28=BN28)+($F28&lt;$G28)*(BM28&lt;BN28),"")</f>
        <v/>
      </c>
      <c r="BQ28" s="229" t="str">
        <f aca="false">IF((BP28&lt;&gt;""),IF(OR($F28&lt;&gt;$G28,PrSettings!$M$4="●"),(($F28-$G28)=(BM28-BN28))*1,0),"")</f>
        <v/>
      </c>
      <c r="BR28" s="229" t="str">
        <f aca="false">IF((BP28&lt;&gt;""),($F28=BM28)*($G28=BN28),"")</f>
        <v/>
      </c>
      <c r="BS28" s="229" t="str">
        <f aca="false">IF(BP28&lt;&gt;"",IF(ABS($F28-$G28)&gt;=PrSettings!$M$7,(ABS($F28-$G28-BM28+BN28)&lt;=1)*1,IF(AND(BP28,$F28=$G28,$F28&gt;=PrSettings!$M$6),(ABS(BM28-$F28)&lt;=1)*1,IF(AND(ABS($F28-$G28-BM28+BN28)&lt;=1,$F28+$G28&gt;=PrSettings!$M$8),(ABS(BM28-$F28)&lt;=1)*(ABS(BN28-$G28)&lt;=1)*1,""))),"")</f>
        <v/>
      </c>
      <c r="BT28" s="236"/>
      <c r="BV28" s="227" t="n">
        <f aca="false">$B28</f>
        <v>11</v>
      </c>
      <c r="BW28" s="228" t="str">
        <f aca="false">GrpD!$B$5</f>
        <v>Austria</v>
      </c>
      <c r="BX28" s="229" t="n">
        <f aca="false">$D28</f>
        <v>2</v>
      </c>
      <c r="BY28" s="228" t="str">
        <f aca="false">GrpD!$D$5</f>
        <v>France</v>
      </c>
      <c r="BZ28" s="232"/>
      <c r="CA28" s="232"/>
      <c r="CB28" s="235"/>
      <c r="CC28" s="229" t="str">
        <f aca="false">IF(($F28&lt;&gt;"")*($G28&lt;&gt;"")*(BZ28&lt;&gt;"")*(CA28&lt;&gt;""),($F28&gt;$G28)*(BZ28&gt;CA28)+($F28=$G28)*(BZ28=CA28)+($F28&lt;$G28)*(BZ28&lt;CA28),"")</f>
        <v/>
      </c>
      <c r="CD28" s="229" t="str">
        <f aca="false">IF((CC28&lt;&gt;""),IF(OR($F28&lt;&gt;$G28,PrSettings!$M$4="●"),(($F28-$G28)=(BZ28-CA28))*1,0),"")</f>
        <v/>
      </c>
      <c r="CE28" s="229" t="str">
        <f aca="false">IF((CC28&lt;&gt;""),($F28=BZ28)*($G28=CA28),"")</f>
        <v/>
      </c>
      <c r="CF28" s="229" t="str">
        <f aca="false">IF(CC28&lt;&gt;"",IF(ABS($F28-$G28)&gt;=PrSettings!$M$7,(ABS($F28-$G28-BZ28+CA28)&lt;=1)*1,IF(AND(CC28,$F28=$G28,$F28&gt;=PrSettings!$M$6),(ABS(BZ28-$F28)&lt;=1)*1,IF(AND(ABS($F28-$G28-BZ28+CA28)&lt;=1,$F28+$G28&gt;=PrSettings!$M$8),(ABS(BZ28-$F28)&lt;=1)*(ABS(CA28-$G28)&lt;=1)*1,""))),"")</f>
        <v/>
      </c>
      <c r="CG28" s="236"/>
      <c r="CI28" s="227" t="n">
        <f aca="false">$B28</f>
        <v>11</v>
      </c>
      <c r="CJ28" s="228" t="str">
        <f aca="false">GrpD!$B$5</f>
        <v>Austria</v>
      </c>
      <c r="CK28" s="229" t="n">
        <f aca="false">$D28</f>
        <v>2</v>
      </c>
      <c r="CL28" s="228" t="str">
        <f aca="false">GrpD!$D$5</f>
        <v>France</v>
      </c>
      <c r="CM28" s="232"/>
      <c r="CN28" s="232"/>
      <c r="CO28" s="235"/>
      <c r="CP28" s="229" t="str">
        <f aca="false">IF(($F28&lt;&gt;"")*($G28&lt;&gt;"")*(CM28&lt;&gt;"")*(CN28&lt;&gt;""),($F28&gt;$G28)*(CM28&gt;CN28)+($F28=$G28)*(CM28=CN28)+($F28&lt;$G28)*(CM28&lt;CN28),"")</f>
        <v/>
      </c>
      <c r="CQ28" s="229" t="str">
        <f aca="false">IF((CP28&lt;&gt;""),IF(OR($F28&lt;&gt;$G28,PrSettings!$M$4="●"),(($F28-$G28)=(CM28-CN28))*1,0),"")</f>
        <v/>
      </c>
      <c r="CR28" s="229" t="str">
        <f aca="false">IF((CP28&lt;&gt;""),($F28=CM28)*($G28=CN28),"")</f>
        <v/>
      </c>
      <c r="CS28" s="229" t="str">
        <f aca="false">IF(CP28&lt;&gt;"",IF(ABS($F28-$G28)&gt;=PrSettings!$M$7,(ABS($F28-$G28-CM28+CN28)&lt;=1)*1,IF(AND(CP28,$F28=$G28,$F28&gt;=PrSettings!$M$6),(ABS(CM28-$F28)&lt;=1)*1,IF(AND(ABS($F28-$G28-CM28+CN28)&lt;=1,$F28+$G28&gt;=PrSettings!$M$8),(ABS(CM28-$F28)&lt;=1)*(ABS(CN28-$G28)&lt;=1)*1,""))),"")</f>
        <v/>
      </c>
      <c r="CT28" s="236"/>
      <c r="CV28" s="227" t="n">
        <f aca="false">$B28</f>
        <v>11</v>
      </c>
      <c r="CW28" s="228" t="str">
        <f aca="false">GrpD!$B$5</f>
        <v>Austria</v>
      </c>
      <c r="CX28" s="229" t="n">
        <f aca="false">$D28</f>
        <v>2</v>
      </c>
      <c r="CY28" s="228" t="str">
        <f aca="false">GrpD!$D$5</f>
        <v>France</v>
      </c>
      <c r="CZ28" s="232"/>
      <c r="DA28" s="232"/>
      <c r="DB28" s="235"/>
      <c r="DC28" s="229" t="str">
        <f aca="false">IF(($F28&lt;&gt;"")*($G28&lt;&gt;"")*(CZ28&lt;&gt;"")*(DA28&lt;&gt;""),($F28&gt;$G28)*(CZ28&gt;DA28)+($F28=$G28)*(CZ28=DA28)+($F28&lt;$G28)*(CZ28&lt;DA28),"")</f>
        <v/>
      </c>
      <c r="DD28" s="229" t="str">
        <f aca="false">IF((DC28&lt;&gt;""),IF(OR($F28&lt;&gt;$G28,PrSettings!$M$4="●"),(($F28-$G28)=(CZ28-DA28))*1,0),"")</f>
        <v/>
      </c>
      <c r="DE28" s="229" t="str">
        <f aca="false">IF((DC28&lt;&gt;""),($F28=CZ28)*($G28=DA28),"")</f>
        <v/>
      </c>
      <c r="DF28" s="229" t="str">
        <f aca="false">IF(DC28&lt;&gt;"",IF(ABS($F28-$G28)&gt;=PrSettings!$M$7,(ABS($F28-$G28-CZ28+DA28)&lt;=1)*1,IF(AND(DC28,$F28=$G28,$F28&gt;=PrSettings!$M$6),(ABS(CZ28-$F28)&lt;=1)*1,IF(AND(ABS($F28-$G28-CZ28+DA28)&lt;=1,$F28+$G28&gt;=PrSettings!$M$8),(ABS(CZ28-$F28)&lt;=1)*(ABS(DA28-$G28)&lt;=1)*1,""))),"")</f>
        <v/>
      </c>
      <c r="DG28" s="236"/>
      <c r="DI28" s="227" t="n">
        <f aca="false">$B28</f>
        <v>11</v>
      </c>
      <c r="DJ28" s="228" t="str">
        <f aca="false">GrpD!$B$5</f>
        <v>Austria</v>
      </c>
      <c r="DK28" s="229" t="n">
        <f aca="false">$D28</f>
        <v>2</v>
      </c>
      <c r="DL28" s="228" t="str">
        <f aca="false">GrpD!$D$5</f>
        <v>France</v>
      </c>
      <c r="DM28" s="232"/>
      <c r="DN28" s="232"/>
      <c r="DO28" s="235"/>
      <c r="DP28" s="229" t="str">
        <f aca="false">IF(($F28&lt;&gt;"")*($G28&lt;&gt;"")*(DM28&lt;&gt;"")*(DN28&lt;&gt;""),($F28&gt;$G28)*(DM28&gt;DN28)+($F28=$G28)*(DM28=DN28)+($F28&lt;$G28)*(DM28&lt;DN28),"")</f>
        <v/>
      </c>
      <c r="DQ28" s="229" t="str">
        <f aca="false">IF((DP28&lt;&gt;""),IF(OR($F28&lt;&gt;$G28,PrSettings!$M$4="●"),(($F28-$G28)=(DM28-DN28))*1,0),"")</f>
        <v/>
      </c>
      <c r="DR28" s="229" t="str">
        <f aca="false">IF((DP28&lt;&gt;""),($F28=DM28)*($G28=DN28),"")</f>
        <v/>
      </c>
      <c r="DS28" s="229" t="str">
        <f aca="false">IF(DP28&lt;&gt;"",IF(ABS($F28-$G28)&gt;=PrSettings!$M$7,(ABS($F28-$G28-DM28+DN28)&lt;=1)*1,IF(AND(DP28,$F28=$G28,$F28&gt;=PrSettings!$M$6),(ABS(DM28-$F28)&lt;=1)*1,IF(AND(ABS($F28-$G28-DM28+DN28)&lt;=1,$F28+$G28&gt;=PrSettings!$M$8),(ABS(DM28-$F28)&lt;=1)*(ABS(DN28-$G28)&lt;=1)*1,""))),"")</f>
        <v/>
      </c>
      <c r="DT28" s="236"/>
      <c r="DV28" s="227" t="n">
        <f aca="false">$B28</f>
        <v>11</v>
      </c>
      <c r="DW28" s="228" t="str">
        <f aca="false">GrpD!$B$5</f>
        <v>Austria</v>
      </c>
      <c r="DX28" s="229" t="n">
        <f aca="false">$D28</f>
        <v>2</v>
      </c>
      <c r="DY28" s="228" t="str">
        <f aca="false">GrpD!$D$5</f>
        <v>France</v>
      </c>
      <c r="DZ28" s="232"/>
      <c r="EA28" s="232"/>
      <c r="EB28" s="235"/>
      <c r="EC28" s="229" t="str">
        <f aca="false">IF(($F28&lt;&gt;"")*($G28&lt;&gt;"")*(DZ28&lt;&gt;"")*(EA28&lt;&gt;""),($F28&gt;$G28)*(DZ28&gt;EA28)+($F28=$G28)*(DZ28=EA28)+($F28&lt;$G28)*(DZ28&lt;EA28),"")</f>
        <v/>
      </c>
      <c r="ED28" s="229" t="str">
        <f aca="false">IF((EC28&lt;&gt;""),IF(OR($F28&lt;&gt;$G28,PrSettings!$M$4="●"),(($F28-$G28)=(DZ28-EA28))*1,0),"")</f>
        <v/>
      </c>
      <c r="EE28" s="229" t="str">
        <f aca="false">IF((EC28&lt;&gt;""),($F28=DZ28)*($G28=EA28),"")</f>
        <v/>
      </c>
      <c r="EF28" s="229" t="str">
        <f aca="false">IF(EC28&lt;&gt;"",IF(ABS($F28-$G28)&gt;=PrSettings!$M$7,(ABS($F28-$G28-DZ28+EA28)&lt;=1)*1,IF(AND(EC28,$F28=$G28,$F28&gt;=PrSettings!$M$6),(ABS(DZ28-$F28)&lt;=1)*1,IF(AND(ABS($F28-$G28-DZ28+EA28)&lt;=1,$F28+$G28&gt;=PrSettings!$M$8),(ABS(DZ28-$F28)&lt;=1)*(ABS(EA28-$G28)&lt;=1)*1,""))),"")</f>
        <v/>
      </c>
      <c r="EG28" s="236"/>
      <c r="EI28" s="227" t="n">
        <f aca="false">$B28</f>
        <v>11</v>
      </c>
      <c r="EJ28" s="228" t="str">
        <f aca="false">GrpD!$B$5</f>
        <v>Austria</v>
      </c>
      <c r="EK28" s="229" t="n">
        <f aca="false">$D28</f>
        <v>2</v>
      </c>
      <c r="EL28" s="228" t="str">
        <f aca="false">GrpD!$D$5</f>
        <v>France</v>
      </c>
      <c r="EM28" s="232"/>
      <c r="EN28" s="232"/>
      <c r="EO28" s="235"/>
      <c r="EP28" s="229" t="str">
        <f aca="false">IF(($F28&lt;&gt;"")*($G28&lt;&gt;"")*(EM28&lt;&gt;"")*(EN28&lt;&gt;""),($F28&gt;$G28)*(EM28&gt;EN28)+($F28=$G28)*(EM28=EN28)+($F28&lt;$G28)*(EM28&lt;EN28),"")</f>
        <v/>
      </c>
      <c r="EQ28" s="229" t="str">
        <f aca="false">IF((EP28&lt;&gt;""),IF(OR($F28&lt;&gt;$G28,PrSettings!$M$4="●"),(($F28-$G28)=(EM28-EN28))*1,0),"")</f>
        <v/>
      </c>
      <c r="ER28" s="229" t="str">
        <f aca="false">IF((EP28&lt;&gt;""),($F28=EM28)*($G28=EN28),"")</f>
        <v/>
      </c>
      <c r="ES28" s="229" t="str">
        <f aca="false">IF(EP28&lt;&gt;"",IF(ABS($F28-$G28)&gt;=PrSettings!$M$7,(ABS($F28-$G28-EM28+EN28)&lt;=1)*1,IF(AND(EP28,$F28=$G28,$F28&gt;=PrSettings!$M$6),(ABS(EM28-$F28)&lt;=1)*1,IF(AND(ABS($F28-$G28-EM28+EN28)&lt;=1,$F28+$G28&gt;=PrSettings!$M$8),(ABS(EM28-$F28)&lt;=1)*(ABS(EN28-$G28)&lt;=1)*1,""))),"")</f>
        <v/>
      </c>
      <c r="ET28" s="236"/>
      <c r="EV28" s="227" t="n">
        <f aca="false">$B28</f>
        <v>11</v>
      </c>
      <c r="EW28" s="228" t="str">
        <f aca="false">GrpD!$B$5</f>
        <v>Austria</v>
      </c>
      <c r="EX28" s="229" t="n">
        <f aca="false">$D28</f>
        <v>2</v>
      </c>
      <c r="EY28" s="228" t="str">
        <f aca="false">GrpD!$D$5</f>
        <v>France</v>
      </c>
      <c r="EZ28" s="232"/>
      <c r="FA28" s="232"/>
      <c r="FB28" s="235"/>
      <c r="FC28" s="229" t="str">
        <f aca="false">IF(($F28&lt;&gt;"")*($G28&lt;&gt;"")*(EZ28&lt;&gt;"")*(FA28&lt;&gt;""),($F28&gt;$G28)*(EZ28&gt;FA28)+($F28=$G28)*(EZ28=FA28)+($F28&lt;$G28)*(EZ28&lt;FA28),"")</f>
        <v/>
      </c>
      <c r="FD28" s="229" t="str">
        <f aca="false">IF((FC28&lt;&gt;""),IF(OR($F28&lt;&gt;$G28,PrSettings!$M$4="●"),(($F28-$G28)=(EZ28-FA28))*1,0),"")</f>
        <v/>
      </c>
      <c r="FE28" s="229" t="str">
        <f aca="false">IF((FC28&lt;&gt;""),($F28=EZ28)*($G28=FA28),"")</f>
        <v/>
      </c>
      <c r="FF28" s="229" t="str">
        <f aca="false">IF(FC28&lt;&gt;"",IF(ABS($F28-$G28)&gt;=PrSettings!$M$7,(ABS($F28-$G28-EZ28+FA28)&lt;=1)*1,IF(AND(FC28,$F28=$G28,$F28&gt;=PrSettings!$M$6),(ABS(EZ28-$F28)&lt;=1)*1,IF(AND(ABS($F28-$G28-EZ28+FA28)&lt;=1,$F28+$G28&gt;=PrSettings!$M$8),(ABS(EZ28-$F28)&lt;=1)*(ABS(FA28-$G28)&lt;=1)*1,""))),"")</f>
        <v/>
      </c>
      <c r="FG28" s="236"/>
      <c r="FI28" s="227" t="n">
        <f aca="false">$B28</f>
        <v>11</v>
      </c>
      <c r="FJ28" s="228" t="str">
        <f aca="false">GrpD!$B$5</f>
        <v>Austria</v>
      </c>
      <c r="FK28" s="229" t="n">
        <f aca="false">$D28</f>
        <v>2</v>
      </c>
      <c r="FL28" s="228" t="str">
        <f aca="false">GrpD!$D$5</f>
        <v>France</v>
      </c>
      <c r="FM28" s="232"/>
      <c r="FN28" s="232"/>
      <c r="FO28" s="235"/>
      <c r="FP28" s="229" t="str">
        <f aca="false">IF(($F28&lt;&gt;"")*($G28&lt;&gt;"")*(FM28&lt;&gt;"")*(FN28&lt;&gt;""),($F28&gt;$G28)*(FM28&gt;FN28)+($F28=$G28)*(FM28=FN28)+($F28&lt;$G28)*(FM28&lt;FN28),"")</f>
        <v/>
      </c>
      <c r="FQ28" s="229" t="str">
        <f aca="false">IF((FP28&lt;&gt;""),IF(OR($F28&lt;&gt;$G28,PrSettings!$M$4="●"),(($F28-$G28)=(FM28-FN28))*1,0),"")</f>
        <v/>
      </c>
      <c r="FR28" s="229" t="str">
        <f aca="false">IF((FP28&lt;&gt;""),($F28=FM28)*($G28=FN28),"")</f>
        <v/>
      </c>
      <c r="FS28" s="229" t="str">
        <f aca="false">IF(FP28&lt;&gt;"",IF(ABS($F28-$G28)&gt;=PrSettings!$M$7,(ABS($F28-$G28-FM28+FN28)&lt;=1)*1,IF(AND(FP28,$F28=$G28,$F28&gt;=PrSettings!$M$6),(ABS(FM28-$F28)&lt;=1)*1,IF(AND(ABS($F28-$G28-FM28+FN28)&lt;=1,$F28+$G28&gt;=PrSettings!$M$8),(ABS(FM28-$F28)&lt;=1)*(ABS(FN28-$G28)&lt;=1)*1,""))),"")</f>
        <v/>
      </c>
      <c r="FT28" s="236"/>
      <c r="FV28" s="227" t="n">
        <f aca="false">$B28</f>
        <v>11</v>
      </c>
      <c r="FW28" s="228" t="str">
        <f aca="false">GrpD!$B$5</f>
        <v>Austria</v>
      </c>
      <c r="FX28" s="229" t="n">
        <f aca="false">$D28</f>
        <v>2</v>
      </c>
      <c r="FY28" s="228" t="str">
        <f aca="false">GrpD!$D$5</f>
        <v>France</v>
      </c>
      <c r="FZ28" s="232"/>
      <c r="GA28" s="232"/>
      <c r="GB28" s="235"/>
      <c r="GC28" s="229" t="str">
        <f aca="false">IF(($F28&lt;&gt;"")*($G28&lt;&gt;"")*(FZ28&lt;&gt;"")*(GA28&lt;&gt;""),($F28&gt;$G28)*(FZ28&gt;GA28)+($F28=$G28)*(FZ28=GA28)+($F28&lt;$G28)*(FZ28&lt;GA28),"")</f>
        <v/>
      </c>
      <c r="GD28" s="229" t="str">
        <f aca="false">IF((GC28&lt;&gt;""),IF(OR($F28&lt;&gt;$G28,PrSettings!$M$4="●"),(($F28-$G28)=(FZ28-GA28))*1,0),"")</f>
        <v/>
      </c>
      <c r="GE28" s="229" t="str">
        <f aca="false">IF((GC28&lt;&gt;""),($F28=FZ28)*($G28=GA28),"")</f>
        <v/>
      </c>
      <c r="GF28" s="229" t="str">
        <f aca="false">IF(GC28&lt;&gt;"",IF(ABS($F28-$G28)&gt;=PrSettings!$M$7,(ABS($F28-$G28-FZ28+GA28)&lt;=1)*1,IF(AND(GC28,$F28=$G28,$F28&gt;=PrSettings!$M$6),(ABS(FZ28-$F28)&lt;=1)*1,IF(AND(ABS($F28-$G28-FZ28+GA28)&lt;=1,$F28+$G28&gt;=PrSettings!$M$8),(ABS(FZ28-$F28)&lt;=1)*(ABS(GA28-$G28)&lt;=1)*1,""))),"")</f>
        <v/>
      </c>
      <c r="GG28" s="236"/>
      <c r="GI28" s="227" t="n">
        <f aca="false">$B28</f>
        <v>11</v>
      </c>
      <c r="GJ28" s="228" t="str">
        <f aca="false">GrpD!$B$5</f>
        <v>Austria</v>
      </c>
      <c r="GK28" s="229" t="n">
        <f aca="false">$D28</f>
        <v>2</v>
      </c>
      <c r="GL28" s="228" t="str">
        <f aca="false">GrpD!$D$5</f>
        <v>France</v>
      </c>
      <c r="GM28" s="232"/>
      <c r="GN28" s="232"/>
      <c r="GO28" s="235"/>
      <c r="GP28" s="229" t="str">
        <f aca="false">IF(($F28&lt;&gt;"")*($G28&lt;&gt;"")*(GM28&lt;&gt;"")*(GN28&lt;&gt;""),($F28&gt;$G28)*(GM28&gt;GN28)+($F28=$G28)*(GM28=GN28)+($F28&lt;$G28)*(GM28&lt;GN28),"")</f>
        <v/>
      </c>
      <c r="GQ28" s="229" t="str">
        <f aca="false">IF((GP28&lt;&gt;""),IF(OR($F28&lt;&gt;$G28,PrSettings!$M$4="●"),(($F28-$G28)=(GM28-GN28))*1,0),"")</f>
        <v/>
      </c>
      <c r="GR28" s="229" t="str">
        <f aca="false">IF((GP28&lt;&gt;""),($F28=GM28)*($G28=GN28),"")</f>
        <v/>
      </c>
      <c r="GS28" s="229" t="str">
        <f aca="false">IF(GP28&lt;&gt;"",IF(ABS($F28-$G28)&gt;=PrSettings!$M$7,(ABS($F28-$G28-GM28+GN28)&lt;=1)*1,IF(AND(GP28,$F28=$G28,$F28&gt;=PrSettings!$M$6),(ABS(GM28-$F28)&lt;=1)*1,IF(AND(ABS($F28-$G28-GM28+GN28)&lt;=1,$F28+$G28&gt;=PrSettings!$M$8),(ABS(GM28-$F28)&lt;=1)*(ABS(GN28-$G28)&lt;=1)*1,""))),"")</f>
        <v/>
      </c>
      <c r="GT28" s="236"/>
      <c r="GV28" s="227" t="n">
        <f aca="false">$B28</f>
        <v>11</v>
      </c>
      <c r="GW28" s="228" t="str">
        <f aca="false">GrpD!$B$5</f>
        <v>Austria</v>
      </c>
      <c r="GX28" s="229" t="n">
        <f aca="false">$D28</f>
        <v>2</v>
      </c>
      <c r="GY28" s="228" t="str">
        <f aca="false">GrpD!$D$5</f>
        <v>France</v>
      </c>
      <c r="GZ28" s="232"/>
      <c r="HA28" s="232"/>
      <c r="HB28" s="235"/>
      <c r="HC28" s="229" t="str">
        <f aca="false">IF(($F28&lt;&gt;"")*($G28&lt;&gt;"")*(GZ28&lt;&gt;"")*(HA28&lt;&gt;""),($F28&gt;$G28)*(GZ28&gt;HA28)+($F28=$G28)*(GZ28=HA28)+($F28&lt;$G28)*(GZ28&lt;HA28),"")</f>
        <v/>
      </c>
      <c r="HD28" s="229" t="str">
        <f aca="false">IF((HC28&lt;&gt;""),IF(OR($F28&lt;&gt;$G28,PrSettings!$M$4="●"),(($F28-$G28)=(GZ28-HA28))*1,0),"")</f>
        <v/>
      </c>
      <c r="HE28" s="229" t="str">
        <f aca="false">IF((HC28&lt;&gt;""),($F28=GZ28)*($G28=HA28),"")</f>
        <v/>
      </c>
      <c r="HF28" s="229" t="str">
        <f aca="false">IF(HC28&lt;&gt;"",IF(ABS($F28-$G28)&gt;=PrSettings!$M$7,(ABS($F28-$G28-GZ28+HA28)&lt;=1)*1,IF(AND(HC28,$F28=$G28,$F28&gt;=PrSettings!$M$6),(ABS(GZ28-$F28)&lt;=1)*1,IF(AND(ABS($F28-$G28-GZ28+HA28)&lt;=1,$F28+$G28&gt;=PrSettings!$M$8),(ABS(GZ28-$F28)&lt;=1)*(ABS(HA28-$G28)&lt;=1)*1,""))),"")</f>
        <v/>
      </c>
      <c r="HG28" s="236"/>
      <c r="HI28" s="227" t="n">
        <f aca="false">$B28</f>
        <v>11</v>
      </c>
      <c r="HJ28" s="228" t="str">
        <f aca="false">GrpD!$B$5</f>
        <v>Austria</v>
      </c>
      <c r="HK28" s="229" t="n">
        <f aca="false">$D28</f>
        <v>2</v>
      </c>
      <c r="HL28" s="228" t="str">
        <f aca="false">GrpD!$D$5</f>
        <v>France</v>
      </c>
      <c r="HM28" s="232"/>
      <c r="HN28" s="232"/>
      <c r="HO28" s="235"/>
      <c r="HP28" s="229" t="str">
        <f aca="false">IF(($F28&lt;&gt;"")*($G28&lt;&gt;"")*(HM28&lt;&gt;"")*(HN28&lt;&gt;""),($F28&gt;$G28)*(HM28&gt;HN28)+($F28=$G28)*(HM28=HN28)+($F28&lt;$G28)*(HM28&lt;HN28),"")</f>
        <v/>
      </c>
      <c r="HQ28" s="229" t="str">
        <f aca="false">IF((HP28&lt;&gt;""),IF(OR($F28&lt;&gt;$G28,PrSettings!$M$4="●"),(($F28-$G28)=(HM28-HN28))*1,0),"")</f>
        <v/>
      </c>
      <c r="HR28" s="229" t="str">
        <f aca="false">IF((HP28&lt;&gt;""),($F28=HM28)*($G28=HN28),"")</f>
        <v/>
      </c>
      <c r="HS28" s="229" t="str">
        <f aca="false">IF(HP28&lt;&gt;"",IF(ABS($F28-$G28)&gt;=PrSettings!$M$7,(ABS($F28-$G28-HM28+HN28)&lt;=1)*1,IF(AND(HP28,$F28=$G28,$F28&gt;=PrSettings!$M$6),(ABS(HM28-$F28)&lt;=1)*1,IF(AND(ABS($F28-$G28-HM28+HN28)&lt;=1,$F28+$G28&gt;=PrSettings!$M$8),(ABS(HM28-$F28)&lt;=1)*(ABS(HN28-$G28)&lt;=1)*1,""))),"")</f>
        <v/>
      </c>
      <c r="HT28" s="236"/>
      <c r="HV28" s="227" t="n">
        <f aca="false">$B28</f>
        <v>11</v>
      </c>
      <c r="HW28" s="228" t="str">
        <f aca="false">GrpD!$B$5</f>
        <v>Austria</v>
      </c>
      <c r="HX28" s="229" t="n">
        <f aca="false">$D28</f>
        <v>2</v>
      </c>
      <c r="HY28" s="228" t="str">
        <f aca="false">GrpD!$D$5</f>
        <v>France</v>
      </c>
      <c r="HZ28" s="232"/>
      <c r="IA28" s="232"/>
      <c r="IB28" s="235"/>
      <c r="IC28" s="229" t="str">
        <f aca="false">IF(($F28&lt;&gt;"")*($G28&lt;&gt;"")*(HZ28&lt;&gt;"")*(IA28&lt;&gt;""),($F28&gt;$G28)*(HZ28&gt;IA28)+($F28=$G28)*(HZ28=IA28)+($F28&lt;$G28)*(HZ28&lt;IA28),"")</f>
        <v/>
      </c>
      <c r="ID28" s="229" t="str">
        <f aca="false">IF((IC28&lt;&gt;""),IF(OR($F28&lt;&gt;$G28,PrSettings!$M$4="●"),(($F28-$G28)=(HZ28-IA28))*1,0),"")</f>
        <v/>
      </c>
      <c r="IE28" s="229" t="str">
        <f aca="false">IF((IC28&lt;&gt;""),($F28=HZ28)*($G28=IA28),"")</f>
        <v/>
      </c>
      <c r="IF28" s="229" t="str">
        <f aca="false">IF(IC28&lt;&gt;"",IF(ABS($F28-$G28)&gt;=PrSettings!$M$7,(ABS($F28-$G28-HZ28+IA28)&lt;=1)*1,IF(AND(IC28,$F28=$G28,$F28&gt;=PrSettings!$M$6),(ABS(HZ28-$F28)&lt;=1)*1,IF(AND(ABS($F28-$G28-HZ28+IA28)&lt;=1,$F28+$G28&gt;=PrSettings!$M$8),(ABS(HZ28-$F28)&lt;=1)*(ABS(IA28-$G28)&lt;=1)*1,""))),"")</f>
        <v/>
      </c>
      <c r="IG28" s="236"/>
      <c r="II28" s="227" t="n">
        <f aca="false">$B28</f>
        <v>11</v>
      </c>
      <c r="IJ28" s="228" t="str">
        <f aca="false">GrpD!$B$5</f>
        <v>Austria</v>
      </c>
      <c r="IK28" s="229" t="n">
        <f aca="false">$D28</f>
        <v>2</v>
      </c>
      <c r="IL28" s="228" t="str">
        <f aca="false">GrpD!$D$5</f>
        <v>France</v>
      </c>
      <c r="IM28" s="232"/>
      <c r="IN28" s="232"/>
      <c r="IO28" s="235"/>
      <c r="IP28" s="229" t="str">
        <f aca="false">IF(($F28&lt;&gt;"")*($G28&lt;&gt;"")*(IM28&lt;&gt;"")*(IN28&lt;&gt;""),($F28&gt;$G28)*(IM28&gt;IN28)+($F28=$G28)*(IM28=IN28)+($F28&lt;$G28)*(IM28&lt;IN28),"")</f>
        <v/>
      </c>
      <c r="IQ28" s="229" t="str">
        <f aca="false">IF((IP28&lt;&gt;""),IF(OR($F28&lt;&gt;$G28,PrSettings!$M$4="●"),(($F28-$G28)=(IM28-IN28))*1,0),"")</f>
        <v/>
      </c>
      <c r="IR28" s="229" t="str">
        <f aca="false">IF((IP28&lt;&gt;""),($F28=IM28)*($G28=IN28),"")</f>
        <v/>
      </c>
      <c r="IS28" s="229" t="str">
        <f aca="false">IF(IP28&lt;&gt;"",IF(ABS($F28-$G28)&gt;=PrSettings!$M$7,(ABS($F28-$G28-IM28+IN28)&lt;=1)*1,IF(AND(IP28,$F28=$G28,$F28&gt;=PrSettings!$M$6),(ABS(IM28-$F28)&lt;=1)*1,IF(AND(ABS($F28-$G28-IM28+IN28)&lt;=1,$F28+$G28&gt;=PrSettings!$M$8),(ABS(IM28-$F28)&lt;=1)*(ABS(IN28-$G28)&lt;=1)*1,""))),"")</f>
        <v/>
      </c>
      <c r="IT28" s="236"/>
      <c r="IV28" s="227" t="n">
        <f aca="false">$B28</f>
        <v>11</v>
      </c>
      <c r="IW28" s="228" t="str">
        <f aca="false">GrpD!$B$5</f>
        <v>Austria</v>
      </c>
      <c r="IX28" s="229" t="n">
        <f aca="false">$D28</f>
        <v>2</v>
      </c>
      <c r="IY28" s="228" t="str">
        <f aca="false">GrpD!$D$5</f>
        <v>France</v>
      </c>
      <c r="IZ28" s="232"/>
      <c r="JA28" s="232"/>
      <c r="JB28" s="235"/>
      <c r="JC28" s="229" t="str">
        <f aca="false">IF(($F28&lt;&gt;"")*($G28&lt;&gt;"")*(IZ28&lt;&gt;"")*(JA28&lt;&gt;""),($F28&gt;$G28)*(IZ28&gt;JA28)+($F28=$G28)*(IZ28=JA28)+($F28&lt;$G28)*(IZ28&lt;JA28),"")</f>
        <v/>
      </c>
      <c r="JD28" s="229" t="str">
        <f aca="false">IF((JC28&lt;&gt;""),IF(OR($F28&lt;&gt;$G28,PrSettings!$M$4="●"),(($F28-$G28)=(IZ28-JA28))*1,0),"")</f>
        <v/>
      </c>
      <c r="JE28" s="229" t="str">
        <f aca="false">IF((JC28&lt;&gt;""),($F28=IZ28)*($G28=JA28),"")</f>
        <v/>
      </c>
      <c r="JF28" s="229" t="str">
        <f aca="false">IF(JC28&lt;&gt;"",IF(ABS($F28-$G28)&gt;=PrSettings!$M$7,(ABS($F28-$G28-IZ28+JA28)&lt;=1)*1,IF(AND(JC28,$F28=$G28,$F28&gt;=PrSettings!$M$6),(ABS(IZ28-$F28)&lt;=1)*1,IF(AND(ABS($F28-$G28-IZ28+JA28)&lt;=1,$F28+$G28&gt;=PrSettings!$M$8),(ABS(IZ28-$F28)&lt;=1)*(ABS(JA28-$G28)&lt;=1)*1,""))),"")</f>
        <v/>
      </c>
      <c r="JG28" s="236"/>
      <c r="JI28" s="227" t="n">
        <f aca="false">$B28</f>
        <v>11</v>
      </c>
      <c r="JJ28" s="228" t="str">
        <f aca="false">GrpD!$B$5</f>
        <v>Austria</v>
      </c>
      <c r="JK28" s="229" t="n">
        <f aca="false">$D28</f>
        <v>2</v>
      </c>
      <c r="JL28" s="228" t="str">
        <f aca="false">GrpD!$D$5</f>
        <v>France</v>
      </c>
      <c r="JM28" s="232"/>
      <c r="JN28" s="232"/>
      <c r="JO28" s="235"/>
      <c r="JP28" s="229" t="str">
        <f aca="false">IF(($F28&lt;&gt;"")*($G28&lt;&gt;"")*(JM28&lt;&gt;"")*(JN28&lt;&gt;""),($F28&gt;$G28)*(JM28&gt;JN28)+($F28=$G28)*(JM28=JN28)+($F28&lt;$G28)*(JM28&lt;JN28),"")</f>
        <v/>
      </c>
      <c r="JQ28" s="229" t="str">
        <f aca="false">IF((JP28&lt;&gt;""),IF(OR($F28&lt;&gt;$G28,PrSettings!$M$4="●"),(($F28-$G28)=(JM28-JN28))*1,0),"")</f>
        <v/>
      </c>
      <c r="JR28" s="229" t="str">
        <f aca="false">IF((JP28&lt;&gt;""),($F28=JM28)*($G28=JN28),"")</f>
        <v/>
      </c>
      <c r="JS28" s="229" t="str">
        <f aca="false">IF(JP28&lt;&gt;"",IF(ABS($F28-$G28)&gt;=PrSettings!$M$7,(ABS($F28-$G28-JM28+JN28)&lt;=1)*1,IF(AND(JP28,$F28=$G28,$F28&gt;=PrSettings!$M$6),(ABS(JM28-$F28)&lt;=1)*1,IF(AND(ABS($F28-$G28-JM28+JN28)&lt;=1,$F28+$G28&gt;=PrSettings!$M$8),(ABS(JM28-$F28)&lt;=1)*(ABS(JN28-$G28)&lt;=1)*1,""))),"")</f>
        <v/>
      </c>
      <c r="JT28" s="236"/>
      <c r="JV28" s="227" t="n">
        <f aca="false">$B28</f>
        <v>11</v>
      </c>
      <c r="JW28" s="228" t="str">
        <f aca="false">GrpD!$B$5</f>
        <v>Austria</v>
      </c>
      <c r="JX28" s="229" t="n">
        <f aca="false">$D28</f>
        <v>2</v>
      </c>
      <c r="JY28" s="228" t="str">
        <f aca="false">GrpD!$D$5</f>
        <v>France</v>
      </c>
      <c r="JZ28" s="232"/>
      <c r="KA28" s="232"/>
      <c r="KB28" s="235"/>
      <c r="KC28" s="229" t="str">
        <f aca="false">IF(($F28&lt;&gt;"")*($G28&lt;&gt;"")*(JZ28&lt;&gt;"")*(KA28&lt;&gt;""),($F28&gt;$G28)*(JZ28&gt;KA28)+($F28=$G28)*(JZ28=KA28)+($F28&lt;$G28)*(JZ28&lt;KA28),"")</f>
        <v/>
      </c>
      <c r="KD28" s="229" t="str">
        <f aca="false">IF((KC28&lt;&gt;""),IF(OR($F28&lt;&gt;$G28,PrSettings!$M$4="●"),(($F28-$G28)=(JZ28-KA28))*1,0),"")</f>
        <v/>
      </c>
      <c r="KE28" s="229" t="str">
        <f aca="false">IF((KC28&lt;&gt;""),($F28=JZ28)*($G28=KA28),"")</f>
        <v/>
      </c>
      <c r="KF28" s="229" t="str">
        <f aca="false">IF(KC28&lt;&gt;"",IF(ABS($F28-$G28)&gt;=PrSettings!$M$7,(ABS($F28-$G28-JZ28+KA28)&lt;=1)*1,IF(AND(KC28,$F28=$G28,$F28&gt;=PrSettings!$M$6),(ABS(JZ28-$F28)&lt;=1)*1,IF(AND(ABS($F28-$G28-JZ28+KA28)&lt;=1,$F28+$G28&gt;=PrSettings!$M$8),(ABS(JZ28-$F28)&lt;=1)*(ABS(KA28-$G28)&lt;=1)*1,""))),"")</f>
        <v/>
      </c>
      <c r="KG28" s="236"/>
      <c r="KI28" s="227" t="n">
        <f aca="false">$B28</f>
        <v>11</v>
      </c>
      <c r="KJ28" s="228" t="str">
        <f aca="false">GrpD!$B$5</f>
        <v>Austria</v>
      </c>
      <c r="KK28" s="229" t="n">
        <f aca="false">$D28</f>
        <v>2</v>
      </c>
      <c r="KL28" s="228" t="str">
        <f aca="false">GrpD!$D$5</f>
        <v>France</v>
      </c>
      <c r="KM28" s="232"/>
      <c r="KN28" s="232"/>
      <c r="KO28" s="235"/>
      <c r="KP28" s="229" t="str">
        <f aca="false">IF(($F28&lt;&gt;"")*($G28&lt;&gt;"")*(KM28&lt;&gt;"")*(KN28&lt;&gt;""),($F28&gt;$G28)*(KM28&gt;KN28)+($F28=$G28)*(KM28=KN28)+($F28&lt;$G28)*(KM28&lt;KN28),"")</f>
        <v/>
      </c>
      <c r="KQ28" s="229" t="str">
        <f aca="false">IF((KP28&lt;&gt;""),IF(OR($F28&lt;&gt;$G28,PrSettings!$M$4="●"),(($F28-$G28)=(KM28-KN28))*1,0),"")</f>
        <v/>
      </c>
      <c r="KR28" s="229" t="str">
        <f aca="false">IF((KP28&lt;&gt;""),($F28=KM28)*($G28=KN28),"")</f>
        <v/>
      </c>
      <c r="KS28" s="229" t="str">
        <f aca="false">IF(KP28&lt;&gt;"",IF(ABS($F28-$G28)&gt;=PrSettings!$M$7,(ABS($F28-$G28-KM28+KN28)&lt;=1)*1,IF(AND(KP28,$F28=$G28,$F28&gt;=PrSettings!$M$6),(ABS(KM28-$F28)&lt;=1)*1,IF(AND(ABS($F28-$G28-KM28+KN28)&lt;=1,$F28+$G28&gt;=PrSettings!$M$8),(ABS(KM28-$F28)&lt;=1)*(ABS(KN28-$G28)&lt;=1)*1,""))),"")</f>
        <v/>
      </c>
      <c r="KT28" s="236"/>
      <c r="KV28" s="227" t="n">
        <f aca="false">$B28</f>
        <v>11</v>
      </c>
      <c r="KW28" s="228" t="str">
        <f aca="false">GrpD!$B$5</f>
        <v>Austria</v>
      </c>
      <c r="KX28" s="229" t="n">
        <f aca="false">$D28</f>
        <v>2</v>
      </c>
      <c r="KY28" s="228" t="str">
        <f aca="false">GrpD!$D$5</f>
        <v>France</v>
      </c>
      <c r="KZ28" s="232"/>
      <c r="LA28" s="232"/>
      <c r="LB28" s="235"/>
      <c r="LC28" s="229" t="str">
        <f aca="false">IF(($F28&lt;&gt;"")*($G28&lt;&gt;"")*(KZ28&lt;&gt;"")*(LA28&lt;&gt;""),($F28&gt;$G28)*(KZ28&gt;LA28)+($F28=$G28)*(KZ28=LA28)+($F28&lt;$G28)*(KZ28&lt;LA28),"")</f>
        <v/>
      </c>
      <c r="LD28" s="229" t="str">
        <f aca="false">IF((LC28&lt;&gt;""),IF(OR($F28&lt;&gt;$G28,PrSettings!$M$4="●"),(($F28-$G28)=(KZ28-LA28))*1,0),"")</f>
        <v/>
      </c>
      <c r="LE28" s="229" t="str">
        <f aca="false">IF((LC28&lt;&gt;""),($F28=KZ28)*($G28=LA28),"")</f>
        <v/>
      </c>
      <c r="LF28" s="229" t="str">
        <f aca="false">IF(LC28&lt;&gt;"",IF(ABS($F28-$G28)&gt;=PrSettings!$M$7,(ABS($F28-$G28-KZ28+LA28)&lt;=1)*1,IF(AND(LC28,$F28=$G28,$F28&gt;=PrSettings!$M$6),(ABS(KZ28-$F28)&lt;=1)*1,IF(AND(ABS($F28-$G28-KZ28+LA28)&lt;=1,$F28+$G28&gt;=PrSettings!$M$8),(ABS(KZ28-$F28)&lt;=1)*(ABS(LA28-$G28)&lt;=1)*1,""))),"")</f>
        <v/>
      </c>
      <c r="LG28" s="236"/>
      <c r="LI28" s="227" t="n">
        <f aca="false">$B28</f>
        <v>11</v>
      </c>
      <c r="LJ28" s="228" t="str">
        <f aca="false">GrpD!$B$5</f>
        <v>Austria</v>
      </c>
      <c r="LK28" s="229" t="n">
        <f aca="false">$D28</f>
        <v>2</v>
      </c>
      <c r="LL28" s="228" t="str">
        <f aca="false">GrpD!$D$5</f>
        <v>France</v>
      </c>
      <c r="LM28" s="232"/>
      <c r="LN28" s="232"/>
      <c r="LO28" s="235"/>
      <c r="LP28" s="229" t="str">
        <f aca="false">IF(($F28&lt;&gt;"")*($G28&lt;&gt;"")*(LM28&lt;&gt;"")*(LN28&lt;&gt;""),($F28&gt;$G28)*(LM28&gt;LN28)+($F28=$G28)*(LM28=LN28)+($F28&lt;$G28)*(LM28&lt;LN28),"")</f>
        <v/>
      </c>
      <c r="LQ28" s="229" t="str">
        <f aca="false">IF((LP28&lt;&gt;""),IF(OR($F28&lt;&gt;$G28,PrSettings!$M$4="●"),(($F28-$G28)=(LM28-LN28))*1,0),"")</f>
        <v/>
      </c>
      <c r="LR28" s="229" t="str">
        <f aca="false">IF((LP28&lt;&gt;""),($F28=LM28)*($G28=LN28),"")</f>
        <v/>
      </c>
      <c r="LS28" s="229" t="str">
        <f aca="false">IF(LP28&lt;&gt;"",IF(ABS($F28-$G28)&gt;=PrSettings!$M$7,(ABS($F28-$G28-LM28+LN28)&lt;=1)*1,IF(AND(LP28,$F28=$G28,$F28&gt;=PrSettings!$M$6),(ABS(LM28-$F28)&lt;=1)*1,IF(AND(ABS($F28-$G28-LM28+LN28)&lt;=1,$F28+$G28&gt;=PrSettings!$M$8),(ABS(LM28-$F28)&lt;=1)*(ABS(LN28-$G28)&lt;=1)*1,""))),"")</f>
        <v/>
      </c>
      <c r="LT28" s="236"/>
      <c r="LV28" s="227" t="n">
        <f aca="false">$B28</f>
        <v>11</v>
      </c>
      <c r="LW28" s="228" t="str">
        <f aca="false">GrpD!$B$5</f>
        <v>Austria</v>
      </c>
      <c r="LX28" s="229" t="n">
        <f aca="false">$D28</f>
        <v>2</v>
      </c>
      <c r="LY28" s="228" t="str">
        <f aca="false">GrpD!$D$5</f>
        <v>France</v>
      </c>
      <c r="LZ28" s="232"/>
      <c r="MA28" s="232"/>
      <c r="MB28" s="235"/>
      <c r="MC28" s="229" t="str">
        <f aca="false">IF(($F28&lt;&gt;"")*($G28&lt;&gt;"")*(LZ28&lt;&gt;"")*(MA28&lt;&gt;""),($F28&gt;$G28)*(LZ28&gt;MA28)+($F28=$G28)*(LZ28=MA28)+($F28&lt;$G28)*(LZ28&lt;MA28),"")</f>
        <v/>
      </c>
      <c r="MD28" s="229" t="str">
        <f aca="false">IF((MC28&lt;&gt;""),IF(OR($F28&lt;&gt;$G28,PrSettings!$M$4="●"),(($F28-$G28)=(LZ28-MA28))*1,0),"")</f>
        <v/>
      </c>
      <c r="ME28" s="229" t="str">
        <f aca="false">IF((MC28&lt;&gt;""),($F28=LZ28)*($G28=MA28),"")</f>
        <v/>
      </c>
      <c r="MF28" s="229" t="str">
        <f aca="false">IF(MC28&lt;&gt;"",IF(ABS($F28-$G28)&gt;=PrSettings!$M$7,(ABS($F28-$G28-LZ28+MA28)&lt;=1)*1,IF(AND(MC28,$F28=$G28,$F28&gt;=PrSettings!$M$6),(ABS(LZ28-$F28)&lt;=1)*1,IF(AND(ABS($F28-$G28-LZ28+MA28)&lt;=1,$F28+$G28&gt;=PrSettings!$M$8),(ABS(LZ28-$F28)&lt;=1)*(ABS(MA28-$G28)&lt;=1)*1,""))),"")</f>
        <v/>
      </c>
      <c r="MG28" s="236"/>
    </row>
    <row r="29" customFormat="false" ht="15.75" hidden="false" customHeight="true" outlineLevel="0" collapsed="false">
      <c r="A29" s="153"/>
      <c r="B29" s="227" t="n">
        <f aca="false" t="array" ref="B29:B29">INDEX(Groups!$C$7:$C$35,MATCH(C29,Groups!$D$7:$D$35,0))</f>
        <v>26</v>
      </c>
      <c r="C29" s="228" t="str">
        <f aca="false">GrpD!$B$6</f>
        <v>Poland</v>
      </c>
      <c r="D29" s="229" t="n">
        <f aca="false" t="array" ref="D29:D29">INDEX(Groups!$C$7:$C$35,MATCH(E29,Groups!$D$7:$D$35,0))</f>
        <v>11</v>
      </c>
      <c r="E29" s="228" t="str">
        <f aca="false">GrpD!$D$6</f>
        <v>Austria</v>
      </c>
      <c r="F29" s="230" t="n">
        <f aca="false">GrpD!$E$6</f>
        <v>1</v>
      </c>
      <c r="G29" s="231" t="n">
        <f aca="false">GrpD!$G$6</f>
        <v>2</v>
      </c>
      <c r="H29" s="107"/>
      <c r="I29" s="227" t="n">
        <f aca="false">$B29</f>
        <v>26</v>
      </c>
      <c r="J29" s="228" t="str">
        <f aca="false">GrpD!$B$6</f>
        <v>Poland</v>
      </c>
      <c r="K29" s="229" t="n">
        <f aca="false">$D29</f>
        <v>11</v>
      </c>
      <c r="L29" s="228" t="str">
        <f aca="false">GrpD!$D$6</f>
        <v>Austria</v>
      </c>
      <c r="M29" s="232"/>
      <c r="N29" s="232"/>
      <c r="O29" s="235"/>
      <c r="P29" s="229" t="str">
        <f aca="false">IF(($F29&lt;&gt;"")*($G29&lt;&gt;"")*(M29&lt;&gt;"")*(N29&lt;&gt;""),($F29&gt;$G29)*(M29&gt;N29)+($F29=$G29)*(M29=N29)+($F29&lt;$G29)*(M29&lt;N29),"")</f>
        <v/>
      </c>
      <c r="Q29" s="229" t="str">
        <f aca="false">IF((P29&lt;&gt;""),IF(OR($F29&lt;&gt;$G29,PrSettings!$M$4="●"),(($F29-$G29)=(M29-N29))*1,0),"")</f>
        <v/>
      </c>
      <c r="R29" s="229" t="str">
        <f aca="false">IF((P29&lt;&gt;""),($F29=M29)*($G29=N29),"")</f>
        <v/>
      </c>
      <c r="S29" s="229" t="str">
        <f aca="false">IF(P29&lt;&gt;"",IF(ABS($F29-$G29)&gt;=PrSettings!$M$7,(ABS($F29-$G29-M29+N29)&lt;=1)*1,IF(AND(P29,$F29=$G29,$F29&gt;=PrSettings!$M$6),(ABS(M29-$F29)&lt;=1)*1,IF(AND(ABS($F29-$G29-M29+N29)&lt;=1,$F29+$G29&gt;=PrSettings!$M$8),(ABS(M29-$F29)&lt;=1)*(ABS(N29-$G29)&lt;=1)*1,""))),"")</f>
        <v/>
      </c>
      <c r="T29" s="236"/>
      <c r="V29" s="227" t="n">
        <f aca="false">$B29</f>
        <v>26</v>
      </c>
      <c r="W29" s="228" t="str">
        <f aca="false">GrpD!$B$6</f>
        <v>Poland</v>
      </c>
      <c r="X29" s="229" t="n">
        <f aca="false">$D29</f>
        <v>11</v>
      </c>
      <c r="Y29" s="228" t="str">
        <f aca="false">GrpD!$D$6</f>
        <v>Austria</v>
      </c>
      <c r="Z29" s="232"/>
      <c r="AA29" s="232"/>
      <c r="AB29" s="235"/>
      <c r="AC29" s="229" t="str">
        <f aca="false">IF(($F29&lt;&gt;"")*($G29&lt;&gt;"")*(Z29&lt;&gt;"")*(AA29&lt;&gt;""),($F29&gt;$G29)*(Z29&gt;AA29)+($F29=$G29)*(Z29=AA29)+($F29&lt;$G29)*(Z29&lt;AA29),"")</f>
        <v/>
      </c>
      <c r="AD29" s="229" t="str">
        <f aca="false">IF((AC29&lt;&gt;""),IF(OR($F29&lt;&gt;$G29,PrSettings!$M$4="●"),(($F29-$G29)=(Z29-AA29))*1,0),"")</f>
        <v/>
      </c>
      <c r="AE29" s="229" t="str">
        <f aca="false">IF((AC29&lt;&gt;""),($F29=Z29)*($G29=AA29),"")</f>
        <v/>
      </c>
      <c r="AF29" s="229" t="str">
        <f aca="false">IF(AC29&lt;&gt;"",IF(ABS($F29-$G29)&gt;=PrSettings!$M$7,(ABS($F29-$G29-Z29+AA29)&lt;=1)*1,IF(AND(AC29,$F29=$G29,$F29&gt;=PrSettings!$M$6),(ABS(Z29-$F29)&lt;=1)*1,IF(AND(ABS($F29-$G29-Z29+AA29)&lt;=1,$F29+$G29&gt;=PrSettings!$M$8),(ABS(Z29-$F29)&lt;=1)*(ABS(AA29-$G29)&lt;=1)*1,""))),"")</f>
        <v/>
      </c>
      <c r="AG29" s="236"/>
      <c r="AI29" s="227" t="n">
        <f aca="false">$B29</f>
        <v>26</v>
      </c>
      <c r="AJ29" s="228" t="str">
        <f aca="false">GrpD!$B$6</f>
        <v>Poland</v>
      </c>
      <c r="AK29" s="229" t="n">
        <f aca="false">$D29</f>
        <v>11</v>
      </c>
      <c r="AL29" s="228" t="str">
        <f aca="false">GrpD!$D$6</f>
        <v>Austria</v>
      </c>
      <c r="AM29" s="232"/>
      <c r="AN29" s="232"/>
      <c r="AO29" s="235"/>
      <c r="AP29" s="229" t="str">
        <f aca="false">IF(($F29&lt;&gt;"")*($G29&lt;&gt;"")*(AM29&lt;&gt;"")*(AN29&lt;&gt;""),($F29&gt;$G29)*(AM29&gt;AN29)+($F29=$G29)*(AM29=AN29)+($F29&lt;$G29)*(AM29&lt;AN29),"")</f>
        <v/>
      </c>
      <c r="AQ29" s="229" t="str">
        <f aca="false">IF((AP29&lt;&gt;""),IF(OR($F29&lt;&gt;$G29,PrSettings!$M$4="●"),(($F29-$G29)=(AM29-AN29))*1,0),"")</f>
        <v/>
      </c>
      <c r="AR29" s="229" t="str">
        <f aca="false">IF((AP29&lt;&gt;""),($F29=AM29)*($G29=AN29),"")</f>
        <v/>
      </c>
      <c r="AS29" s="229" t="str">
        <f aca="false">IF(AP29&lt;&gt;"",IF(ABS($F29-$G29)&gt;=PrSettings!$M$7,(ABS($F29-$G29-AM29+AN29)&lt;=1)*1,IF(AND(AP29,$F29=$G29,$F29&gt;=PrSettings!$M$6),(ABS(AM29-$F29)&lt;=1)*1,IF(AND(ABS($F29-$G29-AM29+AN29)&lt;=1,$F29+$G29&gt;=PrSettings!$M$8),(ABS(AM29-$F29)&lt;=1)*(ABS(AN29-$G29)&lt;=1)*1,""))),"")</f>
        <v/>
      </c>
      <c r="AT29" s="236"/>
      <c r="AV29" s="227" t="n">
        <f aca="false">$B29</f>
        <v>26</v>
      </c>
      <c r="AW29" s="228" t="str">
        <f aca="false">GrpD!$B$6</f>
        <v>Poland</v>
      </c>
      <c r="AX29" s="229" t="n">
        <f aca="false">$D29</f>
        <v>11</v>
      </c>
      <c r="AY29" s="228" t="str">
        <f aca="false">GrpD!$D$6</f>
        <v>Austria</v>
      </c>
      <c r="AZ29" s="232"/>
      <c r="BA29" s="232"/>
      <c r="BB29" s="235"/>
      <c r="BC29" s="229" t="str">
        <f aca="false">IF(($F29&lt;&gt;"")*($G29&lt;&gt;"")*(AZ29&lt;&gt;"")*(BA29&lt;&gt;""),($F29&gt;$G29)*(AZ29&gt;BA29)+($F29=$G29)*(AZ29=BA29)+($F29&lt;$G29)*(AZ29&lt;BA29),"")</f>
        <v/>
      </c>
      <c r="BD29" s="229" t="str">
        <f aca="false">IF((BC29&lt;&gt;""),IF(OR($F29&lt;&gt;$G29,PrSettings!$M$4="●"),(($F29-$G29)=(AZ29-BA29))*1,0),"")</f>
        <v/>
      </c>
      <c r="BE29" s="229" t="str">
        <f aca="false">IF((BC29&lt;&gt;""),($F29=AZ29)*($G29=BA29),"")</f>
        <v/>
      </c>
      <c r="BF29" s="229" t="str">
        <f aca="false">IF(BC29&lt;&gt;"",IF(ABS($F29-$G29)&gt;=PrSettings!$M$7,(ABS($F29-$G29-AZ29+BA29)&lt;=1)*1,IF(AND(BC29,$F29=$G29,$F29&gt;=PrSettings!$M$6),(ABS(AZ29-$F29)&lt;=1)*1,IF(AND(ABS($F29-$G29-AZ29+BA29)&lt;=1,$F29+$G29&gt;=PrSettings!$M$8),(ABS(AZ29-$F29)&lt;=1)*(ABS(BA29-$G29)&lt;=1)*1,""))),"")</f>
        <v/>
      </c>
      <c r="BG29" s="236"/>
      <c r="BI29" s="227" t="n">
        <f aca="false">$B29</f>
        <v>26</v>
      </c>
      <c r="BJ29" s="228" t="str">
        <f aca="false">GrpD!$B$6</f>
        <v>Poland</v>
      </c>
      <c r="BK29" s="229" t="n">
        <f aca="false">$D29</f>
        <v>11</v>
      </c>
      <c r="BL29" s="228" t="str">
        <f aca="false">GrpD!$D$6</f>
        <v>Austria</v>
      </c>
      <c r="BM29" s="232"/>
      <c r="BN29" s="232"/>
      <c r="BO29" s="235"/>
      <c r="BP29" s="229" t="str">
        <f aca="false">IF(($F29&lt;&gt;"")*($G29&lt;&gt;"")*(BM29&lt;&gt;"")*(BN29&lt;&gt;""),($F29&gt;$G29)*(BM29&gt;BN29)+($F29=$G29)*(BM29=BN29)+($F29&lt;$G29)*(BM29&lt;BN29),"")</f>
        <v/>
      </c>
      <c r="BQ29" s="229" t="str">
        <f aca="false">IF((BP29&lt;&gt;""),IF(OR($F29&lt;&gt;$G29,PrSettings!$M$4="●"),(($F29-$G29)=(BM29-BN29))*1,0),"")</f>
        <v/>
      </c>
      <c r="BR29" s="229" t="str">
        <f aca="false">IF((BP29&lt;&gt;""),($F29=BM29)*($G29=BN29),"")</f>
        <v/>
      </c>
      <c r="BS29" s="229" t="str">
        <f aca="false">IF(BP29&lt;&gt;"",IF(ABS($F29-$G29)&gt;=PrSettings!$M$7,(ABS($F29-$G29-BM29+BN29)&lt;=1)*1,IF(AND(BP29,$F29=$G29,$F29&gt;=PrSettings!$M$6),(ABS(BM29-$F29)&lt;=1)*1,IF(AND(ABS($F29-$G29-BM29+BN29)&lt;=1,$F29+$G29&gt;=PrSettings!$M$8),(ABS(BM29-$F29)&lt;=1)*(ABS(BN29-$G29)&lt;=1)*1,""))),"")</f>
        <v/>
      </c>
      <c r="BT29" s="236"/>
      <c r="BV29" s="227" t="n">
        <f aca="false">$B29</f>
        <v>26</v>
      </c>
      <c r="BW29" s="228" t="str">
        <f aca="false">GrpD!$B$6</f>
        <v>Poland</v>
      </c>
      <c r="BX29" s="229" t="n">
        <f aca="false">$D29</f>
        <v>11</v>
      </c>
      <c r="BY29" s="228" t="str">
        <f aca="false">GrpD!$D$6</f>
        <v>Austria</v>
      </c>
      <c r="BZ29" s="232"/>
      <c r="CA29" s="232"/>
      <c r="CB29" s="235"/>
      <c r="CC29" s="229" t="str">
        <f aca="false">IF(($F29&lt;&gt;"")*($G29&lt;&gt;"")*(BZ29&lt;&gt;"")*(CA29&lt;&gt;""),($F29&gt;$G29)*(BZ29&gt;CA29)+($F29=$G29)*(BZ29=CA29)+($F29&lt;$G29)*(BZ29&lt;CA29),"")</f>
        <v/>
      </c>
      <c r="CD29" s="229" t="str">
        <f aca="false">IF((CC29&lt;&gt;""),IF(OR($F29&lt;&gt;$G29,PrSettings!$M$4="●"),(($F29-$G29)=(BZ29-CA29))*1,0),"")</f>
        <v/>
      </c>
      <c r="CE29" s="229" t="str">
        <f aca="false">IF((CC29&lt;&gt;""),($F29=BZ29)*($G29=CA29),"")</f>
        <v/>
      </c>
      <c r="CF29" s="229" t="str">
        <f aca="false">IF(CC29&lt;&gt;"",IF(ABS($F29-$G29)&gt;=PrSettings!$M$7,(ABS($F29-$G29-BZ29+CA29)&lt;=1)*1,IF(AND(CC29,$F29=$G29,$F29&gt;=PrSettings!$M$6),(ABS(BZ29-$F29)&lt;=1)*1,IF(AND(ABS($F29-$G29-BZ29+CA29)&lt;=1,$F29+$G29&gt;=PrSettings!$M$8),(ABS(BZ29-$F29)&lt;=1)*(ABS(CA29-$G29)&lt;=1)*1,""))),"")</f>
        <v/>
      </c>
      <c r="CG29" s="236"/>
      <c r="CI29" s="227" t="n">
        <f aca="false">$B29</f>
        <v>26</v>
      </c>
      <c r="CJ29" s="228" t="str">
        <f aca="false">GrpD!$B$6</f>
        <v>Poland</v>
      </c>
      <c r="CK29" s="229" t="n">
        <f aca="false">$D29</f>
        <v>11</v>
      </c>
      <c r="CL29" s="228" t="str">
        <f aca="false">GrpD!$D$6</f>
        <v>Austria</v>
      </c>
      <c r="CM29" s="232"/>
      <c r="CN29" s="232"/>
      <c r="CO29" s="235"/>
      <c r="CP29" s="229" t="str">
        <f aca="false">IF(($F29&lt;&gt;"")*($G29&lt;&gt;"")*(CM29&lt;&gt;"")*(CN29&lt;&gt;""),($F29&gt;$G29)*(CM29&gt;CN29)+($F29=$G29)*(CM29=CN29)+($F29&lt;$G29)*(CM29&lt;CN29),"")</f>
        <v/>
      </c>
      <c r="CQ29" s="229" t="str">
        <f aca="false">IF((CP29&lt;&gt;""),IF(OR($F29&lt;&gt;$G29,PrSettings!$M$4="●"),(($F29-$G29)=(CM29-CN29))*1,0),"")</f>
        <v/>
      </c>
      <c r="CR29" s="229" t="str">
        <f aca="false">IF((CP29&lt;&gt;""),($F29=CM29)*($G29=CN29),"")</f>
        <v/>
      </c>
      <c r="CS29" s="229" t="str">
        <f aca="false">IF(CP29&lt;&gt;"",IF(ABS($F29-$G29)&gt;=PrSettings!$M$7,(ABS($F29-$G29-CM29+CN29)&lt;=1)*1,IF(AND(CP29,$F29=$G29,$F29&gt;=PrSettings!$M$6),(ABS(CM29-$F29)&lt;=1)*1,IF(AND(ABS($F29-$G29-CM29+CN29)&lt;=1,$F29+$G29&gt;=PrSettings!$M$8),(ABS(CM29-$F29)&lt;=1)*(ABS(CN29-$G29)&lt;=1)*1,""))),"")</f>
        <v/>
      </c>
      <c r="CT29" s="236"/>
      <c r="CV29" s="227" t="n">
        <f aca="false">$B29</f>
        <v>26</v>
      </c>
      <c r="CW29" s="228" t="str">
        <f aca="false">GrpD!$B$6</f>
        <v>Poland</v>
      </c>
      <c r="CX29" s="229" t="n">
        <f aca="false">$D29</f>
        <v>11</v>
      </c>
      <c r="CY29" s="228" t="str">
        <f aca="false">GrpD!$D$6</f>
        <v>Austria</v>
      </c>
      <c r="CZ29" s="232"/>
      <c r="DA29" s="232"/>
      <c r="DB29" s="235"/>
      <c r="DC29" s="229" t="str">
        <f aca="false">IF(($F29&lt;&gt;"")*($G29&lt;&gt;"")*(CZ29&lt;&gt;"")*(DA29&lt;&gt;""),($F29&gt;$G29)*(CZ29&gt;DA29)+($F29=$G29)*(CZ29=DA29)+($F29&lt;$G29)*(CZ29&lt;DA29),"")</f>
        <v/>
      </c>
      <c r="DD29" s="229" t="str">
        <f aca="false">IF((DC29&lt;&gt;""),IF(OR($F29&lt;&gt;$G29,PrSettings!$M$4="●"),(($F29-$G29)=(CZ29-DA29))*1,0),"")</f>
        <v/>
      </c>
      <c r="DE29" s="229" t="str">
        <f aca="false">IF((DC29&lt;&gt;""),($F29=CZ29)*($G29=DA29),"")</f>
        <v/>
      </c>
      <c r="DF29" s="229" t="str">
        <f aca="false">IF(DC29&lt;&gt;"",IF(ABS($F29-$G29)&gt;=PrSettings!$M$7,(ABS($F29-$G29-CZ29+DA29)&lt;=1)*1,IF(AND(DC29,$F29=$G29,$F29&gt;=PrSettings!$M$6),(ABS(CZ29-$F29)&lt;=1)*1,IF(AND(ABS($F29-$G29-CZ29+DA29)&lt;=1,$F29+$G29&gt;=PrSettings!$M$8),(ABS(CZ29-$F29)&lt;=1)*(ABS(DA29-$G29)&lt;=1)*1,""))),"")</f>
        <v/>
      </c>
      <c r="DG29" s="236"/>
      <c r="DI29" s="227" t="n">
        <f aca="false">$B29</f>
        <v>26</v>
      </c>
      <c r="DJ29" s="228" t="str">
        <f aca="false">GrpD!$B$6</f>
        <v>Poland</v>
      </c>
      <c r="DK29" s="229" t="n">
        <f aca="false">$D29</f>
        <v>11</v>
      </c>
      <c r="DL29" s="228" t="str">
        <f aca="false">GrpD!$D$6</f>
        <v>Austria</v>
      </c>
      <c r="DM29" s="232"/>
      <c r="DN29" s="232"/>
      <c r="DO29" s="235"/>
      <c r="DP29" s="229" t="str">
        <f aca="false">IF(($F29&lt;&gt;"")*($G29&lt;&gt;"")*(DM29&lt;&gt;"")*(DN29&lt;&gt;""),($F29&gt;$G29)*(DM29&gt;DN29)+($F29=$G29)*(DM29=DN29)+($F29&lt;$G29)*(DM29&lt;DN29),"")</f>
        <v/>
      </c>
      <c r="DQ29" s="229" t="str">
        <f aca="false">IF((DP29&lt;&gt;""),IF(OR($F29&lt;&gt;$G29,PrSettings!$M$4="●"),(($F29-$G29)=(DM29-DN29))*1,0),"")</f>
        <v/>
      </c>
      <c r="DR29" s="229" t="str">
        <f aca="false">IF((DP29&lt;&gt;""),($F29=DM29)*($G29=DN29),"")</f>
        <v/>
      </c>
      <c r="DS29" s="229" t="str">
        <f aca="false">IF(DP29&lt;&gt;"",IF(ABS($F29-$G29)&gt;=PrSettings!$M$7,(ABS($F29-$G29-DM29+DN29)&lt;=1)*1,IF(AND(DP29,$F29=$G29,$F29&gt;=PrSettings!$M$6),(ABS(DM29-$F29)&lt;=1)*1,IF(AND(ABS($F29-$G29-DM29+DN29)&lt;=1,$F29+$G29&gt;=PrSettings!$M$8),(ABS(DM29-$F29)&lt;=1)*(ABS(DN29-$G29)&lt;=1)*1,""))),"")</f>
        <v/>
      </c>
      <c r="DT29" s="236"/>
      <c r="DV29" s="227" t="n">
        <f aca="false">$B29</f>
        <v>26</v>
      </c>
      <c r="DW29" s="228" t="str">
        <f aca="false">GrpD!$B$6</f>
        <v>Poland</v>
      </c>
      <c r="DX29" s="229" t="n">
        <f aca="false">$D29</f>
        <v>11</v>
      </c>
      <c r="DY29" s="228" t="str">
        <f aca="false">GrpD!$D$6</f>
        <v>Austria</v>
      </c>
      <c r="DZ29" s="232"/>
      <c r="EA29" s="232"/>
      <c r="EB29" s="235"/>
      <c r="EC29" s="229" t="str">
        <f aca="false">IF(($F29&lt;&gt;"")*($G29&lt;&gt;"")*(DZ29&lt;&gt;"")*(EA29&lt;&gt;""),($F29&gt;$G29)*(DZ29&gt;EA29)+($F29=$G29)*(DZ29=EA29)+($F29&lt;$G29)*(DZ29&lt;EA29),"")</f>
        <v/>
      </c>
      <c r="ED29" s="229" t="str">
        <f aca="false">IF((EC29&lt;&gt;""),IF(OR($F29&lt;&gt;$G29,PrSettings!$M$4="●"),(($F29-$G29)=(DZ29-EA29))*1,0),"")</f>
        <v/>
      </c>
      <c r="EE29" s="229" t="str">
        <f aca="false">IF((EC29&lt;&gt;""),($F29=DZ29)*($G29=EA29),"")</f>
        <v/>
      </c>
      <c r="EF29" s="229" t="str">
        <f aca="false">IF(EC29&lt;&gt;"",IF(ABS($F29-$G29)&gt;=PrSettings!$M$7,(ABS($F29-$G29-DZ29+EA29)&lt;=1)*1,IF(AND(EC29,$F29=$G29,$F29&gt;=PrSettings!$M$6),(ABS(DZ29-$F29)&lt;=1)*1,IF(AND(ABS($F29-$G29-DZ29+EA29)&lt;=1,$F29+$G29&gt;=PrSettings!$M$8),(ABS(DZ29-$F29)&lt;=1)*(ABS(EA29-$G29)&lt;=1)*1,""))),"")</f>
        <v/>
      </c>
      <c r="EG29" s="236"/>
      <c r="EI29" s="227" t="n">
        <f aca="false">$B29</f>
        <v>26</v>
      </c>
      <c r="EJ29" s="228" t="str">
        <f aca="false">GrpD!$B$6</f>
        <v>Poland</v>
      </c>
      <c r="EK29" s="229" t="n">
        <f aca="false">$D29</f>
        <v>11</v>
      </c>
      <c r="EL29" s="228" t="str">
        <f aca="false">GrpD!$D$6</f>
        <v>Austria</v>
      </c>
      <c r="EM29" s="232"/>
      <c r="EN29" s="232"/>
      <c r="EO29" s="235"/>
      <c r="EP29" s="229" t="str">
        <f aca="false">IF(($F29&lt;&gt;"")*($G29&lt;&gt;"")*(EM29&lt;&gt;"")*(EN29&lt;&gt;""),($F29&gt;$G29)*(EM29&gt;EN29)+($F29=$G29)*(EM29=EN29)+($F29&lt;$G29)*(EM29&lt;EN29),"")</f>
        <v/>
      </c>
      <c r="EQ29" s="229" t="str">
        <f aca="false">IF((EP29&lt;&gt;""),IF(OR($F29&lt;&gt;$G29,PrSettings!$M$4="●"),(($F29-$G29)=(EM29-EN29))*1,0),"")</f>
        <v/>
      </c>
      <c r="ER29" s="229" t="str">
        <f aca="false">IF((EP29&lt;&gt;""),($F29=EM29)*($G29=EN29),"")</f>
        <v/>
      </c>
      <c r="ES29" s="229" t="str">
        <f aca="false">IF(EP29&lt;&gt;"",IF(ABS($F29-$G29)&gt;=PrSettings!$M$7,(ABS($F29-$G29-EM29+EN29)&lt;=1)*1,IF(AND(EP29,$F29=$G29,$F29&gt;=PrSettings!$M$6),(ABS(EM29-$F29)&lt;=1)*1,IF(AND(ABS($F29-$G29-EM29+EN29)&lt;=1,$F29+$G29&gt;=PrSettings!$M$8),(ABS(EM29-$F29)&lt;=1)*(ABS(EN29-$G29)&lt;=1)*1,""))),"")</f>
        <v/>
      </c>
      <c r="ET29" s="236"/>
      <c r="EV29" s="227" t="n">
        <f aca="false">$B29</f>
        <v>26</v>
      </c>
      <c r="EW29" s="228" t="str">
        <f aca="false">GrpD!$B$6</f>
        <v>Poland</v>
      </c>
      <c r="EX29" s="229" t="n">
        <f aca="false">$D29</f>
        <v>11</v>
      </c>
      <c r="EY29" s="228" t="str">
        <f aca="false">GrpD!$D$6</f>
        <v>Austria</v>
      </c>
      <c r="EZ29" s="232"/>
      <c r="FA29" s="232"/>
      <c r="FB29" s="235"/>
      <c r="FC29" s="229" t="str">
        <f aca="false">IF(($F29&lt;&gt;"")*($G29&lt;&gt;"")*(EZ29&lt;&gt;"")*(FA29&lt;&gt;""),($F29&gt;$G29)*(EZ29&gt;FA29)+($F29=$G29)*(EZ29=FA29)+($F29&lt;$G29)*(EZ29&lt;FA29),"")</f>
        <v/>
      </c>
      <c r="FD29" s="229" t="str">
        <f aca="false">IF((FC29&lt;&gt;""),IF(OR($F29&lt;&gt;$G29,PrSettings!$M$4="●"),(($F29-$G29)=(EZ29-FA29))*1,0),"")</f>
        <v/>
      </c>
      <c r="FE29" s="229" t="str">
        <f aca="false">IF((FC29&lt;&gt;""),($F29=EZ29)*($G29=FA29),"")</f>
        <v/>
      </c>
      <c r="FF29" s="229" t="str">
        <f aca="false">IF(FC29&lt;&gt;"",IF(ABS($F29-$G29)&gt;=PrSettings!$M$7,(ABS($F29-$G29-EZ29+FA29)&lt;=1)*1,IF(AND(FC29,$F29=$G29,$F29&gt;=PrSettings!$M$6),(ABS(EZ29-$F29)&lt;=1)*1,IF(AND(ABS($F29-$G29-EZ29+FA29)&lt;=1,$F29+$G29&gt;=PrSettings!$M$8),(ABS(EZ29-$F29)&lt;=1)*(ABS(FA29-$G29)&lt;=1)*1,""))),"")</f>
        <v/>
      </c>
      <c r="FG29" s="236"/>
      <c r="FI29" s="227" t="n">
        <f aca="false">$B29</f>
        <v>26</v>
      </c>
      <c r="FJ29" s="228" t="str">
        <f aca="false">GrpD!$B$6</f>
        <v>Poland</v>
      </c>
      <c r="FK29" s="229" t="n">
        <f aca="false">$D29</f>
        <v>11</v>
      </c>
      <c r="FL29" s="228" t="str">
        <f aca="false">GrpD!$D$6</f>
        <v>Austria</v>
      </c>
      <c r="FM29" s="232"/>
      <c r="FN29" s="232"/>
      <c r="FO29" s="235"/>
      <c r="FP29" s="229" t="str">
        <f aca="false">IF(($F29&lt;&gt;"")*($G29&lt;&gt;"")*(FM29&lt;&gt;"")*(FN29&lt;&gt;""),($F29&gt;$G29)*(FM29&gt;FN29)+($F29=$G29)*(FM29=FN29)+($F29&lt;$G29)*(FM29&lt;FN29),"")</f>
        <v/>
      </c>
      <c r="FQ29" s="229" t="str">
        <f aca="false">IF((FP29&lt;&gt;""),IF(OR($F29&lt;&gt;$G29,PrSettings!$M$4="●"),(($F29-$G29)=(FM29-FN29))*1,0),"")</f>
        <v/>
      </c>
      <c r="FR29" s="229" t="str">
        <f aca="false">IF((FP29&lt;&gt;""),($F29=FM29)*($G29=FN29),"")</f>
        <v/>
      </c>
      <c r="FS29" s="229" t="str">
        <f aca="false">IF(FP29&lt;&gt;"",IF(ABS($F29-$G29)&gt;=PrSettings!$M$7,(ABS($F29-$G29-FM29+FN29)&lt;=1)*1,IF(AND(FP29,$F29=$G29,$F29&gt;=PrSettings!$M$6),(ABS(FM29-$F29)&lt;=1)*1,IF(AND(ABS($F29-$G29-FM29+FN29)&lt;=1,$F29+$G29&gt;=PrSettings!$M$8),(ABS(FM29-$F29)&lt;=1)*(ABS(FN29-$G29)&lt;=1)*1,""))),"")</f>
        <v/>
      </c>
      <c r="FT29" s="236"/>
      <c r="FV29" s="227" t="n">
        <f aca="false">$B29</f>
        <v>26</v>
      </c>
      <c r="FW29" s="228" t="str">
        <f aca="false">GrpD!$B$6</f>
        <v>Poland</v>
      </c>
      <c r="FX29" s="229" t="n">
        <f aca="false">$D29</f>
        <v>11</v>
      </c>
      <c r="FY29" s="228" t="str">
        <f aca="false">GrpD!$D$6</f>
        <v>Austria</v>
      </c>
      <c r="FZ29" s="232"/>
      <c r="GA29" s="232"/>
      <c r="GB29" s="235"/>
      <c r="GC29" s="229" t="str">
        <f aca="false">IF(($F29&lt;&gt;"")*($G29&lt;&gt;"")*(FZ29&lt;&gt;"")*(GA29&lt;&gt;""),($F29&gt;$G29)*(FZ29&gt;GA29)+($F29=$G29)*(FZ29=GA29)+($F29&lt;$G29)*(FZ29&lt;GA29),"")</f>
        <v/>
      </c>
      <c r="GD29" s="229" t="str">
        <f aca="false">IF((GC29&lt;&gt;""),IF(OR($F29&lt;&gt;$G29,PrSettings!$M$4="●"),(($F29-$G29)=(FZ29-GA29))*1,0),"")</f>
        <v/>
      </c>
      <c r="GE29" s="229" t="str">
        <f aca="false">IF((GC29&lt;&gt;""),($F29=FZ29)*($G29=GA29),"")</f>
        <v/>
      </c>
      <c r="GF29" s="229" t="str">
        <f aca="false">IF(GC29&lt;&gt;"",IF(ABS($F29-$G29)&gt;=PrSettings!$M$7,(ABS($F29-$G29-FZ29+GA29)&lt;=1)*1,IF(AND(GC29,$F29=$G29,$F29&gt;=PrSettings!$M$6),(ABS(FZ29-$F29)&lt;=1)*1,IF(AND(ABS($F29-$G29-FZ29+GA29)&lt;=1,$F29+$G29&gt;=PrSettings!$M$8),(ABS(FZ29-$F29)&lt;=1)*(ABS(GA29-$G29)&lt;=1)*1,""))),"")</f>
        <v/>
      </c>
      <c r="GG29" s="236"/>
      <c r="GI29" s="227" t="n">
        <f aca="false">$B29</f>
        <v>26</v>
      </c>
      <c r="GJ29" s="228" t="str">
        <f aca="false">GrpD!$B$6</f>
        <v>Poland</v>
      </c>
      <c r="GK29" s="229" t="n">
        <f aca="false">$D29</f>
        <v>11</v>
      </c>
      <c r="GL29" s="228" t="str">
        <f aca="false">GrpD!$D$6</f>
        <v>Austria</v>
      </c>
      <c r="GM29" s="232"/>
      <c r="GN29" s="232"/>
      <c r="GO29" s="235"/>
      <c r="GP29" s="229" t="str">
        <f aca="false">IF(($F29&lt;&gt;"")*($G29&lt;&gt;"")*(GM29&lt;&gt;"")*(GN29&lt;&gt;""),($F29&gt;$G29)*(GM29&gt;GN29)+($F29=$G29)*(GM29=GN29)+($F29&lt;$G29)*(GM29&lt;GN29),"")</f>
        <v/>
      </c>
      <c r="GQ29" s="229" t="str">
        <f aca="false">IF((GP29&lt;&gt;""),IF(OR($F29&lt;&gt;$G29,PrSettings!$M$4="●"),(($F29-$G29)=(GM29-GN29))*1,0),"")</f>
        <v/>
      </c>
      <c r="GR29" s="229" t="str">
        <f aca="false">IF((GP29&lt;&gt;""),($F29=GM29)*($G29=GN29),"")</f>
        <v/>
      </c>
      <c r="GS29" s="229" t="str">
        <f aca="false">IF(GP29&lt;&gt;"",IF(ABS($F29-$G29)&gt;=PrSettings!$M$7,(ABS($F29-$G29-GM29+GN29)&lt;=1)*1,IF(AND(GP29,$F29=$G29,$F29&gt;=PrSettings!$M$6),(ABS(GM29-$F29)&lt;=1)*1,IF(AND(ABS($F29-$G29-GM29+GN29)&lt;=1,$F29+$G29&gt;=PrSettings!$M$8),(ABS(GM29-$F29)&lt;=1)*(ABS(GN29-$G29)&lt;=1)*1,""))),"")</f>
        <v/>
      </c>
      <c r="GT29" s="236"/>
      <c r="GV29" s="227" t="n">
        <f aca="false">$B29</f>
        <v>26</v>
      </c>
      <c r="GW29" s="228" t="str">
        <f aca="false">GrpD!$B$6</f>
        <v>Poland</v>
      </c>
      <c r="GX29" s="229" t="n">
        <f aca="false">$D29</f>
        <v>11</v>
      </c>
      <c r="GY29" s="228" t="str">
        <f aca="false">GrpD!$D$6</f>
        <v>Austria</v>
      </c>
      <c r="GZ29" s="232"/>
      <c r="HA29" s="232"/>
      <c r="HB29" s="235"/>
      <c r="HC29" s="229" t="str">
        <f aca="false">IF(($F29&lt;&gt;"")*($G29&lt;&gt;"")*(GZ29&lt;&gt;"")*(HA29&lt;&gt;""),($F29&gt;$G29)*(GZ29&gt;HA29)+($F29=$G29)*(GZ29=HA29)+($F29&lt;$G29)*(GZ29&lt;HA29),"")</f>
        <v/>
      </c>
      <c r="HD29" s="229" t="str">
        <f aca="false">IF((HC29&lt;&gt;""),IF(OR($F29&lt;&gt;$G29,PrSettings!$M$4="●"),(($F29-$G29)=(GZ29-HA29))*1,0),"")</f>
        <v/>
      </c>
      <c r="HE29" s="229" t="str">
        <f aca="false">IF((HC29&lt;&gt;""),($F29=GZ29)*($G29=HA29),"")</f>
        <v/>
      </c>
      <c r="HF29" s="229" t="str">
        <f aca="false">IF(HC29&lt;&gt;"",IF(ABS($F29-$G29)&gt;=PrSettings!$M$7,(ABS($F29-$G29-GZ29+HA29)&lt;=1)*1,IF(AND(HC29,$F29=$G29,$F29&gt;=PrSettings!$M$6),(ABS(GZ29-$F29)&lt;=1)*1,IF(AND(ABS($F29-$G29-GZ29+HA29)&lt;=1,$F29+$G29&gt;=PrSettings!$M$8),(ABS(GZ29-$F29)&lt;=1)*(ABS(HA29-$G29)&lt;=1)*1,""))),"")</f>
        <v/>
      </c>
      <c r="HG29" s="236"/>
      <c r="HI29" s="227" t="n">
        <f aca="false">$B29</f>
        <v>26</v>
      </c>
      <c r="HJ29" s="228" t="str">
        <f aca="false">GrpD!$B$6</f>
        <v>Poland</v>
      </c>
      <c r="HK29" s="229" t="n">
        <f aca="false">$D29</f>
        <v>11</v>
      </c>
      <c r="HL29" s="228" t="str">
        <f aca="false">GrpD!$D$6</f>
        <v>Austria</v>
      </c>
      <c r="HM29" s="232"/>
      <c r="HN29" s="232"/>
      <c r="HO29" s="235"/>
      <c r="HP29" s="229" t="str">
        <f aca="false">IF(($F29&lt;&gt;"")*($G29&lt;&gt;"")*(HM29&lt;&gt;"")*(HN29&lt;&gt;""),($F29&gt;$G29)*(HM29&gt;HN29)+($F29=$G29)*(HM29=HN29)+($F29&lt;$G29)*(HM29&lt;HN29),"")</f>
        <v/>
      </c>
      <c r="HQ29" s="229" t="str">
        <f aca="false">IF((HP29&lt;&gt;""),IF(OR($F29&lt;&gt;$G29,PrSettings!$M$4="●"),(($F29-$G29)=(HM29-HN29))*1,0),"")</f>
        <v/>
      </c>
      <c r="HR29" s="229" t="str">
        <f aca="false">IF((HP29&lt;&gt;""),($F29=HM29)*($G29=HN29),"")</f>
        <v/>
      </c>
      <c r="HS29" s="229" t="str">
        <f aca="false">IF(HP29&lt;&gt;"",IF(ABS($F29-$G29)&gt;=PrSettings!$M$7,(ABS($F29-$G29-HM29+HN29)&lt;=1)*1,IF(AND(HP29,$F29=$G29,$F29&gt;=PrSettings!$M$6),(ABS(HM29-$F29)&lt;=1)*1,IF(AND(ABS($F29-$G29-HM29+HN29)&lt;=1,$F29+$G29&gt;=PrSettings!$M$8),(ABS(HM29-$F29)&lt;=1)*(ABS(HN29-$G29)&lt;=1)*1,""))),"")</f>
        <v/>
      </c>
      <c r="HT29" s="236"/>
      <c r="HV29" s="227" t="n">
        <f aca="false">$B29</f>
        <v>26</v>
      </c>
      <c r="HW29" s="228" t="str">
        <f aca="false">GrpD!$B$6</f>
        <v>Poland</v>
      </c>
      <c r="HX29" s="229" t="n">
        <f aca="false">$D29</f>
        <v>11</v>
      </c>
      <c r="HY29" s="228" t="str">
        <f aca="false">GrpD!$D$6</f>
        <v>Austria</v>
      </c>
      <c r="HZ29" s="232"/>
      <c r="IA29" s="232"/>
      <c r="IB29" s="235"/>
      <c r="IC29" s="229" t="str">
        <f aca="false">IF(($F29&lt;&gt;"")*($G29&lt;&gt;"")*(HZ29&lt;&gt;"")*(IA29&lt;&gt;""),($F29&gt;$G29)*(HZ29&gt;IA29)+($F29=$G29)*(HZ29=IA29)+($F29&lt;$G29)*(HZ29&lt;IA29),"")</f>
        <v/>
      </c>
      <c r="ID29" s="229" t="str">
        <f aca="false">IF((IC29&lt;&gt;""),IF(OR($F29&lt;&gt;$G29,PrSettings!$M$4="●"),(($F29-$G29)=(HZ29-IA29))*1,0),"")</f>
        <v/>
      </c>
      <c r="IE29" s="229" t="str">
        <f aca="false">IF((IC29&lt;&gt;""),($F29=HZ29)*($G29=IA29),"")</f>
        <v/>
      </c>
      <c r="IF29" s="229" t="str">
        <f aca="false">IF(IC29&lt;&gt;"",IF(ABS($F29-$G29)&gt;=PrSettings!$M$7,(ABS($F29-$G29-HZ29+IA29)&lt;=1)*1,IF(AND(IC29,$F29=$G29,$F29&gt;=PrSettings!$M$6),(ABS(HZ29-$F29)&lt;=1)*1,IF(AND(ABS($F29-$G29-HZ29+IA29)&lt;=1,$F29+$G29&gt;=PrSettings!$M$8),(ABS(HZ29-$F29)&lt;=1)*(ABS(IA29-$G29)&lt;=1)*1,""))),"")</f>
        <v/>
      </c>
      <c r="IG29" s="236"/>
      <c r="II29" s="227" t="n">
        <f aca="false">$B29</f>
        <v>26</v>
      </c>
      <c r="IJ29" s="228" t="str">
        <f aca="false">GrpD!$B$6</f>
        <v>Poland</v>
      </c>
      <c r="IK29" s="229" t="n">
        <f aca="false">$D29</f>
        <v>11</v>
      </c>
      <c r="IL29" s="228" t="str">
        <f aca="false">GrpD!$D$6</f>
        <v>Austria</v>
      </c>
      <c r="IM29" s="232"/>
      <c r="IN29" s="232"/>
      <c r="IO29" s="235"/>
      <c r="IP29" s="229" t="str">
        <f aca="false">IF(($F29&lt;&gt;"")*($G29&lt;&gt;"")*(IM29&lt;&gt;"")*(IN29&lt;&gt;""),($F29&gt;$G29)*(IM29&gt;IN29)+($F29=$G29)*(IM29=IN29)+($F29&lt;$G29)*(IM29&lt;IN29),"")</f>
        <v/>
      </c>
      <c r="IQ29" s="229" t="str">
        <f aca="false">IF((IP29&lt;&gt;""),IF(OR($F29&lt;&gt;$G29,PrSettings!$M$4="●"),(($F29-$G29)=(IM29-IN29))*1,0),"")</f>
        <v/>
      </c>
      <c r="IR29" s="229" t="str">
        <f aca="false">IF((IP29&lt;&gt;""),($F29=IM29)*($G29=IN29),"")</f>
        <v/>
      </c>
      <c r="IS29" s="229" t="str">
        <f aca="false">IF(IP29&lt;&gt;"",IF(ABS($F29-$G29)&gt;=PrSettings!$M$7,(ABS($F29-$G29-IM29+IN29)&lt;=1)*1,IF(AND(IP29,$F29=$G29,$F29&gt;=PrSettings!$M$6),(ABS(IM29-$F29)&lt;=1)*1,IF(AND(ABS($F29-$G29-IM29+IN29)&lt;=1,$F29+$G29&gt;=PrSettings!$M$8),(ABS(IM29-$F29)&lt;=1)*(ABS(IN29-$G29)&lt;=1)*1,""))),"")</f>
        <v/>
      </c>
      <c r="IT29" s="236"/>
      <c r="IV29" s="227" t="n">
        <f aca="false">$B29</f>
        <v>26</v>
      </c>
      <c r="IW29" s="228" t="str">
        <f aca="false">GrpD!$B$6</f>
        <v>Poland</v>
      </c>
      <c r="IX29" s="229" t="n">
        <f aca="false">$D29</f>
        <v>11</v>
      </c>
      <c r="IY29" s="228" t="str">
        <f aca="false">GrpD!$D$6</f>
        <v>Austria</v>
      </c>
      <c r="IZ29" s="232"/>
      <c r="JA29" s="232"/>
      <c r="JB29" s="235"/>
      <c r="JC29" s="229" t="str">
        <f aca="false">IF(($F29&lt;&gt;"")*($G29&lt;&gt;"")*(IZ29&lt;&gt;"")*(JA29&lt;&gt;""),($F29&gt;$G29)*(IZ29&gt;JA29)+($F29=$G29)*(IZ29=JA29)+($F29&lt;$G29)*(IZ29&lt;JA29),"")</f>
        <v/>
      </c>
      <c r="JD29" s="229" t="str">
        <f aca="false">IF((JC29&lt;&gt;""),IF(OR($F29&lt;&gt;$G29,PrSettings!$M$4="●"),(($F29-$G29)=(IZ29-JA29))*1,0),"")</f>
        <v/>
      </c>
      <c r="JE29" s="229" t="str">
        <f aca="false">IF((JC29&lt;&gt;""),($F29=IZ29)*($G29=JA29),"")</f>
        <v/>
      </c>
      <c r="JF29" s="229" t="str">
        <f aca="false">IF(JC29&lt;&gt;"",IF(ABS($F29-$G29)&gt;=PrSettings!$M$7,(ABS($F29-$G29-IZ29+JA29)&lt;=1)*1,IF(AND(JC29,$F29=$G29,$F29&gt;=PrSettings!$M$6),(ABS(IZ29-$F29)&lt;=1)*1,IF(AND(ABS($F29-$G29-IZ29+JA29)&lt;=1,$F29+$G29&gt;=PrSettings!$M$8),(ABS(IZ29-$F29)&lt;=1)*(ABS(JA29-$G29)&lt;=1)*1,""))),"")</f>
        <v/>
      </c>
      <c r="JG29" s="236"/>
      <c r="JI29" s="227" t="n">
        <f aca="false">$B29</f>
        <v>26</v>
      </c>
      <c r="JJ29" s="228" t="str">
        <f aca="false">GrpD!$B$6</f>
        <v>Poland</v>
      </c>
      <c r="JK29" s="229" t="n">
        <f aca="false">$D29</f>
        <v>11</v>
      </c>
      <c r="JL29" s="228" t="str">
        <f aca="false">GrpD!$D$6</f>
        <v>Austria</v>
      </c>
      <c r="JM29" s="232"/>
      <c r="JN29" s="232"/>
      <c r="JO29" s="235"/>
      <c r="JP29" s="229" t="str">
        <f aca="false">IF(($F29&lt;&gt;"")*($G29&lt;&gt;"")*(JM29&lt;&gt;"")*(JN29&lt;&gt;""),($F29&gt;$G29)*(JM29&gt;JN29)+($F29=$G29)*(JM29=JN29)+($F29&lt;$G29)*(JM29&lt;JN29),"")</f>
        <v/>
      </c>
      <c r="JQ29" s="229" t="str">
        <f aca="false">IF((JP29&lt;&gt;""),IF(OR($F29&lt;&gt;$G29,PrSettings!$M$4="●"),(($F29-$G29)=(JM29-JN29))*1,0),"")</f>
        <v/>
      </c>
      <c r="JR29" s="229" t="str">
        <f aca="false">IF((JP29&lt;&gt;""),($F29=JM29)*($G29=JN29),"")</f>
        <v/>
      </c>
      <c r="JS29" s="229" t="str">
        <f aca="false">IF(JP29&lt;&gt;"",IF(ABS($F29-$G29)&gt;=PrSettings!$M$7,(ABS($F29-$G29-JM29+JN29)&lt;=1)*1,IF(AND(JP29,$F29=$G29,$F29&gt;=PrSettings!$M$6),(ABS(JM29-$F29)&lt;=1)*1,IF(AND(ABS($F29-$G29-JM29+JN29)&lt;=1,$F29+$G29&gt;=PrSettings!$M$8),(ABS(JM29-$F29)&lt;=1)*(ABS(JN29-$G29)&lt;=1)*1,""))),"")</f>
        <v/>
      </c>
      <c r="JT29" s="236"/>
      <c r="JV29" s="227" t="n">
        <f aca="false">$B29</f>
        <v>26</v>
      </c>
      <c r="JW29" s="228" t="str">
        <f aca="false">GrpD!$B$6</f>
        <v>Poland</v>
      </c>
      <c r="JX29" s="229" t="n">
        <f aca="false">$D29</f>
        <v>11</v>
      </c>
      <c r="JY29" s="228" t="str">
        <f aca="false">GrpD!$D$6</f>
        <v>Austria</v>
      </c>
      <c r="JZ29" s="232"/>
      <c r="KA29" s="232"/>
      <c r="KB29" s="235"/>
      <c r="KC29" s="229" t="str">
        <f aca="false">IF(($F29&lt;&gt;"")*($G29&lt;&gt;"")*(JZ29&lt;&gt;"")*(KA29&lt;&gt;""),($F29&gt;$G29)*(JZ29&gt;KA29)+($F29=$G29)*(JZ29=KA29)+($F29&lt;$G29)*(JZ29&lt;KA29),"")</f>
        <v/>
      </c>
      <c r="KD29" s="229" t="str">
        <f aca="false">IF((KC29&lt;&gt;""),IF(OR($F29&lt;&gt;$G29,PrSettings!$M$4="●"),(($F29-$G29)=(JZ29-KA29))*1,0),"")</f>
        <v/>
      </c>
      <c r="KE29" s="229" t="str">
        <f aca="false">IF((KC29&lt;&gt;""),($F29=JZ29)*($G29=KA29),"")</f>
        <v/>
      </c>
      <c r="KF29" s="229" t="str">
        <f aca="false">IF(KC29&lt;&gt;"",IF(ABS($F29-$G29)&gt;=PrSettings!$M$7,(ABS($F29-$G29-JZ29+KA29)&lt;=1)*1,IF(AND(KC29,$F29=$G29,$F29&gt;=PrSettings!$M$6),(ABS(JZ29-$F29)&lt;=1)*1,IF(AND(ABS($F29-$G29-JZ29+KA29)&lt;=1,$F29+$G29&gt;=PrSettings!$M$8),(ABS(JZ29-$F29)&lt;=1)*(ABS(KA29-$G29)&lt;=1)*1,""))),"")</f>
        <v/>
      </c>
      <c r="KG29" s="236"/>
      <c r="KI29" s="227" t="n">
        <f aca="false">$B29</f>
        <v>26</v>
      </c>
      <c r="KJ29" s="228" t="str">
        <f aca="false">GrpD!$B$6</f>
        <v>Poland</v>
      </c>
      <c r="KK29" s="229" t="n">
        <f aca="false">$D29</f>
        <v>11</v>
      </c>
      <c r="KL29" s="228" t="str">
        <f aca="false">GrpD!$D$6</f>
        <v>Austria</v>
      </c>
      <c r="KM29" s="232"/>
      <c r="KN29" s="232"/>
      <c r="KO29" s="235"/>
      <c r="KP29" s="229" t="str">
        <f aca="false">IF(($F29&lt;&gt;"")*($G29&lt;&gt;"")*(KM29&lt;&gt;"")*(KN29&lt;&gt;""),($F29&gt;$G29)*(KM29&gt;KN29)+($F29=$G29)*(KM29=KN29)+($F29&lt;$G29)*(KM29&lt;KN29),"")</f>
        <v/>
      </c>
      <c r="KQ29" s="229" t="str">
        <f aca="false">IF((KP29&lt;&gt;""),IF(OR($F29&lt;&gt;$G29,PrSettings!$M$4="●"),(($F29-$G29)=(KM29-KN29))*1,0),"")</f>
        <v/>
      </c>
      <c r="KR29" s="229" t="str">
        <f aca="false">IF((KP29&lt;&gt;""),($F29=KM29)*($G29=KN29),"")</f>
        <v/>
      </c>
      <c r="KS29" s="229" t="str">
        <f aca="false">IF(KP29&lt;&gt;"",IF(ABS($F29-$G29)&gt;=PrSettings!$M$7,(ABS($F29-$G29-KM29+KN29)&lt;=1)*1,IF(AND(KP29,$F29=$G29,$F29&gt;=PrSettings!$M$6),(ABS(KM29-$F29)&lt;=1)*1,IF(AND(ABS($F29-$G29-KM29+KN29)&lt;=1,$F29+$G29&gt;=PrSettings!$M$8),(ABS(KM29-$F29)&lt;=1)*(ABS(KN29-$G29)&lt;=1)*1,""))),"")</f>
        <v/>
      </c>
      <c r="KT29" s="236"/>
      <c r="KV29" s="227" t="n">
        <f aca="false">$B29</f>
        <v>26</v>
      </c>
      <c r="KW29" s="228" t="str">
        <f aca="false">GrpD!$B$6</f>
        <v>Poland</v>
      </c>
      <c r="KX29" s="229" t="n">
        <f aca="false">$D29</f>
        <v>11</v>
      </c>
      <c r="KY29" s="228" t="str">
        <f aca="false">GrpD!$D$6</f>
        <v>Austria</v>
      </c>
      <c r="KZ29" s="232"/>
      <c r="LA29" s="232"/>
      <c r="LB29" s="235"/>
      <c r="LC29" s="229" t="str">
        <f aca="false">IF(($F29&lt;&gt;"")*($G29&lt;&gt;"")*(KZ29&lt;&gt;"")*(LA29&lt;&gt;""),($F29&gt;$G29)*(KZ29&gt;LA29)+($F29=$G29)*(KZ29=LA29)+($F29&lt;$G29)*(KZ29&lt;LA29),"")</f>
        <v/>
      </c>
      <c r="LD29" s="229" t="str">
        <f aca="false">IF((LC29&lt;&gt;""),IF(OR($F29&lt;&gt;$G29,PrSettings!$M$4="●"),(($F29-$G29)=(KZ29-LA29))*1,0),"")</f>
        <v/>
      </c>
      <c r="LE29" s="229" t="str">
        <f aca="false">IF((LC29&lt;&gt;""),($F29=KZ29)*($G29=LA29),"")</f>
        <v/>
      </c>
      <c r="LF29" s="229" t="str">
        <f aca="false">IF(LC29&lt;&gt;"",IF(ABS($F29-$G29)&gt;=PrSettings!$M$7,(ABS($F29-$G29-KZ29+LA29)&lt;=1)*1,IF(AND(LC29,$F29=$G29,$F29&gt;=PrSettings!$M$6),(ABS(KZ29-$F29)&lt;=1)*1,IF(AND(ABS($F29-$G29-KZ29+LA29)&lt;=1,$F29+$G29&gt;=PrSettings!$M$8),(ABS(KZ29-$F29)&lt;=1)*(ABS(LA29-$G29)&lt;=1)*1,""))),"")</f>
        <v/>
      </c>
      <c r="LG29" s="236"/>
      <c r="LI29" s="227" t="n">
        <f aca="false">$B29</f>
        <v>26</v>
      </c>
      <c r="LJ29" s="228" t="str">
        <f aca="false">GrpD!$B$6</f>
        <v>Poland</v>
      </c>
      <c r="LK29" s="229" t="n">
        <f aca="false">$D29</f>
        <v>11</v>
      </c>
      <c r="LL29" s="228" t="str">
        <f aca="false">GrpD!$D$6</f>
        <v>Austria</v>
      </c>
      <c r="LM29" s="232"/>
      <c r="LN29" s="232"/>
      <c r="LO29" s="235"/>
      <c r="LP29" s="229" t="str">
        <f aca="false">IF(($F29&lt;&gt;"")*($G29&lt;&gt;"")*(LM29&lt;&gt;"")*(LN29&lt;&gt;""),($F29&gt;$G29)*(LM29&gt;LN29)+($F29=$G29)*(LM29=LN29)+($F29&lt;$G29)*(LM29&lt;LN29),"")</f>
        <v/>
      </c>
      <c r="LQ29" s="229" t="str">
        <f aca="false">IF((LP29&lt;&gt;""),IF(OR($F29&lt;&gt;$G29,PrSettings!$M$4="●"),(($F29-$G29)=(LM29-LN29))*1,0),"")</f>
        <v/>
      </c>
      <c r="LR29" s="229" t="str">
        <f aca="false">IF((LP29&lt;&gt;""),($F29=LM29)*($G29=LN29),"")</f>
        <v/>
      </c>
      <c r="LS29" s="229" t="str">
        <f aca="false">IF(LP29&lt;&gt;"",IF(ABS($F29-$G29)&gt;=PrSettings!$M$7,(ABS($F29-$G29-LM29+LN29)&lt;=1)*1,IF(AND(LP29,$F29=$G29,$F29&gt;=PrSettings!$M$6),(ABS(LM29-$F29)&lt;=1)*1,IF(AND(ABS($F29-$G29-LM29+LN29)&lt;=1,$F29+$G29&gt;=PrSettings!$M$8),(ABS(LM29-$F29)&lt;=1)*(ABS(LN29-$G29)&lt;=1)*1,""))),"")</f>
        <v/>
      </c>
      <c r="LT29" s="236"/>
      <c r="LV29" s="227" t="n">
        <f aca="false">$B29</f>
        <v>26</v>
      </c>
      <c r="LW29" s="228" t="str">
        <f aca="false">GrpD!$B$6</f>
        <v>Poland</v>
      </c>
      <c r="LX29" s="229" t="n">
        <f aca="false">$D29</f>
        <v>11</v>
      </c>
      <c r="LY29" s="228" t="str">
        <f aca="false">GrpD!$D$6</f>
        <v>Austria</v>
      </c>
      <c r="LZ29" s="232"/>
      <c r="MA29" s="232"/>
      <c r="MB29" s="235"/>
      <c r="MC29" s="229" t="str">
        <f aca="false">IF(($F29&lt;&gt;"")*($G29&lt;&gt;"")*(LZ29&lt;&gt;"")*(MA29&lt;&gt;""),($F29&gt;$G29)*(LZ29&gt;MA29)+($F29=$G29)*(LZ29=MA29)+($F29&lt;$G29)*(LZ29&lt;MA29),"")</f>
        <v/>
      </c>
      <c r="MD29" s="229" t="str">
        <f aca="false">IF((MC29&lt;&gt;""),IF(OR($F29&lt;&gt;$G29,PrSettings!$M$4="●"),(($F29-$G29)=(LZ29-MA29))*1,0),"")</f>
        <v/>
      </c>
      <c r="ME29" s="229" t="str">
        <f aca="false">IF((MC29&lt;&gt;""),($F29=LZ29)*($G29=MA29),"")</f>
        <v/>
      </c>
      <c r="MF29" s="229" t="str">
        <f aca="false">IF(MC29&lt;&gt;"",IF(ABS($F29-$G29)&gt;=PrSettings!$M$7,(ABS($F29-$G29-LZ29+MA29)&lt;=1)*1,IF(AND(MC29,$F29=$G29,$F29&gt;=PrSettings!$M$6),(ABS(LZ29-$F29)&lt;=1)*1,IF(AND(ABS($F29-$G29-LZ29+MA29)&lt;=1,$F29+$G29&gt;=PrSettings!$M$8),(ABS(LZ29-$F29)&lt;=1)*(ABS(MA29-$G29)&lt;=1)*1,""))),"")</f>
        <v/>
      </c>
      <c r="MG29" s="236"/>
    </row>
    <row r="30" customFormat="false" ht="15.75" hidden="false" customHeight="true" outlineLevel="0" collapsed="false">
      <c r="A30" s="153"/>
      <c r="B30" s="227" t="n">
        <f aca="false" t="array" ref="B30:B30">INDEX(Groups!$C$7:$C$35,MATCH(C30,Groups!$D$7:$D$35,0))</f>
        <v>12</v>
      </c>
      <c r="C30" s="228" t="str">
        <f aca="false">GrpD!$B$7</f>
        <v>Netherlands</v>
      </c>
      <c r="D30" s="229" t="n">
        <f aca="false" t="array" ref="D30:D30">INDEX(Groups!$C$7:$C$35,MATCH(E30,Groups!$D$7:$D$35,0))</f>
        <v>2</v>
      </c>
      <c r="E30" s="228" t="str">
        <f aca="false">GrpD!$D$7</f>
        <v>France</v>
      </c>
      <c r="F30" s="230" t="n">
        <f aca="false">GrpD!$E$7</f>
        <v>1</v>
      </c>
      <c r="G30" s="231" t="n">
        <f aca="false">GrpD!$G$7</f>
        <v>3</v>
      </c>
      <c r="H30" s="107"/>
      <c r="I30" s="227" t="n">
        <f aca="false">$B30</f>
        <v>12</v>
      </c>
      <c r="J30" s="228" t="str">
        <f aca="false">GrpD!$B$7</f>
        <v>Netherlands</v>
      </c>
      <c r="K30" s="229" t="n">
        <f aca="false">$D30</f>
        <v>2</v>
      </c>
      <c r="L30" s="228" t="str">
        <f aca="false">GrpD!$D$7</f>
        <v>France</v>
      </c>
      <c r="M30" s="232"/>
      <c r="N30" s="232"/>
      <c r="O30" s="235"/>
      <c r="P30" s="229" t="str">
        <f aca="false">IF(($F30&lt;&gt;"")*($G30&lt;&gt;"")*(M30&lt;&gt;"")*(N30&lt;&gt;""),($F30&gt;$G30)*(M30&gt;N30)+($F30=$G30)*(M30=N30)+($F30&lt;$G30)*(M30&lt;N30),"")</f>
        <v/>
      </c>
      <c r="Q30" s="229" t="str">
        <f aca="false">IF((P30&lt;&gt;""),IF(OR($F30&lt;&gt;$G30,PrSettings!$M$4="●"),(($F30-$G30)=(M30-N30))*1,0),"")</f>
        <v/>
      </c>
      <c r="R30" s="229" t="str">
        <f aca="false">IF((P30&lt;&gt;""),($F30=M30)*($G30=N30),"")</f>
        <v/>
      </c>
      <c r="S30" s="229" t="str">
        <f aca="false">IF(P30&lt;&gt;"",IF(ABS($F30-$G30)&gt;=PrSettings!$M$7,(ABS($F30-$G30-M30+N30)&lt;=1)*1,IF(AND(P30,$F30=$G30,$F30&gt;=PrSettings!$M$6),(ABS(M30-$F30)&lt;=1)*1,IF(AND(ABS($F30-$G30-M30+N30)&lt;=1,$F30+$G30&gt;=PrSettings!$M$8),(ABS(M30-$F30)&lt;=1)*(ABS(N30-$G30)&lt;=1)*1,""))),"")</f>
        <v/>
      </c>
      <c r="T30" s="236"/>
      <c r="V30" s="227" t="n">
        <f aca="false">$B30</f>
        <v>12</v>
      </c>
      <c r="W30" s="228" t="str">
        <f aca="false">GrpD!$B$7</f>
        <v>Netherlands</v>
      </c>
      <c r="X30" s="229" t="n">
        <f aca="false">$D30</f>
        <v>2</v>
      </c>
      <c r="Y30" s="228" t="str">
        <f aca="false">GrpD!$D$7</f>
        <v>France</v>
      </c>
      <c r="Z30" s="232"/>
      <c r="AA30" s="232"/>
      <c r="AB30" s="235"/>
      <c r="AC30" s="229" t="str">
        <f aca="false">IF(($F30&lt;&gt;"")*($G30&lt;&gt;"")*(Z30&lt;&gt;"")*(AA30&lt;&gt;""),($F30&gt;$G30)*(Z30&gt;AA30)+($F30=$G30)*(Z30=AA30)+($F30&lt;$G30)*(Z30&lt;AA30),"")</f>
        <v/>
      </c>
      <c r="AD30" s="229" t="str">
        <f aca="false">IF((AC30&lt;&gt;""),IF(OR($F30&lt;&gt;$G30,PrSettings!$M$4="●"),(($F30-$G30)=(Z30-AA30))*1,0),"")</f>
        <v/>
      </c>
      <c r="AE30" s="229" t="str">
        <f aca="false">IF((AC30&lt;&gt;""),($F30=Z30)*($G30=AA30),"")</f>
        <v/>
      </c>
      <c r="AF30" s="229" t="str">
        <f aca="false">IF(AC30&lt;&gt;"",IF(ABS($F30-$G30)&gt;=PrSettings!$M$7,(ABS($F30-$G30-Z30+AA30)&lt;=1)*1,IF(AND(AC30,$F30=$G30,$F30&gt;=PrSettings!$M$6),(ABS(Z30-$F30)&lt;=1)*1,IF(AND(ABS($F30-$G30-Z30+AA30)&lt;=1,$F30+$G30&gt;=PrSettings!$M$8),(ABS(Z30-$F30)&lt;=1)*(ABS(AA30-$G30)&lt;=1)*1,""))),"")</f>
        <v/>
      </c>
      <c r="AG30" s="236"/>
      <c r="AI30" s="227" t="n">
        <f aca="false">$B30</f>
        <v>12</v>
      </c>
      <c r="AJ30" s="228" t="str">
        <f aca="false">GrpD!$B$7</f>
        <v>Netherlands</v>
      </c>
      <c r="AK30" s="229" t="n">
        <f aca="false">$D30</f>
        <v>2</v>
      </c>
      <c r="AL30" s="228" t="str">
        <f aca="false">GrpD!$D$7</f>
        <v>France</v>
      </c>
      <c r="AM30" s="232"/>
      <c r="AN30" s="232"/>
      <c r="AO30" s="235"/>
      <c r="AP30" s="229" t="str">
        <f aca="false">IF(($F30&lt;&gt;"")*($G30&lt;&gt;"")*(AM30&lt;&gt;"")*(AN30&lt;&gt;""),($F30&gt;$G30)*(AM30&gt;AN30)+($F30=$G30)*(AM30=AN30)+($F30&lt;$G30)*(AM30&lt;AN30),"")</f>
        <v/>
      </c>
      <c r="AQ30" s="229" t="str">
        <f aca="false">IF((AP30&lt;&gt;""),IF(OR($F30&lt;&gt;$G30,PrSettings!$M$4="●"),(($F30-$G30)=(AM30-AN30))*1,0),"")</f>
        <v/>
      </c>
      <c r="AR30" s="229" t="str">
        <f aca="false">IF((AP30&lt;&gt;""),($F30=AM30)*($G30=AN30),"")</f>
        <v/>
      </c>
      <c r="AS30" s="229" t="str">
        <f aca="false">IF(AP30&lt;&gt;"",IF(ABS($F30-$G30)&gt;=PrSettings!$M$7,(ABS($F30-$G30-AM30+AN30)&lt;=1)*1,IF(AND(AP30,$F30=$G30,$F30&gt;=PrSettings!$M$6),(ABS(AM30-$F30)&lt;=1)*1,IF(AND(ABS($F30-$G30-AM30+AN30)&lt;=1,$F30+$G30&gt;=PrSettings!$M$8),(ABS(AM30-$F30)&lt;=1)*(ABS(AN30-$G30)&lt;=1)*1,""))),"")</f>
        <v/>
      </c>
      <c r="AT30" s="236"/>
      <c r="AV30" s="227" t="n">
        <f aca="false">$B30</f>
        <v>12</v>
      </c>
      <c r="AW30" s="228" t="str">
        <f aca="false">GrpD!$B$7</f>
        <v>Netherlands</v>
      </c>
      <c r="AX30" s="229" t="n">
        <f aca="false">$D30</f>
        <v>2</v>
      </c>
      <c r="AY30" s="228" t="str">
        <f aca="false">GrpD!$D$7</f>
        <v>France</v>
      </c>
      <c r="AZ30" s="232"/>
      <c r="BA30" s="232"/>
      <c r="BB30" s="235"/>
      <c r="BC30" s="229" t="str">
        <f aca="false">IF(($F30&lt;&gt;"")*($G30&lt;&gt;"")*(AZ30&lt;&gt;"")*(BA30&lt;&gt;""),($F30&gt;$G30)*(AZ30&gt;BA30)+($F30=$G30)*(AZ30=BA30)+($F30&lt;$G30)*(AZ30&lt;BA30),"")</f>
        <v/>
      </c>
      <c r="BD30" s="229" t="str">
        <f aca="false">IF((BC30&lt;&gt;""),IF(OR($F30&lt;&gt;$G30,PrSettings!$M$4="●"),(($F30-$G30)=(AZ30-BA30))*1,0),"")</f>
        <v/>
      </c>
      <c r="BE30" s="229" t="str">
        <f aca="false">IF((BC30&lt;&gt;""),($F30=AZ30)*($G30=BA30),"")</f>
        <v/>
      </c>
      <c r="BF30" s="229" t="str">
        <f aca="false">IF(BC30&lt;&gt;"",IF(ABS($F30-$G30)&gt;=PrSettings!$M$7,(ABS($F30-$G30-AZ30+BA30)&lt;=1)*1,IF(AND(BC30,$F30=$G30,$F30&gt;=PrSettings!$M$6),(ABS(AZ30-$F30)&lt;=1)*1,IF(AND(ABS($F30-$G30-AZ30+BA30)&lt;=1,$F30+$G30&gt;=PrSettings!$M$8),(ABS(AZ30-$F30)&lt;=1)*(ABS(BA30-$G30)&lt;=1)*1,""))),"")</f>
        <v/>
      </c>
      <c r="BG30" s="236"/>
      <c r="BI30" s="227" t="n">
        <f aca="false">$B30</f>
        <v>12</v>
      </c>
      <c r="BJ30" s="228" t="str">
        <f aca="false">GrpD!$B$7</f>
        <v>Netherlands</v>
      </c>
      <c r="BK30" s="229" t="n">
        <f aca="false">$D30</f>
        <v>2</v>
      </c>
      <c r="BL30" s="228" t="str">
        <f aca="false">GrpD!$D$7</f>
        <v>France</v>
      </c>
      <c r="BM30" s="232"/>
      <c r="BN30" s="232"/>
      <c r="BO30" s="235"/>
      <c r="BP30" s="229" t="str">
        <f aca="false">IF(($F30&lt;&gt;"")*($G30&lt;&gt;"")*(BM30&lt;&gt;"")*(BN30&lt;&gt;""),($F30&gt;$G30)*(BM30&gt;BN30)+($F30=$G30)*(BM30=BN30)+($F30&lt;$G30)*(BM30&lt;BN30),"")</f>
        <v/>
      </c>
      <c r="BQ30" s="229" t="str">
        <f aca="false">IF((BP30&lt;&gt;""),IF(OR($F30&lt;&gt;$G30,PrSettings!$M$4="●"),(($F30-$G30)=(BM30-BN30))*1,0),"")</f>
        <v/>
      </c>
      <c r="BR30" s="229" t="str">
        <f aca="false">IF((BP30&lt;&gt;""),($F30=BM30)*($G30=BN30),"")</f>
        <v/>
      </c>
      <c r="BS30" s="229" t="str">
        <f aca="false">IF(BP30&lt;&gt;"",IF(ABS($F30-$G30)&gt;=PrSettings!$M$7,(ABS($F30-$G30-BM30+BN30)&lt;=1)*1,IF(AND(BP30,$F30=$G30,$F30&gt;=PrSettings!$M$6),(ABS(BM30-$F30)&lt;=1)*1,IF(AND(ABS($F30-$G30-BM30+BN30)&lt;=1,$F30+$G30&gt;=PrSettings!$M$8),(ABS(BM30-$F30)&lt;=1)*(ABS(BN30-$G30)&lt;=1)*1,""))),"")</f>
        <v/>
      </c>
      <c r="BT30" s="236"/>
      <c r="BV30" s="227" t="n">
        <f aca="false">$B30</f>
        <v>12</v>
      </c>
      <c r="BW30" s="228" t="str">
        <f aca="false">GrpD!$B$7</f>
        <v>Netherlands</v>
      </c>
      <c r="BX30" s="229" t="n">
        <f aca="false">$D30</f>
        <v>2</v>
      </c>
      <c r="BY30" s="228" t="str">
        <f aca="false">GrpD!$D$7</f>
        <v>France</v>
      </c>
      <c r="BZ30" s="232"/>
      <c r="CA30" s="232"/>
      <c r="CB30" s="235"/>
      <c r="CC30" s="229" t="str">
        <f aca="false">IF(($F30&lt;&gt;"")*($G30&lt;&gt;"")*(BZ30&lt;&gt;"")*(CA30&lt;&gt;""),($F30&gt;$G30)*(BZ30&gt;CA30)+($F30=$G30)*(BZ30=CA30)+($F30&lt;$G30)*(BZ30&lt;CA30),"")</f>
        <v/>
      </c>
      <c r="CD30" s="229" t="str">
        <f aca="false">IF((CC30&lt;&gt;""),IF(OR($F30&lt;&gt;$G30,PrSettings!$M$4="●"),(($F30-$G30)=(BZ30-CA30))*1,0),"")</f>
        <v/>
      </c>
      <c r="CE30" s="229" t="str">
        <f aca="false">IF((CC30&lt;&gt;""),($F30=BZ30)*($G30=CA30),"")</f>
        <v/>
      </c>
      <c r="CF30" s="229" t="str">
        <f aca="false">IF(CC30&lt;&gt;"",IF(ABS($F30-$G30)&gt;=PrSettings!$M$7,(ABS($F30-$G30-BZ30+CA30)&lt;=1)*1,IF(AND(CC30,$F30=$G30,$F30&gt;=PrSettings!$M$6),(ABS(BZ30-$F30)&lt;=1)*1,IF(AND(ABS($F30-$G30-BZ30+CA30)&lt;=1,$F30+$G30&gt;=PrSettings!$M$8),(ABS(BZ30-$F30)&lt;=1)*(ABS(CA30-$G30)&lt;=1)*1,""))),"")</f>
        <v/>
      </c>
      <c r="CG30" s="236"/>
      <c r="CI30" s="227" t="n">
        <f aca="false">$B30</f>
        <v>12</v>
      </c>
      <c r="CJ30" s="228" t="str">
        <f aca="false">GrpD!$B$7</f>
        <v>Netherlands</v>
      </c>
      <c r="CK30" s="229" t="n">
        <f aca="false">$D30</f>
        <v>2</v>
      </c>
      <c r="CL30" s="228" t="str">
        <f aca="false">GrpD!$D$7</f>
        <v>France</v>
      </c>
      <c r="CM30" s="232"/>
      <c r="CN30" s="232"/>
      <c r="CO30" s="235"/>
      <c r="CP30" s="229" t="str">
        <f aca="false">IF(($F30&lt;&gt;"")*($G30&lt;&gt;"")*(CM30&lt;&gt;"")*(CN30&lt;&gt;""),($F30&gt;$G30)*(CM30&gt;CN30)+($F30=$G30)*(CM30=CN30)+($F30&lt;$G30)*(CM30&lt;CN30),"")</f>
        <v/>
      </c>
      <c r="CQ30" s="229" t="str">
        <f aca="false">IF((CP30&lt;&gt;""),IF(OR($F30&lt;&gt;$G30,PrSettings!$M$4="●"),(($F30-$G30)=(CM30-CN30))*1,0),"")</f>
        <v/>
      </c>
      <c r="CR30" s="229" t="str">
        <f aca="false">IF((CP30&lt;&gt;""),($F30=CM30)*($G30=CN30),"")</f>
        <v/>
      </c>
      <c r="CS30" s="229" t="str">
        <f aca="false">IF(CP30&lt;&gt;"",IF(ABS($F30-$G30)&gt;=PrSettings!$M$7,(ABS($F30-$G30-CM30+CN30)&lt;=1)*1,IF(AND(CP30,$F30=$G30,$F30&gt;=PrSettings!$M$6),(ABS(CM30-$F30)&lt;=1)*1,IF(AND(ABS($F30-$G30-CM30+CN30)&lt;=1,$F30+$G30&gt;=PrSettings!$M$8),(ABS(CM30-$F30)&lt;=1)*(ABS(CN30-$G30)&lt;=1)*1,""))),"")</f>
        <v/>
      </c>
      <c r="CT30" s="236"/>
      <c r="CV30" s="227" t="n">
        <f aca="false">$B30</f>
        <v>12</v>
      </c>
      <c r="CW30" s="228" t="str">
        <f aca="false">GrpD!$B$7</f>
        <v>Netherlands</v>
      </c>
      <c r="CX30" s="229" t="n">
        <f aca="false">$D30</f>
        <v>2</v>
      </c>
      <c r="CY30" s="228" t="str">
        <f aca="false">GrpD!$D$7</f>
        <v>France</v>
      </c>
      <c r="CZ30" s="232"/>
      <c r="DA30" s="232"/>
      <c r="DB30" s="235"/>
      <c r="DC30" s="229" t="str">
        <f aca="false">IF(($F30&lt;&gt;"")*($G30&lt;&gt;"")*(CZ30&lt;&gt;"")*(DA30&lt;&gt;""),($F30&gt;$G30)*(CZ30&gt;DA30)+($F30=$G30)*(CZ30=DA30)+($F30&lt;$G30)*(CZ30&lt;DA30),"")</f>
        <v/>
      </c>
      <c r="DD30" s="229" t="str">
        <f aca="false">IF((DC30&lt;&gt;""),IF(OR($F30&lt;&gt;$G30,PrSettings!$M$4="●"),(($F30-$G30)=(CZ30-DA30))*1,0),"")</f>
        <v/>
      </c>
      <c r="DE30" s="229" t="str">
        <f aca="false">IF((DC30&lt;&gt;""),($F30=CZ30)*($G30=DA30),"")</f>
        <v/>
      </c>
      <c r="DF30" s="229" t="str">
        <f aca="false">IF(DC30&lt;&gt;"",IF(ABS($F30-$G30)&gt;=PrSettings!$M$7,(ABS($F30-$G30-CZ30+DA30)&lt;=1)*1,IF(AND(DC30,$F30=$G30,$F30&gt;=PrSettings!$M$6),(ABS(CZ30-$F30)&lt;=1)*1,IF(AND(ABS($F30-$G30-CZ30+DA30)&lt;=1,$F30+$G30&gt;=PrSettings!$M$8),(ABS(CZ30-$F30)&lt;=1)*(ABS(DA30-$G30)&lt;=1)*1,""))),"")</f>
        <v/>
      </c>
      <c r="DG30" s="236"/>
      <c r="DI30" s="227" t="n">
        <f aca="false">$B30</f>
        <v>12</v>
      </c>
      <c r="DJ30" s="228" t="str">
        <f aca="false">GrpD!$B$7</f>
        <v>Netherlands</v>
      </c>
      <c r="DK30" s="229" t="n">
        <f aca="false">$D30</f>
        <v>2</v>
      </c>
      <c r="DL30" s="228" t="str">
        <f aca="false">GrpD!$D$7</f>
        <v>France</v>
      </c>
      <c r="DM30" s="232"/>
      <c r="DN30" s="232"/>
      <c r="DO30" s="235"/>
      <c r="DP30" s="229" t="str">
        <f aca="false">IF(($F30&lt;&gt;"")*($G30&lt;&gt;"")*(DM30&lt;&gt;"")*(DN30&lt;&gt;""),($F30&gt;$G30)*(DM30&gt;DN30)+($F30=$G30)*(DM30=DN30)+($F30&lt;$G30)*(DM30&lt;DN30),"")</f>
        <v/>
      </c>
      <c r="DQ30" s="229" t="str">
        <f aca="false">IF((DP30&lt;&gt;""),IF(OR($F30&lt;&gt;$G30,PrSettings!$M$4="●"),(($F30-$G30)=(DM30-DN30))*1,0),"")</f>
        <v/>
      </c>
      <c r="DR30" s="229" t="str">
        <f aca="false">IF((DP30&lt;&gt;""),($F30=DM30)*($G30=DN30),"")</f>
        <v/>
      </c>
      <c r="DS30" s="229" t="str">
        <f aca="false">IF(DP30&lt;&gt;"",IF(ABS($F30-$G30)&gt;=PrSettings!$M$7,(ABS($F30-$G30-DM30+DN30)&lt;=1)*1,IF(AND(DP30,$F30=$G30,$F30&gt;=PrSettings!$M$6),(ABS(DM30-$F30)&lt;=1)*1,IF(AND(ABS($F30-$G30-DM30+DN30)&lt;=1,$F30+$G30&gt;=PrSettings!$M$8),(ABS(DM30-$F30)&lt;=1)*(ABS(DN30-$G30)&lt;=1)*1,""))),"")</f>
        <v/>
      </c>
      <c r="DT30" s="236"/>
      <c r="DV30" s="227" t="n">
        <f aca="false">$B30</f>
        <v>12</v>
      </c>
      <c r="DW30" s="228" t="str">
        <f aca="false">GrpD!$B$7</f>
        <v>Netherlands</v>
      </c>
      <c r="DX30" s="229" t="n">
        <f aca="false">$D30</f>
        <v>2</v>
      </c>
      <c r="DY30" s="228" t="str">
        <f aca="false">GrpD!$D$7</f>
        <v>France</v>
      </c>
      <c r="DZ30" s="232"/>
      <c r="EA30" s="232"/>
      <c r="EB30" s="235"/>
      <c r="EC30" s="229" t="str">
        <f aca="false">IF(($F30&lt;&gt;"")*($G30&lt;&gt;"")*(DZ30&lt;&gt;"")*(EA30&lt;&gt;""),($F30&gt;$G30)*(DZ30&gt;EA30)+($F30=$G30)*(DZ30=EA30)+($F30&lt;$G30)*(DZ30&lt;EA30),"")</f>
        <v/>
      </c>
      <c r="ED30" s="229" t="str">
        <f aca="false">IF((EC30&lt;&gt;""),IF(OR($F30&lt;&gt;$G30,PrSettings!$M$4="●"),(($F30-$G30)=(DZ30-EA30))*1,0),"")</f>
        <v/>
      </c>
      <c r="EE30" s="229" t="str">
        <f aca="false">IF((EC30&lt;&gt;""),($F30=DZ30)*($G30=EA30),"")</f>
        <v/>
      </c>
      <c r="EF30" s="229" t="str">
        <f aca="false">IF(EC30&lt;&gt;"",IF(ABS($F30-$G30)&gt;=PrSettings!$M$7,(ABS($F30-$G30-DZ30+EA30)&lt;=1)*1,IF(AND(EC30,$F30=$G30,$F30&gt;=PrSettings!$M$6),(ABS(DZ30-$F30)&lt;=1)*1,IF(AND(ABS($F30-$G30-DZ30+EA30)&lt;=1,$F30+$G30&gt;=PrSettings!$M$8),(ABS(DZ30-$F30)&lt;=1)*(ABS(EA30-$G30)&lt;=1)*1,""))),"")</f>
        <v/>
      </c>
      <c r="EG30" s="236"/>
      <c r="EI30" s="227" t="n">
        <f aca="false">$B30</f>
        <v>12</v>
      </c>
      <c r="EJ30" s="228" t="str">
        <f aca="false">GrpD!$B$7</f>
        <v>Netherlands</v>
      </c>
      <c r="EK30" s="229" t="n">
        <f aca="false">$D30</f>
        <v>2</v>
      </c>
      <c r="EL30" s="228" t="str">
        <f aca="false">GrpD!$D$7</f>
        <v>France</v>
      </c>
      <c r="EM30" s="232"/>
      <c r="EN30" s="232"/>
      <c r="EO30" s="235"/>
      <c r="EP30" s="229" t="str">
        <f aca="false">IF(($F30&lt;&gt;"")*($G30&lt;&gt;"")*(EM30&lt;&gt;"")*(EN30&lt;&gt;""),($F30&gt;$G30)*(EM30&gt;EN30)+($F30=$G30)*(EM30=EN30)+($F30&lt;$G30)*(EM30&lt;EN30),"")</f>
        <v/>
      </c>
      <c r="EQ30" s="229" t="str">
        <f aca="false">IF((EP30&lt;&gt;""),IF(OR($F30&lt;&gt;$G30,PrSettings!$M$4="●"),(($F30-$G30)=(EM30-EN30))*1,0),"")</f>
        <v/>
      </c>
      <c r="ER30" s="229" t="str">
        <f aca="false">IF((EP30&lt;&gt;""),($F30=EM30)*($G30=EN30),"")</f>
        <v/>
      </c>
      <c r="ES30" s="229" t="str">
        <f aca="false">IF(EP30&lt;&gt;"",IF(ABS($F30-$G30)&gt;=PrSettings!$M$7,(ABS($F30-$G30-EM30+EN30)&lt;=1)*1,IF(AND(EP30,$F30=$G30,$F30&gt;=PrSettings!$M$6),(ABS(EM30-$F30)&lt;=1)*1,IF(AND(ABS($F30-$G30-EM30+EN30)&lt;=1,$F30+$G30&gt;=PrSettings!$M$8),(ABS(EM30-$F30)&lt;=1)*(ABS(EN30-$G30)&lt;=1)*1,""))),"")</f>
        <v/>
      </c>
      <c r="ET30" s="236"/>
      <c r="EV30" s="227" t="n">
        <f aca="false">$B30</f>
        <v>12</v>
      </c>
      <c r="EW30" s="228" t="str">
        <f aca="false">GrpD!$B$7</f>
        <v>Netherlands</v>
      </c>
      <c r="EX30" s="229" t="n">
        <f aca="false">$D30</f>
        <v>2</v>
      </c>
      <c r="EY30" s="228" t="str">
        <f aca="false">GrpD!$D$7</f>
        <v>France</v>
      </c>
      <c r="EZ30" s="232"/>
      <c r="FA30" s="232"/>
      <c r="FB30" s="235"/>
      <c r="FC30" s="229" t="str">
        <f aca="false">IF(($F30&lt;&gt;"")*($G30&lt;&gt;"")*(EZ30&lt;&gt;"")*(FA30&lt;&gt;""),($F30&gt;$G30)*(EZ30&gt;FA30)+($F30=$G30)*(EZ30=FA30)+($F30&lt;$G30)*(EZ30&lt;FA30),"")</f>
        <v/>
      </c>
      <c r="FD30" s="229" t="str">
        <f aca="false">IF((FC30&lt;&gt;""),IF(OR($F30&lt;&gt;$G30,PrSettings!$M$4="●"),(($F30-$G30)=(EZ30-FA30))*1,0),"")</f>
        <v/>
      </c>
      <c r="FE30" s="229" t="str">
        <f aca="false">IF((FC30&lt;&gt;""),($F30=EZ30)*($G30=FA30),"")</f>
        <v/>
      </c>
      <c r="FF30" s="229" t="str">
        <f aca="false">IF(FC30&lt;&gt;"",IF(ABS($F30-$G30)&gt;=PrSettings!$M$7,(ABS($F30-$G30-EZ30+FA30)&lt;=1)*1,IF(AND(FC30,$F30=$G30,$F30&gt;=PrSettings!$M$6),(ABS(EZ30-$F30)&lt;=1)*1,IF(AND(ABS($F30-$G30-EZ30+FA30)&lt;=1,$F30+$G30&gt;=PrSettings!$M$8),(ABS(EZ30-$F30)&lt;=1)*(ABS(FA30-$G30)&lt;=1)*1,""))),"")</f>
        <v/>
      </c>
      <c r="FG30" s="236"/>
      <c r="FI30" s="227" t="n">
        <f aca="false">$B30</f>
        <v>12</v>
      </c>
      <c r="FJ30" s="228" t="str">
        <f aca="false">GrpD!$B$7</f>
        <v>Netherlands</v>
      </c>
      <c r="FK30" s="229" t="n">
        <f aca="false">$D30</f>
        <v>2</v>
      </c>
      <c r="FL30" s="228" t="str">
        <f aca="false">GrpD!$D$7</f>
        <v>France</v>
      </c>
      <c r="FM30" s="232"/>
      <c r="FN30" s="232"/>
      <c r="FO30" s="235"/>
      <c r="FP30" s="229" t="str">
        <f aca="false">IF(($F30&lt;&gt;"")*($G30&lt;&gt;"")*(FM30&lt;&gt;"")*(FN30&lt;&gt;""),($F30&gt;$G30)*(FM30&gt;FN30)+($F30=$G30)*(FM30=FN30)+($F30&lt;$G30)*(FM30&lt;FN30),"")</f>
        <v/>
      </c>
      <c r="FQ30" s="229" t="str">
        <f aca="false">IF((FP30&lt;&gt;""),IF(OR($F30&lt;&gt;$G30,PrSettings!$M$4="●"),(($F30-$G30)=(FM30-FN30))*1,0),"")</f>
        <v/>
      </c>
      <c r="FR30" s="229" t="str">
        <f aca="false">IF((FP30&lt;&gt;""),($F30=FM30)*($G30=FN30),"")</f>
        <v/>
      </c>
      <c r="FS30" s="229" t="str">
        <f aca="false">IF(FP30&lt;&gt;"",IF(ABS($F30-$G30)&gt;=PrSettings!$M$7,(ABS($F30-$G30-FM30+FN30)&lt;=1)*1,IF(AND(FP30,$F30=$G30,$F30&gt;=PrSettings!$M$6),(ABS(FM30-$F30)&lt;=1)*1,IF(AND(ABS($F30-$G30-FM30+FN30)&lt;=1,$F30+$G30&gt;=PrSettings!$M$8),(ABS(FM30-$F30)&lt;=1)*(ABS(FN30-$G30)&lt;=1)*1,""))),"")</f>
        <v/>
      </c>
      <c r="FT30" s="236"/>
      <c r="FV30" s="227" t="n">
        <f aca="false">$B30</f>
        <v>12</v>
      </c>
      <c r="FW30" s="228" t="str">
        <f aca="false">GrpD!$B$7</f>
        <v>Netherlands</v>
      </c>
      <c r="FX30" s="229" t="n">
        <f aca="false">$D30</f>
        <v>2</v>
      </c>
      <c r="FY30" s="228" t="str">
        <f aca="false">GrpD!$D$7</f>
        <v>France</v>
      </c>
      <c r="FZ30" s="232"/>
      <c r="GA30" s="232"/>
      <c r="GB30" s="235"/>
      <c r="GC30" s="229" t="str">
        <f aca="false">IF(($F30&lt;&gt;"")*($G30&lt;&gt;"")*(FZ30&lt;&gt;"")*(GA30&lt;&gt;""),($F30&gt;$G30)*(FZ30&gt;GA30)+($F30=$G30)*(FZ30=GA30)+($F30&lt;$G30)*(FZ30&lt;GA30),"")</f>
        <v/>
      </c>
      <c r="GD30" s="229" t="str">
        <f aca="false">IF((GC30&lt;&gt;""),IF(OR($F30&lt;&gt;$G30,PrSettings!$M$4="●"),(($F30-$G30)=(FZ30-GA30))*1,0),"")</f>
        <v/>
      </c>
      <c r="GE30" s="229" t="str">
        <f aca="false">IF((GC30&lt;&gt;""),($F30=FZ30)*($G30=GA30),"")</f>
        <v/>
      </c>
      <c r="GF30" s="229" t="str">
        <f aca="false">IF(GC30&lt;&gt;"",IF(ABS($F30-$G30)&gt;=PrSettings!$M$7,(ABS($F30-$G30-FZ30+GA30)&lt;=1)*1,IF(AND(GC30,$F30=$G30,$F30&gt;=PrSettings!$M$6),(ABS(FZ30-$F30)&lt;=1)*1,IF(AND(ABS($F30-$G30-FZ30+GA30)&lt;=1,$F30+$G30&gt;=PrSettings!$M$8),(ABS(FZ30-$F30)&lt;=1)*(ABS(GA30-$G30)&lt;=1)*1,""))),"")</f>
        <v/>
      </c>
      <c r="GG30" s="236"/>
      <c r="GI30" s="227" t="n">
        <f aca="false">$B30</f>
        <v>12</v>
      </c>
      <c r="GJ30" s="228" t="str">
        <f aca="false">GrpD!$B$7</f>
        <v>Netherlands</v>
      </c>
      <c r="GK30" s="229" t="n">
        <f aca="false">$D30</f>
        <v>2</v>
      </c>
      <c r="GL30" s="228" t="str">
        <f aca="false">GrpD!$D$7</f>
        <v>France</v>
      </c>
      <c r="GM30" s="232"/>
      <c r="GN30" s="232"/>
      <c r="GO30" s="235"/>
      <c r="GP30" s="229" t="str">
        <f aca="false">IF(($F30&lt;&gt;"")*($G30&lt;&gt;"")*(GM30&lt;&gt;"")*(GN30&lt;&gt;""),($F30&gt;$G30)*(GM30&gt;GN30)+($F30=$G30)*(GM30=GN30)+($F30&lt;$G30)*(GM30&lt;GN30),"")</f>
        <v/>
      </c>
      <c r="GQ30" s="229" t="str">
        <f aca="false">IF((GP30&lt;&gt;""),IF(OR($F30&lt;&gt;$G30,PrSettings!$M$4="●"),(($F30-$G30)=(GM30-GN30))*1,0),"")</f>
        <v/>
      </c>
      <c r="GR30" s="229" t="str">
        <f aca="false">IF((GP30&lt;&gt;""),($F30=GM30)*($G30=GN30),"")</f>
        <v/>
      </c>
      <c r="GS30" s="229" t="str">
        <f aca="false">IF(GP30&lt;&gt;"",IF(ABS($F30-$G30)&gt;=PrSettings!$M$7,(ABS($F30-$G30-GM30+GN30)&lt;=1)*1,IF(AND(GP30,$F30=$G30,$F30&gt;=PrSettings!$M$6),(ABS(GM30-$F30)&lt;=1)*1,IF(AND(ABS($F30-$G30-GM30+GN30)&lt;=1,$F30+$G30&gt;=PrSettings!$M$8),(ABS(GM30-$F30)&lt;=1)*(ABS(GN30-$G30)&lt;=1)*1,""))),"")</f>
        <v/>
      </c>
      <c r="GT30" s="236"/>
      <c r="GV30" s="227" t="n">
        <f aca="false">$B30</f>
        <v>12</v>
      </c>
      <c r="GW30" s="228" t="str">
        <f aca="false">GrpD!$B$7</f>
        <v>Netherlands</v>
      </c>
      <c r="GX30" s="229" t="n">
        <f aca="false">$D30</f>
        <v>2</v>
      </c>
      <c r="GY30" s="228" t="str">
        <f aca="false">GrpD!$D$7</f>
        <v>France</v>
      </c>
      <c r="GZ30" s="232"/>
      <c r="HA30" s="232"/>
      <c r="HB30" s="235"/>
      <c r="HC30" s="229" t="str">
        <f aca="false">IF(($F30&lt;&gt;"")*($G30&lt;&gt;"")*(GZ30&lt;&gt;"")*(HA30&lt;&gt;""),($F30&gt;$G30)*(GZ30&gt;HA30)+($F30=$G30)*(GZ30=HA30)+($F30&lt;$G30)*(GZ30&lt;HA30),"")</f>
        <v/>
      </c>
      <c r="HD30" s="229" t="str">
        <f aca="false">IF((HC30&lt;&gt;""),IF(OR($F30&lt;&gt;$G30,PrSettings!$M$4="●"),(($F30-$G30)=(GZ30-HA30))*1,0),"")</f>
        <v/>
      </c>
      <c r="HE30" s="229" t="str">
        <f aca="false">IF((HC30&lt;&gt;""),($F30=GZ30)*($G30=HA30),"")</f>
        <v/>
      </c>
      <c r="HF30" s="229" t="str">
        <f aca="false">IF(HC30&lt;&gt;"",IF(ABS($F30-$G30)&gt;=PrSettings!$M$7,(ABS($F30-$G30-GZ30+HA30)&lt;=1)*1,IF(AND(HC30,$F30=$G30,$F30&gt;=PrSettings!$M$6),(ABS(GZ30-$F30)&lt;=1)*1,IF(AND(ABS($F30-$G30-GZ30+HA30)&lt;=1,$F30+$G30&gt;=PrSettings!$M$8),(ABS(GZ30-$F30)&lt;=1)*(ABS(HA30-$G30)&lt;=1)*1,""))),"")</f>
        <v/>
      </c>
      <c r="HG30" s="236"/>
      <c r="HI30" s="227" t="n">
        <f aca="false">$B30</f>
        <v>12</v>
      </c>
      <c r="HJ30" s="228" t="str">
        <f aca="false">GrpD!$B$7</f>
        <v>Netherlands</v>
      </c>
      <c r="HK30" s="229" t="n">
        <f aca="false">$D30</f>
        <v>2</v>
      </c>
      <c r="HL30" s="228" t="str">
        <f aca="false">GrpD!$D$7</f>
        <v>France</v>
      </c>
      <c r="HM30" s="232"/>
      <c r="HN30" s="232"/>
      <c r="HO30" s="235"/>
      <c r="HP30" s="229" t="str">
        <f aca="false">IF(($F30&lt;&gt;"")*($G30&lt;&gt;"")*(HM30&lt;&gt;"")*(HN30&lt;&gt;""),($F30&gt;$G30)*(HM30&gt;HN30)+($F30=$G30)*(HM30=HN30)+($F30&lt;$G30)*(HM30&lt;HN30),"")</f>
        <v/>
      </c>
      <c r="HQ30" s="229" t="str">
        <f aca="false">IF((HP30&lt;&gt;""),IF(OR($F30&lt;&gt;$G30,PrSettings!$M$4="●"),(($F30-$G30)=(HM30-HN30))*1,0),"")</f>
        <v/>
      </c>
      <c r="HR30" s="229" t="str">
        <f aca="false">IF((HP30&lt;&gt;""),($F30=HM30)*($G30=HN30),"")</f>
        <v/>
      </c>
      <c r="HS30" s="229" t="str">
        <f aca="false">IF(HP30&lt;&gt;"",IF(ABS($F30-$G30)&gt;=PrSettings!$M$7,(ABS($F30-$G30-HM30+HN30)&lt;=1)*1,IF(AND(HP30,$F30=$G30,$F30&gt;=PrSettings!$M$6),(ABS(HM30-$F30)&lt;=1)*1,IF(AND(ABS($F30-$G30-HM30+HN30)&lt;=1,$F30+$G30&gt;=PrSettings!$M$8),(ABS(HM30-$F30)&lt;=1)*(ABS(HN30-$G30)&lt;=1)*1,""))),"")</f>
        <v/>
      </c>
      <c r="HT30" s="236"/>
      <c r="HV30" s="227" t="n">
        <f aca="false">$B30</f>
        <v>12</v>
      </c>
      <c r="HW30" s="228" t="str">
        <f aca="false">GrpD!$B$7</f>
        <v>Netherlands</v>
      </c>
      <c r="HX30" s="229" t="n">
        <f aca="false">$D30</f>
        <v>2</v>
      </c>
      <c r="HY30" s="228" t="str">
        <f aca="false">GrpD!$D$7</f>
        <v>France</v>
      </c>
      <c r="HZ30" s="232"/>
      <c r="IA30" s="232"/>
      <c r="IB30" s="235"/>
      <c r="IC30" s="229" t="str">
        <f aca="false">IF(($F30&lt;&gt;"")*($G30&lt;&gt;"")*(HZ30&lt;&gt;"")*(IA30&lt;&gt;""),($F30&gt;$G30)*(HZ30&gt;IA30)+($F30=$G30)*(HZ30=IA30)+($F30&lt;$G30)*(HZ30&lt;IA30),"")</f>
        <v/>
      </c>
      <c r="ID30" s="229" t="str">
        <f aca="false">IF((IC30&lt;&gt;""),IF(OR($F30&lt;&gt;$G30,PrSettings!$M$4="●"),(($F30-$G30)=(HZ30-IA30))*1,0),"")</f>
        <v/>
      </c>
      <c r="IE30" s="229" t="str">
        <f aca="false">IF((IC30&lt;&gt;""),($F30=HZ30)*($G30=IA30),"")</f>
        <v/>
      </c>
      <c r="IF30" s="229" t="str">
        <f aca="false">IF(IC30&lt;&gt;"",IF(ABS($F30-$G30)&gt;=PrSettings!$M$7,(ABS($F30-$G30-HZ30+IA30)&lt;=1)*1,IF(AND(IC30,$F30=$G30,$F30&gt;=PrSettings!$M$6),(ABS(HZ30-$F30)&lt;=1)*1,IF(AND(ABS($F30-$G30-HZ30+IA30)&lt;=1,$F30+$G30&gt;=PrSettings!$M$8),(ABS(HZ30-$F30)&lt;=1)*(ABS(IA30-$G30)&lt;=1)*1,""))),"")</f>
        <v/>
      </c>
      <c r="IG30" s="236"/>
      <c r="II30" s="227" t="n">
        <f aca="false">$B30</f>
        <v>12</v>
      </c>
      <c r="IJ30" s="228" t="str">
        <f aca="false">GrpD!$B$7</f>
        <v>Netherlands</v>
      </c>
      <c r="IK30" s="229" t="n">
        <f aca="false">$D30</f>
        <v>2</v>
      </c>
      <c r="IL30" s="228" t="str">
        <f aca="false">GrpD!$D$7</f>
        <v>France</v>
      </c>
      <c r="IM30" s="232"/>
      <c r="IN30" s="232"/>
      <c r="IO30" s="235"/>
      <c r="IP30" s="229" t="str">
        <f aca="false">IF(($F30&lt;&gt;"")*($G30&lt;&gt;"")*(IM30&lt;&gt;"")*(IN30&lt;&gt;""),($F30&gt;$G30)*(IM30&gt;IN30)+($F30=$G30)*(IM30=IN30)+($F30&lt;$G30)*(IM30&lt;IN30),"")</f>
        <v/>
      </c>
      <c r="IQ30" s="229" t="str">
        <f aca="false">IF((IP30&lt;&gt;""),IF(OR($F30&lt;&gt;$G30,PrSettings!$M$4="●"),(($F30-$G30)=(IM30-IN30))*1,0),"")</f>
        <v/>
      </c>
      <c r="IR30" s="229" t="str">
        <f aca="false">IF((IP30&lt;&gt;""),($F30=IM30)*($G30=IN30),"")</f>
        <v/>
      </c>
      <c r="IS30" s="229" t="str">
        <f aca="false">IF(IP30&lt;&gt;"",IF(ABS($F30-$G30)&gt;=PrSettings!$M$7,(ABS($F30-$G30-IM30+IN30)&lt;=1)*1,IF(AND(IP30,$F30=$G30,$F30&gt;=PrSettings!$M$6),(ABS(IM30-$F30)&lt;=1)*1,IF(AND(ABS($F30-$G30-IM30+IN30)&lt;=1,$F30+$G30&gt;=PrSettings!$M$8),(ABS(IM30-$F30)&lt;=1)*(ABS(IN30-$G30)&lt;=1)*1,""))),"")</f>
        <v/>
      </c>
      <c r="IT30" s="236"/>
      <c r="IV30" s="227" t="n">
        <f aca="false">$B30</f>
        <v>12</v>
      </c>
      <c r="IW30" s="228" t="str">
        <f aca="false">GrpD!$B$7</f>
        <v>Netherlands</v>
      </c>
      <c r="IX30" s="229" t="n">
        <f aca="false">$D30</f>
        <v>2</v>
      </c>
      <c r="IY30" s="228" t="str">
        <f aca="false">GrpD!$D$7</f>
        <v>France</v>
      </c>
      <c r="IZ30" s="232"/>
      <c r="JA30" s="232"/>
      <c r="JB30" s="235"/>
      <c r="JC30" s="229" t="str">
        <f aca="false">IF(($F30&lt;&gt;"")*($G30&lt;&gt;"")*(IZ30&lt;&gt;"")*(JA30&lt;&gt;""),($F30&gt;$G30)*(IZ30&gt;JA30)+($F30=$G30)*(IZ30=JA30)+($F30&lt;$G30)*(IZ30&lt;JA30),"")</f>
        <v/>
      </c>
      <c r="JD30" s="229" t="str">
        <f aca="false">IF((JC30&lt;&gt;""),IF(OR($F30&lt;&gt;$G30,PrSettings!$M$4="●"),(($F30-$G30)=(IZ30-JA30))*1,0),"")</f>
        <v/>
      </c>
      <c r="JE30" s="229" t="str">
        <f aca="false">IF((JC30&lt;&gt;""),($F30=IZ30)*($G30=JA30),"")</f>
        <v/>
      </c>
      <c r="JF30" s="229" t="str">
        <f aca="false">IF(JC30&lt;&gt;"",IF(ABS($F30-$G30)&gt;=PrSettings!$M$7,(ABS($F30-$G30-IZ30+JA30)&lt;=1)*1,IF(AND(JC30,$F30=$G30,$F30&gt;=PrSettings!$M$6),(ABS(IZ30-$F30)&lt;=1)*1,IF(AND(ABS($F30-$G30-IZ30+JA30)&lt;=1,$F30+$G30&gt;=PrSettings!$M$8),(ABS(IZ30-$F30)&lt;=1)*(ABS(JA30-$G30)&lt;=1)*1,""))),"")</f>
        <v/>
      </c>
      <c r="JG30" s="236"/>
      <c r="JI30" s="227" t="n">
        <f aca="false">$B30</f>
        <v>12</v>
      </c>
      <c r="JJ30" s="228" t="str">
        <f aca="false">GrpD!$B$7</f>
        <v>Netherlands</v>
      </c>
      <c r="JK30" s="229" t="n">
        <f aca="false">$D30</f>
        <v>2</v>
      </c>
      <c r="JL30" s="228" t="str">
        <f aca="false">GrpD!$D$7</f>
        <v>France</v>
      </c>
      <c r="JM30" s="232"/>
      <c r="JN30" s="232"/>
      <c r="JO30" s="235"/>
      <c r="JP30" s="229" t="str">
        <f aca="false">IF(($F30&lt;&gt;"")*($G30&lt;&gt;"")*(JM30&lt;&gt;"")*(JN30&lt;&gt;""),($F30&gt;$G30)*(JM30&gt;JN30)+($F30=$G30)*(JM30=JN30)+($F30&lt;$G30)*(JM30&lt;JN30),"")</f>
        <v/>
      </c>
      <c r="JQ30" s="229" t="str">
        <f aca="false">IF((JP30&lt;&gt;""),IF(OR($F30&lt;&gt;$G30,PrSettings!$M$4="●"),(($F30-$G30)=(JM30-JN30))*1,0),"")</f>
        <v/>
      </c>
      <c r="JR30" s="229" t="str">
        <f aca="false">IF((JP30&lt;&gt;""),($F30=JM30)*($G30=JN30),"")</f>
        <v/>
      </c>
      <c r="JS30" s="229" t="str">
        <f aca="false">IF(JP30&lt;&gt;"",IF(ABS($F30-$G30)&gt;=PrSettings!$M$7,(ABS($F30-$G30-JM30+JN30)&lt;=1)*1,IF(AND(JP30,$F30=$G30,$F30&gt;=PrSettings!$M$6),(ABS(JM30-$F30)&lt;=1)*1,IF(AND(ABS($F30-$G30-JM30+JN30)&lt;=1,$F30+$G30&gt;=PrSettings!$M$8),(ABS(JM30-$F30)&lt;=1)*(ABS(JN30-$G30)&lt;=1)*1,""))),"")</f>
        <v/>
      </c>
      <c r="JT30" s="236"/>
      <c r="JV30" s="227" t="n">
        <f aca="false">$B30</f>
        <v>12</v>
      </c>
      <c r="JW30" s="228" t="str">
        <f aca="false">GrpD!$B$7</f>
        <v>Netherlands</v>
      </c>
      <c r="JX30" s="229" t="n">
        <f aca="false">$D30</f>
        <v>2</v>
      </c>
      <c r="JY30" s="228" t="str">
        <f aca="false">GrpD!$D$7</f>
        <v>France</v>
      </c>
      <c r="JZ30" s="232"/>
      <c r="KA30" s="232"/>
      <c r="KB30" s="235"/>
      <c r="KC30" s="229" t="str">
        <f aca="false">IF(($F30&lt;&gt;"")*($G30&lt;&gt;"")*(JZ30&lt;&gt;"")*(KA30&lt;&gt;""),($F30&gt;$G30)*(JZ30&gt;KA30)+($F30=$G30)*(JZ30=KA30)+($F30&lt;$G30)*(JZ30&lt;KA30),"")</f>
        <v/>
      </c>
      <c r="KD30" s="229" t="str">
        <f aca="false">IF((KC30&lt;&gt;""),IF(OR($F30&lt;&gt;$G30,PrSettings!$M$4="●"),(($F30-$G30)=(JZ30-KA30))*1,0),"")</f>
        <v/>
      </c>
      <c r="KE30" s="229" t="str">
        <f aca="false">IF((KC30&lt;&gt;""),($F30=JZ30)*($G30=KA30),"")</f>
        <v/>
      </c>
      <c r="KF30" s="229" t="str">
        <f aca="false">IF(KC30&lt;&gt;"",IF(ABS($F30-$G30)&gt;=PrSettings!$M$7,(ABS($F30-$G30-JZ30+KA30)&lt;=1)*1,IF(AND(KC30,$F30=$G30,$F30&gt;=PrSettings!$M$6),(ABS(JZ30-$F30)&lt;=1)*1,IF(AND(ABS($F30-$G30-JZ30+KA30)&lt;=1,$F30+$G30&gt;=PrSettings!$M$8),(ABS(JZ30-$F30)&lt;=1)*(ABS(KA30-$G30)&lt;=1)*1,""))),"")</f>
        <v/>
      </c>
      <c r="KG30" s="236"/>
      <c r="KI30" s="227" t="n">
        <f aca="false">$B30</f>
        <v>12</v>
      </c>
      <c r="KJ30" s="228" t="str">
        <f aca="false">GrpD!$B$7</f>
        <v>Netherlands</v>
      </c>
      <c r="KK30" s="229" t="n">
        <f aca="false">$D30</f>
        <v>2</v>
      </c>
      <c r="KL30" s="228" t="str">
        <f aca="false">GrpD!$D$7</f>
        <v>France</v>
      </c>
      <c r="KM30" s="232"/>
      <c r="KN30" s="232"/>
      <c r="KO30" s="235"/>
      <c r="KP30" s="229" t="str">
        <f aca="false">IF(($F30&lt;&gt;"")*($G30&lt;&gt;"")*(KM30&lt;&gt;"")*(KN30&lt;&gt;""),($F30&gt;$G30)*(KM30&gt;KN30)+($F30=$G30)*(KM30=KN30)+($F30&lt;$G30)*(KM30&lt;KN30),"")</f>
        <v/>
      </c>
      <c r="KQ30" s="229" t="str">
        <f aca="false">IF((KP30&lt;&gt;""),IF(OR($F30&lt;&gt;$G30,PrSettings!$M$4="●"),(($F30-$G30)=(KM30-KN30))*1,0),"")</f>
        <v/>
      </c>
      <c r="KR30" s="229" t="str">
        <f aca="false">IF((KP30&lt;&gt;""),($F30=KM30)*($G30=KN30),"")</f>
        <v/>
      </c>
      <c r="KS30" s="229" t="str">
        <f aca="false">IF(KP30&lt;&gt;"",IF(ABS($F30-$G30)&gt;=PrSettings!$M$7,(ABS($F30-$G30-KM30+KN30)&lt;=1)*1,IF(AND(KP30,$F30=$G30,$F30&gt;=PrSettings!$M$6),(ABS(KM30-$F30)&lt;=1)*1,IF(AND(ABS($F30-$G30-KM30+KN30)&lt;=1,$F30+$G30&gt;=PrSettings!$M$8),(ABS(KM30-$F30)&lt;=1)*(ABS(KN30-$G30)&lt;=1)*1,""))),"")</f>
        <v/>
      </c>
      <c r="KT30" s="236"/>
      <c r="KV30" s="227" t="n">
        <f aca="false">$B30</f>
        <v>12</v>
      </c>
      <c r="KW30" s="228" t="str">
        <f aca="false">GrpD!$B$7</f>
        <v>Netherlands</v>
      </c>
      <c r="KX30" s="229" t="n">
        <f aca="false">$D30</f>
        <v>2</v>
      </c>
      <c r="KY30" s="228" t="str">
        <f aca="false">GrpD!$D$7</f>
        <v>France</v>
      </c>
      <c r="KZ30" s="232"/>
      <c r="LA30" s="232"/>
      <c r="LB30" s="235"/>
      <c r="LC30" s="229" t="str">
        <f aca="false">IF(($F30&lt;&gt;"")*($G30&lt;&gt;"")*(KZ30&lt;&gt;"")*(LA30&lt;&gt;""),($F30&gt;$G30)*(KZ30&gt;LA30)+($F30=$G30)*(KZ30=LA30)+($F30&lt;$G30)*(KZ30&lt;LA30),"")</f>
        <v/>
      </c>
      <c r="LD30" s="229" t="str">
        <f aca="false">IF((LC30&lt;&gt;""),IF(OR($F30&lt;&gt;$G30,PrSettings!$M$4="●"),(($F30-$G30)=(KZ30-LA30))*1,0),"")</f>
        <v/>
      </c>
      <c r="LE30" s="229" t="str">
        <f aca="false">IF((LC30&lt;&gt;""),($F30=KZ30)*($G30=LA30),"")</f>
        <v/>
      </c>
      <c r="LF30" s="229" t="str">
        <f aca="false">IF(LC30&lt;&gt;"",IF(ABS($F30-$G30)&gt;=PrSettings!$M$7,(ABS($F30-$G30-KZ30+LA30)&lt;=1)*1,IF(AND(LC30,$F30=$G30,$F30&gt;=PrSettings!$M$6),(ABS(KZ30-$F30)&lt;=1)*1,IF(AND(ABS($F30-$G30-KZ30+LA30)&lt;=1,$F30+$G30&gt;=PrSettings!$M$8),(ABS(KZ30-$F30)&lt;=1)*(ABS(LA30-$G30)&lt;=1)*1,""))),"")</f>
        <v/>
      </c>
      <c r="LG30" s="236"/>
      <c r="LI30" s="227" t="n">
        <f aca="false">$B30</f>
        <v>12</v>
      </c>
      <c r="LJ30" s="228" t="str">
        <f aca="false">GrpD!$B$7</f>
        <v>Netherlands</v>
      </c>
      <c r="LK30" s="229" t="n">
        <f aca="false">$D30</f>
        <v>2</v>
      </c>
      <c r="LL30" s="228" t="str">
        <f aca="false">GrpD!$D$7</f>
        <v>France</v>
      </c>
      <c r="LM30" s="232"/>
      <c r="LN30" s="232"/>
      <c r="LO30" s="235"/>
      <c r="LP30" s="229" t="str">
        <f aca="false">IF(($F30&lt;&gt;"")*($G30&lt;&gt;"")*(LM30&lt;&gt;"")*(LN30&lt;&gt;""),($F30&gt;$G30)*(LM30&gt;LN30)+($F30=$G30)*(LM30=LN30)+($F30&lt;$G30)*(LM30&lt;LN30),"")</f>
        <v/>
      </c>
      <c r="LQ30" s="229" t="str">
        <f aca="false">IF((LP30&lt;&gt;""),IF(OR($F30&lt;&gt;$G30,PrSettings!$M$4="●"),(($F30-$G30)=(LM30-LN30))*1,0),"")</f>
        <v/>
      </c>
      <c r="LR30" s="229" t="str">
        <f aca="false">IF((LP30&lt;&gt;""),($F30=LM30)*($G30=LN30),"")</f>
        <v/>
      </c>
      <c r="LS30" s="229" t="str">
        <f aca="false">IF(LP30&lt;&gt;"",IF(ABS($F30-$G30)&gt;=PrSettings!$M$7,(ABS($F30-$G30-LM30+LN30)&lt;=1)*1,IF(AND(LP30,$F30=$G30,$F30&gt;=PrSettings!$M$6),(ABS(LM30-$F30)&lt;=1)*1,IF(AND(ABS($F30-$G30-LM30+LN30)&lt;=1,$F30+$G30&gt;=PrSettings!$M$8),(ABS(LM30-$F30)&lt;=1)*(ABS(LN30-$G30)&lt;=1)*1,""))),"")</f>
        <v/>
      </c>
      <c r="LT30" s="236"/>
      <c r="LV30" s="227" t="n">
        <f aca="false">$B30</f>
        <v>12</v>
      </c>
      <c r="LW30" s="228" t="str">
        <f aca="false">GrpD!$B$7</f>
        <v>Netherlands</v>
      </c>
      <c r="LX30" s="229" t="n">
        <f aca="false">$D30</f>
        <v>2</v>
      </c>
      <c r="LY30" s="228" t="str">
        <f aca="false">GrpD!$D$7</f>
        <v>France</v>
      </c>
      <c r="LZ30" s="232"/>
      <c r="MA30" s="232"/>
      <c r="MB30" s="235"/>
      <c r="MC30" s="229" t="str">
        <f aca="false">IF(($F30&lt;&gt;"")*($G30&lt;&gt;"")*(LZ30&lt;&gt;"")*(MA30&lt;&gt;""),($F30&gt;$G30)*(LZ30&gt;MA30)+($F30=$G30)*(LZ30=MA30)+($F30&lt;$G30)*(LZ30&lt;MA30),"")</f>
        <v/>
      </c>
      <c r="MD30" s="229" t="str">
        <f aca="false">IF((MC30&lt;&gt;""),IF(OR($F30&lt;&gt;$G30,PrSettings!$M$4="●"),(($F30-$G30)=(LZ30-MA30))*1,0),"")</f>
        <v/>
      </c>
      <c r="ME30" s="229" t="str">
        <f aca="false">IF((MC30&lt;&gt;""),($F30=LZ30)*($G30=MA30),"")</f>
        <v/>
      </c>
      <c r="MF30" s="229" t="str">
        <f aca="false">IF(MC30&lt;&gt;"",IF(ABS($F30-$G30)&gt;=PrSettings!$M$7,(ABS($F30-$G30-LZ30+MA30)&lt;=1)*1,IF(AND(MC30,$F30=$G30,$F30&gt;=PrSettings!$M$6),(ABS(LZ30-$F30)&lt;=1)*1,IF(AND(ABS($F30-$G30-LZ30+MA30)&lt;=1,$F30+$G30&gt;=PrSettings!$M$8),(ABS(LZ30-$F30)&lt;=1)*(ABS(MA30-$G30)&lt;=1)*1,""))),"")</f>
        <v/>
      </c>
      <c r="MG30" s="236"/>
    </row>
    <row r="31" customFormat="false" ht="15.75" hidden="false" customHeight="true" outlineLevel="0" collapsed="false">
      <c r="A31" s="153"/>
      <c r="B31" s="227" t="n">
        <f aca="false" t="array" ref="B31:B31">INDEX(Groups!$C$7:$C$35,MATCH(C31,Groups!$D$7:$D$35,0))</f>
        <v>12</v>
      </c>
      <c r="C31" s="228" t="str">
        <f aca="false">GrpD!$B$8</f>
        <v>Netherlands</v>
      </c>
      <c r="D31" s="229" t="n">
        <f aca="false" t="array" ref="D31:D31">INDEX(Groups!$C$7:$C$35,MATCH(E31,Groups!$D$7:$D$35,0))</f>
        <v>11</v>
      </c>
      <c r="E31" s="228" t="str">
        <f aca="false">GrpD!$D$8</f>
        <v>Austria</v>
      </c>
      <c r="F31" s="230" t="n">
        <f aca="false">GrpD!$E$8</f>
        <v>2</v>
      </c>
      <c r="G31" s="231" t="n">
        <f aca="false">GrpD!$G$8</f>
        <v>0</v>
      </c>
      <c r="H31" s="107"/>
      <c r="I31" s="227" t="n">
        <f aca="false">$B31</f>
        <v>12</v>
      </c>
      <c r="J31" s="228" t="str">
        <f aca="false">GrpD!$B$8</f>
        <v>Netherlands</v>
      </c>
      <c r="K31" s="229" t="n">
        <f aca="false">$D31</f>
        <v>11</v>
      </c>
      <c r="L31" s="228" t="str">
        <f aca="false">GrpD!$D$8</f>
        <v>Austria</v>
      </c>
      <c r="M31" s="232"/>
      <c r="N31" s="232"/>
      <c r="O31" s="235"/>
      <c r="P31" s="229" t="str">
        <f aca="false">IF(($F31&lt;&gt;"")*($G31&lt;&gt;"")*(M31&lt;&gt;"")*(N31&lt;&gt;""),($F31&gt;$G31)*(M31&gt;N31)+($F31=$G31)*(M31=N31)+($F31&lt;$G31)*(M31&lt;N31),"")</f>
        <v/>
      </c>
      <c r="Q31" s="229" t="str">
        <f aca="false">IF((P31&lt;&gt;""),IF(OR($F31&lt;&gt;$G31,PrSettings!$M$4="●"),(($F31-$G31)=(M31-N31))*1,0),"")</f>
        <v/>
      </c>
      <c r="R31" s="229" t="str">
        <f aca="false">IF((P31&lt;&gt;""),($F31=M31)*($G31=N31),"")</f>
        <v/>
      </c>
      <c r="S31" s="229" t="str">
        <f aca="false">IF(P31&lt;&gt;"",IF(ABS($F31-$G31)&gt;=PrSettings!$M$7,(ABS($F31-$G31-M31+N31)&lt;=1)*1,IF(AND(P31,$F31=$G31,$F31&gt;=PrSettings!$M$6),(ABS(M31-$F31)&lt;=1)*1,IF(AND(ABS($F31-$G31-M31+N31)&lt;=1,$F31+$G31&gt;=PrSettings!$M$8),(ABS(M31-$F31)&lt;=1)*(ABS(N31-$G31)&lt;=1)*1,""))),"")</f>
        <v/>
      </c>
      <c r="T31" s="236"/>
      <c r="V31" s="227" t="n">
        <f aca="false">$B31</f>
        <v>12</v>
      </c>
      <c r="W31" s="228" t="str">
        <f aca="false">GrpD!$B$8</f>
        <v>Netherlands</v>
      </c>
      <c r="X31" s="229" t="n">
        <f aca="false">$D31</f>
        <v>11</v>
      </c>
      <c r="Y31" s="228" t="str">
        <f aca="false">GrpD!$D$8</f>
        <v>Austria</v>
      </c>
      <c r="Z31" s="232"/>
      <c r="AA31" s="232"/>
      <c r="AB31" s="235"/>
      <c r="AC31" s="229" t="str">
        <f aca="false">IF(($F31&lt;&gt;"")*($G31&lt;&gt;"")*(Z31&lt;&gt;"")*(AA31&lt;&gt;""),($F31&gt;$G31)*(Z31&gt;AA31)+($F31=$G31)*(Z31=AA31)+($F31&lt;$G31)*(Z31&lt;AA31),"")</f>
        <v/>
      </c>
      <c r="AD31" s="229" t="str">
        <f aca="false">IF((AC31&lt;&gt;""),IF(OR($F31&lt;&gt;$G31,PrSettings!$M$4="●"),(($F31-$G31)=(Z31-AA31))*1,0),"")</f>
        <v/>
      </c>
      <c r="AE31" s="229" t="str">
        <f aca="false">IF((AC31&lt;&gt;""),($F31=Z31)*($G31=AA31),"")</f>
        <v/>
      </c>
      <c r="AF31" s="229" t="str">
        <f aca="false">IF(AC31&lt;&gt;"",IF(ABS($F31-$G31)&gt;=PrSettings!$M$7,(ABS($F31-$G31-Z31+AA31)&lt;=1)*1,IF(AND(AC31,$F31=$G31,$F31&gt;=PrSettings!$M$6),(ABS(Z31-$F31)&lt;=1)*1,IF(AND(ABS($F31-$G31-Z31+AA31)&lt;=1,$F31+$G31&gt;=PrSettings!$M$8),(ABS(Z31-$F31)&lt;=1)*(ABS(AA31-$G31)&lt;=1)*1,""))),"")</f>
        <v/>
      </c>
      <c r="AG31" s="236"/>
      <c r="AI31" s="227" t="n">
        <f aca="false">$B31</f>
        <v>12</v>
      </c>
      <c r="AJ31" s="228" t="str">
        <f aca="false">GrpD!$B$8</f>
        <v>Netherlands</v>
      </c>
      <c r="AK31" s="229" t="n">
        <f aca="false">$D31</f>
        <v>11</v>
      </c>
      <c r="AL31" s="228" t="str">
        <f aca="false">GrpD!$D$8</f>
        <v>Austria</v>
      </c>
      <c r="AM31" s="232"/>
      <c r="AN31" s="232"/>
      <c r="AO31" s="235"/>
      <c r="AP31" s="229" t="str">
        <f aca="false">IF(($F31&lt;&gt;"")*($G31&lt;&gt;"")*(AM31&lt;&gt;"")*(AN31&lt;&gt;""),($F31&gt;$G31)*(AM31&gt;AN31)+($F31=$G31)*(AM31=AN31)+($F31&lt;$G31)*(AM31&lt;AN31),"")</f>
        <v/>
      </c>
      <c r="AQ31" s="229" t="str">
        <f aca="false">IF((AP31&lt;&gt;""),IF(OR($F31&lt;&gt;$G31,PrSettings!$M$4="●"),(($F31-$G31)=(AM31-AN31))*1,0),"")</f>
        <v/>
      </c>
      <c r="AR31" s="229" t="str">
        <f aca="false">IF((AP31&lt;&gt;""),($F31=AM31)*($G31=AN31),"")</f>
        <v/>
      </c>
      <c r="AS31" s="229" t="str">
        <f aca="false">IF(AP31&lt;&gt;"",IF(ABS($F31-$G31)&gt;=PrSettings!$M$7,(ABS($F31-$G31-AM31+AN31)&lt;=1)*1,IF(AND(AP31,$F31=$G31,$F31&gt;=PrSettings!$M$6),(ABS(AM31-$F31)&lt;=1)*1,IF(AND(ABS($F31-$G31-AM31+AN31)&lt;=1,$F31+$G31&gt;=PrSettings!$M$8),(ABS(AM31-$F31)&lt;=1)*(ABS(AN31-$G31)&lt;=1)*1,""))),"")</f>
        <v/>
      </c>
      <c r="AT31" s="236"/>
      <c r="AV31" s="227" t="n">
        <f aca="false">$B31</f>
        <v>12</v>
      </c>
      <c r="AW31" s="228" t="str">
        <f aca="false">GrpD!$B$8</f>
        <v>Netherlands</v>
      </c>
      <c r="AX31" s="229" t="n">
        <f aca="false">$D31</f>
        <v>11</v>
      </c>
      <c r="AY31" s="228" t="str">
        <f aca="false">GrpD!$D$8</f>
        <v>Austria</v>
      </c>
      <c r="AZ31" s="232"/>
      <c r="BA31" s="232"/>
      <c r="BB31" s="235"/>
      <c r="BC31" s="229" t="str">
        <f aca="false">IF(($F31&lt;&gt;"")*($G31&lt;&gt;"")*(AZ31&lt;&gt;"")*(BA31&lt;&gt;""),($F31&gt;$G31)*(AZ31&gt;BA31)+($F31=$G31)*(AZ31=BA31)+($F31&lt;$G31)*(AZ31&lt;BA31),"")</f>
        <v/>
      </c>
      <c r="BD31" s="229" t="str">
        <f aca="false">IF((BC31&lt;&gt;""),IF(OR($F31&lt;&gt;$G31,PrSettings!$M$4="●"),(($F31-$G31)=(AZ31-BA31))*1,0),"")</f>
        <v/>
      </c>
      <c r="BE31" s="229" t="str">
        <f aca="false">IF((BC31&lt;&gt;""),($F31=AZ31)*($G31=BA31),"")</f>
        <v/>
      </c>
      <c r="BF31" s="229" t="str">
        <f aca="false">IF(BC31&lt;&gt;"",IF(ABS($F31-$G31)&gt;=PrSettings!$M$7,(ABS($F31-$G31-AZ31+BA31)&lt;=1)*1,IF(AND(BC31,$F31=$G31,$F31&gt;=PrSettings!$M$6),(ABS(AZ31-$F31)&lt;=1)*1,IF(AND(ABS($F31-$G31-AZ31+BA31)&lt;=1,$F31+$G31&gt;=PrSettings!$M$8),(ABS(AZ31-$F31)&lt;=1)*(ABS(BA31-$G31)&lt;=1)*1,""))),"")</f>
        <v/>
      </c>
      <c r="BG31" s="236"/>
      <c r="BI31" s="227" t="n">
        <f aca="false">$B31</f>
        <v>12</v>
      </c>
      <c r="BJ31" s="228" t="str">
        <f aca="false">GrpD!$B$8</f>
        <v>Netherlands</v>
      </c>
      <c r="BK31" s="229" t="n">
        <f aca="false">$D31</f>
        <v>11</v>
      </c>
      <c r="BL31" s="228" t="str">
        <f aca="false">GrpD!$D$8</f>
        <v>Austria</v>
      </c>
      <c r="BM31" s="232"/>
      <c r="BN31" s="232"/>
      <c r="BO31" s="235"/>
      <c r="BP31" s="229" t="str">
        <f aca="false">IF(($F31&lt;&gt;"")*($G31&lt;&gt;"")*(BM31&lt;&gt;"")*(BN31&lt;&gt;""),($F31&gt;$G31)*(BM31&gt;BN31)+($F31=$G31)*(BM31=BN31)+($F31&lt;$G31)*(BM31&lt;BN31),"")</f>
        <v/>
      </c>
      <c r="BQ31" s="229" t="str">
        <f aca="false">IF((BP31&lt;&gt;""),IF(OR($F31&lt;&gt;$G31,PrSettings!$M$4="●"),(($F31-$G31)=(BM31-BN31))*1,0),"")</f>
        <v/>
      </c>
      <c r="BR31" s="229" t="str">
        <f aca="false">IF((BP31&lt;&gt;""),($F31=BM31)*($G31=BN31),"")</f>
        <v/>
      </c>
      <c r="BS31" s="229" t="str">
        <f aca="false">IF(BP31&lt;&gt;"",IF(ABS($F31-$G31)&gt;=PrSettings!$M$7,(ABS($F31-$G31-BM31+BN31)&lt;=1)*1,IF(AND(BP31,$F31=$G31,$F31&gt;=PrSettings!$M$6),(ABS(BM31-$F31)&lt;=1)*1,IF(AND(ABS($F31-$G31-BM31+BN31)&lt;=1,$F31+$G31&gt;=PrSettings!$M$8),(ABS(BM31-$F31)&lt;=1)*(ABS(BN31-$G31)&lt;=1)*1,""))),"")</f>
        <v/>
      </c>
      <c r="BT31" s="236"/>
      <c r="BV31" s="227" t="n">
        <f aca="false">$B31</f>
        <v>12</v>
      </c>
      <c r="BW31" s="228" t="str">
        <f aca="false">GrpD!$B$8</f>
        <v>Netherlands</v>
      </c>
      <c r="BX31" s="229" t="n">
        <f aca="false">$D31</f>
        <v>11</v>
      </c>
      <c r="BY31" s="228" t="str">
        <f aca="false">GrpD!$D$8</f>
        <v>Austria</v>
      </c>
      <c r="BZ31" s="232"/>
      <c r="CA31" s="232"/>
      <c r="CB31" s="235"/>
      <c r="CC31" s="229" t="str">
        <f aca="false">IF(($F31&lt;&gt;"")*($G31&lt;&gt;"")*(BZ31&lt;&gt;"")*(CA31&lt;&gt;""),($F31&gt;$G31)*(BZ31&gt;CA31)+($F31=$G31)*(BZ31=CA31)+($F31&lt;$G31)*(BZ31&lt;CA31),"")</f>
        <v/>
      </c>
      <c r="CD31" s="229" t="str">
        <f aca="false">IF((CC31&lt;&gt;""),IF(OR($F31&lt;&gt;$G31,PrSettings!$M$4="●"),(($F31-$G31)=(BZ31-CA31))*1,0),"")</f>
        <v/>
      </c>
      <c r="CE31" s="229" t="str">
        <f aca="false">IF((CC31&lt;&gt;""),($F31=BZ31)*($G31=CA31),"")</f>
        <v/>
      </c>
      <c r="CF31" s="229" t="str">
        <f aca="false">IF(CC31&lt;&gt;"",IF(ABS($F31-$G31)&gt;=PrSettings!$M$7,(ABS($F31-$G31-BZ31+CA31)&lt;=1)*1,IF(AND(CC31,$F31=$G31,$F31&gt;=PrSettings!$M$6),(ABS(BZ31-$F31)&lt;=1)*1,IF(AND(ABS($F31-$G31-BZ31+CA31)&lt;=1,$F31+$G31&gt;=PrSettings!$M$8),(ABS(BZ31-$F31)&lt;=1)*(ABS(CA31-$G31)&lt;=1)*1,""))),"")</f>
        <v/>
      </c>
      <c r="CG31" s="236"/>
      <c r="CI31" s="227" t="n">
        <f aca="false">$B31</f>
        <v>12</v>
      </c>
      <c r="CJ31" s="228" t="str">
        <f aca="false">GrpD!$B$8</f>
        <v>Netherlands</v>
      </c>
      <c r="CK31" s="229" t="n">
        <f aca="false">$D31</f>
        <v>11</v>
      </c>
      <c r="CL31" s="228" t="str">
        <f aca="false">GrpD!$D$8</f>
        <v>Austria</v>
      </c>
      <c r="CM31" s="232"/>
      <c r="CN31" s="232"/>
      <c r="CO31" s="235"/>
      <c r="CP31" s="229" t="str">
        <f aca="false">IF(($F31&lt;&gt;"")*($G31&lt;&gt;"")*(CM31&lt;&gt;"")*(CN31&lt;&gt;""),($F31&gt;$G31)*(CM31&gt;CN31)+($F31=$G31)*(CM31=CN31)+($F31&lt;$G31)*(CM31&lt;CN31),"")</f>
        <v/>
      </c>
      <c r="CQ31" s="229" t="str">
        <f aca="false">IF((CP31&lt;&gt;""),IF(OR($F31&lt;&gt;$G31,PrSettings!$M$4="●"),(($F31-$G31)=(CM31-CN31))*1,0),"")</f>
        <v/>
      </c>
      <c r="CR31" s="229" t="str">
        <f aca="false">IF((CP31&lt;&gt;""),($F31=CM31)*($G31=CN31),"")</f>
        <v/>
      </c>
      <c r="CS31" s="229" t="str">
        <f aca="false">IF(CP31&lt;&gt;"",IF(ABS($F31-$G31)&gt;=PrSettings!$M$7,(ABS($F31-$G31-CM31+CN31)&lt;=1)*1,IF(AND(CP31,$F31=$G31,$F31&gt;=PrSettings!$M$6),(ABS(CM31-$F31)&lt;=1)*1,IF(AND(ABS($F31-$G31-CM31+CN31)&lt;=1,$F31+$G31&gt;=PrSettings!$M$8),(ABS(CM31-$F31)&lt;=1)*(ABS(CN31-$G31)&lt;=1)*1,""))),"")</f>
        <v/>
      </c>
      <c r="CT31" s="236"/>
      <c r="CV31" s="227" t="n">
        <f aca="false">$B31</f>
        <v>12</v>
      </c>
      <c r="CW31" s="228" t="str">
        <f aca="false">GrpD!$B$8</f>
        <v>Netherlands</v>
      </c>
      <c r="CX31" s="229" t="n">
        <f aca="false">$D31</f>
        <v>11</v>
      </c>
      <c r="CY31" s="228" t="str">
        <f aca="false">GrpD!$D$8</f>
        <v>Austria</v>
      </c>
      <c r="CZ31" s="232"/>
      <c r="DA31" s="232"/>
      <c r="DB31" s="235"/>
      <c r="DC31" s="229" t="str">
        <f aca="false">IF(($F31&lt;&gt;"")*($G31&lt;&gt;"")*(CZ31&lt;&gt;"")*(DA31&lt;&gt;""),($F31&gt;$G31)*(CZ31&gt;DA31)+($F31=$G31)*(CZ31=DA31)+($F31&lt;$G31)*(CZ31&lt;DA31),"")</f>
        <v/>
      </c>
      <c r="DD31" s="229" t="str">
        <f aca="false">IF((DC31&lt;&gt;""),IF(OR($F31&lt;&gt;$G31,PrSettings!$M$4="●"),(($F31-$G31)=(CZ31-DA31))*1,0),"")</f>
        <v/>
      </c>
      <c r="DE31" s="229" t="str">
        <f aca="false">IF((DC31&lt;&gt;""),($F31=CZ31)*($G31=DA31),"")</f>
        <v/>
      </c>
      <c r="DF31" s="229" t="str">
        <f aca="false">IF(DC31&lt;&gt;"",IF(ABS($F31-$G31)&gt;=PrSettings!$M$7,(ABS($F31-$G31-CZ31+DA31)&lt;=1)*1,IF(AND(DC31,$F31=$G31,$F31&gt;=PrSettings!$M$6),(ABS(CZ31-$F31)&lt;=1)*1,IF(AND(ABS($F31-$G31-CZ31+DA31)&lt;=1,$F31+$G31&gt;=PrSettings!$M$8),(ABS(CZ31-$F31)&lt;=1)*(ABS(DA31-$G31)&lt;=1)*1,""))),"")</f>
        <v/>
      </c>
      <c r="DG31" s="236"/>
      <c r="DI31" s="227" t="n">
        <f aca="false">$B31</f>
        <v>12</v>
      </c>
      <c r="DJ31" s="228" t="str">
        <f aca="false">GrpD!$B$8</f>
        <v>Netherlands</v>
      </c>
      <c r="DK31" s="229" t="n">
        <f aca="false">$D31</f>
        <v>11</v>
      </c>
      <c r="DL31" s="228" t="str">
        <f aca="false">GrpD!$D$8</f>
        <v>Austria</v>
      </c>
      <c r="DM31" s="232"/>
      <c r="DN31" s="232"/>
      <c r="DO31" s="235"/>
      <c r="DP31" s="229" t="str">
        <f aca="false">IF(($F31&lt;&gt;"")*($G31&lt;&gt;"")*(DM31&lt;&gt;"")*(DN31&lt;&gt;""),($F31&gt;$G31)*(DM31&gt;DN31)+($F31=$G31)*(DM31=DN31)+($F31&lt;$G31)*(DM31&lt;DN31),"")</f>
        <v/>
      </c>
      <c r="DQ31" s="229" t="str">
        <f aca="false">IF((DP31&lt;&gt;""),IF(OR($F31&lt;&gt;$G31,PrSettings!$M$4="●"),(($F31-$G31)=(DM31-DN31))*1,0),"")</f>
        <v/>
      </c>
      <c r="DR31" s="229" t="str">
        <f aca="false">IF((DP31&lt;&gt;""),($F31=DM31)*($G31=DN31),"")</f>
        <v/>
      </c>
      <c r="DS31" s="229" t="str">
        <f aca="false">IF(DP31&lt;&gt;"",IF(ABS($F31-$G31)&gt;=PrSettings!$M$7,(ABS($F31-$G31-DM31+DN31)&lt;=1)*1,IF(AND(DP31,$F31=$G31,$F31&gt;=PrSettings!$M$6),(ABS(DM31-$F31)&lt;=1)*1,IF(AND(ABS($F31-$G31-DM31+DN31)&lt;=1,$F31+$G31&gt;=PrSettings!$M$8),(ABS(DM31-$F31)&lt;=1)*(ABS(DN31-$G31)&lt;=1)*1,""))),"")</f>
        <v/>
      </c>
      <c r="DT31" s="236"/>
      <c r="DV31" s="227" t="n">
        <f aca="false">$B31</f>
        <v>12</v>
      </c>
      <c r="DW31" s="228" t="str">
        <f aca="false">GrpD!$B$8</f>
        <v>Netherlands</v>
      </c>
      <c r="DX31" s="229" t="n">
        <f aca="false">$D31</f>
        <v>11</v>
      </c>
      <c r="DY31" s="228" t="str">
        <f aca="false">GrpD!$D$8</f>
        <v>Austria</v>
      </c>
      <c r="DZ31" s="232"/>
      <c r="EA31" s="232"/>
      <c r="EB31" s="235"/>
      <c r="EC31" s="229" t="str">
        <f aca="false">IF(($F31&lt;&gt;"")*($G31&lt;&gt;"")*(DZ31&lt;&gt;"")*(EA31&lt;&gt;""),($F31&gt;$G31)*(DZ31&gt;EA31)+($F31=$G31)*(DZ31=EA31)+($F31&lt;$G31)*(DZ31&lt;EA31),"")</f>
        <v/>
      </c>
      <c r="ED31" s="229" t="str">
        <f aca="false">IF((EC31&lt;&gt;""),IF(OR($F31&lt;&gt;$G31,PrSettings!$M$4="●"),(($F31-$G31)=(DZ31-EA31))*1,0),"")</f>
        <v/>
      </c>
      <c r="EE31" s="229" t="str">
        <f aca="false">IF((EC31&lt;&gt;""),($F31=DZ31)*($G31=EA31),"")</f>
        <v/>
      </c>
      <c r="EF31" s="229" t="str">
        <f aca="false">IF(EC31&lt;&gt;"",IF(ABS($F31-$G31)&gt;=PrSettings!$M$7,(ABS($F31-$G31-DZ31+EA31)&lt;=1)*1,IF(AND(EC31,$F31=$G31,$F31&gt;=PrSettings!$M$6),(ABS(DZ31-$F31)&lt;=1)*1,IF(AND(ABS($F31-$G31-DZ31+EA31)&lt;=1,$F31+$G31&gt;=PrSettings!$M$8),(ABS(DZ31-$F31)&lt;=1)*(ABS(EA31-$G31)&lt;=1)*1,""))),"")</f>
        <v/>
      </c>
      <c r="EG31" s="236"/>
      <c r="EI31" s="227" t="n">
        <f aca="false">$B31</f>
        <v>12</v>
      </c>
      <c r="EJ31" s="228" t="str">
        <f aca="false">GrpD!$B$8</f>
        <v>Netherlands</v>
      </c>
      <c r="EK31" s="229" t="n">
        <f aca="false">$D31</f>
        <v>11</v>
      </c>
      <c r="EL31" s="228" t="str">
        <f aca="false">GrpD!$D$8</f>
        <v>Austria</v>
      </c>
      <c r="EM31" s="232"/>
      <c r="EN31" s="232"/>
      <c r="EO31" s="235"/>
      <c r="EP31" s="229" t="str">
        <f aca="false">IF(($F31&lt;&gt;"")*($G31&lt;&gt;"")*(EM31&lt;&gt;"")*(EN31&lt;&gt;""),($F31&gt;$G31)*(EM31&gt;EN31)+($F31=$G31)*(EM31=EN31)+($F31&lt;$G31)*(EM31&lt;EN31),"")</f>
        <v/>
      </c>
      <c r="EQ31" s="229" t="str">
        <f aca="false">IF((EP31&lt;&gt;""),IF(OR($F31&lt;&gt;$G31,PrSettings!$M$4="●"),(($F31-$G31)=(EM31-EN31))*1,0),"")</f>
        <v/>
      </c>
      <c r="ER31" s="229" t="str">
        <f aca="false">IF((EP31&lt;&gt;""),($F31=EM31)*($G31=EN31),"")</f>
        <v/>
      </c>
      <c r="ES31" s="229" t="str">
        <f aca="false">IF(EP31&lt;&gt;"",IF(ABS($F31-$G31)&gt;=PrSettings!$M$7,(ABS($F31-$G31-EM31+EN31)&lt;=1)*1,IF(AND(EP31,$F31=$G31,$F31&gt;=PrSettings!$M$6),(ABS(EM31-$F31)&lt;=1)*1,IF(AND(ABS($F31-$G31-EM31+EN31)&lt;=1,$F31+$G31&gt;=PrSettings!$M$8),(ABS(EM31-$F31)&lt;=1)*(ABS(EN31-$G31)&lt;=1)*1,""))),"")</f>
        <v/>
      </c>
      <c r="ET31" s="236"/>
      <c r="EV31" s="227" t="n">
        <f aca="false">$B31</f>
        <v>12</v>
      </c>
      <c r="EW31" s="228" t="str">
        <f aca="false">GrpD!$B$8</f>
        <v>Netherlands</v>
      </c>
      <c r="EX31" s="229" t="n">
        <f aca="false">$D31</f>
        <v>11</v>
      </c>
      <c r="EY31" s="228" t="str">
        <f aca="false">GrpD!$D$8</f>
        <v>Austria</v>
      </c>
      <c r="EZ31" s="232"/>
      <c r="FA31" s="232"/>
      <c r="FB31" s="235"/>
      <c r="FC31" s="229" t="str">
        <f aca="false">IF(($F31&lt;&gt;"")*($G31&lt;&gt;"")*(EZ31&lt;&gt;"")*(FA31&lt;&gt;""),($F31&gt;$G31)*(EZ31&gt;FA31)+($F31=$G31)*(EZ31=FA31)+($F31&lt;$G31)*(EZ31&lt;FA31),"")</f>
        <v/>
      </c>
      <c r="FD31" s="229" t="str">
        <f aca="false">IF((FC31&lt;&gt;""),IF(OR($F31&lt;&gt;$G31,PrSettings!$M$4="●"),(($F31-$G31)=(EZ31-FA31))*1,0),"")</f>
        <v/>
      </c>
      <c r="FE31" s="229" t="str">
        <f aca="false">IF((FC31&lt;&gt;""),($F31=EZ31)*($G31=FA31),"")</f>
        <v/>
      </c>
      <c r="FF31" s="229" t="str">
        <f aca="false">IF(FC31&lt;&gt;"",IF(ABS($F31-$G31)&gt;=PrSettings!$M$7,(ABS($F31-$G31-EZ31+FA31)&lt;=1)*1,IF(AND(FC31,$F31=$G31,$F31&gt;=PrSettings!$M$6),(ABS(EZ31-$F31)&lt;=1)*1,IF(AND(ABS($F31-$G31-EZ31+FA31)&lt;=1,$F31+$G31&gt;=PrSettings!$M$8),(ABS(EZ31-$F31)&lt;=1)*(ABS(FA31-$G31)&lt;=1)*1,""))),"")</f>
        <v/>
      </c>
      <c r="FG31" s="236"/>
      <c r="FI31" s="227" t="n">
        <f aca="false">$B31</f>
        <v>12</v>
      </c>
      <c r="FJ31" s="228" t="str">
        <f aca="false">GrpD!$B$8</f>
        <v>Netherlands</v>
      </c>
      <c r="FK31" s="229" t="n">
        <f aca="false">$D31</f>
        <v>11</v>
      </c>
      <c r="FL31" s="228" t="str">
        <f aca="false">GrpD!$D$8</f>
        <v>Austria</v>
      </c>
      <c r="FM31" s="232"/>
      <c r="FN31" s="232"/>
      <c r="FO31" s="235"/>
      <c r="FP31" s="229" t="str">
        <f aca="false">IF(($F31&lt;&gt;"")*($G31&lt;&gt;"")*(FM31&lt;&gt;"")*(FN31&lt;&gt;""),($F31&gt;$G31)*(FM31&gt;FN31)+($F31=$G31)*(FM31=FN31)+($F31&lt;$G31)*(FM31&lt;FN31),"")</f>
        <v/>
      </c>
      <c r="FQ31" s="229" t="str">
        <f aca="false">IF((FP31&lt;&gt;""),IF(OR($F31&lt;&gt;$G31,PrSettings!$M$4="●"),(($F31-$G31)=(FM31-FN31))*1,0),"")</f>
        <v/>
      </c>
      <c r="FR31" s="229" t="str">
        <f aca="false">IF((FP31&lt;&gt;""),($F31=FM31)*($G31=FN31),"")</f>
        <v/>
      </c>
      <c r="FS31" s="229" t="str">
        <f aca="false">IF(FP31&lt;&gt;"",IF(ABS($F31-$G31)&gt;=PrSettings!$M$7,(ABS($F31-$G31-FM31+FN31)&lt;=1)*1,IF(AND(FP31,$F31=$G31,$F31&gt;=PrSettings!$M$6),(ABS(FM31-$F31)&lt;=1)*1,IF(AND(ABS($F31-$G31-FM31+FN31)&lt;=1,$F31+$G31&gt;=PrSettings!$M$8),(ABS(FM31-$F31)&lt;=1)*(ABS(FN31-$G31)&lt;=1)*1,""))),"")</f>
        <v/>
      </c>
      <c r="FT31" s="236"/>
      <c r="FV31" s="227" t="n">
        <f aca="false">$B31</f>
        <v>12</v>
      </c>
      <c r="FW31" s="228" t="str">
        <f aca="false">GrpD!$B$8</f>
        <v>Netherlands</v>
      </c>
      <c r="FX31" s="229" t="n">
        <f aca="false">$D31</f>
        <v>11</v>
      </c>
      <c r="FY31" s="228" t="str">
        <f aca="false">GrpD!$D$8</f>
        <v>Austria</v>
      </c>
      <c r="FZ31" s="232"/>
      <c r="GA31" s="232"/>
      <c r="GB31" s="235"/>
      <c r="GC31" s="229" t="str">
        <f aca="false">IF(($F31&lt;&gt;"")*($G31&lt;&gt;"")*(FZ31&lt;&gt;"")*(GA31&lt;&gt;""),($F31&gt;$G31)*(FZ31&gt;GA31)+($F31=$G31)*(FZ31=GA31)+($F31&lt;$G31)*(FZ31&lt;GA31),"")</f>
        <v/>
      </c>
      <c r="GD31" s="229" t="str">
        <f aca="false">IF((GC31&lt;&gt;""),IF(OR($F31&lt;&gt;$G31,PrSettings!$M$4="●"),(($F31-$G31)=(FZ31-GA31))*1,0),"")</f>
        <v/>
      </c>
      <c r="GE31" s="229" t="str">
        <f aca="false">IF((GC31&lt;&gt;""),($F31=FZ31)*($G31=GA31),"")</f>
        <v/>
      </c>
      <c r="GF31" s="229" t="str">
        <f aca="false">IF(GC31&lt;&gt;"",IF(ABS($F31-$G31)&gt;=PrSettings!$M$7,(ABS($F31-$G31-FZ31+GA31)&lt;=1)*1,IF(AND(GC31,$F31=$G31,$F31&gt;=PrSettings!$M$6),(ABS(FZ31-$F31)&lt;=1)*1,IF(AND(ABS($F31-$G31-FZ31+GA31)&lt;=1,$F31+$G31&gt;=PrSettings!$M$8),(ABS(FZ31-$F31)&lt;=1)*(ABS(GA31-$G31)&lt;=1)*1,""))),"")</f>
        <v/>
      </c>
      <c r="GG31" s="236"/>
      <c r="GI31" s="227" t="n">
        <f aca="false">$B31</f>
        <v>12</v>
      </c>
      <c r="GJ31" s="228" t="str">
        <f aca="false">GrpD!$B$8</f>
        <v>Netherlands</v>
      </c>
      <c r="GK31" s="229" t="n">
        <f aca="false">$D31</f>
        <v>11</v>
      </c>
      <c r="GL31" s="228" t="str">
        <f aca="false">GrpD!$D$8</f>
        <v>Austria</v>
      </c>
      <c r="GM31" s="232"/>
      <c r="GN31" s="232"/>
      <c r="GO31" s="235"/>
      <c r="GP31" s="229" t="str">
        <f aca="false">IF(($F31&lt;&gt;"")*($G31&lt;&gt;"")*(GM31&lt;&gt;"")*(GN31&lt;&gt;""),($F31&gt;$G31)*(GM31&gt;GN31)+($F31=$G31)*(GM31=GN31)+($F31&lt;$G31)*(GM31&lt;GN31),"")</f>
        <v/>
      </c>
      <c r="GQ31" s="229" t="str">
        <f aca="false">IF((GP31&lt;&gt;""),IF(OR($F31&lt;&gt;$G31,PrSettings!$M$4="●"),(($F31-$G31)=(GM31-GN31))*1,0),"")</f>
        <v/>
      </c>
      <c r="GR31" s="229" t="str">
        <f aca="false">IF((GP31&lt;&gt;""),($F31=GM31)*($G31=GN31),"")</f>
        <v/>
      </c>
      <c r="GS31" s="229" t="str">
        <f aca="false">IF(GP31&lt;&gt;"",IF(ABS($F31-$G31)&gt;=PrSettings!$M$7,(ABS($F31-$G31-GM31+GN31)&lt;=1)*1,IF(AND(GP31,$F31=$G31,$F31&gt;=PrSettings!$M$6),(ABS(GM31-$F31)&lt;=1)*1,IF(AND(ABS($F31-$G31-GM31+GN31)&lt;=1,$F31+$G31&gt;=PrSettings!$M$8),(ABS(GM31-$F31)&lt;=1)*(ABS(GN31-$G31)&lt;=1)*1,""))),"")</f>
        <v/>
      </c>
      <c r="GT31" s="236"/>
      <c r="GV31" s="227" t="n">
        <f aca="false">$B31</f>
        <v>12</v>
      </c>
      <c r="GW31" s="228" t="str">
        <f aca="false">GrpD!$B$8</f>
        <v>Netherlands</v>
      </c>
      <c r="GX31" s="229" t="n">
        <f aca="false">$D31</f>
        <v>11</v>
      </c>
      <c r="GY31" s="228" t="str">
        <f aca="false">GrpD!$D$8</f>
        <v>Austria</v>
      </c>
      <c r="GZ31" s="232"/>
      <c r="HA31" s="232"/>
      <c r="HB31" s="235"/>
      <c r="HC31" s="229" t="str">
        <f aca="false">IF(($F31&lt;&gt;"")*($G31&lt;&gt;"")*(GZ31&lt;&gt;"")*(HA31&lt;&gt;""),($F31&gt;$G31)*(GZ31&gt;HA31)+($F31=$G31)*(GZ31=HA31)+($F31&lt;$G31)*(GZ31&lt;HA31),"")</f>
        <v/>
      </c>
      <c r="HD31" s="229" t="str">
        <f aca="false">IF((HC31&lt;&gt;""),IF(OR($F31&lt;&gt;$G31,PrSettings!$M$4="●"),(($F31-$G31)=(GZ31-HA31))*1,0),"")</f>
        <v/>
      </c>
      <c r="HE31" s="229" t="str">
        <f aca="false">IF((HC31&lt;&gt;""),($F31=GZ31)*($G31=HA31),"")</f>
        <v/>
      </c>
      <c r="HF31" s="229" t="str">
        <f aca="false">IF(HC31&lt;&gt;"",IF(ABS($F31-$G31)&gt;=PrSettings!$M$7,(ABS($F31-$G31-GZ31+HA31)&lt;=1)*1,IF(AND(HC31,$F31=$G31,$F31&gt;=PrSettings!$M$6),(ABS(GZ31-$F31)&lt;=1)*1,IF(AND(ABS($F31-$G31-GZ31+HA31)&lt;=1,$F31+$G31&gt;=PrSettings!$M$8),(ABS(GZ31-$F31)&lt;=1)*(ABS(HA31-$G31)&lt;=1)*1,""))),"")</f>
        <v/>
      </c>
      <c r="HG31" s="236"/>
      <c r="HI31" s="227" t="n">
        <f aca="false">$B31</f>
        <v>12</v>
      </c>
      <c r="HJ31" s="228" t="str">
        <f aca="false">GrpD!$B$8</f>
        <v>Netherlands</v>
      </c>
      <c r="HK31" s="229" t="n">
        <f aca="false">$D31</f>
        <v>11</v>
      </c>
      <c r="HL31" s="228" t="str">
        <f aca="false">GrpD!$D$8</f>
        <v>Austria</v>
      </c>
      <c r="HM31" s="232"/>
      <c r="HN31" s="232"/>
      <c r="HO31" s="235"/>
      <c r="HP31" s="229" t="str">
        <f aca="false">IF(($F31&lt;&gt;"")*($G31&lt;&gt;"")*(HM31&lt;&gt;"")*(HN31&lt;&gt;""),($F31&gt;$G31)*(HM31&gt;HN31)+($F31=$G31)*(HM31=HN31)+($F31&lt;$G31)*(HM31&lt;HN31),"")</f>
        <v/>
      </c>
      <c r="HQ31" s="229" t="str">
        <f aca="false">IF((HP31&lt;&gt;""),IF(OR($F31&lt;&gt;$G31,PrSettings!$M$4="●"),(($F31-$G31)=(HM31-HN31))*1,0),"")</f>
        <v/>
      </c>
      <c r="HR31" s="229" t="str">
        <f aca="false">IF((HP31&lt;&gt;""),($F31=HM31)*($G31=HN31),"")</f>
        <v/>
      </c>
      <c r="HS31" s="229" t="str">
        <f aca="false">IF(HP31&lt;&gt;"",IF(ABS($F31-$G31)&gt;=PrSettings!$M$7,(ABS($F31-$G31-HM31+HN31)&lt;=1)*1,IF(AND(HP31,$F31=$G31,$F31&gt;=PrSettings!$M$6),(ABS(HM31-$F31)&lt;=1)*1,IF(AND(ABS($F31-$G31-HM31+HN31)&lt;=1,$F31+$G31&gt;=PrSettings!$M$8),(ABS(HM31-$F31)&lt;=1)*(ABS(HN31-$G31)&lt;=1)*1,""))),"")</f>
        <v/>
      </c>
      <c r="HT31" s="236"/>
      <c r="HV31" s="227" t="n">
        <f aca="false">$B31</f>
        <v>12</v>
      </c>
      <c r="HW31" s="228" t="str">
        <f aca="false">GrpD!$B$8</f>
        <v>Netherlands</v>
      </c>
      <c r="HX31" s="229" t="n">
        <f aca="false">$D31</f>
        <v>11</v>
      </c>
      <c r="HY31" s="228" t="str">
        <f aca="false">GrpD!$D$8</f>
        <v>Austria</v>
      </c>
      <c r="HZ31" s="232"/>
      <c r="IA31" s="232"/>
      <c r="IB31" s="235"/>
      <c r="IC31" s="229" t="str">
        <f aca="false">IF(($F31&lt;&gt;"")*($G31&lt;&gt;"")*(HZ31&lt;&gt;"")*(IA31&lt;&gt;""),($F31&gt;$G31)*(HZ31&gt;IA31)+($F31=$G31)*(HZ31=IA31)+($F31&lt;$G31)*(HZ31&lt;IA31),"")</f>
        <v/>
      </c>
      <c r="ID31" s="229" t="str">
        <f aca="false">IF((IC31&lt;&gt;""),IF(OR($F31&lt;&gt;$G31,PrSettings!$M$4="●"),(($F31-$G31)=(HZ31-IA31))*1,0),"")</f>
        <v/>
      </c>
      <c r="IE31" s="229" t="str">
        <f aca="false">IF((IC31&lt;&gt;""),($F31=HZ31)*($G31=IA31),"")</f>
        <v/>
      </c>
      <c r="IF31" s="229" t="str">
        <f aca="false">IF(IC31&lt;&gt;"",IF(ABS($F31-$G31)&gt;=PrSettings!$M$7,(ABS($F31-$G31-HZ31+IA31)&lt;=1)*1,IF(AND(IC31,$F31=$G31,$F31&gt;=PrSettings!$M$6),(ABS(HZ31-$F31)&lt;=1)*1,IF(AND(ABS($F31-$G31-HZ31+IA31)&lt;=1,$F31+$G31&gt;=PrSettings!$M$8),(ABS(HZ31-$F31)&lt;=1)*(ABS(IA31-$G31)&lt;=1)*1,""))),"")</f>
        <v/>
      </c>
      <c r="IG31" s="236"/>
      <c r="II31" s="227" t="n">
        <f aca="false">$B31</f>
        <v>12</v>
      </c>
      <c r="IJ31" s="228" t="str">
        <f aca="false">GrpD!$B$8</f>
        <v>Netherlands</v>
      </c>
      <c r="IK31" s="229" t="n">
        <f aca="false">$D31</f>
        <v>11</v>
      </c>
      <c r="IL31" s="228" t="str">
        <f aca="false">GrpD!$D$8</f>
        <v>Austria</v>
      </c>
      <c r="IM31" s="232"/>
      <c r="IN31" s="232"/>
      <c r="IO31" s="235"/>
      <c r="IP31" s="229" t="str">
        <f aca="false">IF(($F31&lt;&gt;"")*($G31&lt;&gt;"")*(IM31&lt;&gt;"")*(IN31&lt;&gt;""),($F31&gt;$G31)*(IM31&gt;IN31)+($F31=$G31)*(IM31=IN31)+($F31&lt;$G31)*(IM31&lt;IN31),"")</f>
        <v/>
      </c>
      <c r="IQ31" s="229" t="str">
        <f aca="false">IF((IP31&lt;&gt;""),IF(OR($F31&lt;&gt;$G31,PrSettings!$M$4="●"),(($F31-$G31)=(IM31-IN31))*1,0),"")</f>
        <v/>
      </c>
      <c r="IR31" s="229" t="str">
        <f aca="false">IF((IP31&lt;&gt;""),($F31=IM31)*($G31=IN31),"")</f>
        <v/>
      </c>
      <c r="IS31" s="229" t="str">
        <f aca="false">IF(IP31&lt;&gt;"",IF(ABS($F31-$G31)&gt;=PrSettings!$M$7,(ABS($F31-$G31-IM31+IN31)&lt;=1)*1,IF(AND(IP31,$F31=$G31,$F31&gt;=PrSettings!$M$6),(ABS(IM31-$F31)&lt;=1)*1,IF(AND(ABS($F31-$G31-IM31+IN31)&lt;=1,$F31+$G31&gt;=PrSettings!$M$8),(ABS(IM31-$F31)&lt;=1)*(ABS(IN31-$G31)&lt;=1)*1,""))),"")</f>
        <v/>
      </c>
      <c r="IT31" s="236"/>
      <c r="IV31" s="227" t="n">
        <f aca="false">$B31</f>
        <v>12</v>
      </c>
      <c r="IW31" s="228" t="str">
        <f aca="false">GrpD!$B$8</f>
        <v>Netherlands</v>
      </c>
      <c r="IX31" s="229" t="n">
        <f aca="false">$D31</f>
        <v>11</v>
      </c>
      <c r="IY31" s="228" t="str">
        <f aca="false">GrpD!$D$8</f>
        <v>Austria</v>
      </c>
      <c r="IZ31" s="232"/>
      <c r="JA31" s="232"/>
      <c r="JB31" s="235"/>
      <c r="JC31" s="229" t="str">
        <f aca="false">IF(($F31&lt;&gt;"")*($G31&lt;&gt;"")*(IZ31&lt;&gt;"")*(JA31&lt;&gt;""),($F31&gt;$G31)*(IZ31&gt;JA31)+($F31=$G31)*(IZ31=JA31)+($F31&lt;$G31)*(IZ31&lt;JA31),"")</f>
        <v/>
      </c>
      <c r="JD31" s="229" t="str">
        <f aca="false">IF((JC31&lt;&gt;""),IF(OR($F31&lt;&gt;$G31,PrSettings!$M$4="●"),(($F31-$G31)=(IZ31-JA31))*1,0),"")</f>
        <v/>
      </c>
      <c r="JE31" s="229" t="str">
        <f aca="false">IF((JC31&lt;&gt;""),($F31=IZ31)*($G31=JA31),"")</f>
        <v/>
      </c>
      <c r="JF31" s="229" t="str">
        <f aca="false">IF(JC31&lt;&gt;"",IF(ABS($F31-$G31)&gt;=PrSettings!$M$7,(ABS($F31-$G31-IZ31+JA31)&lt;=1)*1,IF(AND(JC31,$F31=$G31,$F31&gt;=PrSettings!$M$6),(ABS(IZ31-$F31)&lt;=1)*1,IF(AND(ABS($F31-$G31-IZ31+JA31)&lt;=1,$F31+$G31&gt;=PrSettings!$M$8),(ABS(IZ31-$F31)&lt;=1)*(ABS(JA31-$G31)&lt;=1)*1,""))),"")</f>
        <v/>
      </c>
      <c r="JG31" s="236"/>
      <c r="JI31" s="227" t="n">
        <f aca="false">$B31</f>
        <v>12</v>
      </c>
      <c r="JJ31" s="228" t="str">
        <f aca="false">GrpD!$B$8</f>
        <v>Netherlands</v>
      </c>
      <c r="JK31" s="229" t="n">
        <f aca="false">$D31</f>
        <v>11</v>
      </c>
      <c r="JL31" s="228" t="str">
        <f aca="false">GrpD!$D$8</f>
        <v>Austria</v>
      </c>
      <c r="JM31" s="232"/>
      <c r="JN31" s="232"/>
      <c r="JO31" s="235"/>
      <c r="JP31" s="229" t="str">
        <f aca="false">IF(($F31&lt;&gt;"")*($G31&lt;&gt;"")*(JM31&lt;&gt;"")*(JN31&lt;&gt;""),($F31&gt;$G31)*(JM31&gt;JN31)+($F31=$G31)*(JM31=JN31)+($F31&lt;$G31)*(JM31&lt;JN31),"")</f>
        <v/>
      </c>
      <c r="JQ31" s="229" t="str">
        <f aca="false">IF((JP31&lt;&gt;""),IF(OR($F31&lt;&gt;$G31,PrSettings!$M$4="●"),(($F31-$G31)=(JM31-JN31))*1,0),"")</f>
        <v/>
      </c>
      <c r="JR31" s="229" t="str">
        <f aca="false">IF((JP31&lt;&gt;""),($F31=JM31)*($G31=JN31),"")</f>
        <v/>
      </c>
      <c r="JS31" s="229" t="str">
        <f aca="false">IF(JP31&lt;&gt;"",IF(ABS($F31-$G31)&gt;=PrSettings!$M$7,(ABS($F31-$G31-JM31+JN31)&lt;=1)*1,IF(AND(JP31,$F31=$G31,$F31&gt;=PrSettings!$M$6),(ABS(JM31-$F31)&lt;=1)*1,IF(AND(ABS($F31-$G31-JM31+JN31)&lt;=1,$F31+$G31&gt;=PrSettings!$M$8),(ABS(JM31-$F31)&lt;=1)*(ABS(JN31-$G31)&lt;=1)*1,""))),"")</f>
        <v/>
      </c>
      <c r="JT31" s="236"/>
      <c r="JV31" s="227" t="n">
        <f aca="false">$B31</f>
        <v>12</v>
      </c>
      <c r="JW31" s="228" t="str">
        <f aca="false">GrpD!$B$8</f>
        <v>Netherlands</v>
      </c>
      <c r="JX31" s="229" t="n">
        <f aca="false">$D31</f>
        <v>11</v>
      </c>
      <c r="JY31" s="228" t="str">
        <f aca="false">GrpD!$D$8</f>
        <v>Austria</v>
      </c>
      <c r="JZ31" s="232"/>
      <c r="KA31" s="232"/>
      <c r="KB31" s="235"/>
      <c r="KC31" s="229" t="str">
        <f aca="false">IF(($F31&lt;&gt;"")*($G31&lt;&gt;"")*(JZ31&lt;&gt;"")*(KA31&lt;&gt;""),($F31&gt;$G31)*(JZ31&gt;KA31)+($F31=$G31)*(JZ31=KA31)+($F31&lt;$G31)*(JZ31&lt;KA31),"")</f>
        <v/>
      </c>
      <c r="KD31" s="229" t="str">
        <f aca="false">IF((KC31&lt;&gt;""),IF(OR($F31&lt;&gt;$G31,PrSettings!$M$4="●"),(($F31-$G31)=(JZ31-KA31))*1,0),"")</f>
        <v/>
      </c>
      <c r="KE31" s="229" t="str">
        <f aca="false">IF((KC31&lt;&gt;""),($F31=JZ31)*($G31=KA31),"")</f>
        <v/>
      </c>
      <c r="KF31" s="229" t="str">
        <f aca="false">IF(KC31&lt;&gt;"",IF(ABS($F31-$G31)&gt;=PrSettings!$M$7,(ABS($F31-$G31-JZ31+KA31)&lt;=1)*1,IF(AND(KC31,$F31=$G31,$F31&gt;=PrSettings!$M$6),(ABS(JZ31-$F31)&lt;=1)*1,IF(AND(ABS($F31-$G31-JZ31+KA31)&lt;=1,$F31+$G31&gt;=PrSettings!$M$8),(ABS(JZ31-$F31)&lt;=1)*(ABS(KA31-$G31)&lt;=1)*1,""))),"")</f>
        <v/>
      </c>
      <c r="KG31" s="236"/>
      <c r="KI31" s="227" t="n">
        <f aca="false">$B31</f>
        <v>12</v>
      </c>
      <c r="KJ31" s="228" t="str">
        <f aca="false">GrpD!$B$8</f>
        <v>Netherlands</v>
      </c>
      <c r="KK31" s="229" t="n">
        <f aca="false">$D31</f>
        <v>11</v>
      </c>
      <c r="KL31" s="228" t="str">
        <f aca="false">GrpD!$D$8</f>
        <v>Austria</v>
      </c>
      <c r="KM31" s="232"/>
      <c r="KN31" s="232"/>
      <c r="KO31" s="235"/>
      <c r="KP31" s="229" t="str">
        <f aca="false">IF(($F31&lt;&gt;"")*($G31&lt;&gt;"")*(KM31&lt;&gt;"")*(KN31&lt;&gt;""),($F31&gt;$G31)*(KM31&gt;KN31)+($F31=$G31)*(KM31=KN31)+($F31&lt;$G31)*(KM31&lt;KN31),"")</f>
        <v/>
      </c>
      <c r="KQ31" s="229" t="str">
        <f aca="false">IF((KP31&lt;&gt;""),IF(OR($F31&lt;&gt;$G31,PrSettings!$M$4="●"),(($F31-$G31)=(KM31-KN31))*1,0),"")</f>
        <v/>
      </c>
      <c r="KR31" s="229" t="str">
        <f aca="false">IF((KP31&lt;&gt;""),($F31=KM31)*($G31=KN31),"")</f>
        <v/>
      </c>
      <c r="KS31" s="229" t="str">
        <f aca="false">IF(KP31&lt;&gt;"",IF(ABS($F31-$G31)&gt;=PrSettings!$M$7,(ABS($F31-$G31-KM31+KN31)&lt;=1)*1,IF(AND(KP31,$F31=$G31,$F31&gt;=PrSettings!$M$6),(ABS(KM31-$F31)&lt;=1)*1,IF(AND(ABS($F31-$G31-KM31+KN31)&lt;=1,$F31+$G31&gt;=PrSettings!$M$8),(ABS(KM31-$F31)&lt;=1)*(ABS(KN31-$G31)&lt;=1)*1,""))),"")</f>
        <v/>
      </c>
      <c r="KT31" s="236"/>
      <c r="KV31" s="227" t="n">
        <f aca="false">$B31</f>
        <v>12</v>
      </c>
      <c r="KW31" s="228" t="str">
        <f aca="false">GrpD!$B$8</f>
        <v>Netherlands</v>
      </c>
      <c r="KX31" s="229" t="n">
        <f aca="false">$D31</f>
        <v>11</v>
      </c>
      <c r="KY31" s="228" t="str">
        <f aca="false">GrpD!$D$8</f>
        <v>Austria</v>
      </c>
      <c r="KZ31" s="232"/>
      <c r="LA31" s="232"/>
      <c r="LB31" s="235"/>
      <c r="LC31" s="229" t="str">
        <f aca="false">IF(($F31&lt;&gt;"")*($G31&lt;&gt;"")*(KZ31&lt;&gt;"")*(LA31&lt;&gt;""),($F31&gt;$G31)*(KZ31&gt;LA31)+($F31=$G31)*(KZ31=LA31)+($F31&lt;$G31)*(KZ31&lt;LA31),"")</f>
        <v/>
      </c>
      <c r="LD31" s="229" t="str">
        <f aca="false">IF((LC31&lt;&gt;""),IF(OR($F31&lt;&gt;$G31,PrSettings!$M$4="●"),(($F31-$G31)=(KZ31-LA31))*1,0),"")</f>
        <v/>
      </c>
      <c r="LE31" s="229" t="str">
        <f aca="false">IF((LC31&lt;&gt;""),($F31=KZ31)*($G31=LA31),"")</f>
        <v/>
      </c>
      <c r="LF31" s="229" t="str">
        <f aca="false">IF(LC31&lt;&gt;"",IF(ABS($F31-$G31)&gt;=PrSettings!$M$7,(ABS($F31-$G31-KZ31+LA31)&lt;=1)*1,IF(AND(LC31,$F31=$G31,$F31&gt;=PrSettings!$M$6),(ABS(KZ31-$F31)&lt;=1)*1,IF(AND(ABS($F31-$G31-KZ31+LA31)&lt;=1,$F31+$G31&gt;=PrSettings!$M$8),(ABS(KZ31-$F31)&lt;=1)*(ABS(LA31-$G31)&lt;=1)*1,""))),"")</f>
        <v/>
      </c>
      <c r="LG31" s="236"/>
      <c r="LI31" s="227" t="n">
        <f aca="false">$B31</f>
        <v>12</v>
      </c>
      <c r="LJ31" s="228" t="str">
        <f aca="false">GrpD!$B$8</f>
        <v>Netherlands</v>
      </c>
      <c r="LK31" s="229" t="n">
        <f aca="false">$D31</f>
        <v>11</v>
      </c>
      <c r="LL31" s="228" t="str">
        <f aca="false">GrpD!$D$8</f>
        <v>Austria</v>
      </c>
      <c r="LM31" s="232"/>
      <c r="LN31" s="232"/>
      <c r="LO31" s="235"/>
      <c r="LP31" s="229" t="str">
        <f aca="false">IF(($F31&lt;&gt;"")*($G31&lt;&gt;"")*(LM31&lt;&gt;"")*(LN31&lt;&gt;""),($F31&gt;$G31)*(LM31&gt;LN31)+($F31=$G31)*(LM31=LN31)+($F31&lt;$G31)*(LM31&lt;LN31),"")</f>
        <v/>
      </c>
      <c r="LQ31" s="229" t="str">
        <f aca="false">IF((LP31&lt;&gt;""),IF(OR($F31&lt;&gt;$G31,PrSettings!$M$4="●"),(($F31-$G31)=(LM31-LN31))*1,0),"")</f>
        <v/>
      </c>
      <c r="LR31" s="229" t="str">
        <f aca="false">IF((LP31&lt;&gt;""),($F31=LM31)*($G31=LN31),"")</f>
        <v/>
      </c>
      <c r="LS31" s="229" t="str">
        <f aca="false">IF(LP31&lt;&gt;"",IF(ABS($F31-$G31)&gt;=PrSettings!$M$7,(ABS($F31-$G31-LM31+LN31)&lt;=1)*1,IF(AND(LP31,$F31=$G31,$F31&gt;=PrSettings!$M$6),(ABS(LM31-$F31)&lt;=1)*1,IF(AND(ABS($F31-$G31-LM31+LN31)&lt;=1,$F31+$G31&gt;=PrSettings!$M$8),(ABS(LM31-$F31)&lt;=1)*(ABS(LN31-$G31)&lt;=1)*1,""))),"")</f>
        <v/>
      </c>
      <c r="LT31" s="236"/>
      <c r="LV31" s="227" t="n">
        <f aca="false">$B31</f>
        <v>12</v>
      </c>
      <c r="LW31" s="228" t="str">
        <f aca="false">GrpD!$B$8</f>
        <v>Netherlands</v>
      </c>
      <c r="LX31" s="229" t="n">
        <f aca="false">$D31</f>
        <v>11</v>
      </c>
      <c r="LY31" s="228" t="str">
        <f aca="false">GrpD!$D$8</f>
        <v>Austria</v>
      </c>
      <c r="LZ31" s="232"/>
      <c r="MA31" s="232"/>
      <c r="MB31" s="235"/>
      <c r="MC31" s="229" t="str">
        <f aca="false">IF(($F31&lt;&gt;"")*($G31&lt;&gt;"")*(LZ31&lt;&gt;"")*(MA31&lt;&gt;""),($F31&gt;$G31)*(LZ31&gt;MA31)+($F31=$G31)*(LZ31=MA31)+($F31&lt;$G31)*(LZ31&lt;MA31),"")</f>
        <v/>
      </c>
      <c r="MD31" s="229" t="str">
        <f aca="false">IF((MC31&lt;&gt;""),IF(OR($F31&lt;&gt;$G31,PrSettings!$M$4="●"),(($F31-$G31)=(LZ31-MA31))*1,0),"")</f>
        <v/>
      </c>
      <c r="ME31" s="229" t="str">
        <f aca="false">IF((MC31&lt;&gt;""),($F31=LZ31)*($G31=MA31),"")</f>
        <v/>
      </c>
      <c r="MF31" s="229" t="str">
        <f aca="false">IF(MC31&lt;&gt;"",IF(ABS($F31-$G31)&gt;=PrSettings!$M$7,(ABS($F31-$G31-LZ31+MA31)&lt;=1)*1,IF(AND(MC31,$F31=$G31,$F31&gt;=PrSettings!$M$6),(ABS(LZ31-$F31)&lt;=1)*1,IF(AND(ABS($F31-$G31-LZ31+MA31)&lt;=1,$F31+$G31&gt;=PrSettings!$M$8),(ABS(LZ31-$F31)&lt;=1)*(ABS(MA31-$G31)&lt;=1)*1,""))),"")</f>
        <v/>
      </c>
      <c r="MG31" s="236"/>
    </row>
    <row r="32" customFormat="false" ht="15.75" hidden="false" customHeight="true" outlineLevel="0" collapsed="false">
      <c r="A32" s="153"/>
      <c r="B32" s="227" t="n">
        <f aca="false" t="array" ref="B32:B32">INDEX(Groups!$C$7:$C$35,MATCH(C32,Groups!$D$7:$D$35,0))</f>
        <v>2</v>
      </c>
      <c r="C32" s="228" t="str">
        <f aca="false">GrpD!$B$9</f>
        <v>France</v>
      </c>
      <c r="D32" s="229" t="n">
        <f aca="false" t="array" ref="D32:D32">INDEX(Groups!$C$7:$C$35,MATCH(E32,Groups!$D$7:$D$35,0))</f>
        <v>26</v>
      </c>
      <c r="E32" s="228" t="str">
        <f aca="false">GrpD!$D$9</f>
        <v>Poland</v>
      </c>
      <c r="F32" s="230" t="n">
        <f aca="false">GrpD!$E$9</f>
        <v>2</v>
      </c>
      <c r="G32" s="231" t="n">
        <f aca="false">GrpD!$G$9</f>
        <v>0</v>
      </c>
      <c r="H32" s="107"/>
      <c r="I32" s="227" t="n">
        <f aca="false">$B32</f>
        <v>2</v>
      </c>
      <c r="J32" s="228" t="str">
        <f aca="false">GrpD!$B$9</f>
        <v>France</v>
      </c>
      <c r="K32" s="229" t="n">
        <f aca="false">$D32</f>
        <v>26</v>
      </c>
      <c r="L32" s="228" t="str">
        <f aca="false">GrpD!$D$9</f>
        <v>Poland</v>
      </c>
      <c r="M32" s="232"/>
      <c r="N32" s="232"/>
      <c r="O32" s="237"/>
      <c r="P32" s="229" t="str">
        <f aca="false">IF(($F32&lt;&gt;"")*($G32&lt;&gt;"")*(M32&lt;&gt;"")*(N32&lt;&gt;""),($F32&gt;$G32)*(M32&gt;N32)+($F32=$G32)*(M32=N32)+($F32&lt;$G32)*(M32&lt;N32),"")</f>
        <v/>
      </c>
      <c r="Q32" s="229" t="str">
        <f aca="false">IF((P32&lt;&gt;""),IF(OR($F32&lt;&gt;$G32,PrSettings!$M$4="●"),(($F32-$G32)=(M32-N32))*1,0),"")</f>
        <v/>
      </c>
      <c r="R32" s="229" t="str">
        <f aca="false">IF((P32&lt;&gt;""),($F32=M32)*($G32=N32),"")</f>
        <v/>
      </c>
      <c r="S32" s="229" t="str">
        <f aca="false">IF(P32&lt;&gt;"",IF(ABS($F32-$G32)&gt;=PrSettings!$M$7,(ABS($F32-$G32-M32+N32)&lt;=1)*1,IF(AND(P32,$F32=$G32,$F32&gt;=PrSettings!$M$6),(ABS(M32-$F32)&lt;=1)*1,IF(AND(ABS($F32-$G32-M32+N32)&lt;=1,$F32+$G32&gt;=PrSettings!$M$8),(ABS(M32-$F32)&lt;=1)*(ABS(N32-$G32)&lt;=1)*1,""))),"")</f>
        <v/>
      </c>
      <c r="T32" s="238"/>
      <c r="V32" s="227" t="n">
        <f aca="false">$B32</f>
        <v>2</v>
      </c>
      <c r="W32" s="228" t="str">
        <f aca="false">GrpD!$B$9</f>
        <v>France</v>
      </c>
      <c r="X32" s="229" t="n">
        <f aca="false">$D32</f>
        <v>26</v>
      </c>
      <c r="Y32" s="228" t="str">
        <f aca="false">GrpD!$D$9</f>
        <v>Poland</v>
      </c>
      <c r="Z32" s="232"/>
      <c r="AA32" s="232"/>
      <c r="AB32" s="237"/>
      <c r="AC32" s="229" t="str">
        <f aca="false">IF(($F32&lt;&gt;"")*($G32&lt;&gt;"")*(Z32&lt;&gt;"")*(AA32&lt;&gt;""),($F32&gt;$G32)*(Z32&gt;AA32)+($F32=$G32)*(Z32=AA32)+($F32&lt;$G32)*(Z32&lt;AA32),"")</f>
        <v/>
      </c>
      <c r="AD32" s="229" t="str">
        <f aca="false">IF((AC32&lt;&gt;""),IF(OR($F32&lt;&gt;$G32,PrSettings!$M$4="●"),(($F32-$G32)=(Z32-AA32))*1,0),"")</f>
        <v/>
      </c>
      <c r="AE32" s="229" t="str">
        <f aca="false">IF((AC32&lt;&gt;""),($F32=Z32)*($G32=AA32),"")</f>
        <v/>
      </c>
      <c r="AF32" s="229" t="str">
        <f aca="false">IF(AC32&lt;&gt;"",IF(ABS($F32-$G32)&gt;=PrSettings!$M$7,(ABS($F32-$G32-Z32+AA32)&lt;=1)*1,IF(AND(AC32,$F32=$G32,$F32&gt;=PrSettings!$M$6),(ABS(Z32-$F32)&lt;=1)*1,IF(AND(ABS($F32-$G32-Z32+AA32)&lt;=1,$F32+$G32&gt;=PrSettings!$M$8),(ABS(Z32-$F32)&lt;=1)*(ABS(AA32-$G32)&lt;=1)*1,""))),"")</f>
        <v/>
      </c>
      <c r="AG32" s="238"/>
      <c r="AI32" s="227" t="n">
        <f aca="false">$B32</f>
        <v>2</v>
      </c>
      <c r="AJ32" s="228" t="str">
        <f aca="false">GrpD!$B$9</f>
        <v>France</v>
      </c>
      <c r="AK32" s="229" t="n">
        <f aca="false">$D32</f>
        <v>26</v>
      </c>
      <c r="AL32" s="228" t="str">
        <f aca="false">GrpD!$D$9</f>
        <v>Poland</v>
      </c>
      <c r="AM32" s="232"/>
      <c r="AN32" s="232"/>
      <c r="AO32" s="237"/>
      <c r="AP32" s="229" t="str">
        <f aca="false">IF(($F32&lt;&gt;"")*($G32&lt;&gt;"")*(AM32&lt;&gt;"")*(AN32&lt;&gt;""),($F32&gt;$G32)*(AM32&gt;AN32)+($F32=$G32)*(AM32=AN32)+($F32&lt;$G32)*(AM32&lt;AN32),"")</f>
        <v/>
      </c>
      <c r="AQ32" s="229" t="str">
        <f aca="false">IF((AP32&lt;&gt;""),IF(OR($F32&lt;&gt;$G32,PrSettings!$M$4="●"),(($F32-$G32)=(AM32-AN32))*1,0),"")</f>
        <v/>
      </c>
      <c r="AR32" s="229" t="str">
        <f aca="false">IF((AP32&lt;&gt;""),($F32=AM32)*($G32=AN32),"")</f>
        <v/>
      </c>
      <c r="AS32" s="229" t="str">
        <f aca="false">IF(AP32&lt;&gt;"",IF(ABS($F32-$G32)&gt;=PrSettings!$M$7,(ABS($F32-$G32-AM32+AN32)&lt;=1)*1,IF(AND(AP32,$F32=$G32,$F32&gt;=PrSettings!$M$6),(ABS(AM32-$F32)&lt;=1)*1,IF(AND(ABS($F32-$G32-AM32+AN32)&lt;=1,$F32+$G32&gt;=PrSettings!$M$8),(ABS(AM32-$F32)&lt;=1)*(ABS(AN32-$G32)&lt;=1)*1,""))),"")</f>
        <v/>
      </c>
      <c r="AT32" s="238"/>
      <c r="AV32" s="227" t="n">
        <f aca="false">$B32</f>
        <v>2</v>
      </c>
      <c r="AW32" s="228" t="str">
        <f aca="false">GrpD!$B$9</f>
        <v>France</v>
      </c>
      <c r="AX32" s="229" t="n">
        <f aca="false">$D32</f>
        <v>26</v>
      </c>
      <c r="AY32" s="228" t="str">
        <f aca="false">GrpD!$D$9</f>
        <v>Poland</v>
      </c>
      <c r="AZ32" s="232"/>
      <c r="BA32" s="232"/>
      <c r="BB32" s="237"/>
      <c r="BC32" s="229" t="str">
        <f aca="false">IF(($F32&lt;&gt;"")*($G32&lt;&gt;"")*(AZ32&lt;&gt;"")*(BA32&lt;&gt;""),($F32&gt;$G32)*(AZ32&gt;BA32)+($F32=$G32)*(AZ32=BA32)+($F32&lt;$G32)*(AZ32&lt;BA32),"")</f>
        <v/>
      </c>
      <c r="BD32" s="229" t="str">
        <f aca="false">IF((BC32&lt;&gt;""),IF(OR($F32&lt;&gt;$G32,PrSettings!$M$4="●"),(($F32-$G32)=(AZ32-BA32))*1,0),"")</f>
        <v/>
      </c>
      <c r="BE32" s="229" t="str">
        <f aca="false">IF((BC32&lt;&gt;""),($F32=AZ32)*($G32=BA32),"")</f>
        <v/>
      </c>
      <c r="BF32" s="229" t="str">
        <f aca="false">IF(BC32&lt;&gt;"",IF(ABS($F32-$G32)&gt;=PrSettings!$M$7,(ABS($F32-$G32-AZ32+BA32)&lt;=1)*1,IF(AND(BC32,$F32=$G32,$F32&gt;=PrSettings!$M$6),(ABS(AZ32-$F32)&lt;=1)*1,IF(AND(ABS($F32-$G32-AZ32+BA32)&lt;=1,$F32+$G32&gt;=PrSettings!$M$8),(ABS(AZ32-$F32)&lt;=1)*(ABS(BA32-$G32)&lt;=1)*1,""))),"")</f>
        <v/>
      </c>
      <c r="BG32" s="238"/>
      <c r="BI32" s="227" t="n">
        <f aca="false">$B32</f>
        <v>2</v>
      </c>
      <c r="BJ32" s="228" t="str">
        <f aca="false">GrpD!$B$9</f>
        <v>France</v>
      </c>
      <c r="BK32" s="229" t="n">
        <f aca="false">$D32</f>
        <v>26</v>
      </c>
      <c r="BL32" s="228" t="str">
        <f aca="false">GrpD!$D$9</f>
        <v>Poland</v>
      </c>
      <c r="BM32" s="232"/>
      <c r="BN32" s="232"/>
      <c r="BO32" s="237"/>
      <c r="BP32" s="229" t="str">
        <f aca="false">IF(($F32&lt;&gt;"")*($G32&lt;&gt;"")*(BM32&lt;&gt;"")*(BN32&lt;&gt;""),($F32&gt;$G32)*(BM32&gt;BN32)+($F32=$G32)*(BM32=BN32)+($F32&lt;$G32)*(BM32&lt;BN32),"")</f>
        <v/>
      </c>
      <c r="BQ32" s="229" t="str">
        <f aca="false">IF((BP32&lt;&gt;""),IF(OR($F32&lt;&gt;$G32,PrSettings!$M$4="●"),(($F32-$G32)=(BM32-BN32))*1,0),"")</f>
        <v/>
      </c>
      <c r="BR32" s="229" t="str">
        <f aca="false">IF((BP32&lt;&gt;""),($F32=BM32)*($G32=BN32),"")</f>
        <v/>
      </c>
      <c r="BS32" s="229" t="str">
        <f aca="false">IF(BP32&lt;&gt;"",IF(ABS($F32-$G32)&gt;=PrSettings!$M$7,(ABS($F32-$G32-BM32+BN32)&lt;=1)*1,IF(AND(BP32,$F32=$G32,$F32&gt;=PrSettings!$M$6),(ABS(BM32-$F32)&lt;=1)*1,IF(AND(ABS($F32-$G32-BM32+BN32)&lt;=1,$F32+$G32&gt;=PrSettings!$M$8),(ABS(BM32-$F32)&lt;=1)*(ABS(BN32-$G32)&lt;=1)*1,""))),"")</f>
        <v/>
      </c>
      <c r="BT32" s="238"/>
      <c r="BV32" s="227" t="n">
        <f aca="false">$B32</f>
        <v>2</v>
      </c>
      <c r="BW32" s="228" t="str">
        <f aca="false">GrpD!$B$9</f>
        <v>France</v>
      </c>
      <c r="BX32" s="229" t="n">
        <f aca="false">$D32</f>
        <v>26</v>
      </c>
      <c r="BY32" s="228" t="str">
        <f aca="false">GrpD!$D$9</f>
        <v>Poland</v>
      </c>
      <c r="BZ32" s="232"/>
      <c r="CA32" s="232"/>
      <c r="CB32" s="237"/>
      <c r="CC32" s="229" t="str">
        <f aca="false">IF(($F32&lt;&gt;"")*($G32&lt;&gt;"")*(BZ32&lt;&gt;"")*(CA32&lt;&gt;""),($F32&gt;$G32)*(BZ32&gt;CA32)+($F32=$G32)*(BZ32=CA32)+($F32&lt;$G32)*(BZ32&lt;CA32),"")</f>
        <v/>
      </c>
      <c r="CD32" s="229" t="str">
        <f aca="false">IF((CC32&lt;&gt;""),IF(OR($F32&lt;&gt;$G32,PrSettings!$M$4="●"),(($F32-$G32)=(BZ32-CA32))*1,0),"")</f>
        <v/>
      </c>
      <c r="CE32" s="229" t="str">
        <f aca="false">IF((CC32&lt;&gt;""),($F32=BZ32)*($G32=CA32),"")</f>
        <v/>
      </c>
      <c r="CF32" s="229" t="str">
        <f aca="false">IF(CC32&lt;&gt;"",IF(ABS($F32-$G32)&gt;=PrSettings!$M$7,(ABS($F32-$G32-BZ32+CA32)&lt;=1)*1,IF(AND(CC32,$F32=$G32,$F32&gt;=PrSettings!$M$6),(ABS(BZ32-$F32)&lt;=1)*1,IF(AND(ABS($F32-$G32-BZ32+CA32)&lt;=1,$F32+$G32&gt;=PrSettings!$M$8),(ABS(BZ32-$F32)&lt;=1)*(ABS(CA32-$G32)&lt;=1)*1,""))),"")</f>
        <v/>
      </c>
      <c r="CG32" s="238"/>
      <c r="CI32" s="227" t="n">
        <f aca="false">$B32</f>
        <v>2</v>
      </c>
      <c r="CJ32" s="228" t="str">
        <f aca="false">GrpD!$B$9</f>
        <v>France</v>
      </c>
      <c r="CK32" s="229" t="n">
        <f aca="false">$D32</f>
        <v>26</v>
      </c>
      <c r="CL32" s="228" t="str">
        <f aca="false">GrpD!$D$9</f>
        <v>Poland</v>
      </c>
      <c r="CM32" s="232"/>
      <c r="CN32" s="232"/>
      <c r="CO32" s="237"/>
      <c r="CP32" s="229" t="str">
        <f aca="false">IF(($F32&lt;&gt;"")*($G32&lt;&gt;"")*(CM32&lt;&gt;"")*(CN32&lt;&gt;""),($F32&gt;$G32)*(CM32&gt;CN32)+($F32=$G32)*(CM32=CN32)+($F32&lt;$G32)*(CM32&lt;CN32),"")</f>
        <v/>
      </c>
      <c r="CQ32" s="229" t="str">
        <f aca="false">IF((CP32&lt;&gt;""),IF(OR($F32&lt;&gt;$G32,PrSettings!$M$4="●"),(($F32-$G32)=(CM32-CN32))*1,0),"")</f>
        <v/>
      </c>
      <c r="CR32" s="229" t="str">
        <f aca="false">IF((CP32&lt;&gt;""),($F32=CM32)*($G32=CN32),"")</f>
        <v/>
      </c>
      <c r="CS32" s="229" t="str">
        <f aca="false">IF(CP32&lt;&gt;"",IF(ABS($F32-$G32)&gt;=PrSettings!$M$7,(ABS($F32-$G32-CM32+CN32)&lt;=1)*1,IF(AND(CP32,$F32=$G32,$F32&gt;=PrSettings!$M$6),(ABS(CM32-$F32)&lt;=1)*1,IF(AND(ABS($F32-$G32-CM32+CN32)&lt;=1,$F32+$G32&gt;=PrSettings!$M$8),(ABS(CM32-$F32)&lt;=1)*(ABS(CN32-$G32)&lt;=1)*1,""))),"")</f>
        <v/>
      </c>
      <c r="CT32" s="238"/>
      <c r="CV32" s="227" t="n">
        <f aca="false">$B32</f>
        <v>2</v>
      </c>
      <c r="CW32" s="228" t="str">
        <f aca="false">GrpD!$B$9</f>
        <v>France</v>
      </c>
      <c r="CX32" s="229" t="n">
        <f aca="false">$D32</f>
        <v>26</v>
      </c>
      <c r="CY32" s="228" t="str">
        <f aca="false">GrpD!$D$9</f>
        <v>Poland</v>
      </c>
      <c r="CZ32" s="232"/>
      <c r="DA32" s="232"/>
      <c r="DB32" s="237"/>
      <c r="DC32" s="229" t="str">
        <f aca="false">IF(($F32&lt;&gt;"")*($G32&lt;&gt;"")*(CZ32&lt;&gt;"")*(DA32&lt;&gt;""),($F32&gt;$G32)*(CZ32&gt;DA32)+($F32=$G32)*(CZ32=DA32)+($F32&lt;$G32)*(CZ32&lt;DA32),"")</f>
        <v/>
      </c>
      <c r="DD32" s="229" t="str">
        <f aca="false">IF((DC32&lt;&gt;""),IF(OR($F32&lt;&gt;$G32,PrSettings!$M$4="●"),(($F32-$G32)=(CZ32-DA32))*1,0),"")</f>
        <v/>
      </c>
      <c r="DE32" s="229" t="str">
        <f aca="false">IF((DC32&lt;&gt;""),($F32=CZ32)*($G32=DA32),"")</f>
        <v/>
      </c>
      <c r="DF32" s="229" t="str">
        <f aca="false">IF(DC32&lt;&gt;"",IF(ABS($F32-$G32)&gt;=PrSettings!$M$7,(ABS($F32-$G32-CZ32+DA32)&lt;=1)*1,IF(AND(DC32,$F32=$G32,$F32&gt;=PrSettings!$M$6),(ABS(CZ32-$F32)&lt;=1)*1,IF(AND(ABS($F32-$G32-CZ32+DA32)&lt;=1,$F32+$G32&gt;=PrSettings!$M$8),(ABS(CZ32-$F32)&lt;=1)*(ABS(DA32-$G32)&lt;=1)*1,""))),"")</f>
        <v/>
      </c>
      <c r="DG32" s="238"/>
      <c r="DI32" s="227" t="n">
        <f aca="false">$B32</f>
        <v>2</v>
      </c>
      <c r="DJ32" s="228" t="str">
        <f aca="false">GrpD!$B$9</f>
        <v>France</v>
      </c>
      <c r="DK32" s="229" t="n">
        <f aca="false">$D32</f>
        <v>26</v>
      </c>
      <c r="DL32" s="228" t="str">
        <f aca="false">GrpD!$D$9</f>
        <v>Poland</v>
      </c>
      <c r="DM32" s="232"/>
      <c r="DN32" s="232"/>
      <c r="DO32" s="237"/>
      <c r="DP32" s="229" t="str">
        <f aca="false">IF(($F32&lt;&gt;"")*($G32&lt;&gt;"")*(DM32&lt;&gt;"")*(DN32&lt;&gt;""),($F32&gt;$G32)*(DM32&gt;DN32)+($F32=$G32)*(DM32=DN32)+($F32&lt;$G32)*(DM32&lt;DN32),"")</f>
        <v/>
      </c>
      <c r="DQ32" s="229" t="str">
        <f aca="false">IF((DP32&lt;&gt;""),IF(OR($F32&lt;&gt;$G32,PrSettings!$M$4="●"),(($F32-$G32)=(DM32-DN32))*1,0),"")</f>
        <v/>
      </c>
      <c r="DR32" s="229" t="str">
        <f aca="false">IF((DP32&lt;&gt;""),($F32=DM32)*($G32=DN32),"")</f>
        <v/>
      </c>
      <c r="DS32" s="229" t="str">
        <f aca="false">IF(DP32&lt;&gt;"",IF(ABS($F32-$G32)&gt;=PrSettings!$M$7,(ABS($F32-$G32-DM32+DN32)&lt;=1)*1,IF(AND(DP32,$F32=$G32,$F32&gt;=PrSettings!$M$6),(ABS(DM32-$F32)&lt;=1)*1,IF(AND(ABS($F32-$G32-DM32+DN32)&lt;=1,$F32+$G32&gt;=PrSettings!$M$8),(ABS(DM32-$F32)&lt;=1)*(ABS(DN32-$G32)&lt;=1)*1,""))),"")</f>
        <v/>
      </c>
      <c r="DT32" s="238"/>
      <c r="DV32" s="227" t="n">
        <f aca="false">$B32</f>
        <v>2</v>
      </c>
      <c r="DW32" s="228" t="str">
        <f aca="false">GrpD!$B$9</f>
        <v>France</v>
      </c>
      <c r="DX32" s="229" t="n">
        <f aca="false">$D32</f>
        <v>26</v>
      </c>
      <c r="DY32" s="228" t="str">
        <f aca="false">GrpD!$D$9</f>
        <v>Poland</v>
      </c>
      <c r="DZ32" s="232"/>
      <c r="EA32" s="232"/>
      <c r="EB32" s="237"/>
      <c r="EC32" s="229" t="str">
        <f aca="false">IF(($F32&lt;&gt;"")*($G32&lt;&gt;"")*(DZ32&lt;&gt;"")*(EA32&lt;&gt;""),($F32&gt;$G32)*(DZ32&gt;EA32)+($F32=$G32)*(DZ32=EA32)+($F32&lt;$G32)*(DZ32&lt;EA32),"")</f>
        <v/>
      </c>
      <c r="ED32" s="229" t="str">
        <f aca="false">IF((EC32&lt;&gt;""),IF(OR($F32&lt;&gt;$G32,PrSettings!$M$4="●"),(($F32-$G32)=(DZ32-EA32))*1,0),"")</f>
        <v/>
      </c>
      <c r="EE32" s="229" t="str">
        <f aca="false">IF((EC32&lt;&gt;""),($F32=DZ32)*($G32=EA32),"")</f>
        <v/>
      </c>
      <c r="EF32" s="229" t="str">
        <f aca="false">IF(EC32&lt;&gt;"",IF(ABS($F32-$G32)&gt;=PrSettings!$M$7,(ABS($F32-$G32-DZ32+EA32)&lt;=1)*1,IF(AND(EC32,$F32=$G32,$F32&gt;=PrSettings!$M$6),(ABS(DZ32-$F32)&lt;=1)*1,IF(AND(ABS($F32-$G32-DZ32+EA32)&lt;=1,$F32+$G32&gt;=PrSettings!$M$8),(ABS(DZ32-$F32)&lt;=1)*(ABS(EA32-$G32)&lt;=1)*1,""))),"")</f>
        <v/>
      </c>
      <c r="EG32" s="238"/>
      <c r="EI32" s="227" t="n">
        <f aca="false">$B32</f>
        <v>2</v>
      </c>
      <c r="EJ32" s="228" t="str">
        <f aca="false">GrpD!$B$9</f>
        <v>France</v>
      </c>
      <c r="EK32" s="229" t="n">
        <f aca="false">$D32</f>
        <v>26</v>
      </c>
      <c r="EL32" s="228" t="str">
        <f aca="false">GrpD!$D$9</f>
        <v>Poland</v>
      </c>
      <c r="EM32" s="232"/>
      <c r="EN32" s="232"/>
      <c r="EO32" s="237"/>
      <c r="EP32" s="229" t="str">
        <f aca="false">IF(($F32&lt;&gt;"")*($G32&lt;&gt;"")*(EM32&lt;&gt;"")*(EN32&lt;&gt;""),($F32&gt;$G32)*(EM32&gt;EN32)+($F32=$G32)*(EM32=EN32)+($F32&lt;$G32)*(EM32&lt;EN32),"")</f>
        <v/>
      </c>
      <c r="EQ32" s="229" t="str">
        <f aca="false">IF((EP32&lt;&gt;""),IF(OR($F32&lt;&gt;$G32,PrSettings!$M$4="●"),(($F32-$G32)=(EM32-EN32))*1,0),"")</f>
        <v/>
      </c>
      <c r="ER32" s="229" t="str">
        <f aca="false">IF((EP32&lt;&gt;""),($F32=EM32)*($G32=EN32),"")</f>
        <v/>
      </c>
      <c r="ES32" s="229" t="str">
        <f aca="false">IF(EP32&lt;&gt;"",IF(ABS($F32-$G32)&gt;=PrSettings!$M$7,(ABS($F32-$G32-EM32+EN32)&lt;=1)*1,IF(AND(EP32,$F32=$G32,$F32&gt;=PrSettings!$M$6),(ABS(EM32-$F32)&lt;=1)*1,IF(AND(ABS($F32-$G32-EM32+EN32)&lt;=1,$F32+$G32&gt;=PrSettings!$M$8),(ABS(EM32-$F32)&lt;=1)*(ABS(EN32-$G32)&lt;=1)*1,""))),"")</f>
        <v/>
      </c>
      <c r="ET32" s="238"/>
      <c r="EV32" s="227" t="n">
        <f aca="false">$B32</f>
        <v>2</v>
      </c>
      <c r="EW32" s="228" t="str">
        <f aca="false">GrpD!$B$9</f>
        <v>France</v>
      </c>
      <c r="EX32" s="229" t="n">
        <f aca="false">$D32</f>
        <v>26</v>
      </c>
      <c r="EY32" s="228" t="str">
        <f aca="false">GrpD!$D$9</f>
        <v>Poland</v>
      </c>
      <c r="EZ32" s="232"/>
      <c r="FA32" s="232"/>
      <c r="FB32" s="237"/>
      <c r="FC32" s="229" t="str">
        <f aca="false">IF(($F32&lt;&gt;"")*($G32&lt;&gt;"")*(EZ32&lt;&gt;"")*(FA32&lt;&gt;""),($F32&gt;$G32)*(EZ32&gt;FA32)+($F32=$G32)*(EZ32=FA32)+($F32&lt;$G32)*(EZ32&lt;FA32),"")</f>
        <v/>
      </c>
      <c r="FD32" s="229" t="str">
        <f aca="false">IF((FC32&lt;&gt;""),IF(OR($F32&lt;&gt;$G32,PrSettings!$M$4="●"),(($F32-$G32)=(EZ32-FA32))*1,0),"")</f>
        <v/>
      </c>
      <c r="FE32" s="229" t="str">
        <f aca="false">IF((FC32&lt;&gt;""),($F32=EZ32)*($G32=FA32),"")</f>
        <v/>
      </c>
      <c r="FF32" s="229" t="str">
        <f aca="false">IF(FC32&lt;&gt;"",IF(ABS($F32-$G32)&gt;=PrSettings!$M$7,(ABS($F32-$G32-EZ32+FA32)&lt;=1)*1,IF(AND(FC32,$F32=$G32,$F32&gt;=PrSettings!$M$6),(ABS(EZ32-$F32)&lt;=1)*1,IF(AND(ABS($F32-$G32-EZ32+FA32)&lt;=1,$F32+$G32&gt;=PrSettings!$M$8),(ABS(EZ32-$F32)&lt;=1)*(ABS(FA32-$G32)&lt;=1)*1,""))),"")</f>
        <v/>
      </c>
      <c r="FG32" s="238"/>
      <c r="FI32" s="227" t="n">
        <f aca="false">$B32</f>
        <v>2</v>
      </c>
      <c r="FJ32" s="228" t="str">
        <f aca="false">GrpD!$B$9</f>
        <v>France</v>
      </c>
      <c r="FK32" s="229" t="n">
        <f aca="false">$D32</f>
        <v>26</v>
      </c>
      <c r="FL32" s="228" t="str">
        <f aca="false">GrpD!$D$9</f>
        <v>Poland</v>
      </c>
      <c r="FM32" s="232"/>
      <c r="FN32" s="232"/>
      <c r="FO32" s="237"/>
      <c r="FP32" s="229" t="str">
        <f aca="false">IF(($F32&lt;&gt;"")*($G32&lt;&gt;"")*(FM32&lt;&gt;"")*(FN32&lt;&gt;""),($F32&gt;$G32)*(FM32&gt;FN32)+($F32=$G32)*(FM32=FN32)+($F32&lt;$G32)*(FM32&lt;FN32),"")</f>
        <v/>
      </c>
      <c r="FQ32" s="229" t="str">
        <f aca="false">IF((FP32&lt;&gt;""),IF(OR($F32&lt;&gt;$G32,PrSettings!$M$4="●"),(($F32-$G32)=(FM32-FN32))*1,0),"")</f>
        <v/>
      </c>
      <c r="FR32" s="229" t="str">
        <f aca="false">IF((FP32&lt;&gt;""),($F32=FM32)*($G32=FN32),"")</f>
        <v/>
      </c>
      <c r="FS32" s="229" t="str">
        <f aca="false">IF(FP32&lt;&gt;"",IF(ABS($F32-$G32)&gt;=PrSettings!$M$7,(ABS($F32-$G32-FM32+FN32)&lt;=1)*1,IF(AND(FP32,$F32=$G32,$F32&gt;=PrSettings!$M$6),(ABS(FM32-$F32)&lt;=1)*1,IF(AND(ABS($F32-$G32-FM32+FN32)&lt;=1,$F32+$G32&gt;=PrSettings!$M$8),(ABS(FM32-$F32)&lt;=1)*(ABS(FN32-$G32)&lt;=1)*1,""))),"")</f>
        <v/>
      </c>
      <c r="FT32" s="238"/>
      <c r="FV32" s="227" t="n">
        <f aca="false">$B32</f>
        <v>2</v>
      </c>
      <c r="FW32" s="228" t="str">
        <f aca="false">GrpD!$B$9</f>
        <v>France</v>
      </c>
      <c r="FX32" s="229" t="n">
        <f aca="false">$D32</f>
        <v>26</v>
      </c>
      <c r="FY32" s="228" t="str">
        <f aca="false">GrpD!$D$9</f>
        <v>Poland</v>
      </c>
      <c r="FZ32" s="232"/>
      <c r="GA32" s="232"/>
      <c r="GB32" s="237"/>
      <c r="GC32" s="229" t="str">
        <f aca="false">IF(($F32&lt;&gt;"")*($G32&lt;&gt;"")*(FZ32&lt;&gt;"")*(GA32&lt;&gt;""),($F32&gt;$G32)*(FZ32&gt;GA32)+($F32=$G32)*(FZ32=GA32)+($F32&lt;$G32)*(FZ32&lt;GA32),"")</f>
        <v/>
      </c>
      <c r="GD32" s="229" t="str">
        <f aca="false">IF((GC32&lt;&gt;""),IF(OR($F32&lt;&gt;$G32,PrSettings!$M$4="●"),(($F32-$G32)=(FZ32-GA32))*1,0),"")</f>
        <v/>
      </c>
      <c r="GE32" s="229" t="str">
        <f aca="false">IF((GC32&lt;&gt;""),($F32=FZ32)*($G32=GA32),"")</f>
        <v/>
      </c>
      <c r="GF32" s="229" t="str">
        <f aca="false">IF(GC32&lt;&gt;"",IF(ABS($F32-$G32)&gt;=PrSettings!$M$7,(ABS($F32-$G32-FZ32+GA32)&lt;=1)*1,IF(AND(GC32,$F32=$G32,$F32&gt;=PrSettings!$M$6),(ABS(FZ32-$F32)&lt;=1)*1,IF(AND(ABS($F32-$G32-FZ32+GA32)&lt;=1,$F32+$G32&gt;=PrSettings!$M$8),(ABS(FZ32-$F32)&lt;=1)*(ABS(GA32-$G32)&lt;=1)*1,""))),"")</f>
        <v/>
      </c>
      <c r="GG32" s="238"/>
      <c r="GI32" s="227" t="n">
        <f aca="false">$B32</f>
        <v>2</v>
      </c>
      <c r="GJ32" s="228" t="str">
        <f aca="false">GrpD!$B$9</f>
        <v>France</v>
      </c>
      <c r="GK32" s="229" t="n">
        <f aca="false">$D32</f>
        <v>26</v>
      </c>
      <c r="GL32" s="228" t="str">
        <f aca="false">GrpD!$D$9</f>
        <v>Poland</v>
      </c>
      <c r="GM32" s="232"/>
      <c r="GN32" s="232"/>
      <c r="GO32" s="237"/>
      <c r="GP32" s="229" t="str">
        <f aca="false">IF(($F32&lt;&gt;"")*($G32&lt;&gt;"")*(GM32&lt;&gt;"")*(GN32&lt;&gt;""),($F32&gt;$G32)*(GM32&gt;GN32)+($F32=$G32)*(GM32=GN32)+($F32&lt;$G32)*(GM32&lt;GN32),"")</f>
        <v/>
      </c>
      <c r="GQ32" s="229" t="str">
        <f aca="false">IF((GP32&lt;&gt;""),IF(OR($F32&lt;&gt;$G32,PrSettings!$M$4="●"),(($F32-$G32)=(GM32-GN32))*1,0),"")</f>
        <v/>
      </c>
      <c r="GR32" s="229" t="str">
        <f aca="false">IF((GP32&lt;&gt;""),($F32=GM32)*($G32=GN32),"")</f>
        <v/>
      </c>
      <c r="GS32" s="229" t="str">
        <f aca="false">IF(GP32&lt;&gt;"",IF(ABS($F32-$G32)&gt;=PrSettings!$M$7,(ABS($F32-$G32-GM32+GN32)&lt;=1)*1,IF(AND(GP32,$F32=$G32,$F32&gt;=PrSettings!$M$6),(ABS(GM32-$F32)&lt;=1)*1,IF(AND(ABS($F32-$G32-GM32+GN32)&lt;=1,$F32+$G32&gt;=PrSettings!$M$8),(ABS(GM32-$F32)&lt;=1)*(ABS(GN32-$G32)&lt;=1)*1,""))),"")</f>
        <v/>
      </c>
      <c r="GT32" s="238"/>
      <c r="GV32" s="227" t="n">
        <f aca="false">$B32</f>
        <v>2</v>
      </c>
      <c r="GW32" s="228" t="str">
        <f aca="false">GrpD!$B$9</f>
        <v>France</v>
      </c>
      <c r="GX32" s="229" t="n">
        <f aca="false">$D32</f>
        <v>26</v>
      </c>
      <c r="GY32" s="228" t="str">
        <f aca="false">GrpD!$D$9</f>
        <v>Poland</v>
      </c>
      <c r="GZ32" s="232"/>
      <c r="HA32" s="232"/>
      <c r="HB32" s="237"/>
      <c r="HC32" s="229" t="str">
        <f aca="false">IF(($F32&lt;&gt;"")*($G32&lt;&gt;"")*(GZ32&lt;&gt;"")*(HA32&lt;&gt;""),($F32&gt;$G32)*(GZ32&gt;HA32)+($F32=$G32)*(GZ32=HA32)+($F32&lt;$G32)*(GZ32&lt;HA32),"")</f>
        <v/>
      </c>
      <c r="HD32" s="229" t="str">
        <f aca="false">IF((HC32&lt;&gt;""),IF(OR($F32&lt;&gt;$G32,PrSettings!$M$4="●"),(($F32-$G32)=(GZ32-HA32))*1,0),"")</f>
        <v/>
      </c>
      <c r="HE32" s="229" t="str">
        <f aca="false">IF((HC32&lt;&gt;""),($F32=GZ32)*($G32=HA32),"")</f>
        <v/>
      </c>
      <c r="HF32" s="229" t="str">
        <f aca="false">IF(HC32&lt;&gt;"",IF(ABS($F32-$G32)&gt;=PrSettings!$M$7,(ABS($F32-$G32-GZ32+HA32)&lt;=1)*1,IF(AND(HC32,$F32=$G32,$F32&gt;=PrSettings!$M$6),(ABS(GZ32-$F32)&lt;=1)*1,IF(AND(ABS($F32-$G32-GZ32+HA32)&lt;=1,$F32+$G32&gt;=PrSettings!$M$8),(ABS(GZ32-$F32)&lt;=1)*(ABS(HA32-$G32)&lt;=1)*1,""))),"")</f>
        <v/>
      </c>
      <c r="HG32" s="238"/>
      <c r="HI32" s="227" t="n">
        <f aca="false">$B32</f>
        <v>2</v>
      </c>
      <c r="HJ32" s="228" t="str">
        <f aca="false">GrpD!$B$9</f>
        <v>France</v>
      </c>
      <c r="HK32" s="229" t="n">
        <f aca="false">$D32</f>
        <v>26</v>
      </c>
      <c r="HL32" s="228" t="str">
        <f aca="false">GrpD!$D$9</f>
        <v>Poland</v>
      </c>
      <c r="HM32" s="232"/>
      <c r="HN32" s="232"/>
      <c r="HO32" s="237"/>
      <c r="HP32" s="229" t="str">
        <f aca="false">IF(($F32&lt;&gt;"")*($G32&lt;&gt;"")*(HM32&lt;&gt;"")*(HN32&lt;&gt;""),($F32&gt;$G32)*(HM32&gt;HN32)+($F32=$G32)*(HM32=HN32)+($F32&lt;$G32)*(HM32&lt;HN32),"")</f>
        <v/>
      </c>
      <c r="HQ32" s="229" t="str">
        <f aca="false">IF((HP32&lt;&gt;""),IF(OR($F32&lt;&gt;$G32,PrSettings!$M$4="●"),(($F32-$G32)=(HM32-HN32))*1,0),"")</f>
        <v/>
      </c>
      <c r="HR32" s="229" t="str">
        <f aca="false">IF((HP32&lt;&gt;""),($F32=HM32)*($G32=HN32),"")</f>
        <v/>
      </c>
      <c r="HS32" s="229" t="str">
        <f aca="false">IF(HP32&lt;&gt;"",IF(ABS($F32-$G32)&gt;=PrSettings!$M$7,(ABS($F32-$G32-HM32+HN32)&lt;=1)*1,IF(AND(HP32,$F32=$G32,$F32&gt;=PrSettings!$M$6),(ABS(HM32-$F32)&lt;=1)*1,IF(AND(ABS($F32-$G32-HM32+HN32)&lt;=1,$F32+$G32&gt;=PrSettings!$M$8),(ABS(HM32-$F32)&lt;=1)*(ABS(HN32-$G32)&lt;=1)*1,""))),"")</f>
        <v/>
      </c>
      <c r="HT32" s="238"/>
      <c r="HV32" s="227" t="n">
        <f aca="false">$B32</f>
        <v>2</v>
      </c>
      <c r="HW32" s="228" t="str">
        <f aca="false">GrpD!$B$9</f>
        <v>France</v>
      </c>
      <c r="HX32" s="229" t="n">
        <f aca="false">$D32</f>
        <v>26</v>
      </c>
      <c r="HY32" s="228" t="str">
        <f aca="false">GrpD!$D$9</f>
        <v>Poland</v>
      </c>
      <c r="HZ32" s="232"/>
      <c r="IA32" s="232"/>
      <c r="IB32" s="237"/>
      <c r="IC32" s="229" t="str">
        <f aca="false">IF(($F32&lt;&gt;"")*($G32&lt;&gt;"")*(HZ32&lt;&gt;"")*(IA32&lt;&gt;""),($F32&gt;$G32)*(HZ32&gt;IA32)+($F32=$G32)*(HZ32=IA32)+($F32&lt;$G32)*(HZ32&lt;IA32),"")</f>
        <v/>
      </c>
      <c r="ID32" s="229" t="str">
        <f aca="false">IF((IC32&lt;&gt;""),IF(OR($F32&lt;&gt;$G32,PrSettings!$M$4="●"),(($F32-$G32)=(HZ32-IA32))*1,0),"")</f>
        <v/>
      </c>
      <c r="IE32" s="229" t="str">
        <f aca="false">IF((IC32&lt;&gt;""),($F32=HZ32)*($G32=IA32),"")</f>
        <v/>
      </c>
      <c r="IF32" s="229" t="str">
        <f aca="false">IF(IC32&lt;&gt;"",IF(ABS($F32-$G32)&gt;=PrSettings!$M$7,(ABS($F32-$G32-HZ32+IA32)&lt;=1)*1,IF(AND(IC32,$F32=$G32,$F32&gt;=PrSettings!$M$6),(ABS(HZ32-$F32)&lt;=1)*1,IF(AND(ABS($F32-$G32-HZ32+IA32)&lt;=1,$F32+$G32&gt;=PrSettings!$M$8),(ABS(HZ32-$F32)&lt;=1)*(ABS(IA32-$G32)&lt;=1)*1,""))),"")</f>
        <v/>
      </c>
      <c r="IG32" s="238"/>
      <c r="II32" s="227" t="n">
        <f aca="false">$B32</f>
        <v>2</v>
      </c>
      <c r="IJ32" s="228" t="str">
        <f aca="false">GrpD!$B$9</f>
        <v>France</v>
      </c>
      <c r="IK32" s="229" t="n">
        <f aca="false">$D32</f>
        <v>26</v>
      </c>
      <c r="IL32" s="228" t="str">
        <f aca="false">GrpD!$D$9</f>
        <v>Poland</v>
      </c>
      <c r="IM32" s="232"/>
      <c r="IN32" s="232"/>
      <c r="IO32" s="237"/>
      <c r="IP32" s="229" t="str">
        <f aca="false">IF(($F32&lt;&gt;"")*($G32&lt;&gt;"")*(IM32&lt;&gt;"")*(IN32&lt;&gt;""),($F32&gt;$G32)*(IM32&gt;IN32)+($F32=$G32)*(IM32=IN32)+($F32&lt;$G32)*(IM32&lt;IN32),"")</f>
        <v/>
      </c>
      <c r="IQ32" s="229" t="str">
        <f aca="false">IF((IP32&lt;&gt;""),IF(OR($F32&lt;&gt;$G32,PrSettings!$M$4="●"),(($F32-$G32)=(IM32-IN32))*1,0),"")</f>
        <v/>
      </c>
      <c r="IR32" s="229" t="str">
        <f aca="false">IF((IP32&lt;&gt;""),($F32=IM32)*($G32=IN32),"")</f>
        <v/>
      </c>
      <c r="IS32" s="229" t="str">
        <f aca="false">IF(IP32&lt;&gt;"",IF(ABS($F32-$G32)&gt;=PrSettings!$M$7,(ABS($F32-$G32-IM32+IN32)&lt;=1)*1,IF(AND(IP32,$F32=$G32,$F32&gt;=PrSettings!$M$6),(ABS(IM32-$F32)&lt;=1)*1,IF(AND(ABS($F32-$G32-IM32+IN32)&lt;=1,$F32+$G32&gt;=PrSettings!$M$8),(ABS(IM32-$F32)&lt;=1)*(ABS(IN32-$G32)&lt;=1)*1,""))),"")</f>
        <v/>
      </c>
      <c r="IT32" s="238"/>
      <c r="IV32" s="227" t="n">
        <f aca="false">$B32</f>
        <v>2</v>
      </c>
      <c r="IW32" s="228" t="str">
        <f aca="false">GrpD!$B$9</f>
        <v>France</v>
      </c>
      <c r="IX32" s="229" t="n">
        <f aca="false">$D32</f>
        <v>26</v>
      </c>
      <c r="IY32" s="228" t="str">
        <f aca="false">GrpD!$D$9</f>
        <v>Poland</v>
      </c>
      <c r="IZ32" s="232"/>
      <c r="JA32" s="232"/>
      <c r="JB32" s="237"/>
      <c r="JC32" s="229" t="str">
        <f aca="false">IF(($F32&lt;&gt;"")*($G32&lt;&gt;"")*(IZ32&lt;&gt;"")*(JA32&lt;&gt;""),($F32&gt;$G32)*(IZ32&gt;JA32)+($F32=$G32)*(IZ32=JA32)+($F32&lt;$G32)*(IZ32&lt;JA32),"")</f>
        <v/>
      </c>
      <c r="JD32" s="229" t="str">
        <f aca="false">IF((JC32&lt;&gt;""),IF(OR($F32&lt;&gt;$G32,PrSettings!$M$4="●"),(($F32-$G32)=(IZ32-JA32))*1,0),"")</f>
        <v/>
      </c>
      <c r="JE32" s="229" t="str">
        <f aca="false">IF((JC32&lt;&gt;""),($F32=IZ32)*($G32=JA32),"")</f>
        <v/>
      </c>
      <c r="JF32" s="229" t="str">
        <f aca="false">IF(JC32&lt;&gt;"",IF(ABS($F32-$G32)&gt;=PrSettings!$M$7,(ABS($F32-$G32-IZ32+JA32)&lt;=1)*1,IF(AND(JC32,$F32=$G32,$F32&gt;=PrSettings!$M$6),(ABS(IZ32-$F32)&lt;=1)*1,IF(AND(ABS($F32-$G32-IZ32+JA32)&lt;=1,$F32+$G32&gt;=PrSettings!$M$8),(ABS(IZ32-$F32)&lt;=1)*(ABS(JA32-$G32)&lt;=1)*1,""))),"")</f>
        <v/>
      </c>
      <c r="JG32" s="238"/>
      <c r="JI32" s="227" t="n">
        <f aca="false">$B32</f>
        <v>2</v>
      </c>
      <c r="JJ32" s="228" t="str">
        <f aca="false">GrpD!$B$9</f>
        <v>France</v>
      </c>
      <c r="JK32" s="229" t="n">
        <f aca="false">$D32</f>
        <v>26</v>
      </c>
      <c r="JL32" s="228" t="str">
        <f aca="false">GrpD!$D$9</f>
        <v>Poland</v>
      </c>
      <c r="JM32" s="232"/>
      <c r="JN32" s="232"/>
      <c r="JO32" s="237"/>
      <c r="JP32" s="229" t="str">
        <f aca="false">IF(($F32&lt;&gt;"")*($G32&lt;&gt;"")*(JM32&lt;&gt;"")*(JN32&lt;&gt;""),($F32&gt;$G32)*(JM32&gt;JN32)+($F32=$G32)*(JM32=JN32)+($F32&lt;$G32)*(JM32&lt;JN32),"")</f>
        <v/>
      </c>
      <c r="JQ32" s="229" t="str">
        <f aca="false">IF((JP32&lt;&gt;""),IF(OR($F32&lt;&gt;$G32,PrSettings!$M$4="●"),(($F32-$G32)=(JM32-JN32))*1,0),"")</f>
        <v/>
      </c>
      <c r="JR32" s="229" t="str">
        <f aca="false">IF((JP32&lt;&gt;""),($F32=JM32)*($G32=JN32),"")</f>
        <v/>
      </c>
      <c r="JS32" s="229" t="str">
        <f aca="false">IF(JP32&lt;&gt;"",IF(ABS($F32-$G32)&gt;=PrSettings!$M$7,(ABS($F32-$G32-JM32+JN32)&lt;=1)*1,IF(AND(JP32,$F32=$G32,$F32&gt;=PrSettings!$M$6),(ABS(JM32-$F32)&lt;=1)*1,IF(AND(ABS($F32-$G32-JM32+JN32)&lt;=1,$F32+$G32&gt;=PrSettings!$M$8),(ABS(JM32-$F32)&lt;=1)*(ABS(JN32-$G32)&lt;=1)*1,""))),"")</f>
        <v/>
      </c>
      <c r="JT32" s="238"/>
      <c r="JV32" s="227" t="n">
        <f aca="false">$B32</f>
        <v>2</v>
      </c>
      <c r="JW32" s="228" t="str">
        <f aca="false">GrpD!$B$9</f>
        <v>France</v>
      </c>
      <c r="JX32" s="229" t="n">
        <f aca="false">$D32</f>
        <v>26</v>
      </c>
      <c r="JY32" s="228" t="str">
        <f aca="false">GrpD!$D$9</f>
        <v>Poland</v>
      </c>
      <c r="JZ32" s="232"/>
      <c r="KA32" s="232"/>
      <c r="KB32" s="237"/>
      <c r="KC32" s="229" t="str">
        <f aca="false">IF(($F32&lt;&gt;"")*($G32&lt;&gt;"")*(JZ32&lt;&gt;"")*(KA32&lt;&gt;""),($F32&gt;$G32)*(JZ32&gt;KA32)+($F32=$G32)*(JZ32=KA32)+($F32&lt;$G32)*(JZ32&lt;KA32),"")</f>
        <v/>
      </c>
      <c r="KD32" s="229" t="str">
        <f aca="false">IF((KC32&lt;&gt;""),IF(OR($F32&lt;&gt;$G32,PrSettings!$M$4="●"),(($F32-$G32)=(JZ32-KA32))*1,0),"")</f>
        <v/>
      </c>
      <c r="KE32" s="229" t="str">
        <f aca="false">IF((KC32&lt;&gt;""),($F32=JZ32)*($G32=KA32),"")</f>
        <v/>
      </c>
      <c r="KF32" s="229" t="str">
        <f aca="false">IF(KC32&lt;&gt;"",IF(ABS($F32-$G32)&gt;=PrSettings!$M$7,(ABS($F32-$G32-JZ32+KA32)&lt;=1)*1,IF(AND(KC32,$F32=$G32,$F32&gt;=PrSettings!$M$6),(ABS(JZ32-$F32)&lt;=1)*1,IF(AND(ABS($F32-$G32-JZ32+KA32)&lt;=1,$F32+$G32&gt;=PrSettings!$M$8),(ABS(JZ32-$F32)&lt;=1)*(ABS(KA32-$G32)&lt;=1)*1,""))),"")</f>
        <v/>
      </c>
      <c r="KG32" s="238"/>
      <c r="KI32" s="227" t="n">
        <f aca="false">$B32</f>
        <v>2</v>
      </c>
      <c r="KJ32" s="228" t="str">
        <f aca="false">GrpD!$B$9</f>
        <v>France</v>
      </c>
      <c r="KK32" s="229" t="n">
        <f aca="false">$D32</f>
        <v>26</v>
      </c>
      <c r="KL32" s="228" t="str">
        <f aca="false">GrpD!$D$9</f>
        <v>Poland</v>
      </c>
      <c r="KM32" s="232"/>
      <c r="KN32" s="232"/>
      <c r="KO32" s="237"/>
      <c r="KP32" s="229" t="str">
        <f aca="false">IF(($F32&lt;&gt;"")*($G32&lt;&gt;"")*(KM32&lt;&gt;"")*(KN32&lt;&gt;""),($F32&gt;$G32)*(KM32&gt;KN32)+($F32=$G32)*(KM32=KN32)+($F32&lt;$G32)*(KM32&lt;KN32),"")</f>
        <v/>
      </c>
      <c r="KQ32" s="229" t="str">
        <f aca="false">IF((KP32&lt;&gt;""),IF(OR($F32&lt;&gt;$G32,PrSettings!$M$4="●"),(($F32-$G32)=(KM32-KN32))*1,0),"")</f>
        <v/>
      </c>
      <c r="KR32" s="229" t="str">
        <f aca="false">IF((KP32&lt;&gt;""),($F32=KM32)*($G32=KN32),"")</f>
        <v/>
      </c>
      <c r="KS32" s="229" t="str">
        <f aca="false">IF(KP32&lt;&gt;"",IF(ABS($F32-$G32)&gt;=PrSettings!$M$7,(ABS($F32-$G32-KM32+KN32)&lt;=1)*1,IF(AND(KP32,$F32=$G32,$F32&gt;=PrSettings!$M$6),(ABS(KM32-$F32)&lt;=1)*1,IF(AND(ABS($F32-$G32-KM32+KN32)&lt;=1,$F32+$G32&gt;=PrSettings!$M$8),(ABS(KM32-$F32)&lt;=1)*(ABS(KN32-$G32)&lt;=1)*1,""))),"")</f>
        <v/>
      </c>
      <c r="KT32" s="238"/>
      <c r="KV32" s="227" t="n">
        <f aca="false">$B32</f>
        <v>2</v>
      </c>
      <c r="KW32" s="228" t="str">
        <f aca="false">GrpD!$B$9</f>
        <v>France</v>
      </c>
      <c r="KX32" s="229" t="n">
        <f aca="false">$D32</f>
        <v>26</v>
      </c>
      <c r="KY32" s="228" t="str">
        <f aca="false">GrpD!$D$9</f>
        <v>Poland</v>
      </c>
      <c r="KZ32" s="232"/>
      <c r="LA32" s="232"/>
      <c r="LB32" s="237"/>
      <c r="LC32" s="229" t="str">
        <f aca="false">IF(($F32&lt;&gt;"")*($G32&lt;&gt;"")*(KZ32&lt;&gt;"")*(LA32&lt;&gt;""),($F32&gt;$G32)*(KZ32&gt;LA32)+($F32=$G32)*(KZ32=LA32)+($F32&lt;$G32)*(KZ32&lt;LA32),"")</f>
        <v/>
      </c>
      <c r="LD32" s="229" t="str">
        <f aca="false">IF((LC32&lt;&gt;""),IF(OR($F32&lt;&gt;$G32,PrSettings!$M$4="●"),(($F32-$G32)=(KZ32-LA32))*1,0),"")</f>
        <v/>
      </c>
      <c r="LE32" s="229" t="str">
        <f aca="false">IF((LC32&lt;&gt;""),($F32=KZ32)*($G32=LA32),"")</f>
        <v/>
      </c>
      <c r="LF32" s="229" t="str">
        <f aca="false">IF(LC32&lt;&gt;"",IF(ABS($F32-$G32)&gt;=PrSettings!$M$7,(ABS($F32-$G32-KZ32+LA32)&lt;=1)*1,IF(AND(LC32,$F32=$G32,$F32&gt;=PrSettings!$M$6),(ABS(KZ32-$F32)&lt;=1)*1,IF(AND(ABS($F32-$G32-KZ32+LA32)&lt;=1,$F32+$G32&gt;=PrSettings!$M$8),(ABS(KZ32-$F32)&lt;=1)*(ABS(LA32-$G32)&lt;=1)*1,""))),"")</f>
        <v/>
      </c>
      <c r="LG32" s="238"/>
      <c r="LI32" s="227" t="n">
        <f aca="false">$B32</f>
        <v>2</v>
      </c>
      <c r="LJ32" s="228" t="str">
        <f aca="false">GrpD!$B$9</f>
        <v>France</v>
      </c>
      <c r="LK32" s="229" t="n">
        <f aca="false">$D32</f>
        <v>26</v>
      </c>
      <c r="LL32" s="228" t="str">
        <f aca="false">GrpD!$D$9</f>
        <v>Poland</v>
      </c>
      <c r="LM32" s="232"/>
      <c r="LN32" s="232"/>
      <c r="LO32" s="237"/>
      <c r="LP32" s="229" t="str">
        <f aca="false">IF(($F32&lt;&gt;"")*($G32&lt;&gt;"")*(LM32&lt;&gt;"")*(LN32&lt;&gt;""),($F32&gt;$G32)*(LM32&gt;LN32)+($F32=$G32)*(LM32=LN32)+($F32&lt;$G32)*(LM32&lt;LN32),"")</f>
        <v/>
      </c>
      <c r="LQ32" s="229" t="str">
        <f aca="false">IF((LP32&lt;&gt;""),IF(OR($F32&lt;&gt;$G32,PrSettings!$M$4="●"),(($F32-$G32)=(LM32-LN32))*1,0),"")</f>
        <v/>
      </c>
      <c r="LR32" s="229" t="str">
        <f aca="false">IF((LP32&lt;&gt;""),($F32=LM32)*($G32=LN32),"")</f>
        <v/>
      </c>
      <c r="LS32" s="229" t="str">
        <f aca="false">IF(LP32&lt;&gt;"",IF(ABS($F32-$G32)&gt;=PrSettings!$M$7,(ABS($F32-$G32-LM32+LN32)&lt;=1)*1,IF(AND(LP32,$F32=$G32,$F32&gt;=PrSettings!$M$6),(ABS(LM32-$F32)&lt;=1)*1,IF(AND(ABS($F32-$G32-LM32+LN32)&lt;=1,$F32+$G32&gt;=PrSettings!$M$8),(ABS(LM32-$F32)&lt;=1)*(ABS(LN32-$G32)&lt;=1)*1,""))),"")</f>
        <v/>
      </c>
      <c r="LT32" s="238"/>
      <c r="LV32" s="227" t="n">
        <f aca="false">$B32</f>
        <v>2</v>
      </c>
      <c r="LW32" s="228" t="str">
        <f aca="false">GrpD!$B$9</f>
        <v>France</v>
      </c>
      <c r="LX32" s="229" t="n">
        <f aca="false">$D32</f>
        <v>26</v>
      </c>
      <c r="LY32" s="228" t="str">
        <f aca="false">GrpD!$D$9</f>
        <v>Poland</v>
      </c>
      <c r="LZ32" s="232"/>
      <c r="MA32" s="232"/>
      <c r="MB32" s="237"/>
      <c r="MC32" s="229" t="str">
        <f aca="false">IF(($F32&lt;&gt;"")*($G32&lt;&gt;"")*(LZ32&lt;&gt;"")*(MA32&lt;&gt;""),($F32&gt;$G32)*(LZ32&gt;MA32)+($F32=$G32)*(LZ32=MA32)+($F32&lt;$G32)*(LZ32&lt;MA32),"")</f>
        <v/>
      </c>
      <c r="MD32" s="229" t="str">
        <f aca="false">IF((MC32&lt;&gt;""),IF(OR($F32&lt;&gt;$G32,PrSettings!$M$4="●"),(($F32-$G32)=(LZ32-MA32))*1,0),"")</f>
        <v/>
      </c>
      <c r="ME32" s="229" t="str">
        <f aca="false">IF((MC32&lt;&gt;""),($F32=LZ32)*($G32=MA32),"")</f>
        <v/>
      </c>
      <c r="MF32" s="229" t="str">
        <f aca="false">IF(MC32&lt;&gt;"",IF(ABS($F32-$G32)&gt;=PrSettings!$M$7,(ABS($F32-$G32-LZ32+MA32)&lt;=1)*1,IF(AND(MC32,$F32=$G32,$F32&gt;=PrSettings!$M$6),(ABS(LZ32-$F32)&lt;=1)*1,IF(AND(ABS($F32-$G32-LZ32+MA32)&lt;=1,$F32+$G32&gt;=PrSettings!$M$8),(ABS(LZ32-$F32)&lt;=1)*(ABS(MA32-$G32)&lt;=1)*1,""))),"")</f>
        <v/>
      </c>
      <c r="MG32" s="238"/>
    </row>
    <row r="33" customFormat="false" ht="24" hidden="false" customHeight="true" outlineLevel="0" collapsed="false">
      <c r="A33" s="153"/>
      <c r="B33" s="217" t="str">
        <f aca="false">Language!$E$95&amp;" E"</f>
        <v>Group E</v>
      </c>
      <c r="C33" s="218"/>
      <c r="D33" s="239"/>
      <c r="E33" s="220"/>
      <c r="F33" s="240"/>
      <c r="G33" s="241"/>
      <c r="H33" s="107"/>
      <c r="I33" s="217" t="str">
        <f aca="false">Language!$E$95&amp;" E"</f>
        <v>Group E</v>
      </c>
      <c r="J33" s="239"/>
      <c r="K33" s="239"/>
      <c r="L33" s="220"/>
      <c r="M33" s="223"/>
      <c r="N33" s="224"/>
      <c r="O33" s="221"/>
      <c r="P33" s="225"/>
      <c r="Q33" s="225"/>
      <c r="R33" s="220"/>
      <c r="S33" s="220"/>
      <c r="T33" s="226"/>
      <c r="V33" s="217" t="str">
        <f aca="false">Language!$E$95&amp;" E"</f>
        <v>Group E</v>
      </c>
      <c r="W33" s="239"/>
      <c r="X33" s="239"/>
      <c r="Y33" s="220"/>
      <c r="Z33" s="223"/>
      <c r="AA33" s="224"/>
      <c r="AB33" s="221"/>
      <c r="AC33" s="225"/>
      <c r="AD33" s="225"/>
      <c r="AE33" s="220"/>
      <c r="AF33" s="220"/>
      <c r="AG33" s="226"/>
      <c r="AI33" s="217" t="str">
        <f aca="false">Language!$E$95&amp;" E"</f>
        <v>Group E</v>
      </c>
      <c r="AJ33" s="239"/>
      <c r="AK33" s="239"/>
      <c r="AL33" s="220"/>
      <c r="AM33" s="223"/>
      <c r="AN33" s="224"/>
      <c r="AO33" s="221"/>
      <c r="AP33" s="225"/>
      <c r="AQ33" s="225"/>
      <c r="AR33" s="220"/>
      <c r="AS33" s="220"/>
      <c r="AT33" s="226"/>
      <c r="AV33" s="217" t="str">
        <f aca="false">Language!$E$95&amp;" E"</f>
        <v>Group E</v>
      </c>
      <c r="AW33" s="239"/>
      <c r="AX33" s="239"/>
      <c r="AY33" s="220"/>
      <c r="AZ33" s="223"/>
      <c r="BA33" s="224"/>
      <c r="BB33" s="221"/>
      <c r="BC33" s="225"/>
      <c r="BD33" s="225"/>
      <c r="BE33" s="220"/>
      <c r="BF33" s="220"/>
      <c r="BG33" s="226"/>
      <c r="BI33" s="217" t="str">
        <f aca="false">Language!$E$95&amp;" E"</f>
        <v>Group E</v>
      </c>
      <c r="BJ33" s="239"/>
      <c r="BK33" s="239"/>
      <c r="BL33" s="220"/>
      <c r="BM33" s="223"/>
      <c r="BN33" s="224"/>
      <c r="BO33" s="221"/>
      <c r="BP33" s="225"/>
      <c r="BQ33" s="225"/>
      <c r="BR33" s="220"/>
      <c r="BS33" s="220"/>
      <c r="BT33" s="226"/>
      <c r="BV33" s="217" t="str">
        <f aca="false">Language!$E$95&amp;" E"</f>
        <v>Group E</v>
      </c>
      <c r="BW33" s="239"/>
      <c r="BX33" s="239"/>
      <c r="BY33" s="220"/>
      <c r="BZ33" s="223"/>
      <c r="CA33" s="224"/>
      <c r="CB33" s="221"/>
      <c r="CC33" s="225"/>
      <c r="CD33" s="225"/>
      <c r="CE33" s="220"/>
      <c r="CF33" s="220"/>
      <c r="CG33" s="226"/>
      <c r="CI33" s="217" t="str">
        <f aca="false">Language!$E$95&amp;" E"</f>
        <v>Group E</v>
      </c>
      <c r="CJ33" s="239"/>
      <c r="CK33" s="239"/>
      <c r="CL33" s="220"/>
      <c r="CM33" s="223"/>
      <c r="CN33" s="224"/>
      <c r="CO33" s="221"/>
      <c r="CP33" s="225"/>
      <c r="CQ33" s="225"/>
      <c r="CR33" s="220"/>
      <c r="CS33" s="220"/>
      <c r="CT33" s="226"/>
      <c r="CV33" s="217" t="str">
        <f aca="false">Language!$E$95&amp;" E"</f>
        <v>Group E</v>
      </c>
      <c r="CW33" s="239"/>
      <c r="CX33" s="239"/>
      <c r="CY33" s="220"/>
      <c r="CZ33" s="223"/>
      <c r="DA33" s="224"/>
      <c r="DB33" s="221"/>
      <c r="DC33" s="225"/>
      <c r="DD33" s="225"/>
      <c r="DE33" s="220"/>
      <c r="DF33" s="220"/>
      <c r="DG33" s="226"/>
      <c r="DI33" s="217" t="str">
        <f aca="false">Language!$E$95&amp;" E"</f>
        <v>Group E</v>
      </c>
      <c r="DJ33" s="239"/>
      <c r="DK33" s="239"/>
      <c r="DL33" s="220"/>
      <c r="DM33" s="223"/>
      <c r="DN33" s="224"/>
      <c r="DO33" s="221"/>
      <c r="DP33" s="225"/>
      <c r="DQ33" s="225"/>
      <c r="DR33" s="220"/>
      <c r="DS33" s="220"/>
      <c r="DT33" s="226"/>
      <c r="DV33" s="217" t="str">
        <f aca="false">Language!$E$95&amp;" E"</f>
        <v>Group E</v>
      </c>
      <c r="DW33" s="239"/>
      <c r="DX33" s="239"/>
      <c r="DY33" s="220"/>
      <c r="DZ33" s="223"/>
      <c r="EA33" s="224"/>
      <c r="EB33" s="221"/>
      <c r="EC33" s="225"/>
      <c r="ED33" s="225"/>
      <c r="EE33" s="220"/>
      <c r="EF33" s="220"/>
      <c r="EG33" s="226"/>
      <c r="EI33" s="217" t="str">
        <f aca="false">Language!$E$95&amp;" E"</f>
        <v>Group E</v>
      </c>
      <c r="EJ33" s="239"/>
      <c r="EK33" s="239"/>
      <c r="EL33" s="220"/>
      <c r="EM33" s="223"/>
      <c r="EN33" s="224"/>
      <c r="EO33" s="221"/>
      <c r="EP33" s="225"/>
      <c r="EQ33" s="225"/>
      <c r="ER33" s="220"/>
      <c r="ES33" s="220"/>
      <c r="ET33" s="226"/>
      <c r="EV33" s="217" t="str">
        <f aca="false">Language!$E$95&amp;" E"</f>
        <v>Group E</v>
      </c>
      <c r="EW33" s="239"/>
      <c r="EX33" s="239"/>
      <c r="EY33" s="220"/>
      <c r="EZ33" s="223"/>
      <c r="FA33" s="224"/>
      <c r="FB33" s="221"/>
      <c r="FC33" s="225"/>
      <c r="FD33" s="225"/>
      <c r="FE33" s="220"/>
      <c r="FF33" s="220"/>
      <c r="FG33" s="226"/>
      <c r="FI33" s="217" t="str">
        <f aca="false">Language!$E$95&amp;" E"</f>
        <v>Group E</v>
      </c>
      <c r="FJ33" s="239"/>
      <c r="FK33" s="239"/>
      <c r="FL33" s="220"/>
      <c r="FM33" s="223"/>
      <c r="FN33" s="224"/>
      <c r="FO33" s="221"/>
      <c r="FP33" s="225"/>
      <c r="FQ33" s="225"/>
      <c r="FR33" s="220"/>
      <c r="FS33" s="220"/>
      <c r="FT33" s="226"/>
      <c r="FV33" s="217" t="str">
        <f aca="false">Language!$E$95&amp;" E"</f>
        <v>Group E</v>
      </c>
      <c r="FW33" s="239"/>
      <c r="FX33" s="239"/>
      <c r="FY33" s="220"/>
      <c r="FZ33" s="223"/>
      <c r="GA33" s="224"/>
      <c r="GB33" s="221"/>
      <c r="GC33" s="225"/>
      <c r="GD33" s="225"/>
      <c r="GE33" s="220"/>
      <c r="GF33" s="220"/>
      <c r="GG33" s="226"/>
      <c r="GI33" s="217" t="str">
        <f aca="false">Language!$E$95&amp;" E"</f>
        <v>Group E</v>
      </c>
      <c r="GJ33" s="239"/>
      <c r="GK33" s="239"/>
      <c r="GL33" s="220"/>
      <c r="GM33" s="223"/>
      <c r="GN33" s="224"/>
      <c r="GO33" s="221"/>
      <c r="GP33" s="225"/>
      <c r="GQ33" s="225"/>
      <c r="GR33" s="220"/>
      <c r="GS33" s="220"/>
      <c r="GT33" s="226"/>
      <c r="GV33" s="217" t="str">
        <f aca="false">Language!$E$95&amp;" E"</f>
        <v>Group E</v>
      </c>
      <c r="GW33" s="239"/>
      <c r="GX33" s="239"/>
      <c r="GY33" s="220"/>
      <c r="GZ33" s="223"/>
      <c r="HA33" s="224"/>
      <c r="HB33" s="221"/>
      <c r="HC33" s="225"/>
      <c r="HD33" s="225"/>
      <c r="HE33" s="220"/>
      <c r="HF33" s="220"/>
      <c r="HG33" s="226"/>
      <c r="HI33" s="217" t="str">
        <f aca="false">Language!$E$95&amp;" E"</f>
        <v>Group E</v>
      </c>
      <c r="HJ33" s="239"/>
      <c r="HK33" s="239"/>
      <c r="HL33" s="220"/>
      <c r="HM33" s="223"/>
      <c r="HN33" s="224"/>
      <c r="HO33" s="221"/>
      <c r="HP33" s="225"/>
      <c r="HQ33" s="225"/>
      <c r="HR33" s="220"/>
      <c r="HS33" s="220"/>
      <c r="HT33" s="226"/>
      <c r="HV33" s="217" t="str">
        <f aca="false">Language!$E$95&amp;" E"</f>
        <v>Group E</v>
      </c>
      <c r="HW33" s="239"/>
      <c r="HX33" s="239"/>
      <c r="HY33" s="220"/>
      <c r="HZ33" s="223"/>
      <c r="IA33" s="224"/>
      <c r="IB33" s="221"/>
      <c r="IC33" s="225"/>
      <c r="ID33" s="225"/>
      <c r="IE33" s="220"/>
      <c r="IF33" s="220"/>
      <c r="IG33" s="226"/>
      <c r="II33" s="217" t="str">
        <f aca="false">Language!$E$95&amp;" E"</f>
        <v>Group E</v>
      </c>
      <c r="IJ33" s="239"/>
      <c r="IK33" s="239"/>
      <c r="IL33" s="220"/>
      <c r="IM33" s="223"/>
      <c r="IN33" s="224"/>
      <c r="IO33" s="221"/>
      <c r="IP33" s="225"/>
      <c r="IQ33" s="225"/>
      <c r="IR33" s="220"/>
      <c r="IS33" s="220"/>
      <c r="IT33" s="226"/>
      <c r="IV33" s="217" t="str">
        <f aca="false">Language!$E$95&amp;" E"</f>
        <v>Group E</v>
      </c>
      <c r="IW33" s="239"/>
      <c r="IX33" s="239"/>
      <c r="IY33" s="220"/>
      <c r="IZ33" s="223"/>
      <c r="JA33" s="224"/>
      <c r="JB33" s="221"/>
      <c r="JC33" s="225"/>
      <c r="JD33" s="225"/>
      <c r="JE33" s="220"/>
      <c r="JF33" s="220"/>
      <c r="JG33" s="226"/>
      <c r="JI33" s="217" t="str">
        <f aca="false">Language!$E$95&amp;" E"</f>
        <v>Group E</v>
      </c>
      <c r="JJ33" s="239"/>
      <c r="JK33" s="239"/>
      <c r="JL33" s="220"/>
      <c r="JM33" s="223"/>
      <c r="JN33" s="224"/>
      <c r="JO33" s="221"/>
      <c r="JP33" s="225"/>
      <c r="JQ33" s="225"/>
      <c r="JR33" s="220"/>
      <c r="JS33" s="220"/>
      <c r="JT33" s="226"/>
      <c r="JV33" s="217" t="str">
        <f aca="false">Language!$E$95&amp;" E"</f>
        <v>Group E</v>
      </c>
      <c r="JW33" s="239"/>
      <c r="JX33" s="239"/>
      <c r="JY33" s="220"/>
      <c r="JZ33" s="223"/>
      <c r="KA33" s="224"/>
      <c r="KB33" s="221"/>
      <c r="KC33" s="225"/>
      <c r="KD33" s="225"/>
      <c r="KE33" s="220"/>
      <c r="KF33" s="220"/>
      <c r="KG33" s="226"/>
      <c r="KI33" s="217" t="str">
        <f aca="false">Language!$E$95&amp;" E"</f>
        <v>Group E</v>
      </c>
      <c r="KJ33" s="239"/>
      <c r="KK33" s="239"/>
      <c r="KL33" s="220"/>
      <c r="KM33" s="223"/>
      <c r="KN33" s="224"/>
      <c r="KO33" s="221"/>
      <c r="KP33" s="225"/>
      <c r="KQ33" s="225"/>
      <c r="KR33" s="220"/>
      <c r="KS33" s="220"/>
      <c r="KT33" s="226"/>
      <c r="KV33" s="217" t="str">
        <f aca="false">Language!$E$95&amp;" E"</f>
        <v>Group E</v>
      </c>
      <c r="KW33" s="239"/>
      <c r="KX33" s="239"/>
      <c r="KY33" s="220"/>
      <c r="KZ33" s="223"/>
      <c r="LA33" s="224"/>
      <c r="LB33" s="221"/>
      <c r="LC33" s="225"/>
      <c r="LD33" s="225"/>
      <c r="LE33" s="220"/>
      <c r="LF33" s="220"/>
      <c r="LG33" s="226"/>
      <c r="LI33" s="217" t="str">
        <f aca="false">Language!$E$95&amp;" E"</f>
        <v>Group E</v>
      </c>
      <c r="LJ33" s="239"/>
      <c r="LK33" s="239"/>
      <c r="LL33" s="220"/>
      <c r="LM33" s="223"/>
      <c r="LN33" s="224"/>
      <c r="LO33" s="221"/>
      <c r="LP33" s="225"/>
      <c r="LQ33" s="225"/>
      <c r="LR33" s="220"/>
      <c r="LS33" s="220"/>
      <c r="LT33" s="226"/>
      <c r="LV33" s="217" t="str">
        <f aca="false">Language!$E$95&amp;" E"</f>
        <v>Group E</v>
      </c>
      <c r="LW33" s="239"/>
      <c r="LX33" s="239"/>
      <c r="LY33" s="220"/>
      <c r="LZ33" s="223"/>
      <c r="MA33" s="224"/>
      <c r="MB33" s="221"/>
      <c r="MC33" s="225"/>
      <c r="MD33" s="225"/>
      <c r="ME33" s="220"/>
      <c r="MF33" s="220"/>
      <c r="MG33" s="226"/>
    </row>
    <row r="34" customFormat="false" ht="15.75" hidden="false" customHeight="true" outlineLevel="0" collapsed="false">
      <c r="A34" s="153"/>
      <c r="B34" s="227" t="n">
        <f aca="false" t="array" ref="B34:B34">INDEX(Groups!$C$7:$C$35,MATCH(C34,Groups!$D$7:$D$35,0))</f>
        <v>8</v>
      </c>
      <c r="C34" s="228" t="str">
        <f aca="false">GrpE!$B$4</f>
        <v>Romania</v>
      </c>
      <c r="D34" s="229" t="n">
        <f aca="false" t="array" ref="D34:D34">INDEX(Groups!$C$7:$C$35,MATCH(E34,Groups!$D$7:$D$35,0))</f>
        <v>21</v>
      </c>
      <c r="E34" s="228" t="str">
        <f aca="false">GrpE!$D$4</f>
        <v>Ukraine</v>
      </c>
      <c r="F34" s="230" t="n">
        <f aca="false">GrpE!$E$4</f>
        <v>0</v>
      </c>
      <c r="G34" s="231" t="n">
        <f aca="false">GrpE!$G$4</f>
        <v>1</v>
      </c>
      <c r="H34" s="107"/>
      <c r="I34" s="227" t="n">
        <f aca="false">$B34</f>
        <v>8</v>
      </c>
      <c r="J34" s="228" t="str">
        <f aca="false">GrpE!$B$4</f>
        <v>Romania</v>
      </c>
      <c r="K34" s="229" t="n">
        <f aca="false">$D34</f>
        <v>21</v>
      </c>
      <c r="L34" s="228" t="str">
        <f aca="false">GrpE!$D$4</f>
        <v>Ukraine</v>
      </c>
      <c r="M34" s="232"/>
      <c r="N34" s="232"/>
      <c r="O34" s="233"/>
      <c r="P34" s="229" t="str">
        <f aca="false">IF(($F34&lt;&gt;"")*($G34&lt;&gt;"")*(M34&lt;&gt;"")*(N34&lt;&gt;""),($F34&gt;$G34)*(M34&gt;N34)+($F34=$G34)*(M34=N34)+($F34&lt;$G34)*(M34&lt;N34),"")</f>
        <v/>
      </c>
      <c r="Q34" s="229" t="str">
        <f aca="false">IF((P34&lt;&gt;""),IF(OR($F34&lt;&gt;$G34,PrSettings!$M$4="●"),(($F34-$G34)=(M34-N34))*1,0),"")</f>
        <v/>
      </c>
      <c r="R34" s="229" t="str">
        <f aca="false">IF((P34&lt;&gt;""),($F34=M34)*($G34=N34),"")</f>
        <v/>
      </c>
      <c r="S34" s="229" t="str">
        <f aca="false">IF(P34&lt;&gt;"",IF(ABS($F34-$G34)&gt;=PrSettings!$M$7,(ABS($F34-$G34-M34+N34)&lt;=1)*1,IF(AND(P34,$F34=$G34,$F34&gt;=PrSettings!$M$6),(ABS(M34-$F34)&lt;=1)*1,IF(AND(ABS($F34-$G34-M34+N34)&lt;=1,$F34+$G34&gt;=PrSettings!$M$8),(ABS(M34-$F34)&lt;=1)*(ABS(N34-$G34)&lt;=1)*1,""))),"")</f>
        <v/>
      </c>
      <c r="T34" s="234"/>
      <c r="V34" s="227" t="n">
        <f aca="false">$B34</f>
        <v>8</v>
      </c>
      <c r="W34" s="228" t="str">
        <f aca="false">GrpE!$B$4</f>
        <v>Romania</v>
      </c>
      <c r="X34" s="229" t="n">
        <f aca="false">$D34</f>
        <v>21</v>
      </c>
      <c r="Y34" s="228" t="str">
        <f aca="false">GrpE!$D$4</f>
        <v>Ukraine</v>
      </c>
      <c r="Z34" s="232"/>
      <c r="AA34" s="232"/>
      <c r="AB34" s="233"/>
      <c r="AC34" s="229" t="str">
        <f aca="false">IF(($F34&lt;&gt;"")*($G34&lt;&gt;"")*(Z34&lt;&gt;"")*(AA34&lt;&gt;""),($F34&gt;$G34)*(Z34&gt;AA34)+($F34=$G34)*(Z34=AA34)+($F34&lt;$G34)*(Z34&lt;AA34),"")</f>
        <v/>
      </c>
      <c r="AD34" s="229" t="str">
        <f aca="false">IF((AC34&lt;&gt;""),IF(OR($F34&lt;&gt;$G34,PrSettings!$M$4="●"),(($F34-$G34)=(Z34-AA34))*1,0),"")</f>
        <v/>
      </c>
      <c r="AE34" s="229" t="str">
        <f aca="false">IF((AC34&lt;&gt;""),($F34=Z34)*($G34=AA34),"")</f>
        <v/>
      </c>
      <c r="AF34" s="229" t="str">
        <f aca="false">IF(AC34&lt;&gt;"",IF(ABS($F34-$G34)&gt;=PrSettings!$M$7,(ABS($F34-$G34-Z34+AA34)&lt;=1)*1,IF(AND(AC34,$F34=$G34,$F34&gt;=PrSettings!$M$6),(ABS(Z34-$F34)&lt;=1)*1,IF(AND(ABS($F34-$G34-Z34+AA34)&lt;=1,$F34+$G34&gt;=PrSettings!$M$8),(ABS(Z34-$F34)&lt;=1)*(ABS(AA34-$G34)&lt;=1)*1,""))),"")</f>
        <v/>
      </c>
      <c r="AG34" s="234"/>
      <c r="AI34" s="227" t="n">
        <f aca="false">$B34</f>
        <v>8</v>
      </c>
      <c r="AJ34" s="228" t="str">
        <f aca="false">GrpE!$B$4</f>
        <v>Romania</v>
      </c>
      <c r="AK34" s="229" t="n">
        <f aca="false">$D34</f>
        <v>21</v>
      </c>
      <c r="AL34" s="228" t="str">
        <f aca="false">GrpE!$D$4</f>
        <v>Ukraine</v>
      </c>
      <c r="AM34" s="232"/>
      <c r="AN34" s="232"/>
      <c r="AO34" s="233"/>
      <c r="AP34" s="229" t="str">
        <f aca="false">IF(($F34&lt;&gt;"")*($G34&lt;&gt;"")*(AM34&lt;&gt;"")*(AN34&lt;&gt;""),($F34&gt;$G34)*(AM34&gt;AN34)+($F34=$G34)*(AM34=AN34)+($F34&lt;$G34)*(AM34&lt;AN34),"")</f>
        <v/>
      </c>
      <c r="AQ34" s="229" t="str">
        <f aca="false">IF((AP34&lt;&gt;""),IF(OR($F34&lt;&gt;$G34,PrSettings!$M$4="●"),(($F34-$G34)=(AM34-AN34))*1,0),"")</f>
        <v/>
      </c>
      <c r="AR34" s="229" t="str">
        <f aca="false">IF((AP34&lt;&gt;""),($F34=AM34)*($G34=AN34),"")</f>
        <v/>
      </c>
      <c r="AS34" s="229" t="str">
        <f aca="false">IF(AP34&lt;&gt;"",IF(ABS($F34-$G34)&gt;=PrSettings!$M$7,(ABS($F34-$G34-AM34+AN34)&lt;=1)*1,IF(AND(AP34,$F34=$G34,$F34&gt;=PrSettings!$M$6),(ABS(AM34-$F34)&lt;=1)*1,IF(AND(ABS($F34-$G34-AM34+AN34)&lt;=1,$F34+$G34&gt;=PrSettings!$M$8),(ABS(AM34-$F34)&lt;=1)*(ABS(AN34-$G34)&lt;=1)*1,""))),"")</f>
        <v/>
      </c>
      <c r="AT34" s="234"/>
      <c r="AV34" s="227" t="n">
        <f aca="false">$B34</f>
        <v>8</v>
      </c>
      <c r="AW34" s="228" t="str">
        <f aca="false">GrpE!$B$4</f>
        <v>Romania</v>
      </c>
      <c r="AX34" s="229" t="n">
        <f aca="false">$D34</f>
        <v>21</v>
      </c>
      <c r="AY34" s="228" t="str">
        <f aca="false">GrpE!$D$4</f>
        <v>Ukraine</v>
      </c>
      <c r="AZ34" s="232"/>
      <c r="BA34" s="232"/>
      <c r="BB34" s="233"/>
      <c r="BC34" s="229" t="str">
        <f aca="false">IF(($F34&lt;&gt;"")*($G34&lt;&gt;"")*(AZ34&lt;&gt;"")*(BA34&lt;&gt;""),($F34&gt;$G34)*(AZ34&gt;BA34)+($F34=$G34)*(AZ34=BA34)+($F34&lt;$G34)*(AZ34&lt;BA34),"")</f>
        <v/>
      </c>
      <c r="BD34" s="229" t="str">
        <f aca="false">IF((BC34&lt;&gt;""),IF(OR($F34&lt;&gt;$G34,PrSettings!$M$4="●"),(($F34-$G34)=(AZ34-BA34))*1,0),"")</f>
        <v/>
      </c>
      <c r="BE34" s="229" t="str">
        <f aca="false">IF((BC34&lt;&gt;""),($F34=AZ34)*($G34=BA34),"")</f>
        <v/>
      </c>
      <c r="BF34" s="229" t="str">
        <f aca="false">IF(BC34&lt;&gt;"",IF(ABS($F34-$G34)&gt;=PrSettings!$M$7,(ABS($F34-$G34-AZ34+BA34)&lt;=1)*1,IF(AND(BC34,$F34=$G34,$F34&gt;=PrSettings!$M$6),(ABS(AZ34-$F34)&lt;=1)*1,IF(AND(ABS($F34-$G34-AZ34+BA34)&lt;=1,$F34+$G34&gt;=PrSettings!$M$8),(ABS(AZ34-$F34)&lt;=1)*(ABS(BA34-$G34)&lt;=1)*1,""))),"")</f>
        <v/>
      </c>
      <c r="BG34" s="234"/>
      <c r="BI34" s="227" t="n">
        <f aca="false">$B34</f>
        <v>8</v>
      </c>
      <c r="BJ34" s="228" t="str">
        <f aca="false">GrpE!$B$4</f>
        <v>Romania</v>
      </c>
      <c r="BK34" s="229" t="n">
        <f aca="false">$D34</f>
        <v>21</v>
      </c>
      <c r="BL34" s="228" t="str">
        <f aca="false">GrpE!$D$4</f>
        <v>Ukraine</v>
      </c>
      <c r="BM34" s="232"/>
      <c r="BN34" s="232"/>
      <c r="BO34" s="233"/>
      <c r="BP34" s="229" t="str">
        <f aca="false">IF(($F34&lt;&gt;"")*($G34&lt;&gt;"")*(BM34&lt;&gt;"")*(BN34&lt;&gt;""),($F34&gt;$G34)*(BM34&gt;BN34)+($F34=$G34)*(BM34=BN34)+($F34&lt;$G34)*(BM34&lt;BN34),"")</f>
        <v/>
      </c>
      <c r="BQ34" s="229" t="str">
        <f aca="false">IF((BP34&lt;&gt;""),IF(OR($F34&lt;&gt;$G34,PrSettings!$M$4="●"),(($F34-$G34)=(BM34-BN34))*1,0),"")</f>
        <v/>
      </c>
      <c r="BR34" s="229" t="str">
        <f aca="false">IF((BP34&lt;&gt;""),($F34=BM34)*($G34=BN34),"")</f>
        <v/>
      </c>
      <c r="BS34" s="229" t="str">
        <f aca="false">IF(BP34&lt;&gt;"",IF(ABS($F34-$G34)&gt;=PrSettings!$M$7,(ABS($F34-$G34-BM34+BN34)&lt;=1)*1,IF(AND(BP34,$F34=$G34,$F34&gt;=PrSettings!$M$6),(ABS(BM34-$F34)&lt;=1)*1,IF(AND(ABS($F34-$G34-BM34+BN34)&lt;=1,$F34+$G34&gt;=PrSettings!$M$8),(ABS(BM34-$F34)&lt;=1)*(ABS(BN34-$G34)&lt;=1)*1,""))),"")</f>
        <v/>
      </c>
      <c r="BT34" s="234"/>
      <c r="BV34" s="227" t="n">
        <f aca="false">$B34</f>
        <v>8</v>
      </c>
      <c r="BW34" s="228" t="str">
        <f aca="false">GrpE!$B$4</f>
        <v>Romania</v>
      </c>
      <c r="BX34" s="229" t="n">
        <f aca="false">$D34</f>
        <v>21</v>
      </c>
      <c r="BY34" s="228" t="str">
        <f aca="false">GrpE!$D$4</f>
        <v>Ukraine</v>
      </c>
      <c r="BZ34" s="232"/>
      <c r="CA34" s="232"/>
      <c r="CB34" s="233"/>
      <c r="CC34" s="229" t="str">
        <f aca="false">IF(($F34&lt;&gt;"")*($G34&lt;&gt;"")*(BZ34&lt;&gt;"")*(CA34&lt;&gt;""),($F34&gt;$G34)*(BZ34&gt;CA34)+($F34=$G34)*(BZ34=CA34)+($F34&lt;$G34)*(BZ34&lt;CA34),"")</f>
        <v/>
      </c>
      <c r="CD34" s="229" t="str">
        <f aca="false">IF((CC34&lt;&gt;""),IF(OR($F34&lt;&gt;$G34,PrSettings!$M$4="●"),(($F34-$G34)=(BZ34-CA34))*1,0),"")</f>
        <v/>
      </c>
      <c r="CE34" s="229" t="str">
        <f aca="false">IF((CC34&lt;&gt;""),($F34=BZ34)*($G34=CA34),"")</f>
        <v/>
      </c>
      <c r="CF34" s="229" t="str">
        <f aca="false">IF(CC34&lt;&gt;"",IF(ABS($F34-$G34)&gt;=PrSettings!$M$7,(ABS($F34-$G34-BZ34+CA34)&lt;=1)*1,IF(AND(CC34,$F34=$G34,$F34&gt;=PrSettings!$M$6),(ABS(BZ34-$F34)&lt;=1)*1,IF(AND(ABS($F34-$G34-BZ34+CA34)&lt;=1,$F34+$G34&gt;=PrSettings!$M$8),(ABS(BZ34-$F34)&lt;=1)*(ABS(CA34-$G34)&lt;=1)*1,""))),"")</f>
        <v/>
      </c>
      <c r="CG34" s="234"/>
      <c r="CI34" s="227" t="n">
        <f aca="false">$B34</f>
        <v>8</v>
      </c>
      <c r="CJ34" s="228" t="str">
        <f aca="false">GrpE!$B$4</f>
        <v>Romania</v>
      </c>
      <c r="CK34" s="229" t="n">
        <f aca="false">$D34</f>
        <v>21</v>
      </c>
      <c r="CL34" s="228" t="str">
        <f aca="false">GrpE!$D$4</f>
        <v>Ukraine</v>
      </c>
      <c r="CM34" s="232"/>
      <c r="CN34" s="232"/>
      <c r="CO34" s="233"/>
      <c r="CP34" s="229" t="str">
        <f aca="false">IF(($F34&lt;&gt;"")*($G34&lt;&gt;"")*(CM34&lt;&gt;"")*(CN34&lt;&gt;""),($F34&gt;$G34)*(CM34&gt;CN34)+($F34=$G34)*(CM34=CN34)+($F34&lt;$G34)*(CM34&lt;CN34),"")</f>
        <v/>
      </c>
      <c r="CQ34" s="229" t="str">
        <f aca="false">IF((CP34&lt;&gt;""),IF(OR($F34&lt;&gt;$G34,PrSettings!$M$4="●"),(($F34-$G34)=(CM34-CN34))*1,0),"")</f>
        <v/>
      </c>
      <c r="CR34" s="229" t="str">
        <f aca="false">IF((CP34&lt;&gt;""),($F34=CM34)*($G34=CN34),"")</f>
        <v/>
      </c>
      <c r="CS34" s="229" t="str">
        <f aca="false">IF(CP34&lt;&gt;"",IF(ABS($F34-$G34)&gt;=PrSettings!$M$7,(ABS($F34-$G34-CM34+CN34)&lt;=1)*1,IF(AND(CP34,$F34=$G34,$F34&gt;=PrSettings!$M$6),(ABS(CM34-$F34)&lt;=1)*1,IF(AND(ABS($F34-$G34-CM34+CN34)&lt;=1,$F34+$G34&gt;=PrSettings!$M$8),(ABS(CM34-$F34)&lt;=1)*(ABS(CN34-$G34)&lt;=1)*1,""))),"")</f>
        <v/>
      </c>
      <c r="CT34" s="234"/>
      <c r="CV34" s="227" t="n">
        <f aca="false">$B34</f>
        <v>8</v>
      </c>
      <c r="CW34" s="228" t="str">
        <f aca="false">GrpE!$B$4</f>
        <v>Romania</v>
      </c>
      <c r="CX34" s="229" t="n">
        <f aca="false">$D34</f>
        <v>21</v>
      </c>
      <c r="CY34" s="228" t="str">
        <f aca="false">GrpE!$D$4</f>
        <v>Ukraine</v>
      </c>
      <c r="CZ34" s="232"/>
      <c r="DA34" s="232"/>
      <c r="DB34" s="233"/>
      <c r="DC34" s="229" t="str">
        <f aca="false">IF(($F34&lt;&gt;"")*($G34&lt;&gt;"")*(CZ34&lt;&gt;"")*(DA34&lt;&gt;""),($F34&gt;$G34)*(CZ34&gt;DA34)+($F34=$G34)*(CZ34=DA34)+($F34&lt;$G34)*(CZ34&lt;DA34),"")</f>
        <v/>
      </c>
      <c r="DD34" s="229" t="str">
        <f aca="false">IF((DC34&lt;&gt;""),IF(OR($F34&lt;&gt;$G34,PrSettings!$M$4="●"),(($F34-$G34)=(CZ34-DA34))*1,0),"")</f>
        <v/>
      </c>
      <c r="DE34" s="229" t="str">
        <f aca="false">IF((DC34&lt;&gt;""),($F34=CZ34)*($G34=DA34),"")</f>
        <v/>
      </c>
      <c r="DF34" s="229" t="str">
        <f aca="false">IF(DC34&lt;&gt;"",IF(ABS($F34-$G34)&gt;=PrSettings!$M$7,(ABS($F34-$G34-CZ34+DA34)&lt;=1)*1,IF(AND(DC34,$F34=$G34,$F34&gt;=PrSettings!$M$6),(ABS(CZ34-$F34)&lt;=1)*1,IF(AND(ABS($F34-$G34-CZ34+DA34)&lt;=1,$F34+$G34&gt;=PrSettings!$M$8),(ABS(CZ34-$F34)&lt;=1)*(ABS(DA34-$G34)&lt;=1)*1,""))),"")</f>
        <v/>
      </c>
      <c r="DG34" s="234"/>
      <c r="DI34" s="227" t="n">
        <f aca="false">$B34</f>
        <v>8</v>
      </c>
      <c r="DJ34" s="228" t="str">
        <f aca="false">GrpE!$B$4</f>
        <v>Romania</v>
      </c>
      <c r="DK34" s="229" t="n">
        <f aca="false">$D34</f>
        <v>21</v>
      </c>
      <c r="DL34" s="228" t="str">
        <f aca="false">GrpE!$D$4</f>
        <v>Ukraine</v>
      </c>
      <c r="DM34" s="232"/>
      <c r="DN34" s="232"/>
      <c r="DO34" s="233"/>
      <c r="DP34" s="229" t="str">
        <f aca="false">IF(($F34&lt;&gt;"")*($G34&lt;&gt;"")*(DM34&lt;&gt;"")*(DN34&lt;&gt;""),($F34&gt;$G34)*(DM34&gt;DN34)+($F34=$G34)*(DM34=DN34)+($F34&lt;$G34)*(DM34&lt;DN34),"")</f>
        <v/>
      </c>
      <c r="DQ34" s="229" t="str">
        <f aca="false">IF((DP34&lt;&gt;""),IF(OR($F34&lt;&gt;$G34,PrSettings!$M$4="●"),(($F34-$G34)=(DM34-DN34))*1,0),"")</f>
        <v/>
      </c>
      <c r="DR34" s="229" t="str">
        <f aca="false">IF((DP34&lt;&gt;""),($F34=DM34)*($G34=DN34),"")</f>
        <v/>
      </c>
      <c r="DS34" s="229" t="str">
        <f aca="false">IF(DP34&lt;&gt;"",IF(ABS($F34-$G34)&gt;=PrSettings!$M$7,(ABS($F34-$G34-DM34+DN34)&lt;=1)*1,IF(AND(DP34,$F34=$G34,$F34&gt;=PrSettings!$M$6),(ABS(DM34-$F34)&lt;=1)*1,IF(AND(ABS($F34-$G34-DM34+DN34)&lt;=1,$F34+$G34&gt;=PrSettings!$M$8),(ABS(DM34-$F34)&lt;=1)*(ABS(DN34-$G34)&lt;=1)*1,""))),"")</f>
        <v/>
      </c>
      <c r="DT34" s="234"/>
      <c r="DV34" s="227" t="n">
        <f aca="false">$B34</f>
        <v>8</v>
      </c>
      <c r="DW34" s="228" t="str">
        <f aca="false">GrpE!$B$4</f>
        <v>Romania</v>
      </c>
      <c r="DX34" s="229" t="n">
        <f aca="false">$D34</f>
        <v>21</v>
      </c>
      <c r="DY34" s="228" t="str">
        <f aca="false">GrpE!$D$4</f>
        <v>Ukraine</v>
      </c>
      <c r="DZ34" s="232"/>
      <c r="EA34" s="232"/>
      <c r="EB34" s="233"/>
      <c r="EC34" s="229" t="str">
        <f aca="false">IF(($F34&lt;&gt;"")*($G34&lt;&gt;"")*(DZ34&lt;&gt;"")*(EA34&lt;&gt;""),($F34&gt;$G34)*(DZ34&gt;EA34)+($F34=$G34)*(DZ34=EA34)+($F34&lt;$G34)*(DZ34&lt;EA34),"")</f>
        <v/>
      </c>
      <c r="ED34" s="229" t="str">
        <f aca="false">IF((EC34&lt;&gt;""),IF(OR($F34&lt;&gt;$G34,PrSettings!$M$4="●"),(($F34-$G34)=(DZ34-EA34))*1,0),"")</f>
        <v/>
      </c>
      <c r="EE34" s="229" t="str">
        <f aca="false">IF((EC34&lt;&gt;""),($F34=DZ34)*($G34=EA34),"")</f>
        <v/>
      </c>
      <c r="EF34" s="229" t="str">
        <f aca="false">IF(EC34&lt;&gt;"",IF(ABS($F34-$G34)&gt;=PrSettings!$M$7,(ABS($F34-$G34-DZ34+EA34)&lt;=1)*1,IF(AND(EC34,$F34=$G34,$F34&gt;=PrSettings!$M$6),(ABS(DZ34-$F34)&lt;=1)*1,IF(AND(ABS($F34-$G34-DZ34+EA34)&lt;=1,$F34+$G34&gt;=PrSettings!$M$8),(ABS(DZ34-$F34)&lt;=1)*(ABS(EA34-$G34)&lt;=1)*1,""))),"")</f>
        <v/>
      </c>
      <c r="EG34" s="234"/>
      <c r="EI34" s="227" t="n">
        <f aca="false">$B34</f>
        <v>8</v>
      </c>
      <c r="EJ34" s="228" t="str">
        <f aca="false">GrpE!$B$4</f>
        <v>Romania</v>
      </c>
      <c r="EK34" s="229" t="n">
        <f aca="false">$D34</f>
        <v>21</v>
      </c>
      <c r="EL34" s="228" t="str">
        <f aca="false">GrpE!$D$4</f>
        <v>Ukraine</v>
      </c>
      <c r="EM34" s="232"/>
      <c r="EN34" s="232"/>
      <c r="EO34" s="233"/>
      <c r="EP34" s="229" t="str">
        <f aca="false">IF(($F34&lt;&gt;"")*($G34&lt;&gt;"")*(EM34&lt;&gt;"")*(EN34&lt;&gt;""),($F34&gt;$G34)*(EM34&gt;EN34)+($F34=$G34)*(EM34=EN34)+($F34&lt;$G34)*(EM34&lt;EN34),"")</f>
        <v/>
      </c>
      <c r="EQ34" s="229" t="str">
        <f aca="false">IF((EP34&lt;&gt;""),IF(OR($F34&lt;&gt;$G34,PrSettings!$M$4="●"),(($F34-$G34)=(EM34-EN34))*1,0),"")</f>
        <v/>
      </c>
      <c r="ER34" s="229" t="str">
        <f aca="false">IF((EP34&lt;&gt;""),($F34=EM34)*($G34=EN34),"")</f>
        <v/>
      </c>
      <c r="ES34" s="229" t="str">
        <f aca="false">IF(EP34&lt;&gt;"",IF(ABS($F34-$G34)&gt;=PrSettings!$M$7,(ABS($F34-$G34-EM34+EN34)&lt;=1)*1,IF(AND(EP34,$F34=$G34,$F34&gt;=PrSettings!$M$6),(ABS(EM34-$F34)&lt;=1)*1,IF(AND(ABS($F34-$G34-EM34+EN34)&lt;=1,$F34+$G34&gt;=PrSettings!$M$8),(ABS(EM34-$F34)&lt;=1)*(ABS(EN34-$G34)&lt;=1)*1,""))),"")</f>
        <v/>
      </c>
      <c r="ET34" s="234"/>
      <c r="EV34" s="227" t="n">
        <f aca="false">$B34</f>
        <v>8</v>
      </c>
      <c r="EW34" s="228" t="str">
        <f aca="false">GrpE!$B$4</f>
        <v>Romania</v>
      </c>
      <c r="EX34" s="229" t="n">
        <f aca="false">$D34</f>
        <v>21</v>
      </c>
      <c r="EY34" s="228" t="str">
        <f aca="false">GrpE!$D$4</f>
        <v>Ukraine</v>
      </c>
      <c r="EZ34" s="232"/>
      <c r="FA34" s="232"/>
      <c r="FB34" s="233"/>
      <c r="FC34" s="229" t="str">
        <f aca="false">IF(($F34&lt;&gt;"")*($G34&lt;&gt;"")*(EZ34&lt;&gt;"")*(FA34&lt;&gt;""),($F34&gt;$G34)*(EZ34&gt;FA34)+($F34=$G34)*(EZ34=FA34)+($F34&lt;$G34)*(EZ34&lt;FA34),"")</f>
        <v/>
      </c>
      <c r="FD34" s="229" t="str">
        <f aca="false">IF((FC34&lt;&gt;""),IF(OR($F34&lt;&gt;$G34,PrSettings!$M$4="●"),(($F34-$G34)=(EZ34-FA34))*1,0),"")</f>
        <v/>
      </c>
      <c r="FE34" s="229" t="str">
        <f aca="false">IF((FC34&lt;&gt;""),($F34=EZ34)*($G34=FA34),"")</f>
        <v/>
      </c>
      <c r="FF34" s="229" t="str">
        <f aca="false">IF(FC34&lt;&gt;"",IF(ABS($F34-$G34)&gt;=PrSettings!$M$7,(ABS($F34-$G34-EZ34+FA34)&lt;=1)*1,IF(AND(FC34,$F34=$G34,$F34&gt;=PrSettings!$M$6),(ABS(EZ34-$F34)&lt;=1)*1,IF(AND(ABS($F34-$G34-EZ34+FA34)&lt;=1,$F34+$G34&gt;=PrSettings!$M$8),(ABS(EZ34-$F34)&lt;=1)*(ABS(FA34-$G34)&lt;=1)*1,""))),"")</f>
        <v/>
      </c>
      <c r="FG34" s="234"/>
      <c r="FI34" s="227" t="n">
        <f aca="false">$B34</f>
        <v>8</v>
      </c>
      <c r="FJ34" s="228" t="str">
        <f aca="false">GrpE!$B$4</f>
        <v>Romania</v>
      </c>
      <c r="FK34" s="229" t="n">
        <f aca="false">$D34</f>
        <v>21</v>
      </c>
      <c r="FL34" s="228" t="str">
        <f aca="false">GrpE!$D$4</f>
        <v>Ukraine</v>
      </c>
      <c r="FM34" s="232"/>
      <c r="FN34" s="232"/>
      <c r="FO34" s="233"/>
      <c r="FP34" s="229" t="str">
        <f aca="false">IF(($F34&lt;&gt;"")*($G34&lt;&gt;"")*(FM34&lt;&gt;"")*(FN34&lt;&gt;""),($F34&gt;$G34)*(FM34&gt;FN34)+($F34=$G34)*(FM34=FN34)+($F34&lt;$G34)*(FM34&lt;FN34),"")</f>
        <v/>
      </c>
      <c r="FQ34" s="229" t="str">
        <f aca="false">IF((FP34&lt;&gt;""),IF(OR($F34&lt;&gt;$G34,PrSettings!$M$4="●"),(($F34-$G34)=(FM34-FN34))*1,0),"")</f>
        <v/>
      </c>
      <c r="FR34" s="229" t="str">
        <f aca="false">IF((FP34&lt;&gt;""),($F34=FM34)*($G34=FN34),"")</f>
        <v/>
      </c>
      <c r="FS34" s="229" t="str">
        <f aca="false">IF(FP34&lt;&gt;"",IF(ABS($F34-$G34)&gt;=PrSettings!$M$7,(ABS($F34-$G34-FM34+FN34)&lt;=1)*1,IF(AND(FP34,$F34=$G34,$F34&gt;=PrSettings!$M$6),(ABS(FM34-$F34)&lt;=1)*1,IF(AND(ABS($F34-$G34-FM34+FN34)&lt;=1,$F34+$G34&gt;=PrSettings!$M$8),(ABS(FM34-$F34)&lt;=1)*(ABS(FN34-$G34)&lt;=1)*1,""))),"")</f>
        <v/>
      </c>
      <c r="FT34" s="234"/>
      <c r="FV34" s="227" t="n">
        <f aca="false">$B34</f>
        <v>8</v>
      </c>
      <c r="FW34" s="228" t="str">
        <f aca="false">GrpE!$B$4</f>
        <v>Romania</v>
      </c>
      <c r="FX34" s="229" t="n">
        <f aca="false">$D34</f>
        <v>21</v>
      </c>
      <c r="FY34" s="228" t="str">
        <f aca="false">GrpE!$D$4</f>
        <v>Ukraine</v>
      </c>
      <c r="FZ34" s="232"/>
      <c r="GA34" s="232"/>
      <c r="GB34" s="233"/>
      <c r="GC34" s="229" t="str">
        <f aca="false">IF(($F34&lt;&gt;"")*($G34&lt;&gt;"")*(FZ34&lt;&gt;"")*(GA34&lt;&gt;""),($F34&gt;$G34)*(FZ34&gt;GA34)+($F34=$G34)*(FZ34=GA34)+($F34&lt;$G34)*(FZ34&lt;GA34),"")</f>
        <v/>
      </c>
      <c r="GD34" s="229" t="str">
        <f aca="false">IF((GC34&lt;&gt;""),IF(OR($F34&lt;&gt;$G34,PrSettings!$M$4="●"),(($F34-$G34)=(FZ34-GA34))*1,0),"")</f>
        <v/>
      </c>
      <c r="GE34" s="229" t="str">
        <f aca="false">IF((GC34&lt;&gt;""),($F34=FZ34)*($G34=GA34),"")</f>
        <v/>
      </c>
      <c r="GF34" s="229" t="str">
        <f aca="false">IF(GC34&lt;&gt;"",IF(ABS($F34-$G34)&gt;=PrSettings!$M$7,(ABS($F34-$G34-FZ34+GA34)&lt;=1)*1,IF(AND(GC34,$F34=$G34,$F34&gt;=PrSettings!$M$6),(ABS(FZ34-$F34)&lt;=1)*1,IF(AND(ABS($F34-$G34-FZ34+GA34)&lt;=1,$F34+$G34&gt;=PrSettings!$M$8),(ABS(FZ34-$F34)&lt;=1)*(ABS(GA34-$G34)&lt;=1)*1,""))),"")</f>
        <v/>
      </c>
      <c r="GG34" s="234"/>
      <c r="GI34" s="227" t="n">
        <f aca="false">$B34</f>
        <v>8</v>
      </c>
      <c r="GJ34" s="228" t="str">
        <f aca="false">GrpE!$B$4</f>
        <v>Romania</v>
      </c>
      <c r="GK34" s="229" t="n">
        <f aca="false">$D34</f>
        <v>21</v>
      </c>
      <c r="GL34" s="228" t="str">
        <f aca="false">GrpE!$D$4</f>
        <v>Ukraine</v>
      </c>
      <c r="GM34" s="232"/>
      <c r="GN34" s="232"/>
      <c r="GO34" s="233"/>
      <c r="GP34" s="229" t="str">
        <f aca="false">IF(($F34&lt;&gt;"")*($G34&lt;&gt;"")*(GM34&lt;&gt;"")*(GN34&lt;&gt;""),($F34&gt;$G34)*(GM34&gt;GN34)+($F34=$G34)*(GM34=GN34)+($F34&lt;$G34)*(GM34&lt;GN34),"")</f>
        <v/>
      </c>
      <c r="GQ34" s="229" t="str">
        <f aca="false">IF((GP34&lt;&gt;""),IF(OR($F34&lt;&gt;$G34,PrSettings!$M$4="●"),(($F34-$G34)=(GM34-GN34))*1,0),"")</f>
        <v/>
      </c>
      <c r="GR34" s="229" t="str">
        <f aca="false">IF((GP34&lt;&gt;""),($F34=GM34)*($G34=GN34),"")</f>
        <v/>
      </c>
      <c r="GS34" s="229" t="str">
        <f aca="false">IF(GP34&lt;&gt;"",IF(ABS($F34-$G34)&gt;=PrSettings!$M$7,(ABS($F34-$G34-GM34+GN34)&lt;=1)*1,IF(AND(GP34,$F34=$G34,$F34&gt;=PrSettings!$M$6),(ABS(GM34-$F34)&lt;=1)*1,IF(AND(ABS($F34-$G34-GM34+GN34)&lt;=1,$F34+$G34&gt;=PrSettings!$M$8),(ABS(GM34-$F34)&lt;=1)*(ABS(GN34-$G34)&lt;=1)*1,""))),"")</f>
        <v/>
      </c>
      <c r="GT34" s="234"/>
      <c r="GV34" s="227" t="n">
        <f aca="false">$B34</f>
        <v>8</v>
      </c>
      <c r="GW34" s="228" t="str">
        <f aca="false">GrpE!$B$4</f>
        <v>Romania</v>
      </c>
      <c r="GX34" s="229" t="n">
        <f aca="false">$D34</f>
        <v>21</v>
      </c>
      <c r="GY34" s="228" t="str">
        <f aca="false">GrpE!$D$4</f>
        <v>Ukraine</v>
      </c>
      <c r="GZ34" s="232"/>
      <c r="HA34" s="232"/>
      <c r="HB34" s="233"/>
      <c r="HC34" s="229" t="str">
        <f aca="false">IF(($F34&lt;&gt;"")*($G34&lt;&gt;"")*(GZ34&lt;&gt;"")*(HA34&lt;&gt;""),($F34&gt;$G34)*(GZ34&gt;HA34)+($F34=$G34)*(GZ34=HA34)+($F34&lt;$G34)*(GZ34&lt;HA34),"")</f>
        <v/>
      </c>
      <c r="HD34" s="229" t="str">
        <f aca="false">IF((HC34&lt;&gt;""),IF(OR($F34&lt;&gt;$G34,PrSettings!$M$4="●"),(($F34-$G34)=(GZ34-HA34))*1,0),"")</f>
        <v/>
      </c>
      <c r="HE34" s="229" t="str">
        <f aca="false">IF((HC34&lt;&gt;""),($F34=GZ34)*($G34=HA34),"")</f>
        <v/>
      </c>
      <c r="HF34" s="229" t="str">
        <f aca="false">IF(HC34&lt;&gt;"",IF(ABS($F34-$G34)&gt;=PrSettings!$M$7,(ABS($F34-$G34-GZ34+HA34)&lt;=1)*1,IF(AND(HC34,$F34=$G34,$F34&gt;=PrSettings!$M$6),(ABS(GZ34-$F34)&lt;=1)*1,IF(AND(ABS($F34-$G34-GZ34+HA34)&lt;=1,$F34+$G34&gt;=PrSettings!$M$8),(ABS(GZ34-$F34)&lt;=1)*(ABS(HA34-$G34)&lt;=1)*1,""))),"")</f>
        <v/>
      </c>
      <c r="HG34" s="234"/>
      <c r="HI34" s="227" t="n">
        <f aca="false">$B34</f>
        <v>8</v>
      </c>
      <c r="HJ34" s="228" t="str">
        <f aca="false">GrpE!$B$4</f>
        <v>Romania</v>
      </c>
      <c r="HK34" s="229" t="n">
        <f aca="false">$D34</f>
        <v>21</v>
      </c>
      <c r="HL34" s="228" t="str">
        <f aca="false">GrpE!$D$4</f>
        <v>Ukraine</v>
      </c>
      <c r="HM34" s="232"/>
      <c r="HN34" s="232"/>
      <c r="HO34" s="233"/>
      <c r="HP34" s="229" t="str">
        <f aca="false">IF(($F34&lt;&gt;"")*($G34&lt;&gt;"")*(HM34&lt;&gt;"")*(HN34&lt;&gt;""),($F34&gt;$G34)*(HM34&gt;HN34)+($F34=$G34)*(HM34=HN34)+($F34&lt;$G34)*(HM34&lt;HN34),"")</f>
        <v/>
      </c>
      <c r="HQ34" s="229" t="str">
        <f aca="false">IF((HP34&lt;&gt;""),IF(OR($F34&lt;&gt;$G34,PrSettings!$M$4="●"),(($F34-$G34)=(HM34-HN34))*1,0),"")</f>
        <v/>
      </c>
      <c r="HR34" s="229" t="str">
        <f aca="false">IF((HP34&lt;&gt;""),($F34=HM34)*($G34=HN34),"")</f>
        <v/>
      </c>
      <c r="HS34" s="229" t="str">
        <f aca="false">IF(HP34&lt;&gt;"",IF(ABS($F34-$G34)&gt;=PrSettings!$M$7,(ABS($F34-$G34-HM34+HN34)&lt;=1)*1,IF(AND(HP34,$F34=$G34,$F34&gt;=PrSettings!$M$6),(ABS(HM34-$F34)&lt;=1)*1,IF(AND(ABS($F34-$G34-HM34+HN34)&lt;=1,$F34+$G34&gt;=PrSettings!$M$8),(ABS(HM34-$F34)&lt;=1)*(ABS(HN34-$G34)&lt;=1)*1,""))),"")</f>
        <v/>
      </c>
      <c r="HT34" s="234"/>
      <c r="HV34" s="227" t="n">
        <f aca="false">$B34</f>
        <v>8</v>
      </c>
      <c r="HW34" s="228" t="str">
        <f aca="false">GrpE!$B$4</f>
        <v>Romania</v>
      </c>
      <c r="HX34" s="229" t="n">
        <f aca="false">$D34</f>
        <v>21</v>
      </c>
      <c r="HY34" s="228" t="str">
        <f aca="false">GrpE!$D$4</f>
        <v>Ukraine</v>
      </c>
      <c r="HZ34" s="232"/>
      <c r="IA34" s="232"/>
      <c r="IB34" s="233"/>
      <c r="IC34" s="229" t="str">
        <f aca="false">IF(($F34&lt;&gt;"")*($G34&lt;&gt;"")*(HZ34&lt;&gt;"")*(IA34&lt;&gt;""),($F34&gt;$G34)*(HZ34&gt;IA34)+($F34=$G34)*(HZ34=IA34)+($F34&lt;$G34)*(HZ34&lt;IA34),"")</f>
        <v/>
      </c>
      <c r="ID34" s="229" t="str">
        <f aca="false">IF((IC34&lt;&gt;""),IF(OR($F34&lt;&gt;$G34,PrSettings!$M$4="●"),(($F34-$G34)=(HZ34-IA34))*1,0),"")</f>
        <v/>
      </c>
      <c r="IE34" s="229" t="str">
        <f aca="false">IF((IC34&lt;&gt;""),($F34=HZ34)*($G34=IA34),"")</f>
        <v/>
      </c>
      <c r="IF34" s="229" t="str">
        <f aca="false">IF(IC34&lt;&gt;"",IF(ABS($F34-$G34)&gt;=PrSettings!$M$7,(ABS($F34-$G34-HZ34+IA34)&lt;=1)*1,IF(AND(IC34,$F34=$G34,$F34&gt;=PrSettings!$M$6),(ABS(HZ34-$F34)&lt;=1)*1,IF(AND(ABS($F34-$G34-HZ34+IA34)&lt;=1,$F34+$G34&gt;=PrSettings!$M$8),(ABS(HZ34-$F34)&lt;=1)*(ABS(IA34-$G34)&lt;=1)*1,""))),"")</f>
        <v/>
      </c>
      <c r="IG34" s="234"/>
      <c r="II34" s="227" t="n">
        <f aca="false">$B34</f>
        <v>8</v>
      </c>
      <c r="IJ34" s="228" t="str">
        <f aca="false">GrpE!$B$4</f>
        <v>Romania</v>
      </c>
      <c r="IK34" s="229" t="n">
        <f aca="false">$D34</f>
        <v>21</v>
      </c>
      <c r="IL34" s="228" t="str">
        <f aca="false">GrpE!$D$4</f>
        <v>Ukraine</v>
      </c>
      <c r="IM34" s="232"/>
      <c r="IN34" s="232"/>
      <c r="IO34" s="233"/>
      <c r="IP34" s="229" t="str">
        <f aca="false">IF(($F34&lt;&gt;"")*($G34&lt;&gt;"")*(IM34&lt;&gt;"")*(IN34&lt;&gt;""),($F34&gt;$G34)*(IM34&gt;IN34)+($F34=$G34)*(IM34=IN34)+($F34&lt;$G34)*(IM34&lt;IN34),"")</f>
        <v/>
      </c>
      <c r="IQ34" s="229" t="str">
        <f aca="false">IF((IP34&lt;&gt;""),IF(OR($F34&lt;&gt;$G34,PrSettings!$M$4="●"),(($F34-$G34)=(IM34-IN34))*1,0),"")</f>
        <v/>
      </c>
      <c r="IR34" s="229" t="str">
        <f aca="false">IF((IP34&lt;&gt;""),($F34=IM34)*($G34=IN34),"")</f>
        <v/>
      </c>
      <c r="IS34" s="229" t="str">
        <f aca="false">IF(IP34&lt;&gt;"",IF(ABS($F34-$G34)&gt;=PrSettings!$M$7,(ABS($F34-$G34-IM34+IN34)&lt;=1)*1,IF(AND(IP34,$F34=$G34,$F34&gt;=PrSettings!$M$6),(ABS(IM34-$F34)&lt;=1)*1,IF(AND(ABS($F34-$G34-IM34+IN34)&lt;=1,$F34+$G34&gt;=PrSettings!$M$8),(ABS(IM34-$F34)&lt;=1)*(ABS(IN34-$G34)&lt;=1)*1,""))),"")</f>
        <v/>
      </c>
      <c r="IT34" s="234"/>
      <c r="IV34" s="227" t="n">
        <f aca="false">$B34</f>
        <v>8</v>
      </c>
      <c r="IW34" s="228" t="str">
        <f aca="false">GrpE!$B$4</f>
        <v>Romania</v>
      </c>
      <c r="IX34" s="229" t="n">
        <f aca="false">$D34</f>
        <v>21</v>
      </c>
      <c r="IY34" s="228" t="str">
        <f aca="false">GrpE!$D$4</f>
        <v>Ukraine</v>
      </c>
      <c r="IZ34" s="232"/>
      <c r="JA34" s="232"/>
      <c r="JB34" s="233"/>
      <c r="JC34" s="229" t="str">
        <f aca="false">IF(($F34&lt;&gt;"")*($G34&lt;&gt;"")*(IZ34&lt;&gt;"")*(JA34&lt;&gt;""),($F34&gt;$G34)*(IZ34&gt;JA34)+($F34=$G34)*(IZ34=JA34)+($F34&lt;$G34)*(IZ34&lt;JA34),"")</f>
        <v/>
      </c>
      <c r="JD34" s="229" t="str">
        <f aca="false">IF((JC34&lt;&gt;""),IF(OR($F34&lt;&gt;$G34,PrSettings!$M$4="●"),(($F34-$G34)=(IZ34-JA34))*1,0),"")</f>
        <v/>
      </c>
      <c r="JE34" s="229" t="str">
        <f aca="false">IF((JC34&lt;&gt;""),($F34=IZ34)*($G34=JA34),"")</f>
        <v/>
      </c>
      <c r="JF34" s="229" t="str">
        <f aca="false">IF(JC34&lt;&gt;"",IF(ABS($F34-$G34)&gt;=PrSettings!$M$7,(ABS($F34-$G34-IZ34+JA34)&lt;=1)*1,IF(AND(JC34,$F34=$G34,$F34&gt;=PrSettings!$M$6),(ABS(IZ34-$F34)&lt;=1)*1,IF(AND(ABS($F34-$G34-IZ34+JA34)&lt;=1,$F34+$G34&gt;=PrSettings!$M$8),(ABS(IZ34-$F34)&lt;=1)*(ABS(JA34-$G34)&lt;=1)*1,""))),"")</f>
        <v/>
      </c>
      <c r="JG34" s="234"/>
      <c r="JI34" s="227" t="n">
        <f aca="false">$B34</f>
        <v>8</v>
      </c>
      <c r="JJ34" s="228" t="str">
        <f aca="false">GrpE!$B$4</f>
        <v>Romania</v>
      </c>
      <c r="JK34" s="229" t="n">
        <f aca="false">$D34</f>
        <v>21</v>
      </c>
      <c r="JL34" s="228" t="str">
        <f aca="false">GrpE!$D$4</f>
        <v>Ukraine</v>
      </c>
      <c r="JM34" s="232"/>
      <c r="JN34" s="232"/>
      <c r="JO34" s="233"/>
      <c r="JP34" s="229" t="str">
        <f aca="false">IF(($F34&lt;&gt;"")*($G34&lt;&gt;"")*(JM34&lt;&gt;"")*(JN34&lt;&gt;""),($F34&gt;$G34)*(JM34&gt;JN34)+($F34=$G34)*(JM34=JN34)+($F34&lt;$G34)*(JM34&lt;JN34),"")</f>
        <v/>
      </c>
      <c r="JQ34" s="229" t="str">
        <f aca="false">IF((JP34&lt;&gt;""),IF(OR($F34&lt;&gt;$G34,PrSettings!$M$4="●"),(($F34-$G34)=(JM34-JN34))*1,0),"")</f>
        <v/>
      </c>
      <c r="JR34" s="229" t="str">
        <f aca="false">IF((JP34&lt;&gt;""),($F34=JM34)*($G34=JN34),"")</f>
        <v/>
      </c>
      <c r="JS34" s="229" t="str">
        <f aca="false">IF(JP34&lt;&gt;"",IF(ABS($F34-$G34)&gt;=PrSettings!$M$7,(ABS($F34-$G34-JM34+JN34)&lt;=1)*1,IF(AND(JP34,$F34=$G34,$F34&gt;=PrSettings!$M$6),(ABS(JM34-$F34)&lt;=1)*1,IF(AND(ABS($F34-$G34-JM34+JN34)&lt;=1,$F34+$G34&gt;=PrSettings!$M$8),(ABS(JM34-$F34)&lt;=1)*(ABS(JN34-$G34)&lt;=1)*1,""))),"")</f>
        <v/>
      </c>
      <c r="JT34" s="234"/>
      <c r="JV34" s="227" t="n">
        <f aca="false">$B34</f>
        <v>8</v>
      </c>
      <c r="JW34" s="228" t="str">
        <f aca="false">GrpE!$B$4</f>
        <v>Romania</v>
      </c>
      <c r="JX34" s="229" t="n">
        <f aca="false">$D34</f>
        <v>21</v>
      </c>
      <c r="JY34" s="228" t="str">
        <f aca="false">GrpE!$D$4</f>
        <v>Ukraine</v>
      </c>
      <c r="JZ34" s="232"/>
      <c r="KA34" s="232"/>
      <c r="KB34" s="233"/>
      <c r="KC34" s="229" t="str">
        <f aca="false">IF(($F34&lt;&gt;"")*($G34&lt;&gt;"")*(JZ34&lt;&gt;"")*(KA34&lt;&gt;""),($F34&gt;$G34)*(JZ34&gt;KA34)+($F34=$G34)*(JZ34=KA34)+($F34&lt;$G34)*(JZ34&lt;KA34),"")</f>
        <v/>
      </c>
      <c r="KD34" s="229" t="str">
        <f aca="false">IF((KC34&lt;&gt;""),IF(OR($F34&lt;&gt;$G34,PrSettings!$M$4="●"),(($F34-$G34)=(JZ34-KA34))*1,0),"")</f>
        <v/>
      </c>
      <c r="KE34" s="229" t="str">
        <f aca="false">IF((KC34&lt;&gt;""),($F34=JZ34)*($G34=KA34),"")</f>
        <v/>
      </c>
      <c r="KF34" s="229" t="str">
        <f aca="false">IF(KC34&lt;&gt;"",IF(ABS($F34-$G34)&gt;=PrSettings!$M$7,(ABS($F34-$G34-JZ34+KA34)&lt;=1)*1,IF(AND(KC34,$F34=$G34,$F34&gt;=PrSettings!$M$6),(ABS(JZ34-$F34)&lt;=1)*1,IF(AND(ABS($F34-$G34-JZ34+KA34)&lt;=1,$F34+$G34&gt;=PrSettings!$M$8),(ABS(JZ34-$F34)&lt;=1)*(ABS(KA34-$G34)&lt;=1)*1,""))),"")</f>
        <v/>
      </c>
      <c r="KG34" s="234"/>
      <c r="KI34" s="227" t="n">
        <f aca="false">$B34</f>
        <v>8</v>
      </c>
      <c r="KJ34" s="228" t="str">
        <f aca="false">GrpE!$B$4</f>
        <v>Romania</v>
      </c>
      <c r="KK34" s="229" t="n">
        <f aca="false">$D34</f>
        <v>21</v>
      </c>
      <c r="KL34" s="228" t="str">
        <f aca="false">GrpE!$D$4</f>
        <v>Ukraine</v>
      </c>
      <c r="KM34" s="232"/>
      <c r="KN34" s="232"/>
      <c r="KO34" s="233"/>
      <c r="KP34" s="229" t="str">
        <f aca="false">IF(($F34&lt;&gt;"")*($G34&lt;&gt;"")*(KM34&lt;&gt;"")*(KN34&lt;&gt;""),($F34&gt;$G34)*(KM34&gt;KN34)+($F34=$G34)*(KM34=KN34)+($F34&lt;$G34)*(KM34&lt;KN34),"")</f>
        <v/>
      </c>
      <c r="KQ34" s="229" t="str">
        <f aca="false">IF((KP34&lt;&gt;""),IF(OR($F34&lt;&gt;$G34,PrSettings!$M$4="●"),(($F34-$G34)=(KM34-KN34))*1,0),"")</f>
        <v/>
      </c>
      <c r="KR34" s="229" t="str">
        <f aca="false">IF((KP34&lt;&gt;""),($F34=KM34)*($G34=KN34),"")</f>
        <v/>
      </c>
      <c r="KS34" s="229" t="str">
        <f aca="false">IF(KP34&lt;&gt;"",IF(ABS($F34-$G34)&gt;=PrSettings!$M$7,(ABS($F34-$G34-KM34+KN34)&lt;=1)*1,IF(AND(KP34,$F34=$G34,$F34&gt;=PrSettings!$M$6),(ABS(KM34-$F34)&lt;=1)*1,IF(AND(ABS($F34-$G34-KM34+KN34)&lt;=1,$F34+$G34&gt;=PrSettings!$M$8),(ABS(KM34-$F34)&lt;=1)*(ABS(KN34-$G34)&lt;=1)*1,""))),"")</f>
        <v/>
      </c>
      <c r="KT34" s="234"/>
      <c r="KV34" s="227" t="n">
        <f aca="false">$B34</f>
        <v>8</v>
      </c>
      <c r="KW34" s="228" t="str">
        <f aca="false">GrpE!$B$4</f>
        <v>Romania</v>
      </c>
      <c r="KX34" s="229" t="n">
        <f aca="false">$D34</f>
        <v>21</v>
      </c>
      <c r="KY34" s="228" t="str">
        <f aca="false">GrpE!$D$4</f>
        <v>Ukraine</v>
      </c>
      <c r="KZ34" s="232"/>
      <c r="LA34" s="232"/>
      <c r="LB34" s="233"/>
      <c r="LC34" s="229" t="str">
        <f aca="false">IF(($F34&lt;&gt;"")*($G34&lt;&gt;"")*(KZ34&lt;&gt;"")*(LA34&lt;&gt;""),($F34&gt;$G34)*(KZ34&gt;LA34)+($F34=$G34)*(KZ34=LA34)+($F34&lt;$G34)*(KZ34&lt;LA34),"")</f>
        <v/>
      </c>
      <c r="LD34" s="229" t="str">
        <f aca="false">IF((LC34&lt;&gt;""),IF(OR($F34&lt;&gt;$G34,PrSettings!$M$4="●"),(($F34-$G34)=(KZ34-LA34))*1,0),"")</f>
        <v/>
      </c>
      <c r="LE34" s="229" t="str">
        <f aca="false">IF((LC34&lt;&gt;""),($F34=KZ34)*($G34=LA34),"")</f>
        <v/>
      </c>
      <c r="LF34" s="229" t="str">
        <f aca="false">IF(LC34&lt;&gt;"",IF(ABS($F34-$G34)&gt;=PrSettings!$M$7,(ABS($F34-$G34-KZ34+LA34)&lt;=1)*1,IF(AND(LC34,$F34=$G34,$F34&gt;=PrSettings!$M$6),(ABS(KZ34-$F34)&lt;=1)*1,IF(AND(ABS($F34-$G34-KZ34+LA34)&lt;=1,$F34+$G34&gt;=PrSettings!$M$8),(ABS(KZ34-$F34)&lt;=1)*(ABS(LA34-$G34)&lt;=1)*1,""))),"")</f>
        <v/>
      </c>
      <c r="LG34" s="234"/>
      <c r="LI34" s="227" t="n">
        <f aca="false">$B34</f>
        <v>8</v>
      </c>
      <c r="LJ34" s="228" t="str">
        <f aca="false">GrpE!$B$4</f>
        <v>Romania</v>
      </c>
      <c r="LK34" s="229" t="n">
        <f aca="false">$D34</f>
        <v>21</v>
      </c>
      <c r="LL34" s="228" t="str">
        <f aca="false">GrpE!$D$4</f>
        <v>Ukraine</v>
      </c>
      <c r="LM34" s="232"/>
      <c r="LN34" s="232"/>
      <c r="LO34" s="233"/>
      <c r="LP34" s="229" t="str">
        <f aca="false">IF(($F34&lt;&gt;"")*($G34&lt;&gt;"")*(LM34&lt;&gt;"")*(LN34&lt;&gt;""),($F34&gt;$G34)*(LM34&gt;LN34)+($F34=$G34)*(LM34=LN34)+($F34&lt;$G34)*(LM34&lt;LN34),"")</f>
        <v/>
      </c>
      <c r="LQ34" s="229" t="str">
        <f aca="false">IF((LP34&lt;&gt;""),IF(OR($F34&lt;&gt;$G34,PrSettings!$M$4="●"),(($F34-$G34)=(LM34-LN34))*1,0),"")</f>
        <v/>
      </c>
      <c r="LR34" s="229" t="str">
        <f aca="false">IF((LP34&lt;&gt;""),($F34=LM34)*($G34=LN34),"")</f>
        <v/>
      </c>
      <c r="LS34" s="229" t="str">
        <f aca="false">IF(LP34&lt;&gt;"",IF(ABS($F34-$G34)&gt;=PrSettings!$M$7,(ABS($F34-$G34-LM34+LN34)&lt;=1)*1,IF(AND(LP34,$F34=$G34,$F34&gt;=PrSettings!$M$6),(ABS(LM34-$F34)&lt;=1)*1,IF(AND(ABS($F34-$G34-LM34+LN34)&lt;=1,$F34+$G34&gt;=PrSettings!$M$8),(ABS(LM34-$F34)&lt;=1)*(ABS(LN34-$G34)&lt;=1)*1,""))),"")</f>
        <v/>
      </c>
      <c r="LT34" s="234"/>
      <c r="LV34" s="227" t="n">
        <f aca="false">$B34</f>
        <v>8</v>
      </c>
      <c r="LW34" s="228" t="str">
        <f aca="false">GrpE!$B$4</f>
        <v>Romania</v>
      </c>
      <c r="LX34" s="229" t="n">
        <f aca="false">$D34</f>
        <v>21</v>
      </c>
      <c r="LY34" s="228" t="str">
        <f aca="false">GrpE!$D$4</f>
        <v>Ukraine</v>
      </c>
      <c r="LZ34" s="232"/>
      <c r="MA34" s="232"/>
      <c r="MB34" s="233"/>
      <c r="MC34" s="229" t="str">
        <f aca="false">IF(($F34&lt;&gt;"")*($G34&lt;&gt;"")*(LZ34&lt;&gt;"")*(MA34&lt;&gt;""),($F34&gt;$G34)*(LZ34&gt;MA34)+($F34=$G34)*(LZ34=MA34)+($F34&lt;$G34)*(LZ34&lt;MA34),"")</f>
        <v/>
      </c>
      <c r="MD34" s="229" t="str">
        <f aca="false">IF((MC34&lt;&gt;""),IF(OR($F34&lt;&gt;$G34,PrSettings!$M$4="●"),(($F34-$G34)=(LZ34-MA34))*1,0),"")</f>
        <v/>
      </c>
      <c r="ME34" s="229" t="str">
        <f aca="false">IF((MC34&lt;&gt;""),($F34=LZ34)*($G34=MA34),"")</f>
        <v/>
      </c>
      <c r="MF34" s="229" t="str">
        <f aca="false">IF(MC34&lt;&gt;"",IF(ABS($F34-$G34)&gt;=PrSettings!$M$7,(ABS($F34-$G34-LZ34+MA34)&lt;=1)*1,IF(AND(MC34,$F34=$G34,$F34&gt;=PrSettings!$M$6),(ABS(LZ34-$F34)&lt;=1)*1,IF(AND(ABS($F34-$G34-LZ34+MA34)&lt;=1,$F34+$G34&gt;=PrSettings!$M$8),(ABS(LZ34-$F34)&lt;=1)*(ABS(MA34-$G34)&lt;=1)*1,""))),"")</f>
        <v/>
      </c>
      <c r="MG34" s="234"/>
    </row>
    <row r="35" customFormat="false" ht="15.75" hidden="false" customHeight="true" outlineLevel="0" collapsed="false">
      <c r="A35" s="153"/>
      <c r="B35" s="227" t="n">
        <f aca="false" t="array" ref="B35:B35">INDEX(Groups!$C$7:$C$35,MATCH(C35,Groups!$D$7:$D$35,0))</f>
        <v>4</v>
      </c>
      <c r="C35" s="228" t="str">
        <f aca="false">GrpE!$B$5</f>
        <v>Belgium</v>
      </c>
      <c r="D35" s="229" t="n">
        <f aca="false" t="array" ref="D35:D35">INDEX(Groups!$C$7:$C$35,MATCH(E35,Groups!$D$7:$D$35,0))</f>
        <v>16</v>
      </c>
      <c r="E35" s="228" t="str">
        <f aca="false">GrpE!$D$5</f>
        <v>Slovakia</v>
      </c>
      <c r="F35" s="230" t="n">
        <f aca="false">GrpE!$E$5</f>
        <v>2</v>
      </c>
      <c r="G35" s="231" t="n">
        <f aca="false">GrpE!$G$5</f>
        <v>0</v>
      </c>
      <c r="H35" s="107"/>
      <c r="I35" s="227" t="n">
        <f aca="false">$B35</f>
        <v>4</v>
      </c>
      <c r="J35" s="228" t="str">
        <f aca="false">GrpE!$B$5</f>
        <v>Belgium</v>
      </c>
      <c r="K35" s="229" t="n">
        <f aca="false">$D35</f>
        <v>16</v>
      </c>
      <c r="L35" s="228" t="str">
        <f aca="false">GrpE!$D$5</f>
        <v>Slovakia</v>
      </c>
      <c r="M35" s="232"/>
      <c r="N35" s="232"/>
      <c r="O35" s="235"/>
      <c r="P35" s="229" t="str">
        <f aca="false">IF(($F35&lt;&gt;"")*($G35&lt;&gt;"")*(M35&lt;&gt;"")*(N35&lt;&gt;""),($F35&gt;$G35)*(M35&gt;N35)+($F35=$G35)*(M35=N35)+($F35&lt;$G35)*(M35&lt;N35),"")</f>
        <v/>
      </c>
      <c r="Q35" s="229" t="str">
        <f aca="false">IF((P35&lt;&gt;""),IF(OR($F35&lt;&gt;$G35,PrSettings!$M$4="●"),(($F35-$G35)=(M35-N35))*1,0),"")</f>
        <v/>
      </c>
      <c r="R35" s="229" t="str">
        <f aca="false">IF((P35&lt;&gt;""),($F35=M35)*($G35=N35),"")</f>
        <v/>
      </c>
      <c r="S35" s="229" t="str">
        <f aca="false">IF(P35&lt;&gt;"",IF(ABS($F35-$G35)&gt;=PrSettings!$M$7,(ABS($F35-$G35-M35+N35)&lt;=1)*1,IF(AND(P35,$F35=$G35,$F35&gt;=PrSettings!$M$6),(ABS(M35-$F35)&lt;=1)*1,IF(AND(ABS($F35-$G35-M35+N35)&lt;=1,$F35+$G35&gt;=PrSettings!$M$8),(ABS(M35-$F35)&lt;=1)*(ABS(N35-$G35)&lt;=1)*1,""))),"")</f>
        <v/>
      </c>
      <c r="T35" s="236"/>
      <c r="V35" s="227" t="n">
        <f aca="false">$B35</f>
        <v>4</v>
      </c>
      <c r="W35" s="228" t="str">
        <f aca="false">GrpE!$B$5</f>
        <v>Belgium</v>
      </c>
      <c r="X35" s="229" t="n">
        <f aca="false">$D35</f>
        <v>16</v>
      </c>
      <c r="Y35" s="228" t="str">
        <f aca="false">GrpE!$D$5</f>
        <v>Slovakia</v>
      </c>
      <c r="Z35" s="232"/>
      <c r="AA35" s="232"/>
      <c r="AB35" s="235"/>
      <c r="AC35" s="229" t="str">
        <f aca="false">IF(($F35&lt;&gt;"")*($G35&lt;&gt;"")*(Z35&lt;&gt;"")*(AA35&lt;&gt;""),($F35&gt;$G35)*(Z35&gt;AA35)+($F35=$G35)*(Z35=AA35)+($F35&lt;$G35)*(Z35&lt;AA35),"")</f>
        <v/>
      </c>
      <c r="AD35" s="229" t="str">
        <f aca="false">IF((AC35&lt;&gt;""),IF(OR($F35&lt;&gt;$G35,PrSettings!$M$4="●"),(($F35-$G35)=(Z35-AA35))*1,0),"")</f>
        <v/>
      </c>
      <c r="AE35" s="229" t="str">
        <f aca="false">IF((AC35&lt;&gt;""),($F35=Z35)*($G35=AA35),"")</f>
        <v/>
      </c>
      <c r="AF35" s="229" t="str">
        <f aca="false">IF(AC35&lt;&gt;"",IF(ABS($F35-$G35)&gt;=PrSettings!$M$7,(ABS($F35-$G35-Z35+AA35)&lt;=1)*1,IF(AND(AC35,$F35=$G35,$F35&gt;=PrSettings!$M$6),(ABS(Z35-$F35)&lt;=1)*1,IF(AND(ABS($F35-$G35-Z35+AA35)&lt;=1,$F35+$G35&gt;=PrSettings!$M$8),(ABS(Z35-$F35)&lt;=1)*(ABS(AA35-$G35)&lt;=1)*1,""))),"")</f>
        <v/>
      </c>
      <c r="AG35" s="236"/>
      <c r="AI35" s="227" t="n">
        <f aca="false">$B35</f>
        <v>4</v>
      </c>
      <c r="AJ35" s="228" t="str">
        <f aca="false">GrpE!$B$5</f>
        <v>Belgium</v>
      </c>
      <c r="AK35" s="229" t="n">
        <f aca="false">$D35</f>
        <v>16</v>
      </c>
      <c r="AL35" s="228" t="str">
        <f aca="false">GrpE!$D$5</f>
        <v>Slovakia</v>
      </c>
      <c r="AM35" s="232"/>
      <c r="AN35" s="232"/>
      <c r="AO35" s="235"/>
      <c r="AP35" s="229" t="str">
        <f aca="false">IF(($F35&lt;&gt;"")*($G35&lt;&gt;"")*(AM35&lt;&gt;"")*(AN35&lt;&gt;""),($F35&gt;$G35)*(AM35&gt;AN35)+($F35=$G35)*(AM35=AN35)+($F35&lt;$G35)*(AM35&lt;AN35),"")</f>
        <v/>
      </c>
      <c r="AQ35" s="229" t="str">
        <f aca="false">IF((AP35&lt;&gt;""),IF(OR($F35&lt;&gt;$G35,PrSettings!$M$4="●"),(($F35-$G35)=(AM35-AN35))*1,0),"")</f>
        <v/>
      </c>
      <c r="AR35" s="229" t="str">
        <f aca="false">IF((AP35&lt;&gt;""),($F35=AM35)*($G35=AN35),"")</f>
        <v/>
      </c>
      <c r="AS35" s="229" t="str">
        <f aca="false">IF(AP35&lt;&gt;"",IF(ABS($F35-$G35)&gt;=PrSettings!$M$7,(ABS($F35-$G35-AM35+AN35)&lt;=1)*1,IF(AND(AP35,$F35=$G35,$F35&gt;=PrSettings!$M$6),(ABS(AM35-$F35)&lt;=1)*1,IF(AND(ABS($F35-$G35-AM35+AN35)&lt;=1,$F35+$G35&gt;=PrSettings!$M$8),(ABS(AM35-$F35)&lt;=1)*(ABS(AN35-$G35)&lt;=1)*1,""))),"")</f>
        <v/>
      </c>
      <c r="AT35" s="236"/>
      <c r="AV35" s="227" t="n">
        <f aca="false">$B35</f>
        <v>4</v>
      </c>
      <c r="AW35" s="228" t="str">
        <f aca="false">GrpE!$B$5</f>
        <v>Belgium</v>
      </c>
      <c r="AX35" s="229" t="n">
        <f aca="false">$D35</f>
        <v>16</v>
      </c>
      <c r="AY35" s="228" t="str">
        <f aca="false">GrpE!$D$5</f>
        <v>Slovakia</v>
      </c>
      <c r="AZ35" s="232"/>
      <c r="BA35" s="232"/>
      <c r="BB35" s="235"/>
      <c r="BC35" s="229" t="str">
        <f aca="false">IF(($F35&lt;&gt;"")*($G35&lt;&gt;"")*(AZ35&lt;&gt;"")*(BA35&lt;&gt;""),($F35&gt;$G35)*(AZ35&gt;BA35)+($F35=$G35)*(AZ35=BA35)+($F35&lt;$G35)*(AZ35&lt;BA35),"")</f>
        <v/>
      </c>
      <c r="BD35" s="229" t="str">
        <f aca="false">IF((BC35&lt;&gt;""),IF(OR($F35&lt;&gt;$G35,PrSettings!$M$4="●"),(($F35-$G35)=(AZ35-BA35))*1,0),"")</f>
        <v/>
      </c>
      <c r="BE35" s="229" t="str">
        <f aca="false">IF((BC35&lt;&gt;""),($F35=AZ35)*($G35=BA35),"")</f>
        <v/>
      </c>
      <c r="BF35" s="229" t="str">
        <f aca="false">IF(BC35&lt;&gt;"",IF(ABS($F35-$G35)&gt;=PrSettings!$M$7,(ABS($F35-$G35-AZ35+BA35)&lt;=1)*1,IF(AND(BC35,$F35=$G35,$F35&gt;=PrSettings!$M$6),(ABS(AZ35-$F35)&lt;=1)*1,IF(AND(ABS($F35-$G35-AZ35+BA35)&lt;=1,$F35+$G35&gt;=PrSettings!$M$8),(ABS(AZ35-$F35)&lt;=1)*(ABS(BA35-$G35)&lt;=1)*1,""))),"")</f>
        <v/>
      </c>
      <c r="BG35" s="236"/>
      <c r="BI35" s="227" t="n">
        <f aca="false">$B35</f>
        <v>4</v>
      </c>
      <c r="BJ35" s="228" t="str">
        <f aca="false">GrpE!$B$5</f>
        <v>Belgium</v>
      </c>
      <c r="BK35" s="229" t="n">
        <f aca="false">$D35</f>
        <v>16</v>
      </c>
      <c r="BL35" s="228" t="str">
        <f aca="false">GrpE!$D$5</f>
        <v>Slovakia</v>
      </c>
      <c r="BM35" s="232"/>
      <c r="BN35" s="232"/>
      <c r="BO35" s="235"/>
      <c r="BP35" s="229" t="str">
        <f aca="false">IF(($F35&lt;&gt;"")*($G35&lt;&gt;"")*(BM35&lt;&gt;"")*(BN35&lt;&gt;""),($F35&gt;$G35)*(BM35&gt;BN35)+($F35=$G35)*(BM35=BN35)+($F35&lt;$G35)*(BM35&lt;BN35),"")</f>
        <v/>
      </c>
      <c r="BQ35" s="229" t="str">
        <f aca="false">IF((BP35&lt;&gt;""),IF(OR($F35&lt;&gt;$G35,PrSettings!$M$4="●"),(($F35-$G35)=(BM35-BN35))*1,0),"")</f>
        <v/>
      </c>
      <c r="BR35" s="229" t="str">
        <f aca="false">IF((BP35&lt;&gt;""),($F35=BM35)*($G35=BN35),"")</f>
        <v/>
      </c>
      <c r="BS35" s="229" t="str">
        <f aca="false">IF(BP35&lt;&gt;"",IF(ABS($F35-$G35)&gt;=PrSettings!$M$7,(ABS($F35-$G35-BM35+BN35)&lt;=1)*1,IF(AND(BP35,$F35=$G35,$F35&gt;=PrSettings!$M$6),(ABS(BM35-$F35)&lt;=1)*1,IF(AND(ABS($F35-$G35-BM35+BN35)&lt;=1,$F35+$G35&gt;=PrSettings!$M$8),(ABS(BM35-$F35)&lt;=1)*(ABS(BN35-$G35)&lt;=1)*1,""))),"")</f>
        <v/>
      </c>
      <c r="BT35" s="236"/>
      <c r="BV35" s="227" t="n">
        <f aca="false">$B35</f>
        <v>4</v>
      </c>
      <c r="BW35" s="228" t="str">
        <f aca="false">GrpE!$B$5</f>
        <v>Belgium</v>
      </c>
      <c r="BX35" s="229" t="n">
        <f aca="false">$D35</f>
        <v>16</v>
      </c>
      <c r="BY35" s="228" t="str">
        <f aca="false">GrpE!$D$5</f>
        <v>Slovakia</v>
      </c>
      <c r="BZ35" s="232"/>
      <c r="CA35" s="232"/>
      <c r="CB35" s="235"/>
      <c r="CC35" s="229" t="str">
        <f aca="false">IF(($F35&lt;&gt;"")*($G35&lt;&gt;"")*(BZ35&lt;&gt;"")*(CA35&lt;&gt;""),($F35&gt;$G35)*(BZ35&gt;CA35)+($F35=$G35)*(BZ35=CA35)+($F35&lt;$G35)*(BZ35&lt;CA35),"")</f>
        <v/>
      </c>
      <c r="CD35" s="229" t="str">
        <f aca="false">IF((CC35&lt;&gt;""),IF(OR($F35&lt;&gt;$G35,PrSettings!$M$4="●"),(($F35-$G35)=(BZ35-CA35))*1,0),"")</f>
        <v/>
      </c>
      <c r="CE35" s="229" t="str">
        <f aca="false">IF((CC35&lt;&gt;""),($F35=BZ35)*($G35=CA35),"")</f>
        <v/>
      </c>
      <c r="CF35" s="229" t="str">
        <f aca="false">IF(CC35&lt;&gt;"",IF(ABS($F35-$G35)&gt;=PrSettings!$M$7,(ABS($F35-$G35-BZ35+CA35)&lt;=1)*1,IF(AND(CC35,$F35=$G35,$F35&gt;=PrSettings!$M$6),(ABS(BZ35-$F35)&lt;=1)*1,IF(AND(ABS($F35-$G35-BZ35+CA35)&lt;=1,$F35+$G35&gt;=PrSettings!$M$8),(ABS(BZ35-$F35)&lt;=1)*(ABS(CA35-$G35)&lt;=1)*1,""))),"")</f>
        <v/>
      </c>
      <c r="CG35" s="236"/>
      <c r="CI35" s="227" t="n">
        <f aca="false">$B35</f>
        <v>4</v>
      </c>
      <c r="CJ35" s="228" t="str">
        <f aca="false">GrpE!$B$5</f>
        <v>Belgium</v>
      </c>
      <c r="CK35" s="229" t="n">
        <f aca="false">$D35</f>
        <v>16</v>
      </c>
      <c r="CL35" s="228" t="str">
        <f aca="false">GrpE!$D$5</f>
        <v>Slovakia</v>
      </c>
      <c r="CM35" s="232"/>
      <c r="CN35" s="232"/>
      <c r="CO35" s="235"/>
      <c r="CP35" s="229" t="str">
        <f aca="false">IF(($F35&lt;&gt;"")*($G35&lt;&gt;"")*(CM35&lt;&gt;"")*(CN35&lt;&gt;""),($F35&gt;$G35)*(CM35&gt;CN35)+($F35=$G35)*(CM35=CN35)+($F35&lt;$G35)*(CM35&lt;CN35),"")</f>
        <v/>
      </c>
      <c r="CQ35" s="229" t="str">
        <f aca="false">IF((CP35&lt;&gt;""),IF(OR($F35&lt;&gt;$G35,PrSettings!$M$4="●"),(($F35-$G35)=(CM35-CN35))*1,0),"")</f>
        <v/>
      </c>
      <c r="CR35" s="229" t="str">
        <f aca="false">IF((CP35&lt;&gt;""),($F35=CM35)*($G35=CN35),"")</f>
        <v/>
      </c>
      <c r="CS35" s="229" t="str">
        <f aca="false">IF(CP35&lt;&gt;"",IF(ABS($F35-$G35)&gt;=PrSettings!$M$7,(ABS($F35-$G35-CM35+CN35)&lt;=1)*1,IF(AND(CP35,$F35=$G35,$F35&gt;=PrSettings!$M$6),(ABS(CM35-$F35)&lt;=1)*1,IF(AND(ABS($F35-$G35-CM35+CN35)&lt;=1,$F35+$G35&gt;=PrSettings!$M$8),(ABS(CM35-$F35)&lt;=1)*(ABS(CN35-$G35)&lt;=1)*1,""))),"")</f>
        <v/>
      </c>
      <c r="CT35" s="236"/>
      <c r="CV35" s="227" t="n">
        <f aca="false">$B35</f>
        <v>4</v>
      </c>
      <c r="CW35" s="228" t="str">
        <f aca="false">GrpE!$B$5</f>
        <v>Belgium</v>
      </c>
      <c r="CX35" s="229" t="n">
        <f aca="false">$D35</f>
        <v>16</v>
      </c>
      <c r="CY35" s="228" t="str">
        <f aca="false">GrpE!$D$5</f>
        <v>Slovakia</v>
      </c>
      <c r="CZ35" s="232"/>
      <c r="DA35" s="232"/>
      <c r="DB35" s="235"/>
      <c r="DC35" s="229" t="str">
        <f aca="false">IF(($F35&lt;&gt;"")*($G35&lt;&gt;"")*(CZ35&lt;&gt;"")*(DA35&lt;&gt;""),($F35&gt;$G35)*(CZ35&gt;DA35)+($F35=$G35)*(CZ35=DA35)+($F35&lt;$G35)*(CZ35&lt;DA35),"")</f>
        <v/>
      </c>
      <c r="DD35" s="229" t="str">
        <f aca="false">IF((DC35&lt;&gt;""),IF(OR($F35&lt;&gt;$G35,PrSettings!$M$4="●"),(($F35-$G35)=(CZ35-DA35))*1,0),"")</f>
        <v/>
      </c>
      <c r="DE35" s="229" t="str">
        <f aca="false">IF((DC35&lt;&gt;""),($F35=CZ35)*($G35=DA35),"")</f>
        <v/>
      </c>
      <c r="DF35" s="229" t="str">
        <f aca="false">IF(DC35&lt;&gt;"",IF(ABS($F35-$G35)&gt;=PrSettings!$M$7,(ABS($F35-$G35-CZ35+DA35)&lt;=1)*1,IF(AND(DC35,$F35=$G35,$F35&gt;=PrSettings!$M$6),(ABS(CZ35-$F35)&lt;=1)*1,IF(AND(ABS($F35-$G35-CZ35+DA35)&lt;=1,$F35+$G35&gt;=PrSettings!$M$8),(ABS(CZ35-$F35)&lt;=1)*(ABS(DA35-$G35)&lt;=1)*1,""))),"")</f>
        <v/>
      </c>
      <c r="DG35" s="236"/>
      <c r="DI35" s="227" t="n">
        <f aca="false">$B35</f>
        <v>4</v>
      </c>
      <c r="DJ35" s="228" t="str">
        <f aca="false">GrpE!$B$5</f>
        <v>Belgium</v>
      </c>
      <c r="DK35" s="229" t="n">
        <f aca="false">$D35</f>
        <v>16</v>
      </c>
      <c r="DL35" s="228" t="str">
        <f aca="false">GrpE!$D$5</f>
        <v>Slovakia</v>
      </c>
      <c r="DM35" s="232"/>
      <c r="DN35" s="232"/>
      <c r="DO35" s="235"/>
      <c r="DP35" s="229" t="str">
        <f aca="false">IF(($F35&lt;&gt;"")*($G35&lt;&gt;"")*(DM35&lt;&gt;"")*(DN35&lt;&gt;""),($F35&gt;$G35)*(DM35&gt;DN35)+($F35=$G35)*(DM35=DN35)+($F35&lt;$G35)*(DM35&lt;DN35),"")</f>
        <v/>
      </c>
      <c r="DQ35" s="229" t="str">
        <f aca="false">IF((DP35&lt;&gt;""),IF(OR($F35&lt;&gt;$G35,PrSettings!$M$4="●"),(($F35-$G35)=(DM35-DN35))*1,0),"")</f>
        <v/>
      </c>
      <c r="DR35" s="229" t="str">
        <f aca="false">IF((DP35&lt;&gt;""),($F35=DM35)*($G35=DN35),"")</f>
        <v/>
      </c>
      <c r="DS35" s="229" t="str">
        <f aca="false">IF(DP35&lt;&gt;"",IF(ABS($F35-$G35)&gt;=PrSettings!$M$7,(ABS($F35-$G35-DM35+DN35)&lt;=1)*1,IF(AND(DP35,$F35=$G35,$F35&gt;=PrSettings!$M$6),(ABS(DM35-$F35)&lt;=1)*1,IF(AND(ABS($F35-$G35-DM35+DN35)&lt;=1,$F35+$G35&gt;=PrSettings!$M$8),(ABS(DM35-$F35)&lt;=1)*(ABS(DN35-$G35)&lt;=1)*1,""))),"")</f>
        <v/>
      </c>
      <c r="DT35" s="236"/>
      <c r="DV35" s="227" t="n">
        <f aca="false">$B35</f>
        <v>4</v>
      </c>
      <c r="DW35" s="228" t="str">
        <f aca="false">GrpE!$B$5</f>
        <v>Belgium</v>
      </c>
      <c r="DX35" s="229" t="n">
        <f aca="false">$D35</f>
        <v>16</v>
      </c>
      <c r="DY35" s="228" t="str">
        <f aca="false">GrpE!$D$5</f>
        <v>Slovakia</v>
      </c>
      <c r="DZ35" s="232"/>
      <c r="EA35" s="232"/>
      <c r="EB35" s="235"/>
      <c r="EC35" s="229" t="str">
        <f aca="false">IF(($F35&lt;&gt;"")*($G35&lt;&gt;"")*(DZ35&lt;&gt;"")*(EA35&lt;&gt;""),($F35&gt;$G35)*(DZ35&gt;EA35)+($F35=$G35)*(DZ35=EA35)+($F35&lt;$G35)*(DZ35&lt;EA35),"")</f>
        <v/>
      </c>
      <c r="ED35" s="229" t="str">
        <f aca="false">IF((EC35&lt;&gt;""),IF(OR($F35&lt;&gt;$G35,PrSettings!$M$4="●"),(($F35-$G35)=(DZ35-EA35))*1,0),"")</f>
        <v/>
      </c>
      <c r="EE35" s="229" t="str">
        <f aca="false">IF((EC35&lt;&gt;""),($F35=DZ35)*($G35=EA35),"")</f>
        <v/>
      </c>
      <c r="EF35" s="229" t="str">
        <f aca="false">IF(EC35&lt;&gt;"",IF(ABS($F35-$G35)&gt;=PrSettings!$M$7,(ABS($F35-$G35-DZ35+EA35)&lt;=1)*1,IF(AND(EC35,$F35=$G35,$F35&gt;=PrSettings!$M$6),(ABS(DZ35-$F35)&lt;=1)*1,IF(AND(ABS($F35-$G35-DZ35+EA35)&lt;=1,$F35+$G35&gt;=PrSettings!$M$8),(ABS(DZ35-$F35)&lt;=1)*(ABS(EA35-$G35)&lt;=1)*1,""))),"")</f>
        <v/>
      </c>
      <c r="EG35" s="236"/>
      <c r="EI35" s="227" t="n">
        <f aca="false">$B35</f>
        <v>4</v>
      </c>
      <c r="EJ35" s="228" t="str">
        <f aca="false">GrpE!$B$5</f>
        <v>Belgium</v>
      </c>
      <c r="EK35" s="229" t="n">
        <f aca="false">$D35</f>
        <v>16</v>
      </c>
      <c r="EL35" s="228" t="str">
        <f aca="false">GrpE!$D$5</f>
        <v>Slovakia</v>
      </c>
      <c r="EM35" s="232"/>
      <c r="EN35" s="232"/>
      <c r="EO35" s="235"/>
      <c r="EP35" s="229" t="str">
        <f aca="false">IF(($F35&lt;&gt;"")*($G35&lt;&gt;"")*(EM35&lt;&gt;"")*(EN35&lt;&gt;""),($F35&gt;$G35)*(EM35&gt;EN35)+($F35=$G35)*(EM35=EN35)+($F35&lt;$G35)*(EM35&lt;EN35),"")</f>
        <v/>
      </c>
      <c r="EQ35" s="229" t="str">
        <f aca="false">IF((EP35&lt;&gt;""),IF(OR($F35&lt;&gt;$G35,PrSettings!$M$4="●"),(($F35-$G35)=(EM35-EN35))*1,0),"")</f>
        <v/>
      </c>
      <c r="ER35" s="229" t="str">
        <f aca="false">IF((EP35&lt;&gt;""),($F35=EM35)*($G35=EN35),"")</f>
        <v/>
      </c>
      <c r="ES35" s="229" t="str">
        <f aca="false">IF(EP35&lt;&gt;"",IF(ABS($F35-$G35)&gt;=PrSettings!$M$7,(ABS($F35-$G35-EM35+EN35)&lt;=1)*1,IF(AND(EP35,$F35=$G35,$F35&gt;=PrSettings!$M$6),(ABS(EM35-$F35)&lt;=1)*1,IF(AND(ABS($F35-$G35-EM35+EN35)&lt;=1,$F35+$G35&gt;=PrSettings!$M$8),(ABS(EM35-$F35)&lt;=1)*(ABS(EN35-$G35)&lt;=1)*1,""))),"")</f>
        <v/>
      </c>
      <c r="ET35" s="236"/>
      <c r="EV35" s="227" t="n">
        <f aca="false">$B35</f>
        <v>4</v>
      </c>
      <c r="EW35" s="228" t="str">
        <f aca="false">GrpE!$B$5</f>
        <v>Belgium</v>
      </c>
      <c r="EX35" s="229" t="n">
        <f aca="false">$D35</f>
        <v>16</v>
      </c>
      <c r="EY35" s="228" t="str">
        <f aca="false">GrpE!$D$5</f>
        <v>Slovakia</v>
      </c>
      <c r="EZ35" s="232"/>
      <c r="FA35" s="232"/>
      <c r="FB35" s="235"/>
      <c r="FC35" s="229" t="str">
        <f aca="false">IF(($F35&lt;&gt;"")*($G35&lt;&gt;"")*(EZ35&lt;&gt;"")*(FA35&lt;&gt;""),($F35&gt;$G35)*(EZ35&gt;FA35)+($F35=$G35)*(EZ35=FA35)+($F35&lt;$G35)*(EZ35&lt;FA35),"")</f>
        <v/>
      </c>
      <c r="FD35" s="229" t="str">
        <f aca="false">IF((FC35&lt;&gt;""),IF(OR($F35&lt;&gt;$G35,PrSettings!$M$4="●"),(($F35-$G35)=(EZ35-FA35))*1,0),"")</f>
        <v/>
      </c>
      <c r="FE35" s="229" t="str">
        <f aca="false">IF((FC35&lt;&gt;""),($F35=EZ35)*($G35=FA35),"")</f>
        <v/>
      </c>
      <c r="FF35" s="229" t="str">
        <f aca="false">IF(FC35&lt;&gt;"",IF(ABS($F35-$G35)&gt;=PrSettings!$M$7,(ABS($F35-$G35-EZ35+FA35)&lt;=1)*1,IF(AND(FC35,$F35=$G35,$F35&gt;=PrSettings!$M$6),(ABS(EZ35-$F35)&lt;=1)*1,IF(AND(ABS($F35-$G35-EZ35+FA35)&lt;=1,$F35+$G35&gt;=PrSettings!$M$8),(ABS(EZ35-$F35)&lt;=1)*(ABS(FA35-$G35)&lt;=1)*1,""))),"")</f>
        <v/>
      </c>
      <c r="FG35" s="236"/>
      <c r="FI35" s="227" t="n">
        <f aca="false">$B35</f>
        <v>4</v>
      </c>
      <c r="FJ35" s="228" t="str">
        <f aca="false">GrpE!$B$5</f>
        <v>Belgium</v>
      </c>
      <c r="FK35" s="229" t="n">
        <f aca="false">$D35</f>
        <v>16</v>
      </c>
      <c r="FL35" s="228" t="str">
        <f aca="false">GrpE!$D$5</f>
        <v>Slovakia</v>
      </c>
      <c r="FM35" s="232"/>
      <c r="FN35" s="232"/>
      <c r="FO35" s="235"/>
      <c r="FP35" s="229" t="str">
        <f aca="false">IF(($F35&lt;&gt;"")*($G35&lt;&gt;"")*(FM35&lt;&gt;"")*(FN35&lt;&gt;""),($F35&gt;$G35)*(FM35&gt;FN35)+($F35=$G35)*(FM35=FN35)+($F35&lt;$G35)*(FM35&lt;FN35),"")</f>
        <v/>
      </c>
      <c r="FQ35" s="229" t="str">
        <f aca="false">IF((FP35&lt;&gt;""),IF(OR($F35&lt;&gt;$G35,PrSettings!$M$4="●"),(($F35-$G35)=(FM35-FN35))*1,0),"")</f>
        <v/>
      </c>
      <c r="FR35" s="229" t="str">
        <f aca="false">IF((FP35&lt;&gt;""),($F35=FM35)*($G35=FN35),"")</f>
        <v/>
      </c>
      <c r="FS35" s="229" t="str">
        <f aca="false">IF(FP35&lt;&gt;"",IF(ABS($F35-$G35)&gt;=PrSettings!$M$7,(ABS($F35-$G35-FM35+FN35)&lt;=1)*1,IF(AND(FP35,$F35=$G35,$F35&gt;=PrSettings!$M$6),(ABS(FM35-$F35)&lt;=1)*1,IF(AND(ABS($F35-$G35-FM35+FN35)&lt;=1,$F35+$G35&gt;=PrSettings!$M$8),(ABS(FM35-$F35)&lt;=1)*(ABS(FN35-$G35)&lt;=1)*1,""))),"")</f>
        <v/>
      </c>
      <c r="FT35" s="236"/>
      <c r="FV35" s="227" t="n">
        <f aca="false">$B35</f>
        <v>4</v>
      </c>
      <c r="FW35" s="228" t="str">
        <f aca="false">GrpE!$B$5</f>
        <v>Belgium</v>
      </c>
      <c r="FX35" s="229" t="n">
        <f aca="false">$D35</f>
        <v>16</v>
      </c>
      <c r="FY35" s="228" t="str">
        <f aca="false">GrpE!$D$5</f>
        <v>Slovakia</v>
      </c>
      <c r="FZ35" s="232"/>
      <c r="GA35" s="232"/>
      <c r="GB35" s="235"/>
      <c r="GC35" s="229" t="str">
        <f aca="false">IF(($F35&lt;&gt;"")*($G35&lt;&gt;"")*(FZ35&lt;&gt;"")*(GA35&lt;&gt;""),($F35&gt;$G35)*(FZ35&gt;GA35)+($F35=$G35)*(FZ35=GA35)+($F35&lt;$G35)*(FZ35&lt;GA35),"")</f>
        <v/>
      </c>
      <c r="GD35" s="229" t="str">
        <f aca="false">IF((GC35&lt;&gt;""),IF(OR($F35&lt;&gt;$G35,PrSettings!$M$4="●"),(($F35-$G35)=(FZ35-GA35))*1,0),"")</f>
        <v/>
      </c>
      <c r="GE35" s="229" t="str">
        <f aca="false">IF((GC35&lt;&gt;""),($F35=FZ35)*($G35=GA35),"")</f>
        <v/>
      </c>
      <c r="GF35" s="229" t="str">
        <f aca="false">IF(GC35&lt;&gt;"",IF(ABS($F35-$G35)&gt;=PrSettings!$M$7,(ABS($F35-$G35-FZ35+GA35)&lt;=1)*1,IF(AND(GC35,$F35=$G35,$F35&gt;=PrSettings!$M$6),(ABS(FZ35-$F35)&lt;=1)*1,IF(AND(ABS($F35-$G35-FZ35+GA35)&lt;=1,$F35+$G35&gt;=PrSettings!$M$8),(ABS(FZ35-$F35)&lt;=1)*(ABS(GA35-$G35)&lt;=1)*1,""))),"")</f>
        <v/>
      </c>
      <c r="GG35" s="236"/>
      <c r="GI35" s="227" t="n">
        <f aca="false">$B35</f>
        <v>4</v>
      </c>
      <c r="GJ35" s="228" t="str">
        <f aca="false">GrpE!$B$5</f>
        <v>Belgium</v>
      </c>
      <c r="GK35" s="229" t="n">
        <f aca="false">$D35</f>
        <v>16</v>
      </c>
      <c r="GL35" s="228" t="str">
        <f aca="false">GrpE!$D$5</f>
        <v>Slovakia</v>
      </c>
      <c r="GM35" s="232"/>
      <c r="GN35" s="232"/>
      <c r="GO35" s="235"/>
      <c r="GP35" s="229" t="str">
        <f aca="false">IF(($F35&lt;&gt;"")*($G35&lt;&gt;"")*(GM35&lt;&gt;"")*(GN35&lt;&gt;""),($F35&gt;$G35)*(GM35&gt;GN35)+($F35=$G35)*(GM35=GN35)+($F35&lt;$G35)*(GM35&lt;GN35),"")</f>
        <v/>
      </c>
      <c r="GQ35" s="229" t="str">
        <f aca="false">IF((GP35&lt;&gt;""),IF(OR($F35&lt;&gt;$G35,PrSettings!$M$4="●"),(($F35-$G35)=(GM35-GN35))*1,0),"")</f>
        <v/>
      </c>
      <c r="GR35" s="229" t="str">
        <f aca="false">IF((GP35&lt;&gt;""),($F35=GM35)*($G35=GN35),"")</f>
        <v/>
      </c>
      <c r="GS35" s="229" t="str">
        <f aca="false">IF(GP35&lt;&gt;"",IF(ABS($F35-$G35)&gt;=PrSettings!$M$7,(ABS($F35-$G35-GM35+GN35)&lt;=1)*1,IF(AND(GP35,$F35=$G35,$F35&gt;=PrSettings!$M$6),(ABS(GM35-$F35)&lt;=1)*1,IF(AND(ABS($F35-$G35-GM35+GN35)&lt;=1,$F35+$G35&gt;=PrSettings!$M$8),(ABS(GM35-$F35)&lt;=1)*(ABS(GN35-$G35)&lt;=1)*1,""))),"")</f>
        <v/>
      </c>
      <c r="GT35" s="236"/>
      <c r="GV35" s="227" t="n">
        <f aca="false">$B35</f>
        <v>4</v>
      </c>
      <c r="GW35" s="228" t="str">
        <f aca="false">GrpE!$B$5</f>
        <v>Belgium</v>
      </c>
      <c r="GX35" s="229" t="n">
        <f aca="false">$D35</f>
        <v>16</v>
      </c>
      <c r="GY35" s="228" t="str">
        <f aca="false">GrpE!$D$5</f>
        <v>Slovakia</v>
      </c>
      <c r="GZ35" s="232"/>
      <c r="HA35" s="232"/>
      <c r="HB35" s="235"/>
      <c r="HC35" s="229" t="str">
        <f aca="false">IF(($F35&lt;&gt;"")*($G35&lt;&gt;"")*(GZ35&lt;&gt;"")*(HA35&lt;&gt;""),($F35&gt;$G35)*(GZ35&gt;HA35)+($F35=$G35)*(GZ35=HA35)+($F35&lt;$G35)*(GZ35&lt;HA35),"")</f>
        <v/>
      </c>
      <c r="HD35" s="229" t="str">
        <f aca="false">IF((HC35&lt;&gt;""),IF(OR($F35&lt;&gt;$G35,PrSettings!$M$4="●"),(($F35-$G35)=(GZ35-HA35))*1,0),"")</f>
        <v/>
      </c>
      <c r="HE35" s="229" t="str">
        <f aca="false">IF((HC35&lt;&gt;""),($F35=GZ35)*($G35=HA35),"")</f>
        <v/>
      </c>
      <c r="HF35" s="229" t="str">
        <f aca="false">IF(HC35&lt;&gt;"",IF(ABS($F35-$G35)&gt;=PrSettings!$M$7,(ABS($F35-$G35-GZ35+HA35)&lt;=1)*1,IF(AND(HC35,$F35=$G35,$F35&gt;=PrSettings!$M$6),(ABS(GZ35-$F35)&lt;=1)*1,IF(AND(ABS($F35-$G35-GZ35+HA35)&lt;=1,$F35+$G35&gt;=PrSettings!$M$8),(ABS(GZ35-$F35)&lt;=1)*(ABS(HA35-$G35)&lt;=1)*1,""))),"")</f>
        <v/>
      </c>
      <c r="HG35" s="236"/>
      <c r="HI35" s="227" t="n">
        <f aca="false">$B35</f>
        <v>4</v>
      </c>
      <c r="HJ35" s="228" t="str">
        <f aca="false">GrpE!$B$5</f>
        <v>Belgium</v>
      </c>
      <c r="HK35" s="229" t="n">
        <f aca="false">$D35</f>
        <v>16</v>
      </c>
      <c r="HL35" s="228" t="str">
        <f aca="false">GrpE!$D$5</f>
        <v>Slovakia</v>
      </c>
      <c r="HM35" s="232"/>
      <c r="HN35" s="232"/>
      <c r="HO35" s="235"/>
      <c r="HP35" s="229" t="str">
        <f aca="false">IF(($F35&lt;&gt;"")*($G35&lt;&gt;"")*(HM35&lt;&gt;"")*(HN35&lt;&gt;""),($F35&gt;$G35)*(HM35&gt;HN35)+($F35=$G35)*(HM35=HN35)+($F35&lt;$G35)*(HM35&lt;HN35),"")</f>
        <v/>
      </c>
      <c r="HQ35" s="229" t="str">
        <f aca="false">IF((HP35&lt;&gt;""),IF(OR($F35&lt;&gt;$G35,PrSettings!$M$4="●"),(($F35-$G35)=(HM35-HN35))*1,0),"")</f>
        <v/>
      </c>
      <c r="HR35" s="229" t="str">
        <f aca="false">IF((HP35&lt;&gt;""),($F35=HM35)*($G35=HN35),"")</f>
        <v/>
      </c>
      <c r="HS35" s="229" t="str">
        <f aca="false">IF(HP35&lt;&gt;"",IF(ABS($F35-$G35)&gt;=PrSettings!$M$7,(ABS($F35-$G35-HM35+HN35)&lt;=1)*1,IF(AND(HP35,$F35=$G35,$F35&gt;=PrSettings!$M$6),(ABS(HM35-$F35)&lt;=1)*1,IF(AND(ABS($F35-$G35-HM35+HN35)&lt;=1,$F35+$G35&gt;=PrSettings!$M$8),(ABS(HM35-$F35)&lt;=1)*(ABS(HN35-$G35)&lt;=1)*1,""))),"")</f>
        <v/>
      </c>
      <c r="HT35" s="236"/>
      <c r="HV35" s="227" t="n">
        <f aca="false">$B35</f>
        <v>4</v>
      </c>
      <c r="HW35" s="228" t="str">
        <f aca="false">GrpE!$B$5</f>
        <v>Belgium</v>
      </c>
      <c r="HX35" s="229" t="n">
        <f aca="false">$D35</f>
        <v>16</v>
      </c>
      <c r="HY35" s="228" t="str">
        <f aca="false">GrpE!$D$5</f>
        <v>Slovakia</v>
      </c>
      <c r="HZ35" s="232"/>
      <c r="IA35" s="232"/>
      <c r="IB35" s="235"/>
      <c r="IC35" s="229" t="str">
        <f aca="false">IF(($F35&lt;&gt;"")*($G35&lt;&gt;"")*(HZ35&lt;&gt;"")*(IA35&lt;&gt;""),($F35&gt;$G35)*(HZ35&gt;IA35)+($F35=$G35)*(HZ35=IA35)+($F35&lt;$G35)*(HZ35&lt;IA35),"")</f>
        <v/>
      </c>
      <c r="ID35" s="229" t="str">
        <f aca="false">IF((IC35&lt;&gt;""),IF(OR($F35&lt;&gt;$G35,PrSettings!$M$4="●"),(($F35-$G35)=(HZ35-IA35))*1,0),"")</f>
        <v/>
      </c>
      <c r="IE35" s="229" t="str">
        <f aca="false">IF((IC35&lt;&gt;""),($F35=HZ35)*($G35=IA35),"")</f>
        <v/>
      </c>
      <c r="IF35" s="229" t="str">
        <f aca="false">IF(IC35&lt;&gt;"",IF(ABS($F35-$G35)&gt;=PrSettings!$M$7,(ABS($F35-$G35-HZ35+IA35)&lt;=1)*1,IF(AND(IC35,$F35=$G35,$F35&gt;=PrSettings!$M$6),(ABS(HZ35-$F35)&lt;=1)*1,IF(AND(ABS($F35-$G35-HZ35+IA35)&lt;=1,$F35+$G35&gt;=PrSettings!$M$8),(ABS(HZ35-$F35)&lt;=1)*(ABS(IA35-$G35)&lt;=1)*1,""))),"")</f>
        <v/>
      </c>
      <c r="IG35" s="236"/>
      <c r="II35" s="227" t="n">
        <f aca="false">$B35</f>
        <v>4</v>
      </c>
      <c r="IJ35" s="228" t="str">
        <f aca="false">GrpE!$B$5</f>
        <v>Belgium</v>
      </c>
      <c r="IK35" s="229" t="n">
        <f aca="false">$D35</f>
        <v>16</v>
      </c>
      <c r="IL35" s="228" t="str">
        <f aca="false">GrpE!$D$5</f>
        <v>Slovakia</v>
      </c>
      <c r="IM35" s="232"/>
      <c r="IN35" s="232"/>
      <c r="IO35" s="235"/>
      <c r="IP35" s="229" t="str">
        <f aca="false">IF(($F35&lt;&gt;"")*($G35&lt;&gt;"")*(IM35&lt;&gt;"")*(IN35&lt;&gt;""),($F35&gt;$G35)*(IM35&gt;IN35)+($F35=$G35)*(IM35=IN35)+($F35&lt;$G35)*(IM35&lt;IN35),"")</f>
        <v/>
      </c>
      <c r="IQ35" s="229" t="str">
        <f aca="false">IF((IP35&lt;&gt;""),IF(OR($F35&lt;&gt;$G35,PrSettings!$M$4="●"),(($F35-$G35)=(IM35-IN35))*1,0),"")</f>
        <v/>
      </c>
      <c r="IR35" s="229" t="str">
        <f aca="false">IF((IP35&lt;&gt;""),($F35=IM35)*($G35=IN35),"")</f>
        <v/>
      </c>
      <c r="IS35" s="229" t="str">
        <f aca="false">IF(IP35&lt;&gt;"",IF(ABS($F35-$G35)&gt;=PrSettings!$M$7,(ABS($F35-$G35-IM35+IN35)&lt;=1)*1,IF(AND(IP35,$F35=$G35,$F35&gt;=PrSettings!$M$6),(ABS(IM35-$F35)&lt;=1)*1,IF(AND(ABS($F35-$G35-IM35+IN35)&lt;=1,$F35+$G35&gt;=PrSettings!$M$8),(ABS(IM35-$F35)&lt;=1)*(ABS(IN35-$G35)&lt;=1)*1,""))),"")</f>
        <v/>
      </c>
      <c r="IT35" s="236"/>
      <c r="IV35" s="227" t="n">
        <f aca="false">$B35</f>
        <v>4</v>
      </c>
      <c r="IW35" s="228" t="str">
        <f aca="false">GrpE!$B$5</f>
        <v>Belgium</v>
      </c>
      <c r="IX35" s="229" t="n">
        <f aca="false">$D35</f>
        <v>16</v>
      </c>
      <c r="IY35" s="228" t="str">
        <f aca="false">GrpE!$D$5</f>
        <v>Slovakia</v>
      </c>
      <c r="IZ35" s="232"/>
      <c r="JA35" s="232"/>
      <c r="JB35" s="235"/>
      <c r="JC35" s="229" t="str">
        <f aca="false">IF(($F35&lt;&gt;"")*($G35&lt;&gt;"")*(IZ35&lt;&gt;"")*(JA35&lt;&gt;""),($F35&gt;$G35)*(IZ35&gt;JA35)+($F35=$G35)*(IZ35=JA35)+($F35&lt;$G35)*(IZ35&lt;JA35),"")</f>
        <v/>
      </c>
      <c r="JD35" s="229" t="str">
        <f aca="false">IF((JC35&lt;&gt;""),IF(OR($F35&lt;&gt;$G35,PrSettings!$M$4="●"),(($F35-$G35)=(IZ35-JA35))*1,0),"")</f>
        <v/>
      </c>
      <c r="JE35" s="229" t="str">
        <f aca="false">IF((JC35&lt;&gt;""),($F35=IZ35)*($G35=JA35),"")</f>
        <v/>
      </c>
      <c r="JF35" s="229" t="str">
        <f aca="false">IF(JC35&lt;&gt;"",IF(ABS($F35-$G35)&gt;=PrSettings!$M$7,(ABS($F35-$G35-IZ35+JA35)&lt;=1)*1,IF(AND(JC35,$F35=$G35,$F35&gt;=PrSettings!$M$6),(ABS(IZ35-$F35)&lt;=1)*1,IF(AND(ABS($F35-$G35-IZ35+JA35)&lt;=1,$F35+$G35&gt;=PrSettings!$M$8),(ABS(IZ35-$F35)&lt;=1)*(ABS(JA35-$G35)&lt;=1)*1,""))),"")</f>
        <v/>
      </c>
      <c r="JG35" s="236"/>
      <c r="JI35" s="227" t="n">
        <f aca="false">$B35</f>
        <v>4</v>
      </c>
      <c r="JJ35" s="228" t="str">
        <f aca="false">GrpE!$B$5</f>
        <v>Belgium</v>
      </c>
      <c r="JK35" s="229" t="n">
        <f aca="false">$D35</f>
        <v>16</v>
      </c>
      <c r="JL35" s="228" t="str">
        <f aca="false">GrpE!$D$5</f>
        <v>Slovakia</v>
      </c>
      <c r="JM35" s="232"/>
      <c r="JN35" s="232"/>
      <c r="JO35" s="235"/>
      <c r="JP35" s="229" t="str">
        <f aca="false">IF(($F35&lt;&gt;"")*($G35&lt;&gt;"")*(JM35&lt;&gt;"")*(JN35&lt;&gt;""),($F35&gt;$G35)*(JM35&gt;JN35)+($F35=$G35)*(JM35=JN35)+($F35&lt;$G35)*(JM35&lt;JN35),"")</f>
        <v/>
      </c>
      <c r="JQ35" s="229" t="str">
        <f aca="false">IF((JP35&lt;&gt;""),IF(OR($F35&lt;&gt;$G35,PrSettings!$M$4="●"),(($F35-$G35)=(JM35-JN35))*1,0),"")</f>
        <v/>
      </c>
      <c r="JR35" s="229" t="str">
        <f aca="false">IF((JP35&lt;&gt;""),($F35=JM35)*($G35=JN35),"")</f>
        <v/>
      </c>
      <c r="JS35" s="229" t="str">
        <f aca="false">IF(JP35&lt;&gt;"",IF(ABS($F35-$G35)&gt;=PrSettings!$M$7,(ABS($F35-$G35-JM35+JN35)&lt;=1)*1,IF(AND(JP35,$F35=$G35,$F35&gt;=PrSettings!$M$6),(ABS(JM35-$F35)&lt;=1)*1,IF(AND(ABS($F35-$G35-JM35+JN35)&lt;=1,$F35+$G35&gt;=PrSettings!$M$8),(ABS(JM35-$F35)&lt;=1)*(ABS(JN35-$G35)&lt;=1)*1,""))),"")</f>
        <v/>
      </c>
      <c r="JT35" s="236"/>
      <c r="JV35" s="227" t="n">
        <f aca="false">$B35</f>
        <v>4</v>
      </c>
      <c r="JW35" s="228" t="str">
        <f aca="false">GrpE!$B$5</f>
        <v>Belgium</v>
      </c>
      <c r="JX35" s="229" t="n">
        <f aca="false">$D35</f>
        <v>16</v>
      </c>
      <c r="JY35" s="228" t="str">
        <f aca="false">GrpE!$D$5</f>
        <v>Slovakia</v>
      </c>
      <c r="JZ35" s="232"/>
      <c r="KA35" s="232"/>
      <c r="KB35" s="235"/>
      <c r="KC35" s="229" t="str">
        <f aca="false">IF(($F35&lt;&gt;"")*($G35&lt;&gt;"")*(JZ35&lt;&gt;"")*(KA35&lt;&gt;""),($F35&gt;$G35)*(JZ35&gt;KA35)+($F35=$G35)*(JZ35=KA35)+($F35&lt;$G35)*(JZ35&lt;KA35),"")</f>
        <v/>
      </c>
      <c r="KD35" s="229" t="str">
        <f aca="false">IF((KC35&lt;&gt;""),IF(OR($F35&lt;&gt;$G35,PrSettings!$M$4="●"),(($F35-$G35)=(JZ35-KA35))*1,0),"")</f>
        <v/>
      </c>
      <c r="KE35" s="229" t="str">
        <f aca="false">IF((KC35&lt;&gt;""),($F35=JZ35)*($G35=KA35),"")</f>
        <v/>
      </c>
      <c r="KF35" s="229" t="str">
        <f aca="false">IF(KC35&lt;&gt;"",IF(ABS($F35-$G35)&gt;=PrSettings!$M$7,(ABS($F35-$G35-JZ35+KA35)&lt;=1)*1,IF(AND(KC35,$F35=$G35,$F35&gt;=PrSettings!$M$6),(ABS(JZ35-$F35)&lt;=1)*1,IF(AND(ABS($F35-$G35-JZ35+KA35)&lt;=1,$F35+$G35&gt;=PrSettings!$M$8),(ABS(JZ35-$F35)&lt;=1)*(ABS(KA35-$G35)&lt;=1)*1,""))),"")</f>
        <v/>
      </c>
      <c r="KG35" s="236"/>
      <c r="KI35" s="227" t="n">
        <f aca="false">$B35</f>
        <v>4</v>
      </c>
      <c r="KJ35" s="228" t="str">
        <f aca="false">GrpE!$B$5</f>
        <v>Belgium</v>
      </c>
      <c r="KK35" s="229" t="n">
        <f aca="false">$D35</f>
        <v>16</v>
      </c>
      <c r="KL35" s="228" t="str">
        <f aca="false">GrpE!$D$5</f>
        <v>Slovakia</v>
      </c>
      <c r="KM35" s="232"/>
      <c r="KN35" s="232"/>
      <c r="KO35" s="235"/>
      <c r="KP35" s="229" t="str">
        <f aca="false">IF(($F35&lt;&gt;"")*($G35&lt;&gt;"")*(KM35&lt;&gt;"")*(KN35&lt;&gt;""),($F35&gt;$G35)*(KM35&gt;KN35)+($F35=$G35)*(KM35=KN35)+($F35&lt;$G35)*(KM35&lt;KN35),"")</f>
        <v/>
      </c>
      <c r="KQ35" s="229" t="str">
        <f aca="false">IF((KP35&lt;&gt;""),IF(OR($F35&lt;&gt;$G35,PrSettings!$M$4="●"),(($F35-$G35)=(KM35-KN35))*1,0),"")</f>
        <v/>
      </c>
      <c r="KR35" s="229" t="str">
        <f aca="false">IF((KP35&lt;&gt;""),($F35=KM35)*($G35=KN35),"")</f>
        <v/>
      </c>
      <c r="KS35" s="229" t="str">
        <f aca="false">IF(KP35&lt;&gt;"",IF(ABS($F35-$G35)&gt;=PrSettings!$M$7,(ABS($F35-$G35-KM35+KN35)&lt;=1)*1,IF(AND(KP35,$F35=$G35,$F35&gt;=PrSettings!$M$6),(ABS(KM35-$F35)&lt;=1)*1,IF(AND(ABS($F35-$G35-KM35+KN35)&lt;=1,$F35+$G35&gt;=PrSettings!$M$8),(ABS(KM35-$F35)&lt;=1)*(ABS(KN35-$G35)&lt;=1)*1,""))),"")</f>
        <v/>
      </c>
      <c r="KT35" s="236"/>
      <c r="KV35" s="227" t="n">
        <f aca="false">$B35</f>
        <v>4</v>
      </c>
      <c r="KW35" s="228" t="str">
        <f aca="false">GrpE!$B$5</f>
        <v>Belgium</v>
      </c>
      <c r="KX35" s="229" t="n">
        <f aca="false">$D35</f>
        <v>16</v>
      </c>
      <c r="KY35" s="228" t="str">
        <f aca="false">GrpE!$D$5</f>
        <v>Slovakia</v>
      </c>
      <c r="KZ35" s="232"/>
      <c r="LA35" s="232"/>
      <c r="LB35" s="235"/>
      <c r="LC35" s="229" t="str">
        <f aca="false">IF(($F35&lt;&gt;"")*($G35&lt;&gt;"")*(KZ35&lt;&gt;"")*(LA35&lt;&gt;""),($F35&gt;$G35)*(KZ35&gt;LA35)+($F35=$G35)*(KZ35=LA35)+($F35&lt;$G35)*(KZ35&lt;LA35),"")</f>
        <v/>
      </c>
      <c r="LD35" s="229" t="str">
        <f aca="false">IF((LC35&lt;&gt;""),IF(OR($F35&lt;&gt;$G35,PrSettings!$M$4="●"),(($F35-$G35)=(KZ35-LA35))*1,0),"")</f>
        <v/>
      </c>
      <c r="LE35" s="229" t="str">
        <f aca="false">IF((LC35&lt;&gt;""),($F35=KZ35)*($G35=LA35),"")</f>
        <v/>
      </c>
      <c r="LF35" s="229" t="str">
        <f aca="false">IF(LC35&lt;&gt;"",IF(ABS($F35-$G35)&gt;=PrSettings!$M$7,(ABS($F35-$G35-KZ35+LA35)&lt;=1)*1,IF(AND(LC35,$F35=$G35,$F35&gt;=PrSettings!$M$6),(ABS(KZ35-$F35)&lt;=1)*1,IF(AND(ABS($F35-$G35-KZ35+LA35)&lt;=1,$F35+$G35&gt;=PrSettings!$M$8),(ABS(KZ35-$F35)&lt;=1)*(ABS(LA35-$G35)&lt;=1)*1,""))),"")</f>
        <v/>
      </c>
      <c r="LG35" s="236"/>
      <c r="LI35" s="227" t="n">
        <f aca="false">$B35</f>
        <v>4</v>
      </c>
      <c r="LJ35" s="228" t="str">
        <f aca="false">GrpE!$B$5</f>
        <v>Belgium</v>
      </c>
      <c r="LK35" s="229" t="n">
        <f aca="false">$D35</f>
        <v>16</v>
      </c>
      <c r="LL35" s="228" t="str">
        <f aca="false">GrpE!$D$5</f>
        <v>Slovakia</v>
      </c>
      <c r="LM35" s="232"/>
      <c r="LN35" s="232"/>
      <c r="LO35" s="235"/>
      <c r="LP35" s="229" t="str">
        <f aca="false">IF(($F35&lt;&gt;"")*($G35&lt;&gt;"")*(LM35&lt;&gt;"")*(LN35&lt;&gt;""),($F35&gt;$G35)*(LM35&gt;LN35)+($F35=$G35)*(LM35=LN35)+($F35&lt;$G35)*(LM35&lt;LN35),"")</f>
        <v/>
      </c>
      <c r="LQ35" s="229" t="str">
        <f aca="false">IF((LP35&lt;&gt;""),IF(OR($F35&lt;&gt;$G35,PrSettings!$M$4="●"),(($F35-$G35)=(LM35-LN35))*1,0),"")</f>
        <v/>
      </c>
      <c r="LR35" s="229" t="str">
        <f aca="false">IF((LP35&lt;&gt;""),($F35=LM35)*($G35=LN35),"")</f>
        <v/>
      </c>
      <c r="LS35" s="229" t="str">
        <f aca="false">IF(LP35&lt;&gt;"",IF(ABS($F35-$G35)&gt;=PrSettings!$M$7,(ABS($F35-$G35-LM35+LN35)&lt;=1)*1,IF(AND(LP35,$F35=$G35,$F35&gt;=PrSettings!$M$6),(ABS(LM35-$F35)&lt;=1)*1,IF(AND(ABS($F35-$G35-LM35+LN35)&lt;=1,$F35+$G35&gt;=PrSettings!$M$8),(ABS(LM35-$F35)&lt;=1)*(ABS(LN35-$G35)&lt;=1)*1,""))),"")</f>
        <v/>
      </c>
      <c r="LT35" s="236"/>
      <c r="LV35" s="227" t="n">
        <f aca="false">$B35</f>
        <v>4</v>
      </c>
      <c r="LW35" s="228" t="str">
        <f aca="false">GrpE!$B$5</f>
        <v>Belgium</v>
      </c>
      <c r="LX35" s="229" t="n">
        <f aca="false">$D35</f>
        <v>16</v>
      </c>
      <c r="LY35" s="228" t="str">
        <f aca="false">GrpE!$D$5</f>
        <v>Slovakia</v>
      </c>
      <c r="LZ35" s="232"/>
      <c r="MA35" s="232"/>
      <c r="MB35" s="235"/>
      <c r="MC35" s="229" t="str">
        <f aca="false">IF(($F35&lt;&gt;"")*($G35&lt;&gt;"")*(LZ35&lt;&gt;"")*(MA35&lt;&gt;""),($F35&gt;$G35)*(LZ35&gt;MA35)+($F35=$G35)*(LZ35=MA35)+($F35&lt;$G35)*(LZ35&lt;MA35),"")</f>
        <v/>
      </c>
      <c r="MD35" s="229" t="str">
        <f aca="false">IF((MC35&lt;&gt;""),IF(OR($F35&lt;&gt;$G35,PrSettings!$M$4="●"),(($F35-$G35)=(LZ35-MA35))*1,0),"")</f>
        <v/>
      </c>
      <c r="ME35" s="229" t="str">
        <f aca="false">IF((MC35&lt;&gt;""),($F35=LZ35)*($G35=MA35),"")</f>
        <v/>
      </c>
      <c r="MF35" s="229" t="str">
        <f aca="false">IF(MC35&lt;&gt;"",IF(ABS($F35-$G35)&gt;=PrSettings!$M$7,(ABS($F35-$G35-LZ35+MA35)&lt;=1)*1,IF(AND(MC35,$F35=$G35,$F35&gt;=PrSettings!$M$6),(ABS(LZ35-$F35)&lt;=1)*1,IF(AND(ABS($F35-$G35-LZ35+MA35)&lt;=1,$F35+$G35&gt;=PrSettings!$M$8),(ABS(LZ35-$F35)&lt;=1)*(ABS(MA35-$G35)&lt;=1)*1,""))),"")</f>
        <v/>
      </c>
      <c r="MG35" s="236"/>
    </row>
    <row r="36" customFormat="false" ht="15.75" hidden="false" customHeight="true" outlineLevel="0" collapsed="false">
      <c r="A36" s="153"/>
      <c r="B36" s="227" t="n">
        <f aca="false" t="array" ref="B36:B36">INDEX(Groups!$C$7:$C$35,MATCH(C36,Groups!$D$7:$D$35,0))</f>
        <v>16</v>
      </c>
      <c r="C36" s="228" t="str">
        <f aca="false">GrpE!$B$6</f>
        <v>Slovakia</v>
      </c>
      <c r="D36" s="229" t="n">
        <f aca="false" t="array" ref="D36:D36">INDEX(Groups!$C$7:$C$35,MATCH(E36,Groups!$D$7:$D$35,0))</f>
        <v>21</v>
      </c>
      <c r="E36" s="228" t="str">
        <f aca="false">GrpE!$D$6</f>
        <v>Ukraine</v>
      </c>
      <c r="F36" s="230" t="n">
        <f aca="false">GrpE!$E$6</f>
        <v>1</v>
      </c>
      <c r="G36" s="231" t="n">
        <f aca="false">GrpE!$G$6</f>
        <v>2</v>
      </c>
      <c r="H36" s="107"/>
      <c r="I36" s="227" t="n">
        <f aca="false">$B36</f>
        <v>16</v>
      </c>
      <c r="J36" s="228" t="str">
        <f aca="false">GrpE!$B$6</f>
        <v>Slovakia</v>
      </c>
      <c r="K36" s="229" t="n">
        <f aca="false">$D36</f>
        <v>21</v>
      </c>
      <c r="L36" s="228" t="str">
        <f aca="false">GrpE!$D$6</f>
        <v>Ukraine</v>
      </c>
      <c r="M36" s="232"/>
      <c r="N36" s="232"/>
      <c r="O36" s="235"/>
      <c r="P36" s="229" t="str">
        <f aca="false">IF(($F36&lt;&gt;"")*($G36&lt;&gt;"")*(M36&lt;&gt;"")*(N36&lt;&gt;""),($F36&gt;$G36)*(M36&gt;N36)+($F36=$G36)*(M36=N36)+($F36&lt;$G36)*(M36&lt;N36),"")</f>
        <v/>
      </c>
      <c r="Q36" s="229" t="str">
        <f aca="false">IF((P36&lt;&gt;""),IF(OR($F36&lt;&gt;$G36,PrSettings!$M$4="●"),(($F36-$G36)=(M36-N36))*1,0),"")</f>
        <v/>
      </c>
      <c r="R36" s="229" t="str">
        <f aca="false">IF((P36&lt;&gt;""),($F36=M36)*($G36=N36),"")</f>
        <v/>
      </c>
      <c r="S36" s="229" t="str">
        <f aca="false">IF(P36&lt;&gt;"",IF(ABS($F36-$G36)&gt;=PrSettings!$M$7,(ABS($F36-$G36-M36+N36)&lt;=1)*1,IF(AND(P36,$F36=$G36,$F36&gt;=PrSettings!$M$6),(ABS(M36-$F36)&lt;=1)*1,IF(AND(ABS($F36-$G36-M36+N36)&lt;=1,$F36+$G36&gt;=PrSettings!$M$8),(ABS(M36-$F36)&lt;=1)*(ABS(N36-$G36)&lt;=1)*1,""))),"")</f>
        <v/>
      </c>
      <c r="T36" s="236"/>
      <c r="V36" s="227" t="n">
        <f aca="false">$B36</f>
        <v>16</v>
      </c>
      <c r="W36" s="228" t="str">
        <f aca="false">GrpE!$B$6</f>
        <v>Slovakia</v>
      </c>
      <c r="X36" s="229" t="n">
        <f aca="false">$D36</f>
        <v>21</v>
      </c>
      <c r="Y36" s="228" t="str">
        <f aca="false">GrpE!$D$6</f>
        <v>Ukraine</v>
      </c>
      <c r="Z36" s="232"/>
      <c r="AA36" s="232"/>
      <c r="AB36" s="235"/>
      <c r="AC36" s="229" t="str">
        <f aca="false">IF(($F36&lt;&gt;"")*($G36&lt;&gt;"")*(Z36&lt;&gt;"")*(AA36&lt;&gt;""),($F36&gt;$G36)*(Z36&gt;AA36)+($F36=$G36)*(Z36=AA36)+($F36&lt;$G36)*(Z36&lt;AA36),"")</f>
        <v/>
      </c>
      <c r="AD36" s="229" t="str">
        <f aca="false">IF((AC36&lt;&gt;""),IF(OR($F36&lt;&gt;$G36,PrSettings!$M$4="●"),(($F36-$G36)=(Z36-AA36))*1,0),"")</f>
        <v/>
      </c>
      <c r="AE36" s="229" t="str">
        <f aca="false">IF((AC36&lt;&gt;""),($F36=Z36)*($G36=AA36),"")</f>
        <v/>
      </c>
      <c r="AF36" s="229" t="str">
        <f aca="false">IF(AC36&lt;&gt;"",IF(ABS($F36-$G36)&gt;=PrSettings!$M$7,(ABS($F36-$G36-Z36+AA36)&lt;=1)*1,IF(AND(AC36,$F36=$G36,$F36&gt;=PrSettings!$M$6),(ABS(Z36-$F36)&lt;=1)*1,IF(AND(ABS($F36-$G36-Z36+AA36)&lt;=1,$F36+$G36&gt;=PrSettings!$M$8),(ABS(Z36-$F36)&lt;=1)*(ABS(AA36-$G36)&lt;=1)*1,""))),"")</f>
        <v/>
      </c>
      <c r="AG36" s="236"/>
      <c r="AI36" s="227" t="n">
        <f aca="false">$B36</f>
        <v>16</v>
      </c>
      <c r="AJ36" s="228" t="str">
        <f aca="false">GrpE!$B$6</f>
        <v>Slovakia</v>
      </c>
      <c r="AK36" s="229" t="n">
        <f aca="false">$D36</f>
        <v>21</v>
      </c>
      <c r="AL36" s="228" t="str">
        <f aca="false">GrpE!$D$6</f>
        <v>Ukraine</v>
      </c>
      <c r="AM36" s="232"/>
      <c r="AN36" s="232"/>
      <c r="AO36" s="235"/>
      <c r="AP36" s="229" t="str">
        <f aca="false">IF(($F36&lt;&gt;"")*($G36&lt;&gt;"")*(AM36&lt;&gt;"")*(AN36&lt;&gt;""),($F36&gt;$G36)*(AM36&gt;AN36)+($F36=$G36)*(AM36=AN36)+($F36&lt;$G36)*(AM36&lt;AN36),"")</f>
        <v/>
      </c>
      <c r="AQ36" s="229" t="str">
        <f aca="false">IF((AP36&lt;&gt;""),IF(OR($F36&lt;&gt;$G36,PrSettings!$M$4="●"),(($F36-$G36)=(AM36-AN36))*1,0),"")</f>
        <v/>
      </c>
      <c r="AR36" s="229" t="str">
        <f aca="false">IF((AP36&lt;&gt;""),($F36=AM36)*($G36=AN36),"")</f>
        <v/>
      </c>
      <c r="AS36" s="229" t="str">
        <f aca="false">IF(AP36&lt;&gt;"",IF(ABS($F36-$G36)&gt;=PrSettings!$M$7,(ABS($F36-$G36-AM36+AN36)&lt;=1)*1,IF(AND(AP36,$F36=$G36,$F36&gt;=PrSettings!$M$6),(ABS(AM36-$F36)&lt;=1)*1,IF(AND(ABS($F36-$G36-AM36+AN36)&lt;=1,$F36+$G36&gt;=PrSettings!$M$8),(ABS(AM36-$F36)&lt;=1)*(ABS(AN36-$G36)&lt;=1)*1,""))),"")</f>
        <v/>
      </c>
      <c r="AT36" s="236"/>
      <c r="AV36" s="227" t="n">
        <f aca="false">$B36</f>
        <v>16</v>
      </c>
      <c r="AW36" s="228" t="str">
        <f aca="false">GrpE!$B$6</f>
        <v>Slovakia</v>
      </c>
      <c r="AX36" s="229" t="n">
        <f aca="false">$D36</f>
        <v>21</v>
      </c>
      <c r="AY36" s="228" t="str">
        <f aca="false">GrpE!$D$6</f>
        <v>Ukraine</v>
      </c>
      <c r="AZ36" s="232"/>
      <c r="BA36" s="232"/>
      <c r="BB36" s="235"/>
      <c r="BC36" s="229" t="str">
        <f aca="false">IF(($F36&lt;&gt;"")*($G36&lt;&gt;"")*(AZ36&lt;&gt;"")*(BA36&lt;&gt;""),($F36&gt;$G36)*(AZ36&gt;BA36)+($F36=$G36)*(AZ36=BA36)+($F36&lt;$G36)*(AZ36&lt;BA36),"")</f>
        <v/>
      </c>
      <c r="BD36" s="229" t="str">
        <f aca="false">IF((BC36&lt;&gt;""),IF(OR($F36&lt;&gt;$G36,PrSettings!$M$4="●"),(($F36-$G36)=(AZ36-BA36))*1,0),"")</f>
        <v/>
      </c>
      <c r="BE36" s="229" t="str">
        <f aca="false">IF((BC36&lt;&gt;""),($F36=AZ36)*($G36=BA36),"")</f>
        <v/>
      </c>
      <c r="BF36" s="229" t="str">
        <f aca="false">IF(BC36&lt;&gt;"",IF(ABS($F36-$G36)&gt;=PrSettings!$M$7,(ABS($F36-$G36-AZ36+BA36)&lt;=1)*1,IF(AND(BC36,$F36=$G36,$F36&gt;=PrSettings!$M$6),(ABS(AZ36-$F36)&lt;=1)*1,IF(AND(ABS($F36-$G36-AZ36+BA36)&lt;=1,$F36+$G36&gt;=PrSettings!$M$8),(ABS(AZ36-$F36)&lt;=1)*(ABS(BA36-$G36)&lt;=1)*1,""))),"")</f>
        <v/>
      </c>
      <c r="BG36" s="236"/>
      <c r="BI36" s="227" t="n">
        <f aca="false">$B36</f>
        <v>16</v>
      </c>
      <c r="BJ36" s="228" t="str">
        <f aca="false">GrpE!$B$6</f>
        <v>Slovakia</v>
      </c>
      <c r="BK36" s="229" t="n">
        <f aca="false">$D36</f>
        <v>21</v>
      </c>
      <c r="BL36" s="228" t="str">
        <f aca="false">GrpE!$D$6</f>
        <v>Ukraine</v>
      </c>
      <c r="BM36" s="232"/>
      <c r="BN36" s="232"/>
      <c r="BO36" s="235"/>
      <c r="BP36" s="229" t="str">
        <f aca="false">IF(($F36&lt;&gt;"")*($G36&lt;&gt;"")*(BM36&lt;&gt;"")*(BN36&lt;&gt;""),($F36&gt;$G36)*(BM36&gt;BN36)+($F36=$G36)*(BM36=BN36)+($F36&lt;$G36)*(BM36&lt;BN36),"")</f>
        <v/>
      </c>
      <c r="BQ36" s="229" t="str">
        <f aca="false">IF((BP36&lt;&gt;""),IF(OR($F36&lt;&gt;$G36,PrSettings!$M$4="●"),(($F36-$G36)=(BM36-BN36))*1,0),"")</f>
        <v/>
      </c>
      <c r="BR36" s="229" t="str">
        <f aca="false">IF((BP36&lt;&gt;""),($F36=BM36)*($G36=BN36),"")</f>
        <v/>
      </c>
      <c r="BS36" s="229" t="str">
        <f aca="false">IF(BP36&lt;&gt;"",IF(ABS($F36-$G36)&gt;=PrSettings!$M$7,(ABS($F36-$G36-BM36+BN36)&lt;=1)*1,IF(AND(BP36,$F36=$G36,$F36&gt;=PrSettings!$M$6),(ABS(BM36-$F36)&lt;=1)*1,IF(AND(ABS($F36-$G36-BM36+BN36)&lt;=1,$F36+$G36&gt;=PrSettings!$M$8),(ABS(BM36-$F36)&lt;=1)*(ABS(BN36-$G36)&lt;=1)*1,""))),"")</f>
        <v/>
      </c>
      <c r="BT36" s="236"/>
      <c r="BV36" s="227" t="n">
        <f aca="false">$B36</f>
        <v>16</v>
      </c>
      <c r="BW36" s="228" t="str">
        <f aca="false">GrpE!$B$6</f>
        <v>Slovakia</v>
      </c>
      <c r="BX36" s="229" t="n">
        <f aca="false">$D36</f>
        <v>21</v>
      </c>
      <c r="BY36" s="228" t="str">
        <f aca="false">GrpE!$D$6</f>
        <v>Ukraine</v>
      </c>
      <c r="BZ36" s="232"/>
      <c r="CA36" s="232"/>
      <c r="CB36" s="235"/>
      <c r="CC36" s="229" t="str">
        <f aca="false">IF(($F36&lt;&gt;"")*($G36&lt;&gt;"")*(BZ36&lt;&gt;"")*(CA36&lt;&gt;""),($F36&gt;$G36)*(BZ36&gt;CA36)+($F36=$G36)*(BZ36=CA36)+($F36&lt;$G36)*(BZ36&lt;CA36),"")</f>
        <v/>
      </c>
      <c r="CD36" s="229" t="str">
        <f aca="false">IF((CC36&lt;&gt;""),IF(OR($F36&lt;&gt;$G36,PrSettings!$M$4="●"),(($F36-$G36)=(BZ36-CA36))*1,0),"")</f>
        <v/>
      </c>
      <c r="CE36" s="229" t="str">
        <f aca="false">IF((CC36&lt;&gt;""),($F36=BZ36)*($G36=CA36),"")</f>
        <v/>
      </c>
      <c r="CF36" s="229" t="str">
        <f aca="false">IF(CC36&lt;&gt;"",IF(ABS($F36-$G36)&gt;=PrSettings!$M$7,(ABS($F36-$G36-BZ36+CA36)&lt;=1)*1,IF(AND(CC36,$F36=$G36,$F36&gt;=PrSettings!$M$6),(ABS(BZ36-$F36)&lt;=1)*1,IF(AND(ABS($F36-$G36-BZ36+CA36)&lt;=1,$F36+$G36&gt;=PrSettings!$M$8),(ABS(BZ36-$F36)&lt;=1)*(ABS(CA36-$G36)&lt;=1)*1,""))),"")</f>
        <v/>
      </c>
      <c r="CG36" s="236"/>
      <c r="CI36" s="227" t="n">
        <f aca="false">$B36</f>
        <v>16</v>
      </c>
      <c r="CJ36" s="228" t="str">
        <f aca="false">GrpE!$B$6</f>
        <v>Slovakia</v>
      </c>
      <c r="CK36" s="229" t="n">
        <f aca="false">$D36</f>
        <v>21</v>
      </c>
      <c r="CL36" s="228" t="str">
        <f aca="false">GrpE!$D$6</f>
        <v>Ukraine</v>
      </c>
      <c r="CM36" s="232"/>
      <c r="CN36" s="232"/>
      <c r="CO36" s="235"/>
      <c r="CP36" s="229" t="str">
        <f aca="false">IF(($F36&lt;&gt;"")*($G36&lt;&gt;"")*(CM36&lt;&gt;"")*(CN36&lt;&gt;""),($F36&gt;$G36)*(CM36&gt;CN36)+($F36=$G36)*(CM36=CN36)+($F36&lt;$G36)*(CM36&lt;CN36),"")</f>
        <v/>
      </c>
      <c r="CQ36" s="229" t="str">
        <f aca="false">IF((CP36&lt;&gt;""),IF(OR($F36&lt;&gt;$G36,PrSettings!$M$4="●"),(($F36-$G36)=(CM36-CN36))*1,0),"")</f>
        <v/>
      </c>
      <c r="CR36" s="229" t="str">
        <f aca="false">IF((CP36&lt;&gt;""),($F36=CM36)*($G36=CN36),"")</f>
        <v/>
      </c>
      <c r="CS36" s="229" t="str">
        <f aca="false">IF(CP36&lt;&gt;"",IF(ABS($F36-$G36)&gt;=PrSettings!$M$7,(ABS($F36-$G36-CM36+CN36)&lt;=1)*1,IF(AND(CP36,$F36=$G36,$F36&gt;=PrSettings!$M$6),(ABS(CM36-$F36)&lt;=1)*1,IF(AND(ABS($F36-$G36-CM36+CN36)&lt;=1,$F36+$G36&gt;=PrSettings!$M$8),(ABS(CM36-$F36)&lt;=1)*(ABS(CN36-$G36)&lt;=1)*1,""))),"")</f>
        <v/>
      </c>
      <c r="CT36" s="236"/>
      <c r="CV36" s="227" t="n">
        <f aca="false">$B36</f>
        <v>16</v>
      </c>
      <c r="CW36" s="228" t="str">
        <f aca="false">GrpE!$B$6</f>
        <v>Slovakia</v>
      </c>
      <c r="CX36" s="229" t="n">
        <f aca="false">$D36</f>
        <v>21</v>
      </c>
      <c r="CY36" s="228" t="str">
        <f aca="false">GrpE!$D$6</f>
        <v>Ukraine</v>
      </c>
      <c r="CZ36" s="232"/>
      <c r="DA36" s="232"/>
      <c r="DB36" s="235"/>
      <c r="DC36" s="229" t="str">
        <f aca="false">IF(($F36&lt;&gt;"")*($G36&lt;&gt;"")*(CZ36&lt;&gt;"")*(DA36&lt;&gt;""),($F36&gt;$G36)*(CZ36&gt;DA36)+($F36=$G36)*(CZ36=DA36)+($F36&lt;$G36)*(CZ36&lt;DA36),"")</f>
        <v/>
      </c>
      <c r="DD36" s="229" t="str">
        <f aca="false">IF((DC36&lt;&gt;""),IF(OR($F36&lt;&gt;$G36,PrSettings!$M$4="●"),(($F36-$G36)=(CZ36-DA36))*1,0),"")</f>
        <v/>
      </c>
      <c r="DE36" s="229" t="str">
        <f aca="false">IF((DC36&lt;&gt;""),($F36=CZ36)*($G36=DA36),"")</f>
        <v/>
      </c>
      <c r="DF36" s="229" t="str">
        <f aca="false">IF(DC36&lt;&gt;"",IF(ABS($F36-$G36)&gt;=PrSettings!$M$7,(ABS($F36-$G36-CZ36+DA36)&lt;=1)*1,IF(AND(DC36,$F36=$G36,$F36&gt;=PrSettings!$M$6),(ABS(CZ36-$F36)&lt;=1)*1,IF(AND(ABS($F36-$G36-CZ36+DA36)&lt;=1,$F36+$G36&gt;=PrSettings!$M$8),(ABS(CZ36-$F36)&lt;=1)*(ABS(DA36-$G36)&lt;=1)*1,""))),"")</f>
        <v/>
      </c>
      <c r="DG36" s="236"/>
      <c r="DI36" s="227" t="n">
        <f aca="false">$B36</f>
        <v>16</v>
      </c>
      <c r="DJ36" s="228" t="str">
        <f aca="false">GrpE!$B$6</f>
        <v>Slovakia</v>
      </c>
      <c r="DK36" s="229" t="n">
        <f aca="false">$D36</f>
        <v>21</v>
      </c>
      <c r="DL36" s="228" t="str">
        <f aca="false">GrpE!$D$6</f>
        <v>Ukraine</v>
      </c>
      <c r="DM36" s="232"/>
      <c r="DN36" s="232"/>
      <c r="DO36" s="235"/>
      <c r="DP36" s="229" t="str">
        <f aca="false">IF(($F36&lt;&gt;"")*($G36&lt;&gt;"")*(DM36&lt;&gt;"")*(DN36&lt;&gt;""),($F36&gt;$G36)*(DM36&gt;DN36)+($F36=$G36)*(DM36=DN36)+($F36&lt;$G36)*(DM36&lt;DN36),"")</f>
        <v/>
      </c>
      <c r="DQ36" s="229" t="str">
        <f aca="false">IF((DP36&lt;&gt;""),IF(OR($F36&lt;&gt;$G36,PrSettings!$M$4="●"),(($F36-$G36)=(DM36-DN36))*1,0),"")</f>
        <v/>
      </c>
      <c r="DR36" s="229" t="str">
        <f aca="false">IF((DP36&lt;&gt;""),($F36=DM36)*($G36=DN36),"")</f>
        <v/>
      </c>
      <c r="DS36" s="229" t="str">
        <f aca="false">IF(DP36&lt;&gt;"",IF(ABS($F36-$G36)&gt;=PrSettings!$M$7,(ABS($F36-$G36-DM36+DN36)&lt;=1)*1,IF(AND(DP36,$F36=$G36,$F36&gt;=PrSettings!$M$6),(ABS(DM36-$F36)&lt;=1)*1,IF(AND(ABS($F36-$G36-DM36+DN36)&lt;=1,$F36+$G36&gt;=PrSettings!$M$8),(ABS(DM36-$F36)&lt;=1)*(ABS(DN36-$G36)&lt;=1)*1,""))),"")</f>
        <v/>
      </c>
      <c r="DT36" s="236"/>
      <c r="DV36" s="227" t="n">
        <f aca="false">$B36</f>
        <v>16</v>
      </c>
      <c r="DW36" s="228" t="str">
        <f aca="false">GrpE!$B$6</f>
        <v>Slovakia</v>
      </c>
      <c r="DX36" s="229" t="n">
        <f aca="false">$D36</f>
        <v>21</v>
      </c>
      <c r="DY36" s="228" t="str">
        <f aca="false">GrpE!$D$6</f>
        <v>Ukraine</v>
      </c>
      <c r="DZ36" s="232"/>
      <c r="EA36" s="232"/>
      <c r="EB36" s="235"/>
      <c r="EC36" s="229" t="str">
        <f aca="false">IF(($F36&lt;&gt;"")*($G36&lt;&gt;"")*(DZ36&lt;&gt;"")*(EA36&lt;&gt;""),($F36&gt;$G36)*(DZ36&gt;EA36)+($F36=$G36)*(DZ36=EA36)+($F36&lt;$G36)*(DZ36&lt;EA36),"")</f>
        <v/>
      </c>
      <c r="ED36" s="229" t="str">
        <f aca="false">IF((EC36&lt;&gt;""),IF(OR($F36&lt;&gt;$G36,PrSettings!$M$4="●"),(($F36-$G36)=(DZ36-EA36))*1,0),"")</f>
        <v/>
      </c>
      <c r="EE36" s="229" t="str">
        <f aca="false">IF((EC36&lt;&gt;""),($F36=DZ36)*($G36=EA36),"")</f>
        <v/>
      </c>
      <c r="EF36" s="229" t="str">
        <f aca="false">IF(EC36&lt;&gt;"",IF(ABS($F36-$G36)&gt;=PrSettings!$M$7,(ABS($F36-$G36-DZ36+EA36)&lt;=1)*1,IF(AND(EC36,$F36=$G36,$F36&gt;=PrSettings!$M$6),(ABS(DZ36-$F36)&lt;=1)*1,IF(AND(ABS($F36-$G36-DZ36+EA36)&lt;=1,$F36+$G36&gt;=PrSettings!$M$8),(ABS(DZ36-$F36)&lt;=1)*(ABS(EA36-$G36)&lt;=1)*1,""))),"")</f>
        <v/>
      </c>
      <c r="EG36" s="236"/>
      <c r="EI36" s="227" t="n">
        <f aca="false">$B36</f>
        <v>16</v>
      </c>
      <c r="EJ36" s="228" t="str">
        <f aca="false">GrpE!$B$6</f>
        <v>Slovakia</v>
      </c>
      <c r="EK36" s="229" t="n">
        <f aca="false">$D36</f>
        <v>21</v>
      </c>
      <c r="EL36" s="228" t="str">
        <f aca="false">GrpE!$D$6</f>
        <v>Ukraine</v>
      </c>
      <c r="EM36" s="232"/>
      <c r="EN36" s="232"/>
      <c r="EO36" s="235"/>
      <c r="EP36" s="229" t="str">
        <f aca="false">IF(($F36&lt;&gt;"")*($G36&lt;&gt;"")*(EM36&lt;&gt;"")*(EN36&lt;&gt;""),($F36&gt;$G36)*(EM36&gt;EN36)+($F36=$G36)*(EM36=EN36)+($F36&lt;$G36)*(EM36&lt;EN36),"")</f>
        <v/>
      </c>
      <c r="EQ36" s="229" t="str">
        <f aca="false">IF((EP36&lt;&gt;""),IF(OR($F36&lt;&gt;$G36,PrSettings!$M$4="●"),(($F36-$G36)=(EM36-EN36))*1,0),"")</f>
        <v/>
      </c>
      <c r="ER36" s="229" t="str">
        <f aca="false">IF((EP36&lt;&gt;""),($F36=EM36)*($G36=EN36),"")</f>
        <v/>
      </c>
      <c r="ES36" s="229" t="str">
        <f aca="false">IF(EP36&lt;&gt;"",IF(ABS($F36-$G36)&gt;=PrSettings!$M$7,(ABS($F36-$G36-EM36+EN36)&lt;=1)*1,IF(AND(EP36,$F36=$G36,$F36&gt;=PrSettings!$M$6),(ABS(EM36-$F36)&lt;=1)*1,IF(AND(ABS($F36-$G36-EM36+EN36)&lt;=1,$F36+$G36&gt;=PrSettings!$M$8),(ABS(EM36-$F36)&lt;=1)*(ABS(EN36-$G36)&lt;=1)*1,""))),"")</f>
        <v/>
      </c>
      <c r="ET36" s="236"/>
      <c r="EV36" s="227" t="n">
        <f aca="false">$B36</f>
        <v>16</v>
      </c>
      <c r="EW36" s="228" t="str">
        <f aca="false">GrpE!$B$6</f>
        <v>Slovakia</v>
      </c>
      <c r="EX36" s="229" t="n">
        <f aca="false">$D36</f>
        <v>21</v>
      </c>
      <c r="EY36" s="228" t="str">
        <f aca="false">GrpE!$D$6</f>
        <v>Ukraine</v>
      </c>
      <c r="EZ36" s="232"/>
      <c r="FA36" s="232"/>
      <c r="FB36" s="235"/>
      <c r="FC36" s="229" t="str">
        <f aca="false">IF(($F36&lt;&gt;"")*($G36&lt;&gt;"")*(EZ36&lt;&gt;"")*(FA36&lt;&gt;""),($F36&gt;$G36)*(EZ36&gt;FA36)+($F36=$G36)*(EZ36=FA36)+($F36&lt;$G36)*(EZ36&lt;FA36),"")</f>
        <v/>
      </c>
      <c r="FD36" s="229" t="str">
        <f aca="false">IF((FC36&lt;&gt;""),IF(OR($F36&lt;&gt;$G36,PrSettings!$M$4="●"),(($F36-$G36)=(EZ36-FA36))*1,0),"")</f>
        <v/>
      </c>
      <c r="FE36" s="229" t="str">
        <f aca="false">IF((FC36&lt;&gt;""),($F36=EZ36)*($G36=FA36),"")</f>
        <v/>
      </c>
      <c r="FF36" s="229" t="str">
        <f aca="false">IF(FC36&lt;&gt;"",IF(ABS($F36-$G36)&gt;=PrSettings!$M$7,(ABS($F36-$G36-EZ36+FA36)&lt;=1)*1,IF(AND(FC36,$F36=$G36,$F36&gt;=PrSettings!$M$6),(ABS(EZ36-$F36)&lt;=1)*1,IF(AND(ABS($F36-$G36-EZ36+FA36)&lt;=1,$F36+$G36&gt;=PrSettings!$M$8),(ABS(EZ36-$F36)&lt;=1)*(ABS(FA36-$G36)&lt;=1)*1,""))),"")</f>
        <v/>
      </c>
      <c r="FG36" s="236"/>
      <c r="FI36" s="227" t="n">
        <f aca="false">$B36</f>
        <v>16</v>
      </c>
      <c r="FJ36" s="228" t="str">
        <f aca="false">GrpE!$B$6</f>
        <v>Slovakia</v>
      </c>
      <c r="FK36" s="229" t="n">
        <f aca="false">$D36</f>
        <v>21</v>
      </c>
      <c r="FL36" s="228" t="str">
        <f aca="false">GrpE!$D$6</f>
        <v>Ukraine</v>
      </c>
      <c r="FM36" s="232"/>
      <c r="FN36" s="232"/>
      <c r="FO36" s="235"/>
      <c r="FP36" s="229" t="str">
        <f aca="false">IF(($F36&lt;&gt;"")*($G36&lt;&gt;"")*(FM36&lt;&gt;"")*(FN36&lt;&gt;""),($F36&gt;$G36)*(FM36&gt;FN36)+($F36=$G36)*(FM36=FN36)+($F36&lt;$G36)*(FM36&lt;FN36),"")</f>
        <v/>
      </c>
      <c r="FQ36" s="229" t="str">
        <f aca="false">IF((FP36&lt;&gt;""),IF(OR($F36&lt;&gt;$G36,PrSettings!$M$4="●"),(($F36-$G36)=(FM36-FN36))*1,0),"")</f>
        <v/>
      </c>
      <c r="FR36" s="229" t="str">
        <f aca="false">IF((FP36&lt;&gt;""),($F36=FM36)*($G36=FN36),"")</f>
        <v/>
      </c>
      <c r="FS36" s="229" t="str">
        <f aca="false">IF(FP36&lt;&gt;"",IF(ABS($F36-$G36)&gt;=PrSettings!$M$7,(ABS($F36-$G36-FM36+FN36)&lt;=1)*1,IF(AND(FP36,$F36=$G36,$F36&gt;=PrSettings!$M$6),(ABS(FM36-$F36)&lt;=1)*1,IF(AND(ABS($F36-$G36-FM36+FN36)&lt;=1,$F36+$G36&gt;=PrSettings!$M$8),(ABS(FM36-$F36)&lt;=1)*(ABS(FN36-$G36)&lt;=1)*1,""))),"")</f>
        <v/>
      </c>
      <c r="FT36" s="236"/>
      <c r="FV36" s="227" t="n">
        <f aca="false">$B36</f>
        <v>16</v>
      </c>
      <c r="FW36" s="228" t="str">
        <f aca="false">GrpE!$B$6</f>
        <v>Slovakia</v>
      </c>
      <c r="FX36" s="229" t="n">
        <f aca="false">$D36</f>
        <v>21</v>
      </c>
      <c r="FY36" s="228" t="str">
        <f aca="false">GrpE!$D$6</f>
        <v>Ukraine</v>
      </c>
      <c r="FZ36" s="232"/>
      <c r="GA36" s="232"/>
      <c r="GB36" s="235"/>
      <c r="GC36" s="229" t="str">
        <f aca="false">IF(($F36&lt;&gt;"")*($G36&lt;&gt;"")*(FZ36&lt;&gt;"")*(GA36&lt;&gt;""),($F36&gt;$G36)*(FZ36&gt;GA36)+($F36=$G36)*(FZ36=GA36)+($F36&lt;$G36)*(FZ36&lt;GA36),"")</f>
        <v/>
      </c>
      <c r="GD36" s="229" t="str">
        <f aca="false">IF((GC36&lt;&gt;""),IF(OR($F36&lt;&gt;$G36,PrSettings!$M$4="●"),(($F36-$G36)=(FZ36-GA36))*1,0),"")</f>
        <v/>
      </c>
      <c r="GE36" s="229" t="str">
        <f aca="false">IF((GC36&lt;&gt;""),($F36=FZ36)*($G36=GA36),"")</f>
        <v/>
      </c>
      <c r="GF36" s="229" t="str">
        <f aca="false">IF(GC36&lt;&gt;"",IF(ABS($F36-$G36)&gt;=PrSettings!$M$7,(ABS($F36-$G36-FZ36+GA36)&lt;=1)*1,IF(AND(GC36,$F36=$G36,$F36&gt;=PrSettings!$M$6),(ABS(FZ36-$F36)&lt;=1)*1,IF(AND(ABS($F36-$G36-FZ36+GA36)&lt;=1,$F36+$G36&gt;=PrSettings!$M$8),(ABS(FZ36-$F36)&lt;=1)*(ABS(GA36-$G36)&lt;=1)*1,""))),"")</f>
        <v/>
      </c>
      <c r="GG36" s="236"/>
      <c r="GI36" s="227" t="n">
        <f aca="false">$B36</f>
        <v>16</v>
      </c>
      <c r="GJ36" s="228" t="str">
        <f aca="false">GrpE!$B$6</f>
        <v>Slovakia</v>
      </c>
      <c r="GK36" s="229" t="n">
        <f aca="false">$D36</f>
        <v>21</v>
      </c>
      <c r="GL36" s="228" t="str">
        <f aca="false">GrpE!$D$6</f>
        <v>Ukraine</v>
      </c>
      <c r="GM36" s="232"/>
      <c r="GN36" s="232"/>
      <c r="GO36" s="235"/>
      <c r="GP36" s="229" t="str">
        <f aca="false">IF(($F36&lt;&gt;"")*($G36&lt;&gt;"")*(GM36&lt;&gt;"")*(GN36&lt;&gt;""),($F36&gt;$G36)*(GM36&gt;GN36)+($F36=$G36)*(GM36=GN36)+($F36&lt;$G36)*(GM36&lt;GN36),"")</f>
        <v/>
      </c>
      <c r="GQ36" s="229" t="str">
        <f aca="false">IF((GP36&lt;&gt;""),IF(OR($F36&lt;&gt;$G36,PrSettings!$M$4="●"),(($F36-$G36)=(GM36-GN36))*1,0),"")</f>
        <v/>
      </c>
      <c r="GR36" s="229" t="str">
        <f aca="false">IF((GP36&lt;&gt;""),($F36=GM36)*($G36=GN36),"")</f>
        <v/>
      </c>
      <c r="GS36" s="229" t="str">
        <f aca="false">IF(GP36&lt;&gt;"",IF(ABS($F36-$G36)&gt;=PrSettings!$M$7,(ABS($F36-$G36-GM36+GN36)&lt;=1)*1,IF(AND(GP36,$F36=$G36,$F36&gt;=PrSettings!$M$6),(ABS(GM36-$F36)&lt;=1)*1,IF(AND(ABS($F36-$G36-GM36+GN36)&lt;=1,$F36+$G36&gt;=PrSettings!$M$8),(ABS(GM36-$F36)&lt;=1)*(ABS(GN36-$G36)&lt;=1)*1,""))),"")</f>
        <v/>
      </c>
      <c r="GT36" s="236"/>
      <c r="GV36" s="227" t="n">
        <f aca="false">$B36</f>
        <v>16</v>
      </c>
      <c r="GW36" s="228" t="str">
        <f aca="false">GrpE!$B$6</f>
        <v>Slovakia</v>
      </c>
      <c r="GX36" s="229" t="n">
        <f aca="false">$D36</f>
        <v>21</v>
      </c>
      <c r="GY36" s="228" t="str">
        <f aca="false">GrpE!$D$6</f>
        <v>Ukraine</v>
      </c>
      <c r="GZ36" s="232"/>
      <c r="HA36" s="232"/>
      <c r="HB36" s="235"/>
      <c r="HC36" s="229" t="str">
        <f aca="false">IF(($F36&lt;&gt;"")*($G36&lt;&gt;"")*(GZ36&lt;&gt;"")*(HA36&lt;&gt;""),($F36&gt;$G36)*(GZ36&gt;HA36)+($F36=$G36)*(GZ36=HA36)+($F36&lt;$G36)*(GZ36&lt;HA36),"")</f>
        <v/>
      </c>
      <c r="HD36" s="229" t="str">
        <f aca="false">IF((HC36&lt;&gt;""),IF(OR($F36&lt;&gt;$G36,PrSettings!$M$4="●"),(($F36-$G36)=(GZ36-HA36))*1,0),"")</f>
        <v/>
      </c>
      <c r="HE36" s="229" t="str">
        <f aca="false">IF((HC36&lt;&gt;""),($F36=GZ36)*($G36=HA36),"")</f>
        <v/>
      </c>
      <c r="HF36" s="229" t="str">
        <f aca="false">IF(HC36&lt;&gt;"",IF(ABS($F36-$G36)&gt;=PrSettings!$M$7,(ABS($F36-$G36-GZ36+HA36)&lt;=1)*1,IF(AND(HC36,$F36=$G36,$F36&gt;=PrSettings!$M$6),(ABS(GZ36-$F36)&lt;=1)*1,IF(AND(ABS($F36-$G36-GZ36+HA36)&lt;=1,$F36+$G36&gt;=PrSettings!$M$8),(ABS(GZ36-$F36)&lt;=1)*(ABS(HA36-$G36)&lt;=1)*1,""))),"")</f>
        <v/>
      </c>
      <c r="HG36" s="236"/>
      <c r="HI36" s="227" t="n">
        <f aca="false">$B36</f>
        <v>16</v>
      </c>
      <c r="HJ36" s="228" t="str">
        <f aca="false">GrpE!$B$6</f>
        <v>Slovakia</v>
      </c>
      <c r="HK36" s="229" t="n">
        <f aca="false">$D36</f>
        <v>21</v>
      </c>
      <c r="HL36" s="228" t="str">
        <f aca="false">GrpE!$D$6</f>
        <v>Ukraine</v>
      </c>
      <c r="HM36" s="232"/>
      <c r="HN36" s="232"/>
      <c r="HO36" s="235"/>
      <c r="HP36" s="229" t="str">
        <f aca="false">IF(($F36&lt;&gt;"")*($G36&lt;&gt;"")*(HM36&lt;&gt;"")*(HN36&lt;&gt;""),($F36&gt;$G36)*(HM36&gt;HN36)+($F36=$G36)*(HM36=HN36)+($F36&lt;$G36)*(HM36&lt;HN36),"")</f>
        <v/>
      </c>
      <c r="HQ36" s="229" t="str">
        <f aca="false">IF((HP36&lt;&gt;""),IF(OR($F36&lt;&gt;$G36,PrSettings!$M$4="●"),(($F36-$G36)=(HM36-HN36))*1,0),"")</f>
        <v/>
      </c>
      <c r="HR36" s="229" t="str">
        <f aca="false">IF((HP36&lt;&gt;""),($F36=HM36)*($G36=HN36),"")</f>
        <v/>
      </c>
      <c r="HS36" s="229" t="str">
        <f aca="false">IF(HP36&lt;&gt;"",IF(ABS($F36-$G36)&gt;=PrSettings!$M$7,(ABS($F36-$G36-HM36+HN36)&lt;=1)*1,IF(AND(HP36,$F36=$G36,$F36&gt;=PrSettings!$M$6),(ABS(HM36-$F36)&lt;=1)*1,IF(AND(ABS($F36-$G36-HM36+HN36)&lt;=1,$F36+$G36&gt;=PrSettings!$M$8),(ABS(HM36-$F36)&lt;=1)*(ABS(HN36-$G36)&lt;=1)*1,""))),"")</f>
        <v/>
      </c>
      <c r="HT36" s="236"/>
      <c r="HV36" s="227" t="n">
        <f aca="false">$B36</f>
        <v>16</v>
      </c>
      <c r="HW36" s="228" t="str">
        <f aca="false">GrpE!$B$6</f>
        <v>Slovakia</v>
      </c>
      <c r="HX36" s="229" t="n">
        <f aca="false">$D36</f>
        <v>21</v>
      </c>
      <c r="HY36" s="228" t="str">
        <f aca="false">GrpE!$D$6</f>
        <v>Ukraine</v>
      </c>
      <c r="HZ36" s="232"/>
      <c r="IA36" s="232"/>
      <c r="IB36" s="235"/>
      <c r="IC36" s="229" t="str">
        <f aca="false">IF(($F36&lt;&gt;"")*($G36&lt;&gt;"")*(HZ36&lt;&gt;"")*(IA36&lt;&gt;""),($F36&gt;$G36)*(HZ36&gt;IA36)+($F36=$G36)*(HZ36=IA36)+($F36&lt;$G36)*(HZ36&lt;IA36),"")</f>
        <v/>
      </c>
      <c r="ID36" s="229" t="str">
        <f aca="false">IF((IC36&lt;&gt;""),IF(OR($F36&lt;&gt;$G36,PrSettings!$M$4="●"),(($F36-$G36)=(HZ36-IA36))*1,0),"")</f>
        <v/>
      </c>
      <c r="IE36" s="229" t="str">
        <f aca="false">IF((IC36&lt;&gt;""),($F36=HZ36)*($G36=IA36),"")</f>
        <v/>
      </c>
      <c r="IF36" s="229" t="str">
        <f aca="false">IF(IC36&lt;&gt;"",IF(ABS($F36-$G36)&gt;=PrSettings!$M$7,(ABS($F36-$G36-HZ36+IA36)&lt;=1)*1,IF(AND(IC36,$F36=$G36,$F36&gt;=PrSettings!$M$6),(ABS(HZ36-$F36)&lt;=1)*1,IF(AND(ABS($F36-$G36-HZ36+IA36)&lt;=1,$F36+$G36&gt;=PrSettings!$M$8),(ABS(HZ36-$F36)&lt;=1)*(ABS(IA36-$G36)&lt;=1)*1,""))),"")</f>
        <v/>
      </c>
      <c r="IG36" s="236"/>
      <c r="II36" s="227" t="n">
        <f aca="false">$B36</f>
        <v>16</v>
      </c>
      <c r="IJ36" s="228" t="str">
        <f aca="false">GrpE!$B$6</f>
        <v>Slovakia</v>
      </c>
      <c r="IK36" s="229" t="n">
        <f aca="false">$D36</f>
        <v>21</v>
      </c>
      <c r="IL36" s="228" t="str">
        <f aca="false">GrpE!$D$6</f>
        <v>Ukraine</v>
      </c>
      <c r="IM36" s="232"/>
      <c r="IN36" s="232"/>
      <c r="IO36" s="235"/>
      <c r="IP36" s="229" t="str">
        <f aca="false">IF(($F36&lt;&gt;"")*($G36&lt;&gt;"")*(IM36&lt;&gt;"")*(IN36&lt;&gt;""),($F36&gt;$G36)*(IM36&gt;IN36)+($F36=$G36)*(IM36=IN36)+($F36&lt;$G36)*(IM36&lt;IN36),"")</f>
        <v/>
      </c>
      <c r="IQ36" s="229" t="str">
        <f aca="false">IF((IP36&lt;&gt;""),IF(OR($F36&lt;&gt;$G36,PrSettings!$M$4="●"),(($F36-$G36)=(IM36-IN36))*1,0),"")</f>
        <v/>
      </c>
      <c r="IR36" s="229" t="str">
        <f aca="false">IF((IP36&lt;&gt;""),($F36=IM36)*($G36=IN36),"")</f>
        <v/>
      </c>
      <c r="IS36" s="229" t="str">
        <f aca="false">IF(IP36&lt;&gt;"",IF(ABS($F36-$G36)&gt;=PrSettings!$M$7,(ABS($F36-$G36-IM36+IN36)&lt;=1)*1,IF(AND(IP36,$F36=$G36,$F36&gt;=PrSettings!$M$6),(ABS(IM36-$F36)&lt;=1)*1,IF(AND(ABS($F36-$G36-IM36+IN36)&lt;=1,$F36+$G36&gt;=PrSettings!$M$8),(ABS(IM36-$F36)&lt;=1)*(ABS(IN36-$G36)&lt;=1)*1,""))),"")</f>
        <v/>
      </c>
      <c r="IT36" s="236"/>
      <c r="IV36" s="227" t="n">
        <f aca="false">$B36</f>
        <v>16</v>
      </c>
      <c r="IW36" s="228" t="str">
        <f aca="false">GrpE!$B$6</f>
        <v>Slovakia</v>
      </c>
      <c r="IX36" s="229" t="n">
        <f aca="false">$D36</f>
        <v>21</v>
      </c>
      <c r="IY36" s="228" t="str">
        <f aca="false">GrpE!$D$6</f>
        <v>Ukraine</v>
      </c>
      <c r="IZ36" s="232"/>
      <c r="JA36" s="232"/>
      <c r="JB36" s="235"/>
      <c r="JC36" s="229" t="str">
        <f aca="false">IF(($F36&lt;&gt;"")*($G36&lt;&gt;"")*(IZ36&lt;&gt;"")*(JA36&lt;&gt;""),($F36&gt;$G36)*(IZ36&gt;JA36)+($F36=$G36)*(IZ36=JA36)+($F36&lt;$G36)*(IZ36&lt;JA36),"")</f>
        <v/>
      </c>
      <c r="JD36" s="229" t="str">
        <f aca="false">IF((JC36&lt;&gt;""),IF(OR($F36&lt;&gt;$G36,PrSettings!$M$4="●"),(($F36-$G36)=(IZ36-JA36))*1,0),"")</f>
        <v/>
      </c>
      <c r="JE36" s="229" t="str">
        <f aca="false">IF((JC36&lt;&gt;""),($F36=IZ36)*($G36=JA36),"")</f>
        <v/>
      </c>
      <c r="JF36" s="229" t="str">
        <f aca="false">IF(JC36&lt;&gt;"",IF(ABS($F36-$G36)&gt;=PrSettings!$M$7,(ABS($F36-$G36-IZ36+JA36)&lt;=1)*1,IF(AND(JC36,$F36=$G36,$F36&gt;=PrSettings!$M$6),(ABS(IZ36-$F36)&lt;=1)*1,IF(AND(ABS($F36-$G36-IZ36+JA36)&lt;=1,$F36+$G36&gt;=PrSettings!$M$8),(ABS(IZ36-$F36)&lt;=1)*(ABS(JA36-$G36)&lt;=1)*1,""))),"")</f>
        <v/>
      </c>
      <c r="JG36" s="236"/>
      <c r="JI36" s="227" t="n">
        <f aca="false">$B36</f>
        <v>16</v>
      </c>
      <c r="JJ36" s="228" t="str">
        <f aca="false">GrpE!$B$6</f>
        <v>Slovakia</v>
      </c>
      <c r="JK36" s="229" t="n">
        <f aca="false">$D36</f>
        <v>21</v>
      </c>
      <c r="JL36" s="228" t="str">
        <f aca="false">GrpE!$D$6</f>
        <v>Ukraine</v>
      </c>
      <c r="JM36" s="232"/>
      <c r="JN36" s="232"/>
      <c r="JO36" s="235"/>
      <c r="JP36" s="229" t="str">
        <f aca="false">IF(($F36&lt;&gt;"")*($G36&lt;&gt;"")*(JM36&lt;&gt;"")*(JN36&lt;&gt;""),($F36&gt;$G36)*(JM36&gt;JN36)+($F36=$G36)*(JM36=JN36)+($F36&lt;$G36)*(JM36&lt;JN36),"")</f>
        <v/>
      </c>
      <c r="JQ36" s="229" t="str">
        <f aca="false">IF((JP36&lt;&gt;""),IF(OR($F36&lt;&gt;$G36,PrSettings!$M$4="●"),(($F36-$G36)=(JM36-JN36))*1,0),"")</f>
        <v/>
      </c>
      <c r="JR36" s="229" t="str">
        <f aca="false">IF((JP36&lt;&gt;""),($F36=JM36)*($G36=JN36),"")</f>
        <v/>
      </c>
      <c r="JS36" s="229" t="str">
        <f aca="false">IF(JP36&lt;&gt;"",IF(ABS($F36-$G36)&gt;=PrSettings!$M$7,(ABS($F36-$G36-JM36+JN36)&lt;=1)*1,IF(AND(JP36,$F36=$G36,$F36&gt;=PrSettings!$M$6),(ABS(JM36-$F36)&lt;=1)*1,IF(AND(ABS($F36-$G36-JM36+JN36)&lt;=1,$F36+$G36&gt;=PrSettings!$M$8),(ABS(JM36-$F36)&lt;=1)*(ABS(JN36-$G36)&lt;=1)*1,""))),"")</f>
        <v/>
      </c>
      <c r="JT36" s="236"/>
      <c r="JV36" s="227" t="n">
        <f aca="false">$B36</f>
        <v>16</v>
      </c>
      <c r="JW36" s="228" t="str">
        <f aca="false">GrpE!$B$6</f>
        <v>Slovakia</v>
      </c>
      <c r="JX36" s="229" t="n">
        <f aca="false">$D36</f>
        <v>21</v>
      </c>
      <c r="JY36" s="228" t="str">
        <f aca="false">GrpE!$D$6</f>
        <v>Ukraine</v>
      </c>
      <c r="JZ36" s="232"/>
      <c r="KA36" s="232"/>
      <c r="KB36" s="235"/>
      <c r="KC36" s="229" t="str">
        <f aca="false">IF(($F36&lt;&gt;"")*($G36&lt;&gt;"")*(JZ36&lt;&gt;"")*(KA36&lt;&gt;""),($F36&gt;$G36)*(JZ36&gt;KA36)+($F36=$G36)*(JZ36=KA36)+($F36&lt;$G36)*(JZ36&lt;KA36),"")</f>
        <v/>
      </c>
      <c r="KD36" s="229" t="str">
        <f aca="false">IF((KC36&lt;&gt;""),IF(OR($F36&lt;&gt;$G36,PrSettings!$M$4="●"),(($F36-$G36)=(JZ36-KA36))*1,0),"")</f>
        <v/>
      </c>
      <c r="KE36" s="229" t="str">
        <f aca="false">IF((KC36&lt;&gt;""),($F36=JZ36)*($G36=KA36),"")</f>
        <v/>
      </c>
      <c r="KF36" s="229" t="str">
        <f aca="false">IF(KC36&lt;&gt;"",IF(ABS($F36-$G36)&gt;=PrSettings!$M$7,(ABS($F36-$G36-JZ36+KA36)&lt;=1)*1,IF(AND(KC36,$F36=$G36,$F36&gt;=PrSettings!$M$6),(ABS(JZ36-$F36)&lt;=1)*1,IF(AND(ABS($F36-$G36-JZ36+KA36)&lt;=1,$F36+$G36&gt;=PrSettings!$M$8),(ABS(JZ36-$F36)&lt;=1)*(ABS(KA36-$G36)&lt;=1)*1,""))),"")</f>
        <v/>
      </c>
      <c r="KG36" s="236"/>
      <c r="KI36" s="227" t="n">
        <f aca="false">$B36</f>
        <v>16</v>
      </c>
      <c r="KJ36" s="228" t="str">
        <f aca="false">GrpE!$B$6</f>
        <v>Slovakia</v>
      </c>
      <c r="KK36" s="229" t="n">
        <f aca="false">$D36</f>
        <v>21</v>
      </c>
      <c r="KL36" s="228" t="str">
        <f aca="false">GrpE!$D$6</f>
        <v>Ukraine</v>
      </c>
      <c r="KM36" s="232"/>
      <c r="KN36" s="232"/>
      <c r="KO36" s="235"/>
      <c r="KP36" s="229" t="str">
        <f aca="false">IF(($F36&lt;&gt;"")*($G36&lt;&gt;"")*(KM36&lt;&gt;"")*(KN36&lt;&gt;""),($F36&gt;$G36)*(KM36&gt;KN36)+($F36=$G36)*(KM36=KN36)+($F36&lt;$G36)*(KM36&lt;KN36),"")</f>
        <v/>
      </c>
      <c r="KQ36" s="229" t="str">
        <f aca="false">IF((KP36&lt;&gt;""),IF(OR($F36&lt;&gt;$G36,PrSettings!$M$4="●"),(($F36-$G36)=(KM36-KN36))*1,0),"")</f>
        <v/>
      </c>
      <c r="KR36" s="229" t="str">
        <f aca="false">IF((KP36&lt;&gt;""),($F36=KM36)*($G36=KN36),"")</f>
        <v/>
      </c>
      <c r="KS36" s="229" t="str">
        <f aca="false">IF(KP36&lt;&gt;"",IF(ABS($F36-$G36)&gt;=PrSettings!$M$7,(ABS($F36-$G36-KM36+KN36)&lt;=1)*1,IF(AND(KP36,$F36=$G36,$F36&gt;=PrSettings!$M$6),(ABS(KM36-$F36)&lt;=1)*1,IF(AND(ABS($F36-$G36-KM36+KN36)&lt;=1,$F36+$G36&gt;=PrSettings!$M$8),(ABS(KM36-$F36)&lt;=1)*(ABS(KN36-$G36)&lt;=1)*1,""))),"")</f>
        <v/>
      </c>
      <c r="KT36" s="236"/>
      <c r="KV36" s="227" t="n">
        <f aca="false">$B36</f>
        <v>16</v>
      </c>
      <c r="KW36" s="228" t="str">
        <f aca="false">GrpE!$B$6</f>
        <v>Slovakia</v>
      </c>
      <c r="KX36" s="229" t="n">
        <f aca="false">$D36</f>
        <v>21</v>
      </c>
      <c r="KY36" s="228" t="str">
        <f aca="false">GrpE!$D$6</f>
        <v>Ukraine</v>
      </c>
      <c r="KZ36" s="232"/>
      <c r="LA36" s="232"/>
      <c r="LB36" s="235"/>
      <c r="LC36" s="229" t="str">
        <f aca="false">IF(($F36&lt;&gt;"")*($G36&lt;&gt;"")*(KZ36&lt;&gt;"")*(LA36&lt;&gt;""),($F36&gt;$G36)*(KZ36&gt;LA36)+($F36=$G36)*(KZ36=LA36)+($F36&lt;$G36)*(KZ36&lt;LA36),"")</f>
        <v/>
      </c>
      <c r="LD36" s="229" t="str">
        <f aca="false">IF((LC36&lt;&gt;""),IF(OR($F36&lt;&gt;$G36,PrSettings!$M$4="●"),(($F36-$G36)=(KZ36-LA36))*1,0),"")</f>
        <v/>
      </c>
      <c r="LE36" s="229" t="str">
        <f aca="false">IF((LC36&lt;&gt;""),($F36=KZ36)*($G36=LA36),"")</f>
        <v/>
      </c>
      <c r="LF36" s="229" t="str">
        <f aca="false">IF(LC36&lt;&gt;"",IF(ABS($F36-$G36)&gt;=PrSettings!$M$7,(ABS($F36-$G36-KZ36+LA36)&lt;=1)*1,IF(AND(LC36,$F36=$G36,$F36&gt;=PrSettings!$M$6),(ABS(KZ36-$F36)&lt;=1)*1,IF(AND(ABS($F36-$G36-KZ36+LA36)&lt;=1,$F36+$G36&gt;=PrSettings!$M$8),(ABS(KZ36-$F36)&lt;=1)*(ABS(LA36-$G36)&lt;=1)*1,""))),"")</f>
        <v/>
      </c>
      <c r="LG36" s="236"/>
      <c r="LI36" s="227" t="n">
        <f aca="false">$B36</f>
        <v>16</v>
      </c>
      <c r="LJ36" s="228" t="str">
        <f aca="false">GrpE!$B$6</f>
        <v>Slovakia</v>
      </c>
      <c r="LK36" s="229" t="n">
        <f aca="false">$D36</f>
        <v>21</v>
      </c>
      <c r="LL36" s="228" t="str">
        <f aca="false">GrpE!$D$6</f>
        <v>Ukraine</v>
      </c>
      <c r="LM36" s="232"/>
      <c r="LN36" s="232"/>
      <c r="LO36" s="235"/>
      <c r="LP36" s="229" t="str">
        <f aca="false">IF(($F36&lt;&gt;"")*($G36&lt;&gt;"")*(LM36&lt;&gt;"")*(LN36&lt;&gt;""),($F36&gt;$G36)*(LM36&gt;LN36)+($F36=$G36)*(LM36=LN36)+($F36&lt;$G36)*(LM36&lt;LN36),"")</f>
        <v/>
      </c>
      <c r="LQ36" s="229" t="str">
        <f aca="false">IF((LP36&lt;&gt;""),IF(OR($F36&lt;&gt;$G36,PrSettings!$M$4="●"),(($F36-$G36)=(LM36-LN36))*1,0),"")</f>
        <v/>
      </c>
      <c r="LR36" s="229" t="str">
        <f aca="false">IF((LP36&lt;&gt;""),($F36=LM36)*($G36=LN36),"")</f>
        <v/>
      </c>
      <c r="LS36" s="229" t="str">
        <f aca="false">IF(LP36&lt;&gt;"",IF(ABS($F36-$G36)&gt;=PrSettings!$M$7,(ABS($F36-$G36-LM36+LN36)&lt;=1)*1,IF(AND(LP36,$F36=$G36,$F36&gt;=PrSettings!$M$6),(ABS(LM36-$F36)&lt;=1)*1,IF(AND(ABS($F36-$G36-LM36+LN36)&lt;=1,$F36+$G36&gt;=PrSettings!$M$8),(ABS(LM36-$F36)&lt;=1)*(ABS(LN36-$G36)&lt;=1)*1,""))),"")</f>
        <v/>
      </c>
      <c r="LT36" s="236"/>
      <c r="LV36" s="227" t="n">
        <f aca="false">$B36</f>
        <v>16</v>
      </c>
      <c r="LW36" s="228" t="str">
        <f aca="false">GrpE!$B$6</f>
        <v>Slovakia</v>
      </c>
      <c r="LX36" s="229" t="n">
        <f aca="false">$D36</f>
        <v>21</v>
      </c>
      <c r="LY36" s="228" t="str">
        <f aca="false">GrpE!$D$6</f>
        <v>Ukraine</v>
      </c>
      <c r="LZ36" s="232"/>
      <c r="MA36" s="232"/>
      <c r="MB36" s="235"/>
      <c r="MC36" s="229" t="str">
        <f aca="false">IF(($F36&lt;&gt;"")*($G36&lt;&gt;"")*(LZ36&lt;&gt;"")*(MA36&lt;&gt;""),($F36&gt;$G36)*(LZ36&gt;MA36)+($F36=$G36)*(LZ36=MA36)+($F36&lt;$G36)*(LZ36&lt;MA36),"")</f>
        <v/>
      </c>
      <c r="MD36" s="229" t="str">
        <f aca="false">IF((MC36&lt;&gt;""),IF(OR($F36&lt;&gt;$G36,PrSettings!$M$4="●"),(($F36-$G36)=(LZ36-MA36))*1,0),"")</f>
        <v/>
      </c>
      <c r="ME36" s="229" t="str">
        <f aca="false">IF((MC36&lt;&gt;""),($F36=LZ36)*($G36=MA36),"")</f>
        <v/>
      </c>
      <c r="MF36" s="229" t="str">
        <f aca="false">IF(MC36&lt;&gt;"",IF(ABS($F36-$G36)&gt;=PrSettings!$M$7,(ABS($F36-$G36-LZ36+MA36)&lt;=1)*1,IF(AND(MC36,$F36=$G36,$F36&gt;=PrSettings!$M$6),(ABS(LZ36-$F36)&lt;=1)*1,IF(AND(ABS($F36-$G36-LZ36+MA36)&lt;=1,$F36+$G36&gt;=PrSettings!$M$8),(ABS(LZ36-$F36)&lt;=1)*(ABS(MA36-$G36)&lt;=1)*1,""))),"")</f>
        <v/>
      </c>
      <c r="MG36" s="236"/>
    </row>
    <row r="37" customFormat="false" ht="15.75" hidden="false" customHeight="true" outlineLevel="0" collapsed="false">
      <c r="A37" s="153"/>
      <c r="B37" s="227" t="n">
        <f aca="false" t="array" ref="B37:B37">INDEX(Groups!$C$7:$C$35,MATCH(C37,Groups!$D$7:$D$35,0))</f>
        <v>4</v>
      </c>
      <c r="C37" s="228" t="str">
        <f aca="false">GrpE!$B$7</f>
        <v>Belgium</v>
      </c>
      <c r="D37" s="229" t="n">
        <f aca="false" t="array" ref="D37:D37">INDEX(Groups!$C$7:$C$35,MATCH(E37,Groups!$D$7:$D$35,0))</f>
        <v>8</v>
      </c>
      <c r="E37" s="228" t="str">
        <f aca="false">GrpE!$D$7</f>
        <v>Romania</v>
      </c>
      <c r="F37" s="230" t="n">
        <f aca="false">GrpE!$E$7</f>
        <v>3</v>
      </c>
      <c r="G37" s="231" t="n">
        <f aca="false">GrpE!$G$7</f>
        <v>0</v>
      </c>
      <c r="H37" s="107"/>
      <c r="I37" s="227" t="n">
        <f aca="false">$B37</f>
        <v>4</v>
      </c>
      <c r="J37" s="228" t="str">
        <f aca="false">GrpE!$B$7</f>
        <v>Belgium</v>
      </c>
      <c r="K37" s="229" t="n">
        <f aca="false">$D37</f>
        <v>8</v>
      </c>
      <c r="L37" s="228" t="str">
        <f aca="false">GrpE!$D$7</f>
        <v>Romania</v>
      </c>
      <c r="M37" s="232"/>
      <c r="N37" s="232"/>
      <c r="O37" s="235"/>
      <c r="P37" s="229" t="str">
        <f aca="false">IF(($F37&lt;&gt;"")*($G37&lt;&gt;"")*(M37&lt;&gt;"")*(N37&lt;&gt;""),($F37&gt;$G37)*(M37&gt;N37)+($F37=$G37)*(M37=N37)+($F37&lt;$G37)*(M37&lt;N37),"")</f>
        <v/>
      </c>
      <c r="Q37" s="229" t="str">
        <f aca="false">IF((P37&lt;&gt;""),IF(OR($F37&lt;&gt;$G37,PrSettings!$M$4="●"),(($F37-$G37)=(M37-N37))*1,0),"")</f>
        <v/>
      </c>
      <c r="R37" s="229" t="str">
        <f aca="false">IF((P37&lt;&gt;""),($F37=M37)*($G37=N37),"")</f>
        <v/>
      </c>
      <c r="S37" s="229" t="str">
        <f aca="false">IF(P37&lt;&gt;"",IF(ABS($F37-$G37)&gt;=PrSettings!$M$7,(ABS($F37-$G37-M37+N37)&lt;=1)*1,IF(AND(P37,$F37=$G37,$F37&gt;=PrSettings!$M$6),(ABS(M37-$F37)&lt;=1)*1,IF(AND(ABS($F37-$G37-M37+N37)&lt;=1,$F37+$G37&gt;=PrSettings!$M$8),(ABS(M37-$F37)&lt;=1)*(ABS(N37-$G37)&lt;=1)*1,""))),"")</f>
        <v/>
      </c>
      <c r="T37" s="236"/>
      <c r="V37" s="227" t="n">
        <f aca="false">$B37</f>
        <v>4</v>
      </c>
      <c r="W37" s="228" t="str">
        <f aca="false">GrpE!$B$7</f>
        <v>Belgium</v>
      </c>
      <c r="X37" s="229" t="n">
        <f aca="false">$D37</f>
        <v>8</v>
      </c>
      <c r="Y37" s="228" t="str">
        <f aca="false">GrpE!$D$7</f>
        <v>Romania</v>
      </c>
      <c r="Z37" s="232"/>
      <c r="AA37" s="232"/>
      <c r="AB37" s="235"/>
      <c r="AC37" s="229" t="str">
        <f aca="false">IF(($F37&lt;&gt;"")*($G37&lt;&gt;"")*(Z37&lt;&gt;"")*(AA37&lt;&gt;""),($F37&gt;$G37)*(Z37&gt;AA37)+($F37=$G37)*(Z37=AA37)+($F37&lt;$G37)*(Z37&lt;AA37),"")</f>
        <v/>
      </c>
      <c r="AD37" s="229" t="str">
        <f aca="false">IF((AC37&lt;&gt;""),IF(OR($F37&lt;&gt;$G37,PrSettings!$M$4="●"),(($F37-$G37)=(Z37-AA37))*1,0),"")</f>
        <v/>
      </c>
      <c r="AE37" s="229" t="str">
        <f aca="false">IF((AC37&lt;&gt;""),($F37=Z37)*($G37=AA37),"")</f>
        <v/>
      </c>
      <c r="AF37" s="229" t="str">
        <f aca="false">IF(AC37&lt;&gt;"",IF(ABS($F37-$G37)&gt;=PrSettings!$M$7,(ABS($F37-$G37-Z37+AA37)&lt;=1)*1,IF(AND(AC37,$F37=$G37,$F37&gt;=PrSettings!$M$6),(ABS(Z37-$F37)&lt;=1)*1,IF(AND(ABS($F37-$G37-Z37+AA37)&lt;=1,$F37+$G37&gt;=PrSettings!$M$8),(ABS(Z37-$F37)&lt;=1)*(ABS(AA37-$G37)&lt;=1)*1,""))),"")</f>
        <v/>
      </c>
      <c r="AG37" s="236"/>
      <c r="AI37" s="227" t="n">
        <f aca="false">$B37</f>
        <v>4</v>
      </c>
      <c r="AJ37" s="228" t="str">
        <f aca="false">GrpE!$B$7</f>
        <v>Belgium</v>
      </c>
      <c r="AK37" s="229" t="n">
        <f aca="false">$D37</f>
        <v>8</v>
      </c>
      <c r="AL37" s="228" t="str">
        <f aca="false">GrpE!$D$7</f>
        <v>Romania</v>
      </c>
      <c r="AM37" s="232"/>
      <c r="AN37" s="232"/>
      <c r="AO37" s="235"/>
      <c r="AP37" s="229" t="str">
        <f aca="false">IF(($F37&lt;&gt;"")*($G37&lt;&gt;"")*(AM37&lt;&gt;"")*(AN37&lt;&gt;""),($F37&gt;$G37)*(AM37&gt;AN37)+($F37=$G37)*(AM37=AN37)+($F37&lt;$G37)*(AM37&lt;AN37),"")</f>
        <v/>
      </c>
      <c r="AQ37" s="229" t="str">
        <f aca="false">IF((AP37&lt;&gt;""),IF(OR($F37&lt;&gt;$G37,PrSettings!$M$4="●"),(($F37-$G37)=(AM37-AN37))*1,0),"")</f>
        <v/>
      </c>
      <c r="AR37" s="229" t="str">
        <f aca="false">IF((AP37&lt;&gt;""),($F37=AM37)*($G37=AN37),"")</f>
        <v/>
      </c>
      <c r="AS37" s="229" t="str">
        <f aca="false">IF(AP37&lt;&gt;"",IF(ABS($F37-$G37)&gt;=PrSettings!$M$7,(ABS($F37-$G37-AM37+AN37)&lt;=1)*1,IF(AND(AP37,$F37=$G37,$F37&gt;=PrSettings!$M$6),(ABS(AM37-$F37)&lt;=1)*1,IF(AND(ABS($F37-$G37-AM37+AN37)&lt;=1,$F37+$G37&gt;=PrSettings!$M$8),(ABS(AM37-$F37)&lt;=1)*(ABS(AN37-$G37)&lt;=1)*1,""))),"")</f>
        <v/>
      </c>
      <c r="AT37" s="236"/>
      <c r="AV37" s="227" t="n">
        <f aca="false">$B37</f>
        <v>4</v>
      </c>
      <c r="AW37" s="228" t="str">
        <f aca="false">GrpE!$B$7</f>
        <v>Belgium</v>
      </c>
      <c r="AX37" s="229" t="n">
        <f aca="false">$D37</f>
        <v>8</v>
      </c>
      <c r="AY37" s="228" t="str">
        <f aca="false">GrpE!$D$7</f>
        <v>Romania</v>
      </c>
      <c r="AZ37" s="232"/>
      <c r="BA37" s="232"/>
      <c r="BB37" s="235"/>
      <c r="BC37" s="229" t="str">
        <f aca="false">IF(($F37&lt;&gt;"")*($G37&lt;&gt;"")*(AZ37&lt;&gt;"")*(BA37&lt;&gt;""),($F37&gt;$G37)*(AZ37&gt;BA37)+($F37=$G37)*(AZ37=BA37)+($F37&lt;$G37)*(AZ37&lt;BA37),"")</f>
        <v/>
      </c>
      <c r="BD37" s="229" t="str">
        <f aca="false">IF((BC37&lt;&gt;""),IF(OR($F37&lt;&gt;$G37,PrSettings!$M$4="●"),(($F37-$G37)=(AZ37-BA37))*1,0),"")</f>
        <v/>
      </c>
      <c r="BE37" s="229" t="str">
        <f aca="false">IF((BC37&lt;&gt;""),($F37=AZ37)*($G37=BA37),"")</f>
        <v/>
      </c>
      <c r="BF37" s="229" t="str">
        <f aca="false">IF(BC37&lt;&gt;"",IF(ABS($F37-$G37)&gt;=PrSettings!$M$7,(ABS($F37-$G37-AZ37+BA37)&lt;=1)*1,IF(AND(BC37,$F37=$G37,$F37&gt;=PrSettings!$M$6),(ABS(AZ37-$F37)&lt;=1)*1,IF(AND(ABS($F37-$G37-AZ37+BA37)&lt;=1,$F37+$G37&gt;=PrSettings!$M$8),(ABS(AZ37-$F37)&lt;=1)*(ABS(BA37-$G37)&lt;=1)*1,""))),"")</f>
        <v/>
      </c>
      <c r="BG37" s="236"/>
      <c r="BI37" s="227" t="n">
        <f aca="false">$B37</f>
        <v>4</v>
      </c>
      <c r="BJ37" s="228" t="str">
        <f aca="false">GrpE!$B$7</f>
        <v>Belgium</v>
      </c>
      <c r="BK37" s="229" t="n">
        <f aca="false">$D37</f>
        <v>8</v>
      </c>
      <c r="BL37" s="228" t="str">
        <f aca="false">GrpE!$D$7</f>
        <v>Romania</v>
      </c>
      <c r="BM37" s="232"/>
      <c r="BN37" s="232"/>
      <c r="BO37" s="235"/>
      <c r="BP37" s="229" t="str">
        <f aca="false">IF(($F37&lt;&gt;"")*($G37&lt;&gt;"")*(BM37&lt;&gt;"")*(BN37&lt;&gt;""),($F37&gt;$G37)*(BM37&gt;BN37)+($F37=$G37)*(BM37=BN37)+($F37&lt;$G37)*(BM37&lt;BN37),"")</f>
        <v/>
      </c>
      <c r="BQ37" s="229" t="str">
        <f aca="false">IF((BP37&lt;&gt;""),IF(OR($F37&lt;&gt;$G37,PrSettings!$M$4="●"),(($F37-$G37)=(BM37-BN37))*1,0),"")</f>
        <v/>
      </c>
      <c r="BR37" s="229" t="str">
        <f aca="false">IF((BP37&lt;&gt;""),($F37=BM37)*($G37=BN37),"")</f>
        <v/>
      </c>
      <c r="BS37" s="229" t="str">
        <f aca="false">IF(BP37&lt;&gt;"",IF(ABS($F37-$G37)&gt;=PrSettings!$M$7,(ABS($F37-$G37-BM37+BN37)&lt;=1)*1,IF(AND(BP37,$F37=$G37,$F37&gt;=PrSettings!$M$6),(ABS(BM37-$F37)&lt;=1)*1,IF(AND(ABS($F37-$G37-BM37+BN37)&lt;=1,$F37+$G37&gt;=PrSettings!$M$8),(ABS(BM37-$F37)&lt;=1)*(ABS(BN37-$G37)&lt;=1)*1,""))),"")</f>
        <v/>
      </c>
      <c r="BT37" s="236"/>
      <c r="BV37" s="227" t="n">
        <f aca="false">$B37</f>
        <v>4</v>
      </c>
      <c r="BW37" s="228" t="str">
        <f aca="false">GrpE!$B$7</f>
        <v>Belgium</v>
      </c>
      <c r="BX37" s="229" t="n">
        <f aca="false">$D37</f>
        <v>8</v>
      </c>
      <c r="BY37" s="228" t="str">
        <f aca="false">GrpE!$D$7</f>
        <v>Romania</v>
      </c>
      <c r="BZ37" s="232"/>
      <c r="CA37" s="232"/>
      <c r="CB37" s="235"/>
      <c r="CC37" s="229" t="str">
        <f aca="false">IF(($F37&lt;&gt;"")*($G37&lt;&gt;"")*(BZ37&lt;&gt;"")*(CA37&lt;&gt;""),($F37&gt;$G37)*(BZ37&gt;CA37)+($F37=$G37)*(BZ37=CA37)+($F37&lt;$G37)*(BZ37&lt;CA37),"")</f>
        <v/>
      </c>
      <c r="CD37" s="229" t="str">
        <f aca="false">IF((CC37&lt;&gt;""),IF(OR($F37&lt;&gt;$G37,PrSettings!$M$4="●"),(($F37-$G37)=(BZ37-CA37))*1,0),"")</f>
        <v/>
      </c>
      <c r="CE37" s="229" t="str">
        <f aca="false">IF((CC37&lt;&gt;""),($F37=BZ37)*($G37=CA37),"")</f>
        <v/>
      </c>
      <c r="CF37" s="229" t="str">
        <f aca="false">IF(CC37&lt;&gt;"",IF(ABS($F37-$G37)&gt;=PrSettings!$M$7,(ABS($F37-$G37-BZ37+CA37)&lt;=1)*1,IF(AND(CC37,$F37=$G37,$F37&gt;=PrSettings!$M$6),(ABS(BZ37-$F37)&lt;=1)*1,IF(AND(ABS($F37-$G37-BZ37+CA37)&lt;=1,$F37+$G37&gt;=PrSettings!$M$8),(ABS(BZ37-$F37)&lt;=1)*(ABS(CA37-$G37)&lt;=1)*1,""))),"")</f>
        <v/>
      </c>
      <c r="CG37" s="236"/>
      <c r="CI37" s="227" t="n">
        <f aca="false">$B37</f>
        <v>4</v>
      </c>
      <c r="CJ37" s="228" t="str">
        <f aca="false">GrpE!$B$7</f>
        <v>Belgium</v>
      </c>
      <c r="CK37" s="229" t="n">
        <f aca="false">$D37</f>
        <v>8</v>
      </c>
      <c r="CL37" s="228" t="str">
        <f aca="false">GrpE!$D$7</f>
        <v>Romania</v>
      </c>
      <c r="CM37" s="232"/>
      <c r="CN37" s="232"/>
      <c r="CO37" s="235"/>
      <c r="CP37" s="229" t="str">
        <f aca="false">IF(($F37&lt;&gt;"")*($G37&lt;&gt;"")*(CM37&lt;&gt;"")*(CN37&lt;&gt;""),($F37&gt;$G37)*(CM37&gt;CN37)+($F37=$G37)*(CM37=CN37)+($F37&lt;$G37)*(CM37&lt;CN37),"")</f>
        <v/>
      </c>
      <c r="CQ37" s="229" t="str">
        <f aca="false">IF((CP37&lt;&gt;""),IF(OR($F37&lt;&gt;$G37,PrSettings!$M$4="●"),(($F37-$G37)=(CM37-CN37))*1,0),"")</f>
        <v/>
      </c>
      <c r="CR37" s="229" t="str">
        <f aca="false">IF((CP37&lt;&gt;""),($F37=CM37)*($G37=CN37),"")</f>
        <v/>
      </c>
      <c r="CS37" s="229" t="str">
        <f aca="false">IF(CP37&lt;&gt;"",IF(ABS($F37-$G37)&gt;=PrSettings!$M$7,(ABS($F37-$G37-CM37+CN37)&lt;=1)*1,IF(AND(CP37,$F37=$G37,$F37&gt;=PrSettings!$M$6),(ABS(CM37-$F37)&lt;=1)*1,IF(AND(ABS($F37-$G37-CM37+CN37)&lt;=1,$F37+$G37&gt;=PrSettings!$M$8),(ABS(CM37-$F37)&lt;=1)*(ABS(CN37-$G37)&lt;=1)*1,""))),"")</f>
        <v/>
      </c>
      <c r="CT37" s="236"/>
      <c r="CV37" s="227" t="n">
        <f aca="false">$B37</f>
        <v>4</v>
      </c>
      <c r="CW37" s="228" t="str">
        <f aca="false">GrpE!$B$7</f>
        <v>Belgium</v>
      </c>
      <c r="CX37" s="229" t="n">
        <f aca="false">$D37</f>
        <v>8</v>
      </c>
      <c r="CY37" s="228" t="str">
        <f aca="false">GrpE!$D$7</f>
        <v>Romania</v>
      </c>
      <c r="CZ37" s="232"/>
      <c r="DA37" s="232"/>
      <c r="DB37" s="235"/>
      <c r="DC37" s="229" t="str">
        <f aca="false">IF(($F37&lt;&gt;"")*($G37&lt;&gt;"")*(CZ37&lt;&gt;"")*(DA37&lt;&gt;""),($F37&gt;$G37)*(CZ37&gt;DA37)+($F37=$G37)*(CZ37=DA37)+($F37&lt;$G37)*(CZ37&lt;DA37),"")</f>
        <v/>
      </c>
      <c r="DD37" s="229" t="str">
        <f aca="false">IF((DC37&lt;&gt;""),IF(OR($F37&lt;&gt;$G37,PrSettings!$M$4="●"),(($F37-$G37)=(CZ37-DA37))*1,0),"")</f>
        <v/>
      </c>
      <c r="DE37" s="229" t="str">
        <f aca="false">IF((DC37&lt;&gt;""),($F37=CZ37)*($G37=DA37),"")</f>
        <v/>
      </c>
      <c r="DF37" s="229" t="str">
        <f aca="false">IF(DC37&lt;&gt;"",IF(ABS($F37-$G37)&gt;=PrSettings!$M$7,(ABS($F37-$G37-CZ37+DA37)&lt;=1)*1,IF(AND(DC37,$F37=$G37,$F37&gt;=PrSettings!$M$6),(ABS(CZ37-$F37)&lt;=1)*1,IF(AND(ABS($F37-$G37-CZ37+DA37)&lt;=1,$F37+$G37&gt;=PrSettings!$M$8),(ABS(CZ37-$F37)&lt;=1)*(ABS(DA37-$G37)&lt;=1)*1,""))),"")</f>
        <v/>
      </c>
      <c r="DG37" s="236"/>
      <c r="DI37" s="227" t="n">
        <f aca="false">$B37</f>
        <v>4</v>
      </c>
      <c r="DJ37" s="228" t="str">
        <f aca="false">GrpE!$B$7</f>
        <v>Belgium</v>
      </c>
      <c r="DK37" s="229" t="n">
        <f aca="false">$D37</f>
        <v>8</v>
      </c>
      <c r="DL37" s="228" t="str">
        <f aca="false">GrpE!$D$7</f>
        <v>Romania</v>
      </c>
      <c r="DM37" s="232"/>
      <c r="DN37" s="232"/>
      <c r="DO37" s="235"/>
      <c r="DP37" s="229" t="str">
        <f aca="false">IF(($F37&lt;&gt;"")*($G37&lt;&gt;"")*(DM37&lt;&gt;"")*(DN37&lt;&gt;""),($F37&gt;$G37)*(DM37&gt;DN37)+($F37=$G37)*(DM37=DN37)+($F37&lt;$G37)*(DM37&lt;DN37),"")</f>
        <v/>
      </c>
      <c r="DQ37" s="229" t="str">
        <f aca="false">IF((DP37&lt;&gt;""),IF(OR($F37&lt;&gt;$G37,PrSettings!$M$4="●"),(($F37-$G37)=(DM37-DN37))*1,0),"")</f>
        <v/>
      </c>
      <c r="DR37" s="229" t="str">
        <f aca="false">IF((DP37&lt;&gt;""),($F37=DM37)*($G37=DN37),"")</f>
        <v/>
      </c>
      <c r="DS37" s="229" t="str">
        <f aca="false">IF(DP37&lt;&gt;"",IF(ABS($F37-$G37)&gt;=PrSettings!$M$7,(ABS($F37-$G37-DM37+DN37)&lt;=1)*1,IF(AND(DP37,$F37=$G37,$F37&gt;=PrSettings!$M$6),(ABS(DM37-$F37)&lt;=1)*1,IF(AND(ABS($F37-$G37-DM37+DN37)&lt;=1,$F37+$G37&gt;=PrSettings!$M$8),(ABS(DM37-$F37)&lt;=1)*(ABS(DN37-$G37)&lt;=1)*1,""))),"")</f>
        <v/>
      </c>
      <c r="DT37" s="236"/>
      <c r="DV37" s="227" t="n">
        <f aca="false">$B37</f>
        <v>4</v>
      </c>
      <c r="DW37" s="228" t="str">
        <f aca="false">GrpE!$B$7</f>
        <v>Belgium</v>
      </c>
      <c r="DX37" s="229" t="n">
        <f aca="false">$D37</f>
        <v>8</v>
      </c>
      <c r="DY37" s="228" t="str">
        <f aca="false">GrpE!$D$7</f>
        <v>Romania</v>
      </c>
      <c r="DZ37" s="232"/>
      <c r="EA37" s="232"/>
      <c r="EB37" s="235"/>
      <c r="EC37" s="229" t="str">
        <f aca="false">IF(($F37&lt;&gt;"")*($G37&lt;&gt;"")*(DZ37&lt;&gt;"")*(EA37&lt;&gt;""),($F37&gt;$G37)*(DZ37&gt;EA37)+($F37=$G37)*(DZ37=EA37)+($F37&lt;$G37)*(DZ37&lt;EA37),"")</f>
        <v/>
      </c>
      <c r="ED37" s="229" t="str">
        <f aca="false">IF((EC37&lt;&gt;""),IF(OR($F37&lt;&gt;$G37,PrSettings!$M$4="●"),(($F37-$G37)=(DZ37-EA37))*1,0),"")</f>
        <v/>
      </c>
      <c r="EE37" s="229" t="str">
        <f aca="false">IF((EC37&lt;&gt;""),($F37=DZ37)*($G37=EA37),"")</f>
        <v/>
      </c>
      <c r="EF37" s="229" t="str">
        <f aca="false">IF(EC37&lt;&gt;"",IF(ABS($F37-$G37)&gt;=PrSettings!$M$7,(ABS($F37-$G37-DZ37+EA37)&lt;=1)*1,IF(AND(EC37,$F37=$G37,$F37&gt;=PrSettings!$M$6),(ABS(DZ37-$F37)&lt;=1)*1,IF(AND(ABS($F37-$G37-DZ37+EA37)&lt;=1,$F37+$G37&gt;=PrSettings!$M$8),(ABS(DZ37-$F37)&lt;=1)*(ABS(EA37-$G37)&lt;=1)*1,""))),"")</f>
        <v/>
      </c>
      <c r="EG37" s="236"/>
      <c r="EI37" s="227" t="n">
        <f aca="false">$B37</f>
        <v>4</v>
      </c>
      <c r="EJ37" s="228" t="str">
        <f aca="false">GrpE!$B$7</f>
        <v>Belgium</v>
      </c>
      <c r="EK37" s="229" t="n">
        <f aca="false">$D37</f>
        <v>8</v>
      </c>
      <c r="EL37" s="228" t="str">
        <f aca="false">GrpE!$D$7</f>
        <v>Romania</v>
      </c>
      <c r="EM37" s="232"/>
      <c r="EN37" s="232"/>
      <c r="EO37" s="235"/>
      <c r="EP37" s="229" t="str">
        <f aca="false">IF(($F37&lt;&gt;"")*($G37&lt;&gt;"")*(EM37&lt;&gt;"")*(EN37&lt;&gt;""),($F37&gt;$G37)*(EM37&gt;EN37)+($F37=$G37)*(EM37=EN37)+($F37&lt;$G37)*(EM37&lt;EN37),"")</f>
        <v/>
      </c>
      <c r="EQ37" s="229" t="str">
        <f aca="false">IF((EP37&lt;&gt;""),IF(OR($F37&lt;&gt;$G37,PrSettings!$M$4="●"),(($F37-$G37)=(EM37-EN37))*1,0),"")</f>
        <v/>
      </c>
      <c r="ER37" s="229" t="str">
        <f aca="false">IF((EP37&lt;&gt;""),($F37=EM37)*($G37=EN37),"")</f>
        <v/>
      </c>
      <c r="ES37" s="229" t="str">
        <f aca="false">IF(EP37&lt;&gt;"",IF(ABS($F37-$G37)&gt;=PrSettings!$M$7,(ABS($F37-$G37-EM37+EN37)&lt;=1)*1,IF(AND(EP37,$F37=$G37,$F37&gt;=PrSettings!$M$6),(ABS(EM37-$F37)&lt;=1)*1,IF(AND(ABS($F37-$G37-EM37+EN37)&lt;=1,$F37+$G37&gt;=PrSettings!$M$8),(ABS(EM37-$F37)&lt;=1)*(ABS(EN37-$G37)&lt;=1)*1,""))),"")</f>
        <v/>
      </c>
      <c r="ET37" s="236"/>
      <c r="EV37" s="227" t="n">
        <f aca="false">$B37</f>
        <v>4</v>
      </c>
      <c r="EW37" s="228" t="str">
        <f aca="false">GrpE!$B$7</f>
        <v>Belgium</v>
      </c>
      <c r="EX37" s="229" t="n">
        <f aca="false">$D37</f>
        <v>8</v>
      </c>
      <c r="EY37" s="228" t="str">
        <f aca="false">GrpE!$D$7</f>
        <v>Romania</v>
      </c>
      <c r="EZ37" s="232"/>
      <c r="FA37" s="232"/>
      <c r="FB37" s="235"/>
      <c r="FC37" s="229" t="str">
        <f aca="false">IF(($F37&lt;&gt;"")*($G37&lt;&gt;"")*(EZ37&lt;&gt;"")*(FA37&lt;&gt;""),($F37&gt;$G37)*(EZ37&gt;FA37)+($F37=$G37)*(EZ37=FA37)+($F37&lt;$G37)*(EZ37&lt;FA37),"")</f>
        <v/>
      </c>
      <c r="FD37" s="229" t="str">
        <f aca="false">IF((FC37&lt;&gt;""),IF(OR($F37&lt;&gt;$G37,PrSettings!$M$4="●"),(($F37-$G37)=(EZ37-FA37))*1,0),"")</f>
        <v/>
      </c>
      <c r="FE37" s="229" t="str">
        <f aca="false">IF((FC37&lt;&gt;""),($F37=EZ37)*($G37=FA37),"")</f>
        <v/>
      </c>
      <c r="FF37" s="229" t="str">
        <f aca="false">IF(FC37&lt;&gt;"",IF(ABS($F37-$G37)&gt;=PrSettings!$M$7,(ABS($F37-$G37-EZ37+FA37)&lt;=1)*1,IF(AND(FC37,$F37=$G37,$F37&gt;=PrSettings!$M$6),(ABS(EZ37-$F37)&lt;=1)*1,IF(AND(ABS($F37-$G37-EZ37+FA37)&lt;=1,$F37+$G37&gt;=PrSettings!$M$8),(ABS(EZ37-$F37)&lt;=1)*(ABS(FA37-$G37)&lt;=1)*1,""))),"")</f>
        <v/>
      </c>
      <c r="FG37" s="236"/>
      <c r="FI37" s="227" t="n">
        <f aca="false">$B37</f>
        <v>4</v>
      </c>
      <c r="FJ37" s="228" t="str">
        <f aca="false">GrpE!$B$7</f>
        <v>Belgium</v>
      </c>
      <c r="FK37" s="229" t="n">
        <f aca="false">$D37</f>
        <v>8</v>
      </c>
      <c r="FL37" s="228" t="str">
        <f aca="false">GrpE!$D$7</f>
        <v>Romania</v>
      </c>
      <c r="FM37" s="232"/>
      <c r="FN37" s="232"/>
      <c r="FO37" s="235"/>
      <c r="FP37" s="229" t="str">
        <f aca="false">IF(($F37&lt;&gt;"")*($G37&lt;&gt;"")*(FM37&lt;&gt;"")*(FN37&lt;&gt;""),($F37&gt;$G37)*(FM37&gt;FN37)+($F37=$G37)*(FM37=FN37)+($F37&lt;$G37)*(FM37&lt;FN37),"")</f>
        <v/>
      </c>
      <c r="FQ37" s="229" t="str">
        <f aca="false">IF((FP37&lt;&gt;""),IF(OR($F37&lt;&gt;$G37,PrSettings!$M$4="●"),(($F37-$G37)=(FM37-FN37))*1,0),"")</f>
        <v/>
      </c>
      <c r="FR37" s="229" t="str">
        <f aca="false">IF((FP37&lt;&gt;""),($F37=FM37)*($G37=FN37),"")</f>
        <v/>
      </c>
      <c r="FS37" s="229" t="str">
        <f aca="false">IF(FP37&lt;&gt;"",IF(ABS($F37-$G37)&gt;=PrSettings!$M$7,(ABS($F37-$G37-FM37+FN37)&lt;=1)*1,IF(AND(FP37,$F37=$G37,$F37&gt;=PrSettings!$M$6),(ABS(FM37-$F37)&lt;=1)*1,IF(AND(ABS($F37-$G37-FM37+FN37)&lt;=1,$F37+$G37&gt;=PrSettings!$M$8),(ABS(FM37-$F37)&lt;=1)*(ABS(FN37-$G37)&lt;=1)*1,""))),"")</f>
        <v/>
      </c>
      <c r="FT37" s="236"/>
      <c r="FV37" s="227" t="n">
        <f aca="false">$B37</f>
        <v>4</v>
      </c>
      <c r="FW37" s="228" t="str">
        <f aca="false">GrpE!$B$7</f>
        <v>Belgium</v>
      </c>
      <c r="FX37" s="229" t="n">
        <f aca="false">$D37</f>
        <v>8</v>
      </c>
      <c r="FY37" s="228" t="str">
        <f aca="false">GrpE!$D$7</f>
        <v>Romania</v>
      </c>
      <c r="FZ37" s="232"/>
      <c r="GA37" s="232"/>
      <c r="GB37" s="235"/>
      <c r="GC37" s="229" t="str">
        <f aca="false">IF(($F37&lt;&gt;"")*($G37&lt;&gt;"")*(FZ37&lt;&gt;"")*(GA37&lt;&gt;""),($F37&gt;$G37)*(FZ37&gt;GA37)+($F37=$G37)*(FZ37=GA37)+($F37&lt;$G37)*(FZ37&lt;GA37),"")</f>
        <v/>
      </c>
      <c r="GD37" s="229" t="str">
        <f aca="false">IF((GC37&lt;&gt;""),IF(OR($F37&lt;&gt;$G37,PrSettings!$M$4="●"),(($F37-$G37)=(FZ37-GA37))*1,0),"")</f>
        <v/>
      </c>
      <c r="GE37" s="229" t="str">
        <f aca="false">IF((GC37&lt;&gt;""),($F37=FZ37)*($G37=GA37),"")</f>
        <v/>
      </c>
      <c r="GF37" s="229" t="str">
        <f aca="false">IF(GC37&lt;&gt;"",IF(ABS($F37-$G37)&gt;=PrSettings!$M$7,(ABS($F37-$G37-FZ37+GA37)&lt;=1)*1,IF(AND(GC37,$F37=$G37,$F37&gt;=PrSettings!$M$6),(ABS(FZ37-$F37)&lt;=1)*1,IF(AND(ABS($F37-$G37-FZ37+GA37)&lt;=1,$F37+$G37&gt;=PrSettings!$M$8),(ABS(FZ37-$F37)&lt;=1)*(ABS(GA37-$G37)&lt;=1)*1,""))),"")</f>
        <v/>
      </c>
      <c r="GG37" s="236"/>
      <c r="GI37" s="227" t="n">
        <f aca="false">$B37</f>
        <v>4</v>
      </c>
      <c r="GJ37" s="228" t="str">
        <f aca="false">GrpE!$B$7</f>
        <v>Belgium</v>
      </c>
      <c r="GK37" s="229" t="n">
        <f aca="false">$D37</f>
        <v>8</v>
      </c>
      <c r="GL37" s="228" t="str">
        <f aca="false">GrpE!$D$7</f>
        <v>Romania</v>
      </c>
      <c r="GM37" s="232"/>
      <c r="GN37" s="232"/>
      <c r="GO37" s="235"/>
      <c r="GP37" s="229" t="str">
        <f aca="false">IF(($F37&lt;&gt;"")*($G37&lt;&gt;"")*(GM37&lt;&gt;"")*(GN37&lt;&gt;""),($F37&gt;$G37)*(GM37&gt;GN37)+($F37=$G37)*(GM37=GN37)+($F37&lt;$G37)*(GM37&lt;GN37),"")</f>
        <v/>
      </c>
      <c r="GQ37" s="229" t="str">
        <f aca="false">IF((GP37&lt;&gt;""),IF(OR($F37&lt;&gt;$G37,PrSettings!$M$4="●"),(($F37-$G37)=(GM37-GN37))*1,0),"")</f>
        <v/>
      </c>
      <c r="GR37" s="229" t="str">
        <f aca="false">IF((GP37&lt;&gt;""),($F37=GM37)*($G37=GN37),"")</f>
        <v/>
      </c>
      <c r="GS37" s="229" t="str">
        <f aca="false">IF(GP37&lt;&gt;"",IF(ABS($F37-$G37)&gt;=PrSettings!$M$7,(ABS($F37-$G37-GM37+GN37)&lt;=1)*1,IF(AND(GP37,$F37=$G37,$F37&gt;=PrSettings!$M$6),(ABS(GM37-$F37)&lt;=1)*1,IF(AND(ABS($F37-$G37-GM37+GN37)&lt;=1,$F37+$G37&gt;=PrSettings!$M$8),(ABS(GM37-$F37)&lt;=1)*(ABS(GN37-$G37)&lt;=1)*1,""))),"")</f>
        <v/>
      </c>
      <c r="GT37" s="236"/>
      <c r="GV37" s="227" t="n">
        <f aca="false">$B37</f>
        <v>4</v>
      </c>
      <c r="GW37" s="228" t="str">
        <f aca="false">GrpE!$B$7</f>
        <v>Belgium</v>
      </c>
      <c r="GX37" s="229" t="n">
        <f aca="false">$D37</f>
        <v>8</v>
      </c>
      <c r="GY37" s="228" t="str">
        <f aca="false">GrpE!$D$7</f>
        <v>Romania</v>
      </c>
      <c r="GZ37" s="232"/>
      <c r="HA37" s="232"/>
      <c r="HB37" s="235"/>
      <c r="HC37" s="229" t="str">
        <f aca="false">IF(($F37&lt;&gt;"")*($G37&lt;&gt;"")*(GZ37&lt;&gt;"")*(HA37&lt;&gt;""),($F37&gt;$G37)*(GZ37&gt;HA37)+($F37=$G37)*(GZ37=HA37)+($F37&lt;$G37)*(GZ37&lt;HA37),"")</f>
        <v/>
      </c>
      <c r="HD37" s="229" t="str">
        <f aca="false">IF((HC37&lt;&gt;""),IF(OR($F37&lt;&gt;$G37,PrSettings!$M$4="●"),(($F37-$G37)=(GZ37-HA37))*1,0),"")</f>
        <v/>
      </c>
      <c r="HE37" s="229" t="str">
        <f aca="false">IF((HC37&lt;&gt;""),($F37=GZ37)*($G37=HA37),"")</f>
        <v/>
      </c>
      <c r="HF37" s="229" t="str">
        <f aca="false">IF(HC37&lt;&gt;"",IF(ABS($F37-$G37)&gt;=PrSettings!$M$7,(ABS($F37-$G37-GZ37+HA37)&lt;=1)*1,IF(AND(HC37,$F37=$G37,$F37&gt;=PrSettings!$M$6),(ABS(GZ37-$F37)&lt;=1)*1,IF(AND(ABS($F37-$G37-GZ37+HA37)&lt;=1,$F37+$G37&gt;=PrSettings!$M$8),(ABS(GZ37-$F37)&lt;=1)*(ABS(HA37-$G37)&lt;=1)*1,""))),"")</f>
        <v/>
      </c>
      <c r="HG37" s="236"/>
      <c r="HI37" s="227" t="n">
        <f aca="false">$B37</f>
        <v>4</v>
      </c>
      <c r="HJ37" s="228" t="str">
        <f aca="false">GrpE!$B$7</f>
        <v>Belgium</v>
      </c>
      <c r="HK37" s="229" t="n">
        <f aca="false">$D37</f>
        <v>8</v>
      </c>
      <c r="HL37" s="228" t="str">
        <f aca="false">GrpE!$D$7</f>
        <v>Romania</v>
      </c>
      <c r="HM37" s="232"/>
      <c r="HN37" s="232"/>
      <c r="HO37" s="235"/>
      <c r="HP37" s="229" t="str">
        <f aca="false">IF(($F37&lt;&gt;"")*($G37&lt;&gt;"")*(HM37&lt;&gt;"")*(HN37&lt;&gt;""),($F37&gt;$G37)*(HM37&gt;HN37)+($F37=$G37)*(HM37=HN37)+($F37&lt;$G37)*(HM37&lt;HN37),"")</f>
        <v/>
      </c>
      <c r="HQ37" s="229" t="str">
        <f aca="false">IF((HP37&lt;&gt;""),IF(OR($F37&lt;&gt;$G37,PrSettings!$M$4="●"),(($F37-$G37)=(HM37-HN37))*1,0),"")</f>
        <v/>
      </c>
      <c r="HR37" s="229" t="str">
        <f aca="false">IF((HP37&lt;&gt;""),($F37=HM37)*($G37=HN37),"")</f>
        <v/>
      </c>
      <c r="HS37" s="229" t="str">
        <f aca="false">IF(HP37&lt;&gt;"",IF(ABS($F37-$G37)&gt;=PrSettings!$M$7,(ABS($F37-$G37-HM37+HN37)&lt;=1)*1,IF(AND(HP37,$F37=$G37,$F37&gt;=PrSettings!$M$6),(ABS(HM37-$F37)&lt;=1)*1,IF(AND(ABS($F37-$G37-HM37+HN37)&lt;=1,$F37+$G37&gt;=PrSettings!$M$8),(ABS(HM37-$F37)&lt;=1)*(ABS(HN37-$G37)&lt;=1)*1,""))),"")</f>
        <v/>
      </c>
      <c r="HT37" s="236"/>
      <c r="HV37" s="227" t="n">
        <f aca="false">$B37</f>
        <v>4</v>
      </c>
      <c r="HW37" s="228" t="str">
        <f aca="false">GrpE!$B$7</f>
        <v>Belgium</v>
      </c>
      <c r="HX37" s="229" t="n">
        <f aca="false">$D37</f>
        <v>8</v>
      </c>
      <c r="HY37" s="228" t="str">
        <f aca="false">GrpE!$D$7</f>
        <v>Romania</v>
      </c>
      <c r="HZ37" s="232"/>
      <c r="IA37" s="232"/>
      <c r="IB37" s="235"/>
      <c r="IC37" s="229" t="str">
        <f aca="false">IF(($F37&lt;&gt;"")*($G37&lt;&gt;"")*(HZ37&lt;&gt;"")*(IA37&lt;&gt;""),($F37&gt;$G37)*(HZ37&gt;IA37)+($F37=$G37)*(HZ37=IA37)+($F37&lt;$G37)*(HZ37&lt;IA37),"")</f>
        <v/>
      </c>
      <c r="ID37" s="229" t="str">
        <f aca="false">IF((IC37&lt;&gt;""),IF(OR($F37&lt;&gt;$G37,PrSettings!$M$4="●"),(($F37-$G37)=(HZ37-IA37))*1,0),"")</f>
        <v/>
      </c>
      <c r="IE37" s="229" t="str">
        <f aca="false">IF((IC37&lt;&gt;""),($F37=HZ37)*($G37=IA37),"")</f>
        <v/>
      </c>
      <c r="IF37" s="229" t="str">
        <f aca="false">IF(IC37&lt;&gt;"",IF(ABS($F37-$G37)&gt;=PrSettings!$M$7,(ABS($F37-$G37-HZ37+IA37)&lt;=1)*1,IF(AND(IC37,$F37=$G37,$F37&gt;=PrSettings!$M$6),(ABS(HZ37-$F37)&lt;=1)*1,IF(AND(ABS($F37-$G37-HZ37+IA37)&lt;=1,$F37+$G37&gt;=PrSettings!$M$8),(ABS(HZ37-$F37)&lt;=1)*(ABS(IA37-$G37)&lt;=1)*1,""))),"")</f>
        <v/>
      </c>
      <c r="IG37" s="236"/>
      <c r="II37" s="227" t="n">
        <f aca="false">$B37</f>
        <v>4</v>
      </c>
      <c r="IJ37" s="228" t="str">
        <f aca="false">GrpE!$B$7</f>
        <v>Belgium</v>
      </c>
      <c r="IK37" s="229" t="n">
        <f aca="false">$D37</f>
        <v>8</v>
      </c>
      <c r="IL37" s="228" t="str">
        <f aca="false">GrpE!$D$7</f>
        <v>Romania</v>
      </c>
      <c r="IM37" s="232"/>
      <c r="IN37" s="232"/>
      <c r="IO37" s="235"/>
      <c r="IP37" s="229" t="str">
        <f aca="false">IF(($F37&lt;&gt;"")*($G37&lt;&gt;"")*(IM37&lt;&gt;"")*(IN37&lt;&gt;""),($F37&gt;$G37)*(IM37&gt;IN37)+($F37=$G37)*(IM37=IN37)+($F37&lt;$G37)*(IM37&lt;IN37),"")</f>
        <v/>
      </c>
      <c r="IQ37" s="229" t="str">
        <f aca="false">IF((IP37&lt;&gt;""),IF(OR($F37&lt;&gt;$G37,PrSettings!$M$4="●"),(($F37-$G37)=(IM37-IN37))*1,0),"")</f>
        <v/>
      </c>
      <c r="IR37" s="229" t="str">
        <f aca="false">IF((IP37&lt;&gt;""),($F37=IM37)*($G37=IN37),"")</f>
        <v/>
      </c>
      <c r="IS37" s="229" t="str">
        <f aca="false">IF(IP37&lt;&gt;"",IF(ABS($F37-$G37)&gt;=PrSettings!$M$7,(ABS($F37-$G37-IM37+IN37)&lt;=1)*1,IF(AND(IP37,$F37=$G37,$F37&gt;=PrSettings!$M$6),(ABS(IM37-$F37)&lt;=1)*1,IF(AND(ABS($F37-$G37-IM37+IN37)&lt;=1,$F37+$G37&gt;=PrSettings!$M$8),(ABS(IM37-$F37)&lt;=1)*(ABS(IN37-$G37)&lt;=1)*1,""))),"")</f>
        <v/>
      </c>
      <c r="IT37" s="236"/>
      <c r="IV37" s="227" t="n">
        <f aca="false">$B37</f>
        <v>4</v>
      </c>
      <c r="IW37" s="228" t="str">
        <f aca="false">GrpE!$B$7</f>
        <v>Belgium</v>
      </c>
      <c r="IX37" s="229" t="n">
        <f aca="false">$D37</f>
        <v>8</v>
      </c>
      <c r="IY37" s="228" t="str">
        <f aca="false">GrpE!$D$7</f>
        <v>Romania</v>
      </c>
      <c r="IZ37" s="232"/>
      <c r="JA37" s="232"/>
      <c r="JB37" s="235"/>
      <c r="JC37" s="229" t="str">
        <f aca="false">IF(($F37&lt;&gt;"")*($G37&lt;&gt;"")*(IZ37&lt;&gt;"")*(JA37&lt;&gt;""),($F37&gt;$G37)*(IZ37&gt;JA37)+($F37=$G37)*(IZ37=JA37)+($F37&lt;$G37)*(IZ37&lt;JA37),"")</f>
        <v/>
      </c>
      <c r="JD37" s="229" t="str">
        <f aca="false">IF((JC37&lt;&gt;""),IF(OR($F37&lt;&gt;$G37,PrSettings!$M$4="●"),(($F37-$G37)=(IZ37-JA37))*1,0),"")</f>
        <v/>
      </c>
      <c r="JE37" s="229" t="str">
        <f aca="false">IF((JC37&lt;&gt;""),($F37=IZ37)*($G37=JA37),"")</f>
        <v/>
      </c>
      <c r="JF37" s="229" t="str">
        <f aca="false">IF(JC37&lt;&gt;"",IF(ABS($F37-$G37)&gt;=PrSettings!$M$7,(ABS($F37-$G37-IZ37+JA37)&lt;=1)*1,IF(AND(JC37,$F37=$G37,$F37&gt;=PrSettings!$M$6),(ABS(IZ37-$F37)&lt;=1)*1,IF(AND(ABS($F37-$G37-IZ37+JA37)&lt;=1,$F37+$G37&gt;=PrSettings!$M$8),(ABS(IZ37-$F37)&lt;=1)*(ABS(JA37-$G37)&lt;=1)*1,""))),"")</f>
        <v/>
      </c>
      <c r="JG37" s="236"/>
      <c r="JI37" s="227" t="n">
        <f aca="false">$B37</f>
        <v>4</v>
      </c>
      <c r="JJ37" s="228" t="str">
        <f aca="false">GrpE!$B$7</f>
        <v>Belgium</v>
      </c>
      <c r="JK37" s="229" t="n">
        <f aca="false">$D37</f>
        <v>8</v>
      </c>
      <c r="JL37" s="228" t="str">
        <f aca="false">GrpE!$D$7</f>
        <v>Romania</v>
      </c>
      <c r="JM37" s="232"/>
      <c r="JN37" s="232"/>
      <c r="JO37" s="235"/>
      <c r="JP37" s="229" t="str">
        <f aca="false">IF(($F37&lt;&gt;"")*($G37&lt;&gt;"")*(JM37&lt;&gt;"")*(JN37&lt;&gt;""),($F37&gt;$G37)*(JM37&gt;JN37)+($F37=$G37)*(JM37=JN37)+($F37&lt;$G37)*(JM37&lt;JN37),"")</f>
        <v/>
      </c>
      <c r="JQ37" s="229" t="str">
        <f aca="false">IF((JP37&lt;&gt;""),IF(OR($F37&lt;&gt;$G37,PrSettings!$M$4="●"),(($F37-$G37)=(JM37-JN37))*1,0),"")</f>
        <v/>
      </c>
      <c r="JR37" s="229" t="str">
        <f aca="false">IF((JP37&lt;&gt;""),($F37=JM37)*($G37=JN37),"")</f>
        <v/>
      </c>
      <c r="JS37" s="229" t="str">
        <f aca="false">IF(JP37&lt;&gt;"",IF(ABS($F37-$G37)&gt;=PrSettings!$M$7,(ABS($F37-$G37-JM37+JN37)&lt;=1)*1,IF(AND(JP37,$F37=$G37,$F37&gt;=PrSettings!$M$6),(ABS(JM37-$F37)&lt;=1)*1,IF(AND(ABS($F37-$G37-JM37+JN37)&lt;=1,$F37+$G37&gt;=PrSettings!$M$8),(ABS(JM37-$F37)&lt;=1)*(ABS(JN37-$G37)&lt;=1)*1,""))),"")</f>
        <v/>
      </c>
      <c r="JT37" s="236"/>
      <c r="JV37" s="227" t="n">
        <f aca="false">$B37</f>
        <v>4</v>
      </c>
      <c r="JW37" s="228" t="str">
        <f aca="false">GrpE!$B$7</f>
        <v>Belgium</v>
      </c>
      <c r="JX37" s="229" t="n">
        <f aca="false">$D37</f>
        <v>8</v>
      </c>
      <c r="JY37" s="228" t="str">
        <f aca="false">GrpE!$D$7</f>
        <v>Romania</v>
      </c>
      <c r="JZ37" s="232"/>
      <c r="KA37" s="232"/>
      <c r="KB37" s="235"/>
      <c r="KC37" s="229" t="str">
        <f aca="false">IF(($F37&lt;&gt;"")*($G37&lt;&gt;"")*(JZ37&lt;&gt;"")*(KA37&lt;&gt;""),($F37&gt;$G37)*(JZ37&gt;KA37)+($F37=$G37)*(JZ37=KA37)+($F37&lt;$G37)*(JZ37&lt;KA37),"")</f>
        <v/>
      </c>
      <c r="KD37" s="229" t="str">
        <f aca="false">IF((KC37&lt;&gt;""),IF(OR($F37&lt;&gt;$G37,PrSettings!$M$4="●"),(($F37-$G37)=(JZ37-KA37))*1,0),"")</f>
        <v/>
      </c>
      <c r="KE37" s="229" t="str">
        <f aca="false">IF((KC37&lt;&gt;""),($F37=JZ37)*($G37=KA37),"")</f>
        <v/>
      </c>
      <c r="KF37" s="229" t="str">
        <f aca="false">IF(KC37&lt;&gt;"",IF(ABS($F37-$G37)&gt;=PrSettings!$M$7,(ABS($F37-$G37-JZ37+KA37)&lt;=1)*1,IF(AND(KC37,$F37=$G37,$F37&gt;=PrSettings!$M$6),(ABS(JZ37-$F37)&lt;=1)*1,IF(AND(ABS($F37-$G37-JZ37+KA37)&lt;=1,$F37+$G37&gt;=PrSettings!$M$8),(ABS(JZ37-$F37)&lt;=1)*(ABS(KA37-$G37)&lt;=1)*1,""))),"")</f>
        <v/>
      </c>
      <c r="KG37" s="236"/>
      <c r="KI37" s="227" t="n">
        <f aca="false">$B37</f>
        <v>4</v>
      </c>
      <c r="KJ37" s="228" t="str">
        <f aca="false">GrpE!$B$7</f>
        <v>Belgium</v>
      </c>
      <c r="KK37" s="229" t="n">
        <f aca="false">$D37</f>
        <v>8</v>
      </c>
      <c r="KL37" s="228" t="str">
        <f aca="false">GrpE!$D$7</f>
        <v>Romania</v>
      </c>
      <c r="KM37" s="232"/>
      <c r="KN37" s="232"/>
      <c r="KO37" s="235"/>
      <c r="KP37" s="229" t="str">
        <f aca="false">IF(($F37&lt;&gt;"")*($G37&lt;&gt;"")*(KM37&lt;&gt;"")*(KN37&lt;&gt;""),($F37&gt;$G37)*(KM37&gt;KN37)+($F37=$G37)*(KM37=KN37)+($F37&lt;$G37)*(KM37&lt;KN37),"")</f>
        <v/>
      </c>
      <c r="KQ37" s="229" t="str">
        <f aca="false">IF((KP37&lt;&gt;""),IF(OR($F37&lt;&gt;$G37,PrSettings!$M$4="●"),(($F37-$G37)=(KM37-KN37))*1,0),"")</f>
        <v/>
      </c>
      <c r="KR37" s="229" t="str">
        <f aca="false">IF((KP37&lt;&gt;""),($F37=KM37)*($G37=KN37),"")</f>
        <v/>
      </c>
      <c r="KS37" s="229" t="str">
        <f aca="false">IF(KP37&lt;&gt;"",IF(ABS($F37-$G37)&gt;=PrSettings!$M$7,(ABS($F37-$G37-KM37+KN37)&lt;=1)*1,IF(AND(KP37,$F37=$G37,$F37&gt;=PrSettings!$M$6),(ABS(KM37-$F37)&lt;=1)*1,IF(AND(ABS($F37-$G37-KM37+KN37)&lt;=1,$F37+$G37&gt;=PrSettings!$M$8),(ABS(KM37-$F37)&lt;=1)*(ABS(KN37-$G37)&lt;=1)*1,""))),"")</f>
        <v/>
      </c>
      <c r="KT37" s="236"/>
      <c r="KV37" s="227" t="n">
        <f aca="false">$B37</f>
        <v>4</v>
      </c>
      <c r="KW37" s="228" t="str">
        <f aca="false">GrpE!$B$7</f>
        <v>Belgium</v>
      </c>
      <c r="KX37" s="229" t="n">
        <f aca="false">$D37</f>
        <v>8</v>
      </c>
      <c r="KY37" s="228" t="str">
        <f aca="false">GrpE!$D$7</f>
        <v>Romania</v>
      </c>
      <c r="KZ37" s="232"/>
      <c r="LA37" s="232"/>
      <c r="LB37" s="235"/>
      <c r="LC37" s="229" t="str">
        <f aca="false">IF(($F37&lt;&gt;"")*($G37&lt;&gt;"")*(KZ37&lt;&gt;"")*(LA37&lt;&gt;""),($F37&gt;$G37)*(KZ37&gt;LA37)+($F37=$G37)*(KZ37=LA37)+($F37&lt;$G37)*(KZ37&lt;LA37),"")</f>
        <v/>
      </c>
      <c r="LD37" s="229" t="str">
        <f aca="false">IF((LC37&lt;&gt;""),IF(OR($F37&lt;&gt;$G37,PrSettings!$M$4="●"),(($F37-$G37)=(KZ37-LA37))*1,0),"")</f>
        <v/>
      </c>
      <c r="LE37" s="229" t="str">
        <f aca="false">IF((LC37&lt;&gt;""),($F37=KZ37)*($G37=LA37),"")</f>
        <v/>
      </c>
      <c r="LF37" s="229" t="str">
        <f aca="false">IF(LC37&lt;&gt;"",IF(ABS($F37-$G37)&gt;=PrSettings!$M$7,(ABS($F37-$G37-KZ37+LA37)&lt;=1)*1,IF(AND(LC37,$F37=$G37,$F37&gt;=PrSettings!$M$6),(ABS(KZ37-$F37)&lt;=1)*1,IF(AND(ABS($F37-$G37-KZ37+LA37)&lt;=1,$F37+$G37&gt;=PrSettings!$M$8),(ABS(KZ37-$F37)&lt;=1)*(ABS(LA37-$G37)&lt;=1)*1,""))),"")</f>
        <v/>
      </c>
      <c r="LG37" s="236"/>
      <c r="LI37" s="227" t="n">
        <f aca="false">$B37</f>
        <v>4</v>
      </c>
      <c r="LJ37" s="228" t="str">
        <f aca="false">GrpE!$B$7</f>
        <v>Belgium</v>
      </c>
      <c r="LK37" s="229" t="n">
        <f aca="false">$D37</f>
        <v>8</v>
      </c>
      <c r="LL37" s="228" t="str">
        <f aca="false">GrpE!$D$7</f>
        <v>Romania</v>
      </c>
      <c r="LM37" s="232"/>
      <c r="LN37" s="232"/>
      <c r="LO37" s="235"/>
      <c r="LP37" s="229" t="str">
        <f aca="false">IF(($F37&lt;&gt;"")*($G37&lt;&gt;"")*(LM37&lt;&gt;"")*(LN37&lt;&gt;""),($F37&gt;$G37)*(LM37&gt;LN37)+($F37=$G37)*(LM37=LN37)+($F37&lt;$G37)*(LM37&lt;LN37),"")</f>
        <v/>
      </c>
      <c r="LQ37" s="229" t="str">
        <f aca="false">IF((LP37&lt;&gt;""),IF(OR($F37&lt;&gt;$G37,PrSettings!$M$4="●"),(($F37-$G37)=(LM37-LN37))*1,0),"")</f>
        <v/>
      </c>
      <c r="LR37" s="229" t="str">
        <f aca="false">IF((LP37&lt;&gt;""),($F37=LM37)*($G37=LN37),"")</f>
        <v/>
      </c>
      <c r="LS37" s="229" t="str">
        <f aca="false">IF(LP37&lt;&gt;"",IF(ABS($F37-$G37)&gt;=PrSettings!$M$7,(ABS($F37-$G37-LM37+LN37)&lt;=1)*1,IF(AND(LP37,$F37=$G37,$F37&gt;=PrSettings!$M$6),(ABS(LM37-$F37)&lt;=1)*1,IF(AND(ABS($F37-$G37-LM37+LN37)&lt;=1,$F37+$G37&gt;=PrSettings!$M$8),(ABS(LM37-$F37)&lt;=1)*(ABS(LN37-$G37)&lt;=1)*1,""))),"")</f>
        <v/>
      </c>
      <c r="LT37" s="236"/>
      <c r="LV37" s="227" t="n">
        <f aca="false">$B37</f>
        <v>4</v>
      </c>
      <c r="LW37" s="228" t="str">
        <f aca="false">GrpE!$B$7</f>
        <v>Belgium</v>
      </c>
      <c r="LX37" s="229" t="n">
        <f aca="false">$D37</f>
        <v>8</v>
      </c>
      <c r="LY37" s="228" t="str">
        <f aca="false">GrpE!$D$7</f>
        <v>Romania</v>
      </c>
      <c r="LZ37" s="232"/>
      <c r="MA37" s="232"/>
      <c r="MB37" s="235"/>
      <c r="MC37" s="229" t="str">
        <f aca="false">IF(($F37&lt;&gt;"")*($G37&lt;&gt;"")*(LZ37&lt;&gt;"")*(MA37&lt;&gt;""),($F37&gt;$G37)*(LZ37&gt;MA37)+($F37=$G37)*(LZ37=MA37)+($F37&lt;$G37)*(LZ37&lt;MA37),"")</f>
        <v/>
      </c>
      <c r="MD37" s="229" t="str">
        <f aca="false">IF((MC37&lt;&gt;""),IF(OR($F37&lt;&gt;$G37,PrSettings!$M$4="●"),(($F37-$G37)=(LZ37-MA37))*1,0),"")</f>
        <v/>
      </c>
      <c r="ME37" s="229" t="str">
        <f aca="false">IF((MC37&lt;&gt;""),($F37=LZ37)*($G37=MA37),"")</f>
        <v/>
      </c>
      <c r="MF37" s="229" t="str">
        <f aca="false">IF(MC37&lt;&gt;"",IF(ABS($F37-$G37)&gt;=PrSettings!$M$7,(ABS($F37-$G37-LZ37+MA37)&lt;=1)*1,IF(AND(MC37,$F37=$G37,$F37&gt;=PrSettings!$M$6),(ABS(LZ37-$F37)&lt;=1)*1,IF(AND(ABS($F37-$G37-LZ37+MA37)&lt;=1,$F37+$G37&gt;=PrSettings!$M$8),(ABS(LZ37-$F37)&lt;=1)*(ABS(MA37-$G37)&lt;=1)*1,""))),"")</f>
        <v/>
      </c>
      <c r="MG37" s="236"/>
    </row>
    <row r="38" customFormat="false" ht="15.75" hidden="false" customHeight="true" outlineLevel="0" collapsed="false">
      <c r="A38" s="153"/>
      <c r="B38" s="227" t="n">
        <f aca="false" t="array" ref="B38:B38">INDEX(Groups!$C$7:$C$35,MATCH(C38,Groups!$D$7:$D$35,0))</f>
        <v>16</v>
      </c>
      <c r="C38" s="228" t="str">
        <f aca="false">GrpE!$B$8</f>
        <v>Slovakia</v>
      </c>
      <c r="D38" s="229" t="n">
        <f aca="false" t="array" ref="D38:D38">INDEX(Groups!$C$7:$C$35,MATCH(E38,Groups!$D$7:$D$35,0))</f>
        <v>8</v>
      </c>
      <c r="E38" s="228" t="str">
        <f aca="false">GrpE!$D$8</f>
        <v>Romania</v>
      </c>
      <c r="F38" s="230" t="n">
        <f aca="false">GrpE!$E$8</f>
        <v>0</v>
      </c>
      <c r="G38" s="231" t="n">
        <f aca="false">GrpE!$G$8</f>
        <v>1</v>
      </c>
      <c r="H38" s="107"/>
      <c r="I38" s="227" t="n">
        <f aca="false">$B38</f>
        <v>16</v>
      </c>
      <c r="J38" s="228" t="str">
        <f aca="false">GrpE!$B$8</f>
        <v>Slovakia</v>
      </c>
      <c r="K38" s="229" t="n">
        <f aca="false">$D38</f>
        <v>8</v>
      </c>
      <c r="L38" s="228" t="str">
        <f aca="false">GrpE!$D$8</f>
        <v>Romania</v>
      </c>
      <c r="M38" s="232"/>
      <c r="N38" s="232"/>
      <c r="O38" s="235"/>
      <c r="P38" s="229" t="str">
        <f aca="false">IF(($F38&lt;&gt;"")*($G38&lt;&gt;"")*(M38&lt;&gt;"")*(N38&lt;&gt;""),($F38&gt;$G38)*(M38&gt;N38)+($F38=$G38)*(M38=N38)+($F38&lt;$G38)*(M38&lt;N38),"")</f>
        <v/>
      </c>
      <c r="Q38" s="229" t="str">
        <f aca="false">IF((P38&lt;&gt;""),IF(OR($F38&lt;&gt;$G38,PrSettings!$M$4="●"),(($F38-$G38)=(M38-N38))*1,0),"")</f>
        <v/>
      </c>
      <c r="R38" s="229" t="str">
        <f aca="false">IF((P38&lt;&gt;""),($F38=M38)*($G38=N38),"")</f>
        <v/>
      </c>
      <c r="S38" s="229" t="str">
        <f aca="false">IF(P38&lt;&gt;"",IF(ABS($F38-$G38)&gt;=PrSettings!$M$7,(ABS($F38-$G38-M38+N38)&lt;=1)*1,IF(AND(P38,$F38=$G38,$F38&gt;=PrSettings!$M$6),(ABS(M38-$F38)&lt;=1)*1,IF(AND(ABS($F38-$G38-M38+N38)&lt;=1,$F38+$G38&gt;=PrSettings!$M$8),(ABS(M38-$F38)&lt;=1)*(ABS(N38-$G38)&lt;=1)*1,""))),"")</f>
        <v/>
      </c>
      <c r="T38" s="236"/>
      <c r="V38" s="227" t="n">
        <f aca="false">$B38</f>
        <v>16</v>
      </c>
      <c r="W38" s="228" t="str">
        <f aca="false">GrpE!$B$8</f>
        <v>Slovakia</v>
      </c>
      <c r="X38" s="229" t="n">
        <f aca="false">$D38</f>
        <v>8</v>
      </c>
      <c r="Y38" s="228" t="str">
        <f aca="false">GrpE!$D$8</f>
        <v>Romania</v>
      </c>
      <c r="Z38" s="232"/>
      <c r="AA38" s="232"/>
      <c r="AB38" s="235"/>
      <c r="AC38" s="229" t="str">
        <f aca="false">IF(($F38&lt;&gt;"")*($G38&lt;&gt;"")*(Z38&lt;&gt;"")*(AA38&lt;&gt;""),($F38&gt;$G38)*(Z38&gt;AA38)+($F38=$G38)*(Z38=AA38)+($F38&lt;$G38)*(Z38&lt;AA38),"")</f>
        <v/>
      </c>
      <c r="AD38" s="229" t="str">
        <f aca="false">IF((AC38&lt;&gt;""),IF(OR($F38&lt;&gt;$G38,PrSettings!$M$4="●"),(($F38-$G38)=(Z38-AA38))*1,0),"")</f>
        <v/>
      </c>
      <c r="AE38" s="229" t="str">
        <f aca="false">IF((AC38&lt;&gt;""),($F38=Z38)*($G38=AA38),"")</f>
        <v/>
      </c>
      <c r="AF38" s="229" t="str">
        <f aca="false">IF(AC38&lt;&gt;"",IF(ABS($F38-$G38)&gt;=PrSettings!$M$7,(ABS($F38-$G38-Z38+AA38)&lt;=1)*1,IF(AND(AC38,$F38=$G38,$F38&gt;=PrSettings!$M$6),(ABS(Z38-$F38)&lt;=1)*1,IF(AND(ABS($F38-$G38-Z38+AA38)&lt;=1,$F38+$G38&gt;=PrSettings!$M$8),(ABS(Z38-$F38)&lt;=1)*(ABS(AA38-$G38)&lt;=1)*1,""))),"")</f>
        <v/>
      </c>
      <c r="AG38" s="236"/>
      <c r="AI38" s="227" t="n">
        <f aca="false">$B38</f>
        <v>16</v>
      </c>
      <c r="AJ38" s="228" t="str">
        <f aca="false">GrpE!$B$8</f>
        <v>Slovakia</v>
      </c>
      <c r="AK38" s="229" t="n">
        <f aca="false">$D38</f>
        <v>8</v>
      </c>
      <c r="AL38" s="228" t="str">
        <f aca="false">GrpE!$D$8</f>
        <v>Romania</v>
      </c>
      <c r="AM38" s="232"/>
      <c r="AN38" s="232"/>
      <c r="AO38" s="235"/>
      <c r="AP38" s="229" t="str">
        <f aca="false">IF(($F38&lt;&gt;"")*($G38&lt;&gt;"")*(AM38&lt;&gt;"")*(AN38&lt;&gt;""),($F38&gt;$G38)*(AM38&gt;AN38)+($F38=$G38)*(AM38=AN38)+($F38&lt;$G38)*(AM38&lt;AN38),"")</f>
        <v/>
      </c>
      <c r="AQ38" s="229" t="str">
        <f aca="false">IF((AP38&lt;&gt;""),IF(OR($F38&lt;&gt;$G38,PrSettings!$M$4="●"),(($F38-$G38)=(AM38-AN38))*1,0),"")</f>
        <v/>
      </c>
      <c r="AR38" s="229" t="str">
        <f aca="false">IF((AP38&lt;&gt;""),($F38=AM38)*($G38=AN38),"")</f>
        <v/>
      </c>
      <c r="AS38" s="229" t="str">
        <f aca="false">IF(AP38&lt;&gt;"",IF(ABS($F38-$G38)&gt;=PrSettings!$M$7,(ABS($F38-$G38-AM38+AN38)&lt;=1)*1,IF(AND(AP38,$F38=$G38,$F38&gt;=PrSettings!$M$6),(ABS(AM38-$F38)&lt;=1)*1,IF(AND(ABS($F38-$G38-AM38+AN38)&lt;=1,$F38+$G38&gt;=PrSettings!$M$8),(ABS(AM38-$F38)&lt;=1)*(ABS(AN38-$G38)&lt;=1)*1,""))),"")</f>
        <v/>
      </c>
      <c r="AT38" s="236"/>
      <c r="AV38" s="227" t="n">
        <f aca="false">$B38</f>
        <v>16</v>
      </c>
      <c r="AW38" s="228" t="str">
        <f aca="false">GrpE!$B$8</f>
        <v>Slovakia</v>
      </c>
      <c r="AX38" s="229" t="n">
        <f aca="false">$D38</f>
        <v>8</v>
      </c>
      <c r="AY38" s="228" t="str">
        <f aca="false">GrpE!$D$8</f>
        <v>Romania</v>
      </c>
      <c r="AZ38" s="232"/>
      <c r="BA38" s="232"/>
      <c r="BB38" s="235"/>
      <c r="BC38" s="229" t="str">
        <f aca="false">IF(($F38&lt;&gt;"")*($G38&lt;&gt;"")*(AZ38&lt;&gt;"")*(BA38&lt;&gt;""),($F38&gt;$G38)*(AZ38&gt;BA38)+($F38=$G38)*(AZ38=BA38)+($F38&lt;$G38)*(AZ38&lt;BA38),"")</f>
        <v/>
      </c>
      <c r="BD38" s="229" t="str">
        <f aca="false">IF((BC38&lt;&gt;""),IF(OR($F38&lt;&gt;$G38,PrSettings!$M$4="●"),(($F38-$G38)=(AZ38-BA38))*1,0),"")</f>
        <v/>
      </c>
      <c r="BE38" s="229" t="str">
        <f aca="false">IF((BC38&lt;&gt;""),($F38=AZ38)*($G38=BA38),"")</f>
        <v/>
      </c>
      <c r="BF38" s="229" t="str">
        <f aca="false">IF(BC38&lt;&gt;"",IF(ABS($F38-$G38)&gt;=PrSettings!$M$7,(ABS($F38-$G38-AZ38+BA38)&lt;=1)*1,IF(AND(BC38,$F38=$G38,$F38&gt;=PrSettings!$M$6),(ABS(AZ38-$F38)&lt;=1)*1,IF(AND(ABS($F38-$G38-AZ38+BA38)&lt;=1,$F38+$G38&gt;=PrSettings!$M$8),(ABS(AZ38-$F38)&lt;=1)*(ABS(BA38-$G38)&lt;=1)*1,""))),"")</f>
        <v/>
      </c>
      <c r="BG38" s="236"/>
      <c r="BI38" s="227" t="n">
        <f aca="false">$B38</f>
        <v>16</v>
      </c>
      <c r="BJ38" s="228" t="str">
        <f aca="false">GrpE!$B$8</f>
        <v>Slovakia</v>
      </c>
      <c r="BK38" s="229" t="n">
        <f aca="false">$D38</f>
        <v>8</v>
      </c>
      <c r="BL38" s="228" t="str">
        <f aca="false">GrpE!$D$8</f>
        <v>Romania</v>
      </c>
      <c r="BM38" s="232"/>
      <c r="BN38" s="232"/>
      <c r="BO38" s="235"/>
      <c r="BP38" s="229" t="str">
        <f aca="false">IF(($F38&lt;&gt;"")*($G38&lt;&gt;"")*(BM38&lt;&gt;"")*(BN38&lt;&gt;""),($F38&gt;$G38)*(BM38&gt;BN38)+($F38=$G38)*(BM38=BN38)+($F38&lt;$G38)*(BM38&lt;BN38),"")</f>
        <v/>
      </c>
      <c r="BQ38" s="229" t="str">
        <f aca="false">IF((BP38&lt;&gt;""),IF(OR($F38&lt;&gt;$G38,PrSettings!$M$4="●"),(($F38-$G38)=(BM38-BN38))*1,0),"")</f>
        <v/>
      </c>
      <c r="BR38" s="229" t="str">
        <f aca="false">IF((BP38&lt;&gt;""),($F38=BM38)*($G38=BN38),"")</f>
        <v/>
      </c>
      <c r="BS38" s="229" t="str">
        <f aca="false">IF(BP38&lt;&gt;"",IF(ABS($F38-$G38)&gt;=PrSettings!$M$7,(ABS($F38-$G38-BM38+BN38)&lt;=1)*1,IF(AND(BP38,$F38=$G38,$F38&gt;=PrSettings!$M$6),(ABS(BM38-$F38)&lt;=1)*1,IF(AND(ABS($F38-$G38-BM38+BN38)&lt;=1,$F38+$G38&gt;=PrSettings!$M$8),(ABS(BM38-$F38)&lt;=1)*(ABS(BN38-$G38)&lt;=1)*1,""))),"")</f>
        <v/>
      </c>
      <c r="BT38" s="236"/>
      <c r="BV38" s="227" t="n">
        <f aca="false">$B38</f>
        <v>16</v>
      </c>
      <c r="BW38" s="228" t="str">
        <f aca="false">GrpE!$B$8</f>
        <v>Slovakia</v>
      </c>
      <c r="BX38" s="229" t="n">
        <f aca="false">$D38</f>
        <v>8</v>
      </c>
      <c r="BY38" s="228" t="str">
        <f aca="false">GrpE!$D$8</f>
        <v>Romania</v>
      </c>
      <c r="BZ38" s="232"/>
      <c r="CA38" s="232"/>
      <c r="CB38" s="235"/>
      <c r="CC38" s="229" t="str">
        <f aca="false">IF(($F38&lt;&gt;"")*($G38&lt;&gt;"")*(BZ38&lt;&gt;"")*(CA38&lt;&gt;""),($F38&gt;$G38)*(BZ38&gt;CA38)+($F38=$G38)*(BZ38=CA38)+($F38&lt;$G38)*(BZ38&lt;CA38),"")</f>
        <v/>
      </c>
      <c r="CD38" s="229" t="str">
        <f aca="false">IF((CC38&lt;&gt;""),IF(OR($F38&lt;&gt;$G38,PrSettings!$M$4="●"),(($F38-$G38)=(BZ38-CA38))*1,0),"")</f>
        <v/>
      </c>
      <c r="CE38" s="229" t="str">
        <f aca="false">IF((CC38&lt;&gt;""),($F38=BZ38)*($G38=CA38),"")</f>
        <v/>
      </c>
      <c r="CF38" s="229" t="str">
        <f aca="false">IF(CC38&lt;&gt;"",IF(ABS($F38-$G38)&gt;=PrSettings!$M$7,(ABS($F38-$G38-BZ38+CA38)&lt;=1)*1,IF(AND(CC38,$F38=$G38,$F38&gt;=PrSettings!$M$6),(ABS(BZ38-$F38)&lt;=1)*1,IF(AND(ABS($F38-$G38-BZ38+CA38)&lt;=1,$F38+$G38&gt;=PrSettings!$M$8),(ABS(BZ38-$F38)&lt;=1)*(ABS(CA38-$G38)&lt;=1)*1,""))),"")</f>
        <v/>
      </c>
      <c r="CG38" s="236"/>
      <c r="CI38" s="227" t="n">
        <f aca="false">$B38</f>
        <v>16</v>
      </c>
      <c r="CJ38" s="228" t="str">
        <f aca="false">GrpE!$B$8</f>
        <v>Slovakia</v>
      </c>
      <c r="CK38" s="229" t="n">
        <f aca="false">$D38</f>
        <v>8</v>
      </c>
      <c r="CL38" s="228" t="str">
        <f aca="false">GrpE!$D$8</f>
        <v>Romania</v>
      </c>
      <c r="CM38" s="232"/>
      <c r="CN38" s="232"/>
      <c r="CO38" s="235"/>
      <c r="CP38" s="229" t="str">
        <f aca="false">IF(($F38&lt;&gt;"")*($G38&lt;&gt;"")*(CM38&lt;&gt;"")*(CN38&lt;&gt;""),($F38&gt;$G38)*(CM38&gt;CN38)+($F38=$G38)*(CM38=CN38)+($F38&lt;$G38)*(CM38&lt;CN38),"")</f>
        <v/>
      </c>
      <c r="CQ38" s="229" t="str">
        <f aca="false">IF((CP38&lt;&gt;""),IF(OR($F38&lt;&gt;$G38,PrSettings!$M$4="●"),(($F38-$G38)=(CM38-CN38))*1,0),"")</f>
        <v/>
      </c>
      <c r="CR38" s="229" t="str">
        <f aca="false">IF((CP38&lt;&gt;""),($F38=CM38)*($G38=CN38),"")</f>
        <v/>
      </c>
      <c r="CS38" s="229" t="str">
        <f aca="false">IF(CP38&lt;&gt;"",IF(ABS($F38-$G38)&gt;=PrSettings!$M$7,(ABS($F38-$G38-CM38+CN38)&lt;=1)*1,IF(AND(CP38,$F38=$G38,$F38&gt;=PrSettings!$M$6),(ABS(CM38-$F38)&lt;=1)*1,IF(AND(ABS($F38-$G38-CM38+CN38)&lt;=1,$F38+$G38&gt;=PrSettings!$M$8),(ABS(CM38-$F38)&lt;=1)*(ABS(CN38-$G38)&lt;=1)*1,""))),"")</f>
        <v/>
      </c>
      <c r="CT38" s="236"/>
      <c r="CV38" s="227" t="n">
        <f aca="false">$B38</f>
        <v>16</v>
      </c>
      <c r="CW38" s="228" t="str">
        <f aca="false">GrpE!$B$8</f>
        <v>Slovakia</v>
      </c>
      <c r="CX38" s="229" t="n">
        <f aca="false">$D38</f>
        <v>8</v>
      </c>
      <c r="CY38" s="228" t="str">
        <f aca="false">GrpE!$D$8</f>
        <v>Romania</v>
      </c>
      <c r="CZ38" s="232"/>
      <c r="DA38" s="232"/>
      <c r="DB38" s="235"/>
      <c r="DC38" s="229" t="str">
        <f aca="false">IF(($F38&lt;&gt;"")*($G38&lt;&gt;"")*(CZ38&lt;&gt;"")*(DA38&lt;&gt;""),($F38&gt;$G38)*(CZ38&gt;DA38)+($F38=$G38)*(CZ38=DA38)+($F38&lt;$G38)*(CZ38&lt;DA38),"")</f>
        <v/>
      </c>
      <c r="DD38" s="229" t="str">
        <f aca="false">IF((DC38&lt;&gt;""),IF(OR($F38&lt;&gt;$G38,PrSettings!$M$4="●"),(($F38-$G38)=(CZ38-DA38))*1,0),"")</f>
        <v/>
      </c>
      <c r="DE38" s="229" t="str">
        <f aca="false">IF((DC38&lt;&gt;""),($F38=CZ38)*($G38=DA38),"")</f>
        <v/>
      </c>
      <c r="DF38" s="229" t="str">
        <f aca="false">IF(DC38&lt;&gt;"",IF(ABS($F38-$G38)&gt;=PrSettings!$M$7,(ABS($F38-$G38-CZ38+DA38)&lt;=1)*1,IF(AND(DC38,$F38=$G38,$F38&gt;=PrSettings!$M$6),(ABS(CZ38-$F38)&lt;=1)*1,IF(AND(ABS($F38-$G38-CZ38+DA38)&lt;=1,$F38+$G38&gt;=PrSettings!$M$8),(ABS(CZ38-$F38)&lt;=1)*(ABS(DA38-$G38)&lt;=1)*1,""))),"")</f>
        <v/>
      </c>
      <c r="DG38" s="236"/>
      <c r="DI38" s="227" t="n">
        <f aca="false">$B38</f>
        <v>16</v>
      </c>
      <c r="DJ38" s="228" t="str">
        <f aca="false">GrpE!$B$8</f>
        <v>Slovakia</v>
      </c>
      <c r="DK38" s="229" t="n">
        <f aca="false">$D38</f>
        <v>8</v>
      </c>
      <c r="DL38" s="228" t="str">
        <f aca="false">GrpE!$D$8</f>
        <v>Romania</v>
      </c>
      <c r="DM38" s="232"/>
      <c r="DN38" s="232"/>
      <c r="DO38" s="235"/>
      <c r="DP38" s="229" t="str">
        <f aca="false">IF(($F38&lt;&gt;"")*($G38&lt;&gt;"")*(DM38&lt;&gt;"")*(DN38&lt;&gt;""),($F38&gt;$G38)*(DM38&gt;DN38)+($F38=$G38)*(DM38=DN38)+($F38&lt;$G38)*(DM38&lt;DN38),"")</f>
        <v/>
      </c>
      <c r="DQ38" s="229" t="str">
        <f aca="false">IF((DP38&lt;&gt;""),IF(OR($F38&lt;&gt;$G38,PrSettings!$M$4="●"),(($F38-$G38)=(DM38-DN38))*1,0),"")</f>
        <v/>
      </c>
      <c r="DR38" s="229" t="str">
        <f aca="false">IF((DP38&lt;&gt;""),($F38=DM38)*($G38=DN38),"")</f>
        <v/>
      </c>
      <c r="DS38" s="229" t="str">
        <f aca="false">IF(DP38&lt;&gt;"",IF(ABS($F38-$G38)&gt;=PrSettings!$M$7,(ABS($F38-$G38-DM38+DN38)&lt;=1)*1,IF(AND(DP38,$F38=$G38,$F38&gt;=PrSettings!$M$6),(ABS(DM38-$F38)&lt;=1)*1,IF(AND(ABS($F38-$G38-DM38+DN38)&lt;=1,$F38+$G38&gt;=PrSettings!$M$8),(ABS(DM38-$F38)&lt;=1)*(ABS(DN38-$G38)&lt;=1)*1,""))),"")</f>
        <v/>
      </c>
      <c r="DT38" s="236"/>
      <c r="DV38" s="227" t="n">
        <f aca="false">$B38</f>
        <v>16</v>
      </c>
      <c r="DW38" s="228" t="str">
        <f aca="false">GrpE!$B$8</f>
        <v>Slovakia</v>
      </c>
      <c r="DX38" s="229" t="n">
        <f aca="false">$D38</f>
        <v>8</v>
      </c>
      <c r="DY38" s="228" t="str">
        <f aca="false">GrpE!$D$8</f>
        <v>Romania</v>
      </c>
      <c r="DZ38" s="232"/>
      <c r="EA38" s="232"/>
      <c r="EB38" s="235"/>
      <c r="EC38" s="229" t="str">
        <f aca="false">IF(($F38&lt;&gt;"")*($G38&lt;&gt;"")*(DZ38&lt;&gt;"")*(EA38&lt;&gt;""),($F38&gt;$G38)*(DZ38&gt;EA38)+($F38=$G38)*(DZ38=EA38)+($F38&lt;$G38)*(DZ38&lt;EA38),"")</f>
        <v/>
      </c>
      <c r="ED38" s="229" t="str">
        <f aca="false">IF((EC38&lt;&gt;""),IF(OR($F38&lt;&gt;$G38,PrSettings!$M$4="●"),(($F38-$G38)=(DZ38-EA38))*1,0),"")</f>
        <v/>
      </c>
      <c r="EE38" s="229" t="str">
        <f aca="false">IF((EC38&lt;&gt;""),($F38=DZ38)*($G38=EA38),"")</f>
        <v/>
      </c>
      <c r="EF38" s="229" t="str">
        <f aca="false">IF(EC38&lt;&gt;"",IF(ABS($F38-$G38)&gt;=PrSettings!$M$7,(ABS($F38-$G38-DZ38+EA38)&lt;=1)*1,IF(AND(EC38,$F38=$G38,$F38&gt;=PrSettings!$M$6),(ABS(DZ38-$F38)&lt;=1)*1,IF(AND(ABS($F38-$G38-DZ38+EA38)&lt;=1,$F38+$G38&gt;=PrSettings!$M$8),(ABS(DZ38-$F38)&lt;=1)*(ABS(EA38-$G38)&lt;=1)*1,""))),"")</f>
        <v/>
      </c>
      <c r="EG38" s="236"/>
      <c r="EI38" s="227" t="n">
        <f aca="false">$B38</f>
        <v>16</v>
      </c>
      <c r="EJ38" s="228" t="str">
        <f aca="false">GrpE!$B$8</f>
        <v>Slovakia</v>
      </c>
      <c r="EK38" s="229" t="n">
        <f aca="false">$D38</f>
        <v>8</v>
      </c>
      <c r="EL38" s="228" t="str">
        <f aca="false">GrpE!$D$8</f>
        <v>Romania</v>
      </c>
      <c r="EM38" s="232"/>
      <c r="EN38" s="232"/>
      <c r="EO38" s="235"/>
      <c r="EP38" s="229" t="str">
        <f aca="false">IF(($F38&lt;&gt;"")*($G38&lt;&gt;"")*(EM38&lt;&gt;"")*(EN38&lt;&gt;""),($F38&gt;$G38)*(EM38&gt;EN38)+($F38=$G38)*(EM38=EN38)+($F38&lt;$G38)*(EM38&lt;EN38),"")</f>
        <v/>
      </c>
      <c r="EQ38" s="229" t="str">
        <f aca="false">IF((EP38&lt;&gt;""),IF(OR($F38&lt;&gt;$G38,PrSettings!$M$4="●"),(($F38-$G38)=(EM38-EN38))*1,0),"")</f>
        <v/>
      </c>
      <c r="ER38" s="229" t="str">
        <f aca="false">IF((EP38&lt;&gt;""),($F38=EM38)*($G38=EN38),"")</f>
        <v/>
      </c>
      <c r="ES38" s="229" t="str">
        <f aca="false">IF(EP38&lt;&gt;"",IF(ABS($F38-$G38)&gt;=PrSettings!$M$7,(ABS($F38-$G38-EM38+EN38)&lt;=1)*1,IF(AND(EP38,$F38=$G38,$F38&gt;=PrSettings!$M$6),(ABS(EM38-$F38)&lt;=1)*1,IF(AND(ABS($F38-$G38-EM38+EN38)&lt;=1,$F38+$G38&gt;=PrSettings!$M$8),(ABS(EM38-$F38)&lt;=1)*(ABS(EN38-$G38)&lt;=1)*1,""))),"")</f>
        <v/>
      </c>
      <c r="ET38" s="236"/>
      <c r="EV38" s="227" t="n">
        <f aca="false">$B38</f>
        <v>16</v>
      </c>
      <c r="EW38" s="228" t="str">
        <f aca="false">GrpE!$B$8</f>
        <v>Slovakia</v>
      </c>
      <c r="EX38" s="229" t="n">
        <f aca="false">$D38</f>
        <v>8</v>
      </c>
      <c r="EY38" s="228" t="str">
        <f aca="false">GrpE!$D$8</f>
        <v>Romania</v>
      </c>
      <c r="EZ38" s="232"/>
      <c r="FA38" s="232"/>
      <c r="FB38" s="235"/>
      <c r="FC38" s="229" t="str">
        <f aca="false">IF(($F38&lt;&gt;"")*($G38&lt;&gt;"")*(EZ38&lt;&gt;"")*(FA38&lt;&gt;""),($F38&gt;$G38)*(EZ38&gt;FA38)+($F38=$G38)*(EZ38=FA38)+($F38&lt;$G38)*(EZ38&lt;FA38),"")</f>
        <v/>
      </c>
      <c r="FD38" s="229" t="str">
        <f aca="false">IF((FC38&lt;&gt;""),IF(OR($F38&lt;&gt;$G38,PrSettings!$M$4="●"),(($F38-$G38)=(EZ38-FA38))*1,0),"")</f>
        <v/>
      </c>
      <c r="FE38" s="229" t="str">
        <f aca="false">IF((FC38&lt;&gt;""),($F38=EZ38)*($G38=FA38),"")</f>
        <v/>
      </c>
      <c r="FF38" s="229" t="str">
        <f aca="false">IF(FC38&lt;&gt;"",IF(ABS($F38-$G38)&gt;=PrSettings!$M$7,(ABS($F38-$G38-EZ38+FA38)&lt;=1)*1,IF(AND(FC38,$F38=$G38,$F38&gt;=PrSettings!$M$6),(ABS(EZ38-$F38)&lt;=1)*1,IF(AND(ABS($F38-$G38-EZ38+FA38)&lt;=1,$F38+$G38&gt;=PrSettings!$M$8),(ABS(EZ38-$F38)&lt;=1)*(ABS(FA38-$G38)&lt;=1)*1,""))),"")</f>
        <v/>
      </c>
      <c r="FG38" s="236"/>
      <c r="FI38" s="227" t="n">
        <f aca="false">$B38</f>
        <v>16</v>
      </c>
      <c r="FJ38" s="228" t="str">
        <f aca="false">GrpE!$B$8</f>
        <v>Slovakia</v>
      </c>
      <c r="FK38" s="229" t="n">
        <f aca="false">$D38</f>
        <v>8</v>
      </c>
      <c r="FL38" s="228" t="str">
        <f aca="false">GrpE!$D$8</f>
        <v>Romania</v>
      </c>
      <c r="FM38" s="232"/>
      <c r="FN38" s="232"/>
      <c r="FO38" s="235"/>
      <c r="FP38" s="229" t="str">
        <f aca="false">IF(($F38&lt;&gt;"")*($G38&lt;&gt;"")*(FM38&lt;&gt;"")*(FN38&lt;&gt;""),($F38&gt;$G38)*(FM38&gt;FN38)+($F38=$G38)*(FM38=FN38)+($F38&lt;$G38)*(FM38&lt;FN38),"")</f>
        <v/>
      </c>
      <c r="FQ38" s="229" t="str">
        <f aca="false">IF((FP38&lt;&gt;""),IF(OR($F38&lt;&gt;$G38,PrSettings!$M$4="●"),(($F38-$G38)=(FM38-FN38))*1,0),"")</f>
        <v/>
      </c>
      <c r="FR38" s="229" t="str">
        <f aca="false">IF((FP38&lt;&gt;""),($F38=FM38)*($G38=FN38),"")</f>
        <v/>
      </c>
      <c r="FS38" s="229" t="str">
        <f aca="false">IF(FP38&lt;&gt;"",IF(ABS($F38-$G38)&gt;=PrSettings!$M$7,(ABS($F38-$G38-FM38+FN38)&lt;=1)*1,IF(AND(FP38,$F38=$G38,$F38&gt;=PrSettings!$M$6),(ABS(FM38-$F38)&lt;=1)*1,IF(AND(ABS($F38-$G38-FM38+FN38)&lt;=1,$F38+$G38&gt;=PrSettings!$M$8),(ABS(FM38-$F38)&lt;=1)*(ABS(FN38-$G38)&lt;=1)*1,""))),"")</f>
        <v/>
      </c>
      <c r="FT38" s="236"/>
      <c r="FV38" s="227" t="n">
        <f aca="false">$B38</f>
        <v>16</v>
      </c>
      <c r="FW38" s="228" t="str">
        <f aca="false">GrpE!$B$8</f>
        <v>Slovakia</v>
      </c>
      <c r="FX38" s="229" t="n">
        <f aca="false">$D38</f>
        <v>8</v>
      </c>
      <c r="FY38" s="228" t="str">
        <f aca="false">GrpE!$D$8</f>
        <v>Romania</v>
      </c>
      <c r="FZ38" s="232"/>
      <c r="GA38" s="232"/>
      <c r="GB38" s="235"/>
      <c r="GC38" s="229" t="str">
        <f aca="false">IF(($F38&lt;&gt;"")*($G38&lt;&gt;"")*(FZ38&lt;&gt;"")*(GA38&lt;&gt;""),($F38&gt;$G38)*(FZ38&gt;GA38)+($F38=$G38)*(FZ38=GA38)+($F38&lt;$G38)*(FZ38&lt;GA38),"")</f>
        <v/>
      </c>
      <c r="GD38" s="229" t="str">
        <f aca="false">IF((GC38&lt;&gt;""),IF(OR($F38&lt;&gt;$G38,PrSettings!$M$4="●"),(($F38-$G38)=(FZ38-GA38))*1,0),"")</f>
        <v/>
      </c>
      <c r="GE38" s="229" t="str">
        <f aca="false">IF((GC38&lt;&gt;""),($F38=FZ38)*($G38=GA38),"")</f>
        <v/>
      </c>
      <c r="GF38" s="229" t="str">
        <f aca="false">IF(GC38&lt;&gt;"",IF(ABS($F38-$G38)&gt;=PrSettings!$M$7,(ABS($F38-$G38-FZ38+GA38)&lt;=1)*1,IF(AND(GC38,$F38=$G38,$F38&gt;=PrSettings!$M$6),(ABS(FZ38-$F38)&lt;=1)*1,IF(AND(ABS($F38-$G38-FZ38+GA38)&lt;=1,$F38+$G38&gt;=PrSettings!$M$8),(ABS(FZ38-$F38)&lt;=1)*(ABS(GA38-$G38)&lt;=1)*1,""))),"")</f>
        <v/>
      </c>
      <c r="GG38" s="236"/>
      <c r="GI38" s="227" t="n">
        <f aca="false">$B38</f>
        <v>16</v>
      </c>
      <c r="GJ38" s="228" t="str">
        <f aca="false">GrpE!$B$8</f>
        <v>Slovakia</v>
      </c>
      <c r="GK38" s="229" t="n">
        <f aca="false">$D38</f>
        <v>8</v>
      </c>
      <c r="GL38" s="228" t="str">
        <f aca="false">GrpE!$D$8</f>
        <v>Romania</v>
      </c>
      <c r="GM38" s="232"/>
      <c r="GN38" s="232"/>
      <c r="GO38" s="235"/>
      <c r="GP38" s="229" t="str">
        <f aca="false">IF(($F38&lt;&gt;"")*($G38&lt;&gt;"")*(GM38&lt;&gt;"")*(GN38&lt;&gt;""),($F38&gt;$G38)*(GM38&gt;GN38)+($F38=$G38)*(GM38=GN38)+($F38&lt;$G38)*(GM38&lt;GN38),"")</f>
        <v/>
      </c>
      <c r="GQ38" s="229" t="str">
        <f aca="false">IF((GP38&lt;&gt;""),IF(OR($F38&lt;&gt;$G38,PrSettings!$M$4="●"),(($F38-$G38)=(GM38-GN38))*1,0),"")</f>
        <v/>
      </c>
      <c r="GR38" s="229" t="str">
        <f aca="false">IF((GP38&lt;&gt;""),($F38=GM38)*($G38=GN38),"")</f>
        <v/>
      </c>
      <c r="GS38" s="229" t="str">
        <f aca="false">IF(GP38&lt;&gt;"",IF(ABS($F38-$G38)&gt;=PrSettings!$M$7,(ABS($F38-$G38-GM38+GN38)&lt;=1)*1,IF(AND(GP38,$F38=$G38,$F38&gt;=PrSettings!$M$6),(ABS(GM38-$F38)&lt;=1)*1,IF(AND(ABS($F38-$G38-GM38+GN38)&lt;=1,$F38+$G38&gt;=PrSettings!$M$8),(ABS(GM38-$F38)&lt;=1)*(ABS(GN38-$G38)&lt;=1)*1,""))),"")</f>
        <v/>
      </c>
      <c r="GT38" s="236"/>
      <c r="GV38" s="227" t="n">
        <f aca="false">$B38</f>
        <v>16</v>
      </c>
      <c r="GW38" s="228" t="str">
        <f aca="false">GrpE!$B$8</f>
        <v>Slovakia</v>
      </c>
      <c r="GX38" s="229" t="n">
        <f aca="false">$D38</f>
        <v>8</v>
      </c>
      <c r="GY38" s="228" t="str">
        <f aca="false">GrpE!$D$8</f>
        <v>Romania</v>
      </c>
      <c r="GZ38" s="232"/>
      <c r="HA38" s="232"/>
      <c r="HB38" s="235"/>
      <c r="HC38" s="229" t="str">
        <f aca="false">IF(($F38&lt;&gt;"")*($G38&lt;&gt;"")*(GZ38&lt;&gt;"")*(HA38&lt;&gt;""),($F38&gt;$G38)*(GZ38&gt;HA38)+($F38=$G38)*(GZ38=HA38)+($F38&lt;$G38)*(GZ38&lt;HA38),"")</f>
        <v/>
      </c>
      <c r="HD38" s="229" t="str">
        <f aca="false">IF((HC38&lt;&gt;""),IF(OR($F38&lt;&gt;$G38,PrSettings!$M$4="●"),(($F38-$G38)=(GZ38-HA38))*1,0),"")</f>
        <v/>
      </c>
      <c r="HE38" s="229" t="str">
        <f aca="false">IF((HC38&lt;&gt;""),($F38=GZ38)*($G38=HA38),"")</f>
        <v/>
      </c>
      <c r="HF38" s="229" t="str">
        <f aca="false">IF(HC38&lt;&gt;"",IF(ABS($F38-$G38)&gt;=PrSettings!$M$7,(ABS($F38-$G38-GZ38+HA38)&lt;=1)*1,IF(AND(HC38,$F38=$G38,$F38&gt;=PrSettings!$M$6),(ABS(GZ38-$F38)&lt;=1)*1,IF(AND(ABS($F38-$G38-GZ38+HA38)&lt;=1,$F38+$G38&gt;=PrSettings!$M$8),(ABS(GZ38-$F38)&lt;=1)*(ABS(HA38-$G38)&lt;=1)*1,""))),"")</f>
        <v/>
      </c>
      <c r="HG38" s="236"/>
      <c r="HI38" s="227" t="n">
        <f aca="false">$B38</f>
        <v>16</v>
      </c>
      <c r="HJ38" s="228" t="str">
        <f aca="false">GrpE!$B$8</f>
        <v>Slovakia</v>
      </c>
      <c r="HK38" s="229" t="n">
        <f aca="false">$D38</f>
        <v>8</v>
      </c>
      <c r="HL38" s="228" t="str">
        <f aca="false">GrpE!$D$8</f>
        <v>Romania</v>
      </c>
      <c r="HM38" s="232"/>
      <c r="HN38" s="232"/>
      <c r="HO38" s="235"/>
      <c r="HP38" s="229" t="str">
        <f aca="false">IF(($F38&lt;&gt;"")*($G38&lt;&gt;"")*(HM38&lt;&gt;"")*(HN38&lt;&gt;""),($F38&gt;$G38)*(HM38&gt;HN38)+($F38=$G38)*(HM38=HN38)+($F38&lt;$G38)*(HM38&lt;HN38),"")</f>
        <v/>
      </c>
      <c r="HQ38" s="229" t="str">
        <f aca="false">IF((HP38&lt;&gt;""),IF(OR($F38&lt;&gt;$G38,PrSettings!$M$4="●"),(($F38-$G38)=(HM38-HN38))*1,0),"")</f>
        <v/>
      </c>
      <c r="HR38" s="229" t="str">
        <f aca="false">IF((HP38&lt;&gt;""),($F38=HM38)*($G38=HN38),"")</f>
        <v/>
      </c>
      <c r="HS38" s="229" t="str">
        <f aca="false">IF(HP38&lt;&gt;"",IF(ABS($F38-$G38)&gt;=PrSettings!$M$7,(ABS($F38-$G38-HM38+HN38)&lt;=1)*1,IF(AND(HP38,$F38=$G38,$F38&gt;=PrSettings!$M$6),(ABS(HM38-$F38)&lt;=1)*1,IF(AND(ABS($F38-$G38-HM38+HN38)&lt;=1,$F38+$G38&gt;=PrSettings!$M$8),(ABS(HM38-$F38)&lt;=1)*(ABS(HN38-$G38)&lt;=1)*1,""))),"")</f>
        <v/>
      </c>
      <c r="HT38" s="236"/>
      <c r="HV38" s="227" t="n">
        <f aca="false">$B38</f>
        <v>16</v>
      </c>
      <c r="HW38" s="228" t="str">
        <f aca="false">GrpE!$B$8</f>
        <v>Slovakia</v>
      </c>
      <c r="HX38" s="229" t="n">
        <f aca="false">$D38</f>
        <v>8</v>
      </c>
      <c r="HY38" s="228" t="str">
        <f aca="false">GrpE!$D$8</f>
        <v>Romania</v>
      </c>
      <c r="HZ38" s="232"/>
      <c r="IA38" s="232"/>
      <c r="IB38" s="235"/>
      <c r="IC38" s="229" t="str">
        <f aca="false">IF(($F38&lt;&gt;"")*($G38&lt;&gt;"")*(HZ38&lt;&gt;"")*(IA38&lt;&gt;""),($F38&gt;$G38)*(HZ38&gt;IA38)+($F38=$G38)*(HZ38=IA38)+($F38&lt;$G38)*(HZ38&lt;IA38),"")</f>
        <v/>
      </c>
      <c r="ID38" s="229" t="str">
        <f aca="false">IF((IC38&lt;&gt;""),IF(OR($F38&lt;&gt;$G38,PrSettings!$M$4="●"),(($F38-$G38)=(HZ38-IA38))*1,0),"")</f>
        <v/>
      </c>
      <c r="IE38" s="229" t="str">
        <f aca="false">IF((IC38&lt;&gt;""),($F38=HZ38)*($G38=IA38),"")</f>
        <v/>
      </c>
      <c r="IF38" s="229" t="str">
        <f aca="false">IF(IC38&lt;&gt;"",IF(ABS($F38-$G38)&gt;=PrSettings!$M$7,(ABS($F38-$G38-HZ38+IA38)&lt;=1)*1,IF(AND(IC38,$F38=$G38,$F38&gt;=PrSettings!$M$6),(ABS(HZ38-$F38)&lt;=1)*1,IF(AND(ABS($F38-$G38-HZ38+IA38)&lt;=1,$F38+$G38&gt;=PrSettings!$M$8),(ABS(HZ38-$F38)&lt;=1)*(ABS(IA38-$G38)&lt;=1)*1,""))),"")</f>
        <v/>
      </c>
      <c r="IG38" s="236"/>
      <c r="II38" s="227" t="n">
        <f aca="false">$B38</f>
        <v>16</v>
      </c>
      <c r="IJ38" s="228" t="str">
        <f aca="false">GrpE!$B$8</f>
        <v>Slovakia</v>
      </c>
      <c r="IK38" s="229" t="n">
        <f aca="false">$D38</f>
        <v>8</v>
      </c>
      <c r="IL38" s="228" t="str">
        <f aca="false">GrpE!$D$8</f>
        <v>Romania</v>
      </c>
      <c r="IM38" s="232"/>
      <c r="IN38" s="232"/>
      <c r="IO38" s="235"/>
      <c r="IP38" s="229" t="str">
        <f aca="false">IF(($F38&lt;&gt;"")*($G38&lt;&gt;"")*(IM38&lt;&gt;"")*(IN38&lt;&gt;""),($F38&gt;$G38)*(IM38&gt;IN38)+($F38=$G38)*(IM38=IN38)+($F38&lt;$G38)*(IM38&lt;IN38),"")</f>
        <v/>
      </c>
      <c r="IQ38" s="229" t="str">
        <f aca="false">IF((IP38&lt;&gt;""),IF(OR($F38&lt;&gt;$G38,PrSettings!$M$4="●"),(($F38-$G38)=(IM38-IN38))*1,0),"")</f>
        <v/>
      </c>
      <c r="IR38" s="229" t="str">
        <f aca="false">IF((IP38&lt;&gt;""),($F38=IM38)*($G38=IN38),"")</f>
        <v/>
      </c>
      <c r="IS38" s="229" t="str">
        <f aca="false">IF(IP38&lt;&gt;"",IF(ABS($F38-$G38)&gt;=PrSettings!$M$7,(ABS($F38-$G38-IM38+IN38)&lt;=1)*1,IF(AND(IP38,$F38=$G38,$F38&gt;=PrSettings!$M$6),(ABS(IM38-$F38)&lt;=1)*1,IF(AND(ABS($F38-$G38-IM38+IN38)&lt;=1,$F38+$G38&gt;=PrSettings!$M$8),(ABS(IM38-$F38)&lt;=1)*(ABS(IN38-$G38)&lt;=1)*1,""))),"")</f>
        <v/>
      </c>
      <c r="IT38" s="236"/>
      <c r="IV38" s="227" t="n">
        <f aca="false">$B38</f>
        <v>16</v>
      </c>
      <c r="IW38" s="228" t="str">
        <f aca="false">GrpE!$B$8</f>
        <v>Slovakia</v>
      </c>
      <c r="IX38" s="229" t="n">
        <f aca="false">$D38</f>
        <v>8</v>
      </c>
      <c r="IY38" s="228" t="str">
        <f aca="false">GrpE!$D$8</f>
        <v>Romania</v>
      </c>
      <c r="IZ38" s="232"/>
      <c r="JA38" s="232"/>
      <c r="JB38" s="235"/>
      <c r="JC38" s="229" t="str">
        <f aca="false">IF(($F38&lt;&gt;"")*($G38&lt;&gt;"")*(IZ38&lt;&gt;"")*(JA38&lt;&gt;""),($F38&gt;$G38)*(IZ38&gt;JA38)+($F38=$G38)*(IZ38=JA38)+($F38&lt;$G38)*(IZ38&lt;JA38),"")</f>
        <v/>
      </c>
      <c r="JD38" s="229" t="str">
        <f aca="false">IF((JC38&lt;&gt;""),IF(OR($F38&lt;&gt;$G38,PrSettings!$M$4="●"),(($F38-$G38)=(IZ38-JA38))*1,0),"")</f>
        <v/>
      </c>
      <c r="JE38" s="229" t="str">
        <f aca="false">IF((JC38&lt;&gt;""),($F38=IZ38)*($G38=JA38),"")</f>
        <v/>
      </c>
      <c r="JF38" s="229" t="str">
        <f aca="false">IF(JC38&lt;&gt;"",IF(ABS($F38-$G38)&gt;=PrSettings!$M$7,(ABS($F38-$G38-IZ38+JA38)&lt;=1)*1,IF(AND(JC38,$F38=$G38,$F38&gt;=PrSettings!$M$6),(ABS(IZ38-$F38)&lt;=1)*1,IF(AND(ABS($F38-$G38-IZ38+JA38)&lt;=1,$F38+$G38&gt;=PrSettings!$M$8),(ABS(IZ38-$F38)&lt;=1)*(ABS(JA38-$G38)&lt;=1)*1,""))),"")</f>
        <v/>
      </c>
      <c r="JG38" s="236"/>
      <c r="JI38" s="227" t="n">
        <f aca="false">$B38</f>
        <v>16</v>
      </c>
      <c r="JJ38" s="228" t="str">
        <f aca="false">GrpE!$B$8</f>
        <v>Slovakia</v>
      </c>
      <c r="JK38" s="229" t="n">
        <f aca="false">$D38</f>
        <v>8</v>
      </c>
      <c r="JL38" s="228" t="str">
        <f aca="false">GrpE!$D$8</f>
        <v>Romania</v>
      </c>
      <c r="JM38" s="232"/>
      <c r="JN38" s="232"/>
      <c r="JO38" s="235"/>
      <c r="JP38" s="229" t="str">
        <f aca="false">IF(($F38&lt;&gt;"")*($G38&lt;&gt;"")*(JM38&lt;&gt;"")*(JN38&lt;&gt;""),($F38&gt;$G38)*(JM38&gt;JN38)+($F38=$G38)*(JM38=JN38)+($F38&lt;$G38)*(JM38&lt;JN38),"")</f>
        <v/>
      </c>
      <c r="JQ38" s="229" t="str">
        <f aca="false">IF((JP38&lt;&gt;""),IF(OR($F38&lt;&gt;$G38,PrSettings!$M$4="●"),(($F38-$G38)=(JM38-JN38))*1,0),"")</f>
        <v/>
      </c>
      <c r="JR38" s="229" t="str">
        <f aca="false">IF((JP38&lt;&gt;""),($F38=JM38)*($G38=JN38),"")</f>
        <v/>
      </c>
      <c r="JS38" s="229" t="str">
        <f aca="false">IF(JP38&lt;&gt;"",IF(ABS($F38-$G38)&gt;=PrSettings!$M$7,(ABS($F38-$G38-JM38+JN38)&lt;=1)*1,IF(AND(JP38,$F38=$G38,$F38&gt;=PrSettings!$M$6),(ABS(JM38-$F38)&lt;=1)*1,IF(AND(ABS($F38-$G38-JM38+JN38)&lt;=1,$F38+$G38&gt;=PrSettings!$M$8),(ABS(JM38-$F38)&lt;=1)*(ABS(JN38-$G38)&lt;=1)*1,""))),"")</f>
        <v/>
      </c>
      <c r="JT38" s="236"/>
      <c r="JV38" s="227" t="n">
        <f aca="false">$B38</f>
        <v>16</v>
      </c>
      <c r="JW38" s="228" t="str">
        <f aca="false">GrpE!$B$8</f>
        <v>Slovakia</v>
      </c>
      <c r="JX38" s="229" t="n">
        <f aca="false">$D38</f>
        <v>8</v>
      </c>
      <c r="JY38" s="228" t="str">
        <f aca="false">GrpE!$D$8</f>
        <v>Romania</v>
      </c>
      <c r="JZ38" s="232"/>
      <c r="KA38" s="232"/>
      <c r="KB38" s="235"/>
      <c r="KC38" s="229" t="str">
        <f aca="false">IF(($F38&lt;&gt;"")*($G38&lt;&gt;"")*(JZ38&lt;&gt;"")*(KA38&lt;&gt;""),($F38&gt;$G38)*(JZ38&gt;KA38)+($F38=$G38)*(JZ38=KA38)+($F38&lt;$G38)*(JZ38&lt;KA38),"")</f>
        <v/>
      </c>
      <c r="KD38" s="229" t="str">
        <f aca="false">IF((KC38&lt;&gt;""),IF(OR($F38&lt;&gt;$G38,PrSettings!$M$4="●"),(($F38-$G38)=(JZ38-KA38))*1,0),"")</f>
        <v/>
      </c>
      <c r="KE38" s="229" t="str">
        <f aca="false">IF((KC38&lt;&gt;""),($F38=JZ38)*($G38=KA38),"")</f>
        <v/>
      </c>
      <c r="KF38" s="229" t="str">
        <f aca="false">IF(KC38&lt;&gt;"",IF(ABS($F38-$G38)&gt;=PrSettings!$M$7,(ABS($F38-$G38-JZ38+KA38)&lt;=1)*1,IF(AND(KC38,$F38=$G38,$F38&gt;=PrSettings!$M$6),(ABS(JZ38-$F38)&lt;=1)*1,IF(AND(ABS($F38-$G38-JZ38+KA38)&lt;=1,$F38+$G38&gt;=PrSettings!$M$8),(ABS(JZ38-$F38)&lt;=1)*(ABS(KA38-$G38)&lt;=1)*1,""))),"")</f>
        <v/>
      </c>
      <c r="KG38" s="236"/>
      <c r="KI38" s="227" t="n">
        <f aca="false">$B38</f>
        <v>16</v>
      </c>
      <c r="KJ38" s="228" t="str">
        <f aca="false">GrpE!$B$8</f>
        <v>Slovakia</v>
      </c>
      <c r="KK38" s="229" t="n">
        <f aca="false">$D38</f>
        <v>8</v>
      </c>
      <c r="KL38" s="228" t="str">
        <f aca="false">GrpE!$D$8</f>
        <v>Romania</v>
      </c>
      <c r="KM38" s="232"/>
      <c r="KN38" s="232"/>
      <c r="KO38" s="235"/>
      <c r="KP38" s="229" t="str">
        <f aca="false">IF(($F38&lt;&gt;"")*($G38&lt;&gt;"")*(KM38&lt;&gt;"")*(KN38&lt;&gt;""),($F38&gt;$G38)*(KM38&gt;KN38)+($F38=$G38)*(KM38=KN38)+($F38&lt;$G38)*(KM38&lt;KN38),"")</f>
        <v/>
      </c>
      <c r="KQ38" s="229" t="str">
        <f aca="false">IF((KP38&lt;&gt;""),IF(OR($F38&lt;&gt;$G38,PrSettings!$M$4="●"),(($F38-$G38)=(KM38-KN38))*1,0),"")</f>
        <v/>
      </c>
      <c r="KR38" s="229" t="str">
        <f aca="false">IF((KP38&lt;&gt;""),($F38=KM38)*($G38=KN38),"")</f>
        <v/>
      </c>
      <c r="KS38" s="229" t="str">
        <f aca="false">IF(KP38&lt;&gt;"",IF(ABS($F38-$G38)&gt;=PrSettings!$M$7,(ABS($F38-$G38-KM38+KN38)&lt;=1)*1,IF(AND(KP38,$F38=$G38,$F38&gt;=PrSettings!$M$6),(ABS(KM38-$F38)&lt;=1)*1,IF(AND(ABS($F38-$G38-KM38+KN38)&lt;=1,$F38+$G38&gt;=PrSettings!$M$8),(ABS(KM38-$F38)&lt;=1)*(ABS(KN38-$G38)&lt;=1)*1,""))),"")</f>
        <v/>
      </c>
      <c r="KT38" s="236"/>
      <c r="KV38" s="227" t="n">
        <f aca="false">$B38</f>
        <v>16</v>
      </c>
      <c r="KW38" s="228" t="str">
        <f aca="false">GrpE!$B$8</f>
        <v>Slovakia</v>
      </c>
      <c r="KX38" s="229" t="n">
        <f aca="false">$D38</f>
        <v>8</v>
      </c>
      <c r="KY38" s="228" t="str">
        <f aca="false">GrpE!$D$8</f>
        <v>Romania</v>
      </c>
      <c r="KZ38" s="232"/>
      <c r="LA38" s="232"/>
      <c r="LB38" s="235"/>
      <c r="LC38" s="229" t="str">
        <f aca="false">IF(($F38&lt;&gt;"")*($G38&lt;&gt;"")*(KZ38&lt;&gt;"")*(LA38&lt;&gt;""),($F38&gt;$G38)*(KZ38&gt;LA38)+($F38=$G38)*(KZ38=LA38)+($F38&lt;$G38)*(KZ38&lt;LA38),"")</f>
        <v/>
      </c>
      <c r="LD38" s="229" t="str">
        <f aca="false">IF((LC38&lt;&gt;""),IF(OR($F38&lt;&gt;$G38,PrSettings!$M$4="●"),(($F38-$G38)=(KZ38-LA38))*1,0),"")</f>
        <v/>
      </c>
      <c r="LE38" s="229" t="str">
        <f aca="false">IF((LC38&lt;&gt;""),($F38=KZ38)*($G38=LA38),"")</f>
        <v/>
      </c>
      <c r="LF38" s="229" t="str">
        <f aca="false">IF(LC38&lt;&gt;"",IF(ABS($F38-$G38)&gt;=PrSettings!$M$7,(ABS($F38-$G38-KZ38+LA38)&lt;=1)*1,IF(AND(LC38,$F38=$G38,$F38&gt;=PrSettings!$M$6),(ABS(KZ38-$F38)&lt;=1)*1,IF(AND(ABS($F38-$G38-KZ38+LA38)&lt;=1,$F38+$G38&gt;=PrSettings!$M$8),(ABS(KZ38-$F38)&lt;=1)*(ABS(LA38-$G38)&lt;=1)*1,""))),"")</f>
        <v/>
      </c>
      <c r="LG38" s="236"/>
      <c r="LI38" s="227" t="n">
        <f aca="false">$B38</f>
        <v>16</v>
      </c>
      <c r="LJ38" s="228" t="str">
        <f aca="false">GrpE!$B$8</f>
        <v>Slovakia</v>
      </c>
      <c r="LK38" s="229" t="n">
        <f aca="false">$D38</f>
        <v>8</v>
      </c>
      <c r="LL38" s="228" t="str">
        <f aca="false">GrpE!$D$8</f>
        <v>Romania</v>
      </c>
      <c r="LM38" s="232"/>
      <c r="LN38" s="232"/>
      <c r="LO38" s="235"/>
      <c r="LP38" s="229" t="str">
        <f aca="false">IF(($F38&lt;&gt;"")*($G38&lt;&gt;"")*(LM38&lt;&gt;"")*(LN38&lt;&gt;""),($F38&gt;$G38)*(LM38&gt;LN38)+($F38=$G38)*(LM38=LN38)+($F38&lt;$G38)*(LM38&lt;LN38),"")</f>
        <v/>
      </c>
      <c r="LQ38" s="229" t="str">
        <f aca="false">IF((LP38&lt;&gt;""),IF(OR($F38&lt;&gt;$G38,PrSettings!$M$4="●"),(($F38-$G38)=(LM38-LN38))*1,0),"")</f>
        <v/>
      </c>
      <c r="LR38" s="229" t="str">
        <f aca="false">IF((LP38&lt;&gt;""),($F38=LM38)*($G38=LN38),"")</f>
        <v/>
      </c>
      <c r="LS38" s="229" t="str">
        <f aca="false">IF(LP38&lt;&gt;"",IF(ABS($F38-$G38)&gt;=PrSettings!$M$7,(ABS($F38-$G38-LM38+LN38)&lt;=1)*1,IF(AND(LP38,$F38=$G38,$F38&gt;=PrSettings!$M$6),(ABS(LM38-$F38)&lt;=1)*1,IF(AND(ABS($F38-$G38-LM38+LN38)&lt;=1,$F38+$G38&gt;=PrSettings!$M$8),(ABS(LM38-$F38)&lt;=1)*(ABS(LN38-$G38)&lt;=1)*1,""))),"")</f>
        <v/>
      </c>
      <c r="LT38" s="236"/>
      <c r="LV38" s="227" t="n">
        <f aca="false">$B38</f>
        <v>16</v>
      </c>
      <c r="LW38" s="228" t="str">
        <f aca="false">GrpE!$B$8</f>
        <v>Slovakia</v>
      </c>
      <c r="LX38" s="229" t="n">
        <f aca="false">$D38</f>
        <v>8</v>
      </c>
      <c r="LY38" s="228" t="str">
        <f aca="false">GrpE!$D$8</f>
        <v>Romania</v>
      </c>
      <c r="LZ38" s="232"/>
      <c r="MA38" s="232"/>
      <c r="MB38" s="235"/>
      <c r="MC38" s="229" t="str">
        <f aca="false">IF(($F38&lt;&gt;"")*($G38&lt;&gt;"")*(LZ38&lt;&gt;"")*(MA38&lt;&gt;""),($F38&gt;$G38)*(LZ38&gt;MA38)+($F38=$G38)*(LZ38=MA38)+($F38&lt;$G38)*(LZ38&lt;MA38),"")</f>
        <v/>
      </c>
      <c r="MD38" s="229" t="str">
        <f aca="false">IF((MC38&lt;&gt;""),IF(OR($F38&lt;&gt;$G38,PrSettings!$M$4="●"),(($F38-$G38)=(LZ38-MA38))*1,0),"")</f>
        <v/>
      </c>
      <c r="ME38" s="229" t="str">
        <f aca="false">IF((MC38&lt;&gt;""),($F38=LZ38)*($G38=MA38),"")</f>
        <v/>
      </c>
      <c r="MF38" s="229" t="str">
        <f aca="false">IF(MC38&lt;&gt;"",IF(ABS($F38-$G38)&gt;=PrSettings!$M$7,(ABS($F38-$G38-LZ38+MA38)&lt;=1)*1,IF(AND(MC38,$F38=$G38,$F38&gt;=PrSettings!$M$6),(ABS(LZ38-$F38)&lt;=1)*1,IF(AND(ABS($F38-$G38-LZ38+MA38)&lt;=1,$F38+$G38&gt;=PrSettings!$M$8),(ABS(LZ38-$F38)&lt;=1)*(ABS(MA38-$G38)&lt;=1)*1,""))),"")</f>
        <v/>
      </c>
      <c r="MG38" s="236"/>
    </row>
    <row r="39" customFormat="false" ht="15.75" hidden="false" customHeight="true" outlineLevel="0" collapsed="false">
      <c r="A39" s="153"/>
      <c r="B39" s="227" t="n">
        <f aca="false" t="array" ref="B39:B39">INDEX(Groups!$C$7:$C$35,MATCH(C39,Groups!$D$7:$D$35,0))</f>
        <v>21</v>
      </c>
      <c r="C39" s="228" t="str">
        <f aca="false">GrpE!$B$9</f>
        <v>Ukraine</v>
      </c>
      <c r="D39" s="229" t="n">
        <f aca="false" t="array" ref="D39:D39">INDEX(Groups!$C$7:$C$35,MATCH(E39,Groups!$D$7:$D$35,0))</f>
        <v>4</v>
      </c>
      <c r="E39" s="228" t="str">
        <f aca="false">GrpE!$D$9</f>
        <v>Belgium</v>
      </c>
      <c r="F39" s="230" t="n">
        <f aca="false">GrpE!$E$9</f>
        <v>0</v>
      </c>
      <c r="G39" s="231" t="n">
        <f aca="false">GrpE!$G$9</f>
        <v>2</v>
      </c>
      <c r="H39" s="107"/>
      <c r="I39" s="227" t="n">
        <f aca="false">$B39</f>
        <v>21</v>
      </c>
      <c r="J39" s="228" t="str">
        <f aca="false">GrpE!$B$9</f>
        <v>Ukraine</v>
      </c>
      <c r="K39" s="229" t="n">
        <f aca="false">$D39</f>
        <v>4</v>
      </c>
      <c r="L39" s="228" t="str">
        <f aca="false">GrpE!$D$9</f>
        <v>Belgium</v>
      </c>
      <c r="M39" s="232"/>
      <c r="N39" s="232"/>
      <c r="O39" s="237"/>
      <c r="P39" s="229" t="str">
        <f aca="false">IF(($F39&lt;&gt;"")*($G39&lt;&gt;"")*(M39&lt;&gt;"")*(N39&lt;&gt;""),($F39&gt;$G39)*(M39&gt;N39)+($F39=$G39)*(M39=N39)+($F39&lt;$G39)*(M39&lt;N39),"")</f>
        <v/>
      </c>
      <c r="Q39" s="229" t="str">
        <f aca="false">IF((P39&lt;&gt;""),IF(OR($F39&lt;&gt;$G39,PrSettings!$M$4="●"),(($F39-$G39)=(M39-N39))*1,0),"")</f>
        <v/>
      </c>
      <c r="R39" s="229" t="str">
        <f aca="false">IF((P39&lt;&gt;""),($F39=M39)*($G39=N39),"")</f>
        <v/>
      </c>
      <c r="S39" s="229" t="str">
        <f aca="false">IF(P39&lt;&gt;"",IF(ABS($F39-$G39)&gt;=PrSettings!$M$7,(ABS($F39-$G39-M39+N39)&lt;=1)*1,IF(AND(P39,$F39=$G39,$F39&gt;=PrSettings!$M$6),(ABS(M39-$F39)&lt;=1)*1,IF(AND(ABS($F39-$G39-M39+N39)&lt;=1,$F39+$G39&gt;=PrSettings!$M$8),(ABS(M39-$F39)&lt;=1)*(ABS(N39-$G39)&lt;=1)*1,""))),"")</f>
        <v/>
      </c>
      <c r="T39" s="238"/>
      <c r="V39" s="227" t="n">
        <f aca="false">$B39</f>
        <v>21</v>
      </c>
      <c r="W39" s="228" t="str">
        <f aca="false">GrpE!$B$9</f>
        <v>Ukraine</v>
      </c>
      <c r="X39" s="229" t="n">
        <f aca="false">$D39</f>
        <v>4</v>
      </c>
      <c r="Y39" s="228" t="str">
        <f aca="false">GrpE!$D$9</f>
        <v>Belgium</v>
      </c>
      <c r="Z39" s="232"/>
      <c r="AA39" s="232"/>
      <c r="AB39" s="237"/>
      <c r="AC39" s="229" t="str">
        <f aca="false">IF(($F39&lt;&gt;"")*($G39&lt;&gt;"")*(Z39&lt;&gt;"")*(AA39&lt;&gt;""),($F39&gt;$G39)*(Z39&gt;AA39)+($F39=$G39)*(Z39=AA39)+($F39&lt;$G39)*(Z39&lt;AA39),"")</f>
        <v/>
      </c>
      <c r="AD39" s="229" t="str">
        <f aca="false">IF((AC39&lt;&gt;""),IF(OR($F39&lt;&gt;$G39,PrSettings!$M$4="●"),(($F39-$G39)=(Z39-AA39))*1,0),"")</f>
        <v/>
      </c>
      <c r="AE39" s="229" t="str">
        <f aca="false">IF((AC39&lt;&gt;""),($F39=Z39)*($G39=AA39),"")</f>
        <v/>
      </c>
      <c r="AF39" s="229" t="str">
        <f aca="false">IF(AC39&lt;&gt;"",IF(ABS($F39-$G39)&gt;=PrSettings!$M$7,(ABS($F39-$G39-Z39+AA39)&lt;=1)*1,IF(AND(AC39,$F39=$G39,$F39&gt;=PrSettings!$M$6),(ABS(Z39-$F39)&lt;=1)*1,IF(AND(ABS($F39-$G39-Z39+AA39)&lt;=1,$F39+$G39&gt;=PrSettings!$M$8),(ABS(Z39-$F39)&lt;=1)*(ABS(AA39-$G39)&lt;=1)*1,""))),"")</f>
        <v/>
      </c>
      <c r="AG39" s="238"/>
      <c r="AI39" s="227" t="n">
        <f aca="false">$B39</f>
        <v>21</v>
      </c>
      <c r="AJ39" s="228" t="str">
        <f aca="false">GrpE!$B$9</f>
        <v>Ukraine</v>
      </c>
      <c r="AK39" s="229" t="n">
        <f aca="false">$D39</f>
        <v>4</v>
      </c>
      <c r="AL39" s="228" t="str">
        <f aca="false">GrpE!$D$9</f>
        <v>Belgium</v>
      </c>
      <c r="AM39" s="232"/>
      <c r="AN39" s="232"/>
      <c r="AO39" s="237"/>
      <c r="AP39" s="229" t="str">
        <f aca="false">IF(($F39&lt;&gt;"")*($G39&lt;&gt;"")*(AM39&lt;&gt;"")*(AN39&lt;&gt;""),($F39&gt;$G39)*(AM39&gt;AN39)+($F39=$G39)*(AM39=AN39)+($F39&lt;$G39)*(AM39&lt;AN39),"")</f>
        <v/>
      </c>
      <c r="AQ39" s="229" t="str">
        <f aca="false">IF((AP39&lt;&gt;""),IF(OR($F39&lt;&gt;$G39,PrSettings!$M$4="●"),(($F39-$G39)=(AM39-AN39))*1,0),"")</f>
        <v/>
      </c>
      <c r="AR39" s="229" t="str">
        <f aca="false">IF((AP39&lt;&gt;""),($F39=AM39)*($G39=AN39),"")</f>
        <v/>
      </c>
      <c r="AS39" s="229" t="str">
        <f aca="false">IF(AP39&lt;&gt;"",IF(ABS($F39-$G39)&gt;=PrSettings!$M$7,(ABS($F39-$G39-AM39+AN39)&lt;=1)*1,IF(AND(AP39,$F39=$G39,$F39&gt;=PrSettings!$M$6),(ABS(AM39-$F39)&lt;=1)*1,IF(AND(ABS($F39-$G39-AM39+AN39)&lt;=1,$F39+$G39&gt;=PrSettings!$M$8),(ABS(AM39-$F39)&lt;=1)*(ABS(AN39-$G39)&lt;=1)*1,""))),"")</f>
        <v/>
      </c>
      <c r="AT39" s="238"/>
      <c r="AV39" s="227" t="n">
        <f aca="false">$B39</f>
        <v>21</v>
      </c>
      <c r="AW39" s="228" t="str">
        <f aca="false">GrpE!$B$9</f>
        <v>Ukraine</v>
      </c>
      <c r="AX39" s="229" t="n">
        <f aca="false">$D39</f>
        <v>4</v>
      </c>
      <c r="AY39" s="228" t="str">
        <f aca="false">GrpE!$D$9</f>
        <v>Belgium</v>
      </c>
      <c r="AZ39" s="232"/>
      <c r="BA39" s="232"/>
      <c r="BB39" s="237"/>
      <c r="BC39" s="229" t="str">
        <f aca="false">IF(($F39&lt;&gt;"")*($G39&lt;&gt;"")*(AZ39&lt;&gt;"")*(BA39&lt;&gt;""),($F39&gt;$G39)*(AZ39&gt;BA39)+($F39=$G39)*(AZ39=BA39)+($F39&lt;$G39)*(AZ39&lt;BA39),"")</f>
        <v/>
      </c>
      <c r="BD39" s="229" t="str">
        <f aca="false">IF((BC39&lt;&gt;""),IF(OR($F39&lt;&gt;$G39,PrSettings!$M$4="●"),(($F39-$G39)=(AZ39-BA39))*1,0),"")</f>
        <v/>
      </c>
      <c r="BE39" s="229" t="str">
        <f aca="false">IF((BC39&lt;&gt;""),($F39=AZ39)*($G39=BA39),"")</f>
        <v/>
      </c>
      <c r="BF39" s="229" t="str">
        <f aca="false">IF(BC39&lt;&gt;"",IF(ABS($F39-$G39)&gt;=PrSettings!$M$7,(ABS($F39-$G39-AZ39+BA39)&lt;=1)*1,IF(AND(BC39,$F39=$G39,$F39&gt;=PrSettings!$M$6),(ABS(AZ39-$F39)&lt;=1)*1,IF(AND(ABS($F39-$G39-AZ39+BA39)&lt;=1,$F39+$G39&gt;=PrSettings!$M$8),(ABS(AZ39-$F39)&lt;=1)*(ABS(BA39-$G39)&lt;=1)*1,""))),"")</f>
        <v/>
      </c>
      <c r="BG39" s="238"/>
      <c r="BI39" s="227" t="n">
        <f aca="false">$B39</f>
        <v>21</v>
      </c>
      <c r="BJ39" s="228" t="str">
        <f aca="false">GrpE!$B$9</f>
        <v>Ukraine</v>
      </c>
      <c r="BK39" s="229" t="n">
        <f aca="false">$D39</f>
        <v>4</v>
      </c>
      <c r="BL39" s="228" t="str">
        <f aca="false">GrpE!$D$9</f>
        <v>Belgium</v>
      </c>
      <c r="BM39" s="232"/>
      <c r="BN39" s="232"/>
      <c r="BO39" s="237"/>
      <c r="BP39" s="229" t="str">
        <f aca="false">IF(($F39&lt;&gt;"")*($G39&lt;&gt;"")*(BM39&lt;&gt;"")*(BN39&lt;&gt;""),($F39&gt;$G39)*(BM39&gt;BN39)+($F39=$G39)*(BM39=BN39)+($F39&lt;$G39)*(BM39&lt;BN39),"")</f>
        <v/>
      </c>
      <c r="BQ39" s="229" t="str">
        <f aca="false">IF((BP39&lt;&gt;""),IF(OR($F39&lt;&gt;$G39,PrSettings!$M$4="●"),(($F39-$G39)=(BM39-BN39))*1,0),"")</f>
        <v/>
      </c>
      <c r="BR39" s="229" t="str">
        <f aca="false">IF((BP39&lt;&gt;""),($F39=BM39)*($G39=BN39),"")</f>
        <v/>
      </c>
      <c r="BS39" s="229" t="str">
        <f aca="false">IF(BP39&lt;&gt;"",IF(ABS($F39-$G39)&gt;=PrSettings!$M$7,(ABS($F39-$G39-BM39+BN39)&lt;=1)*1,IF(AND(BP39,$F39=$G39,$F39&gt;=PrSettings!$M$6),(ABS(BM39-$F39)&lt;=1)*1,IF(AND(ABS($F39-$G39-BM39+BN39)&lt;=1,$F39+$G39&gt;=PrSettings!$M$8),(ABS(BM39-$F39)&lt;=1)*(ABS(BN39-$G39)&lt;=1)*1,""))),"")</f>
        <v/>
      </c>
      <c r="BT39" s="238"/>
      <c r="BV39" s="227" t="n">
        <f aca="false">$B39</f>
        <v>21</v>
      </c>
      <c r="BW39" s="228" t="str">
        <f aca="false">GrpE!$B$9</f>
        <v>Ukraine</v>
      </c>
      <c r="BX39" s="229" t="n">
        <f aca="false">$D39</f>
        <v>4</v>
      </c>
      <c r="BY39" s="228" t="str">
        <f aca="false">GrpE!$D$9</f>
        <v>Belgium</v>
      </c>
      <c r="BZ39" s="232"/>
      <c r="CA39" s="232"/>
      <c r="CB39" s="237"/>
      <c r="CC39" s="229" t="str">
        <f aca="false">IF(($F39&lt;&gt;"")*($G39&lt;&gt;"")*(BZ39&lt;&gt;"")*(CA39&lt;&gt;""),($F39&gt;$G39)*(BZ39&gt;CA39)+($F39=$G39)*(BZ39=CA39)+($F39&lt;$G39)*(BZ39&lt;CA39),"")</f>
        <v/>
      </c>
      <c r="CD39" s="229" t="str">
        <f aca="false">IF((CC39&lt;&gt;""),IF(OR($F39&lt;&gt;$G39,PrSettings!$M$4="●"),(($F39-$G39)=(BZ39-CA39))*1,0),"")</f>
        <v/>
      </c>
      <c r="CE39" s="229" t="str">
        <f aca="false">IF((CC39&lt;&gt;""),($F39=BZ39)*($G39=CA39),"")</f>
        <v/>
      </c>
      <c r="CF39" s="229" t="str">
        <f aca="false">IF(CC39&lt;&gt;"",IF(ABS($F39-$G39)&gt;=PrSettings!$M$7,(ABS($F39-$G39-BZ39+CA39)&lt;=1)*1,IF(AND(CC39,$F39=$G39,$F39&gt;=PrSettings!$M$6),(ABS(BZ39-$F39)&lt;=1)*1,IF(AND(ABS($F39-$G39-BZ39+CA39)&lt;=1,$F39+$G39&gt;=PrSettings!$M$8),(ABS(BZ39-$F39)&lt;=1)*(ABS(CA39-$G39)&lt;=1)*1,""))),"")</f>
        <v/>
      </c>
      <c r="CG39" s="238"/>
      <c r="CI39" s="227" t="n">
        <f aca="false">$B39</f>
        <v>21</v>
      </c>
      <c r="CJ39" s="228" t="str">
        <f aca="false">GrpE!$B$9</f>
        <v>Ukraine</v>
      </c>
      <c r="CK39" s="229" t="n">
        <f aca="false">$D39</f>
        <v>4</v>
      </c>
      <c r="CL39" s="228" t="str">
        <f aca="false">GrpE!$D$9</f>
        <v>Belgium</v>
      </c>
      <c r="CM39" s="232"/>
      <c r="CN39" s="232"/>
      <c r="CO39" s="237"/>
      <c r="CP39" s="229" t="str">
        <f aca="false">IF(($F39&lt;&gt;"")*($G39&lt;&gt;"")*(CM39&lt;&gt;"")*(CN39&lt;&gt;""),($F39&gt;$G39)*(CM39&gt;CN39)+($F39=$G39)*(CM39=CN39)+($F39&lt;$G39)*(CM39&lt;CN39),"")</f>
        <v/>
      </c>
      <c r="CQ39" s="229" t="str">
        <f aca="false">IF((CP39&lt;&gt;""),IF(OR($F39&lt;&gt;$G39,PrSettings!$M$4="●"),(($F39-$G39)=(CM39-CN39))*1,0),"")</f>
        <v/>
      </c>
      <c r="CR39" s="229" t="str">
        <f aca="false">IF((CP39&lt;&gt;""),($F39=CM39)*($G39=CN39),"")</f>
        <v/>
      </c>
      <c r="CS39" s="229" t="str">
        <f aca="false">IF(CP39&lt;&gt;"",IF(ABS($F39-$G39)&gt;=PrSettings!$M$7,(ABS($F39-$G39-CM39+CN39)&lt;=1)*1,IF(AND(CP39,$F39=$G39,$F39&gt;=PrSettings!$M$6),(ABS(CM39-$F39)&lt;=1)*1,IF(AND(ABS($F39-$G39-CM39+CN39)&lt;=1,$F39+$G39&gt;=PrSettings!$M$8),(ABS(CM39-$F39)&lt;=1)*(ABS(CN39-$G39)&lt;=1)*1,""))),"")</f>
        <v/>
      </c>
      <c r="CT39" s="238"/>
      <c r="CV39" s="227" t="n">
        <f aca="false">$B39</f>
        <v>21</v>
      </c>
      <c r="CW39" s="228" t="str">
        <f aca="false">GrpE!$B$9</f>
        <v>Ukraine</v>
      </c>
      <c r="CX39" s="229" t="n">
        <f aca="false">$D39</f>
        <v>4</v>
      </c>
      <c r="CY39" s="228" t="str">
        <f aca="false">GrpE!$D$9</f>
        <v>Belgium</v>
      </c>
      <c r="CZ39" s="232"/>
      <c r="DA39" s="232"/>
      <c r="DB39" s="237"/>
      <c r="DC39" s="229" t="str">
        <f aca="false">IF(($F39&lt;&gt;"")*($G39&lt;&gt;"")*(CZ39&lt;&gt;"")*(DA39&lt;&gt;""),($F39&gt;$G39)*(CZ39&gt;DA39)+($F39=$G39)*(CZ39=DA39)+($F39&lt;$G39)*(CZ39&lt;DA39),"")</f>
        <v/>
      </c>
      <c r="DD39" s="229" t="str">
        <f aca="false">IF((DC39&lt;&gt;""),IF(OR($F39&lt;&gt;$G39,PrSettings!$M$4="●"),(($F39-$G39)=(CZ39-DA39))*1,0),"")</f>
        <v/>
      </c>
      <c r="DE39" s="229" t="str">
        <f aca="false">IF((DC39&lt;&gt;""),($F39=CZ39)*($G39=DA39),"")</f>
        <v/>
      </c>
      <c r="DF39" s="229" t="str">
        <f aca="false">IF(DC39&lt;&gt;"",IF(ABS($F39-$G39)&gt;=PrSettings!$M$7,(ABS($F39-$G39-CZ39+DA39)&lt;=1)*1,IF(AND(DC39,$F39=$G39,$F39&gt;=PrSettings!$M$6),(ABS(CZ39-$F39)&lt;=1)*1,IF(AND(ABS($F39-$G39-CZ39+DA39)&lt;=1,$F39+$G39&gt;=PrSettings!$M$8),(ABS(CZ39-$F39)&lt;=1)*(ABS(DA39-$G39)&lt;=1)*1,""))),"")</f>
        <v/>
      </c>
      <c r="DG39" s="238"/>
      <c r="DI39" s="227" t="n">
        <f aca="false">$B39</f>
        <v>21</v>
      </c>
      <c r="DJ39" s="228" t="str">
        <f aca="false">GrpE!$B$9</f>
        <v>Ukraine</v>
      </c>
      <c r="DK39" s="229" t="n">
        <f aca="false">$D39</f>
        <v>4</v>
      </c>
      <c r="DL39" s="228" t="str">
        <f aca="false">GrpE!$D$9</f>
        <v>Belgium</v>
      </c>
      <c r="DM39" s="232"/>
      <c r="DN39" s="232"/>
      <c r="DO39" s="237"/>
      <c r="DP39" s="229" t="str">
        <f aca="false">IF(($F39&lt;&gt;"")*($G39&lt;&gt;"")*(DM39&lt;&gt;"")*(DN39&lt;&gt;""),($F39&gt;$G39)*(DM39&gt;DN39)+($F39=$G39)*(DM39=DN39)+($F39&lt;$G39)*(DM39&lt;DN39),"")</f>
        <v/>
      </c>
      <c r="DQ39" s="229" t="str">
        <f aca="false">IF((DP39&lt;&gt;""),IF(OR($F39&lt;&gt;$G39,PrSettings!$M$4="●"),(($F39-$G39)=(DM39-DN39))*1,0),"")</f>
        <v/>
      </c>
      <c r="DR39" s="229" t="str">
        <f aca="false">IF((DP39&lt;&gt;""),($F39=DM39)*($G39=DN39),"")</f>
        <v/>
      </c>
      <c r="DS39" s="229" t="str">
        <f aca="false">IF(DP39&lt;&gt;"",IF(ABS($F39-$G39)&gt;=PrSettings!$M$7,(ABS($F39-$G39-DM39+DN39)&lt;=1)*1,IF(AND(DP39,$F39=$G39,$F39&gt;=PrSettings!$M$6),(ABS(DM39-$F39)&lt;=1)*1,IF(AND(ABS($F39-$G39-DM39+DN39)&lt;=1,$F39+$G39&gt;=PrSettings!$M$8),(ABS(DM39-$F39)&lt;=1)*(ABS(DN39-$G39)&lt;=1)*1,""))),"")</f>
        <v/>
      </c>
      <c r="DT39" s="238"/>
      <c r="DV39" s="227" t="n">
        <f aca="false">$B39</f>
        <v>21</v>
      </c>
      <c r="DW39" s="228" t="str">
        <f aca="false">GrpE!$B$9</f>
        <v>Ukraine</v>
      </c>
      <c r="DX39" s="229" t="n">
        <f aca="false">$D39</f>
        <v>4</v>
      </c>
      <c r="DY39" s="228" t="str">
        <f aca="false">GrpE!$D$9</f>
        <v>Belgium</v>
      </c>
      <c r="DZ39" s="232"/>
      <c r="EA39" s="232"/>
      <c r="EB39" s="237"/>
      <c r="EC39" s="229" t="str">
        <f aca="false">IF(($F39&lt;&gt;"")*($G39&lt;&gt;"")*(DZ39&lt;&gt;"")*(EA39&lt;&gt;""),($F39&gt;$G39)*(DZ39&gt;EA39)+($F39=$G39)*(DZ39=EA39)+($F39&lt;$G39)*(DZ39&lt;EA39),"")</f>
        <v/>
      </c>
      <c r="ED39" s="229" t="str">
        <f aca="false">IF((EC39&lt;&gt;""),IF(OR($F39&lt;&gt;$G39,PrSettings!$M$4="●"),(($F39-$G39)=(DZ39-EA39))*1,0),"")</f>
        <v/>
      </c>
      <c r="EE39" s="229" t="str">
        <f aca="false">IF((EC39&lt;&gt;""),($F39=DZ39)*($G39=EA39),"")</f>
        <v/>
      </c>
      <c r="EF39" s="229" t="str">
        <f aca="false">IF(EC39&lt;&gt;"",IF(ABS($F39-$G39)&gt;=PrSettings!$M$7,(ABS($F39-$G39-DZ39+EA39)&lt;=1)*1,IF(AND(EC39,$F39=$G39,$F39&gt;=PrSettings!$M$6),(ABS(DZ39-$F39)&lt;=1)*1,IF(AND(ABS($F39-$G39-DZ39+EA39)&lt;=1,$F39+$G39&gt;=PrSettings!$M$8),(ABS(DZ39-$F39)&lt;=1)*(ABS(EA39-$G39)&lt;=1)*1,""))),"")</f>
        <v/>
      </c>
      <c r="EG39" s="238"/>
      <c r="EI39" s="227" t="n">
        <f aca="false">$B39</f>
        <v>21</v>
      </c>
      <c r="EJ39" s="228" t="str">
        <f aca="false">GrpE!$B$9</f>
        <v>Ukraine</v>
      </c>
      <c r="EK39" s="229" t="n">
        <f aca="false">$D39</f>
        <v>4</v>
      </c>
      <c r="EL39" s="228" t="str">
        <f aca="false">GrpE!$D$9</f>
        <v>Belgium</v>
      </c>
      <c r="EM39" s="232"/>
      <c r="EN39" s="232"/>
      <c r="EO39" s="237"/>
      <c r="EP39" s="229" t="str">
        <f aca="false">IF(($F39&lt;&gt;"")*($G39&lt;&gt;"")*(EM39&lt;&gt;"")*(EN39&lt;&gt;""),($F39&gt;$G39)*(EM39&gt;EN39)+($F39=$G39)*(EM39=EN39)+($F39&lt;$G39)*(EM39&lt;EN39),"")</f>
        <v/>
      </c>
      <c r="EQ39" s="229" t="str">
        <f aca="false">IF((EP39&lt;&gt;""),IF(OR($F39&lt;&gt;$G39,PrSettings!$M$4="●"),(($F39-$G39)=(EM39-EN39))*1,0),"")</f>
        <v/>
      </c>
      <c r="ER39" s="229" t="str">
        <f aca="false">IF((EP39&lt;&gt;""),($F39=EM39)*($G39=EN39),"")</f>
        <v/>
      </c>
      <c r="ES39" s="229" t="str">
        <f aca="false">IF(EP39&lt;&gt;"",IF(ABS($F39-$G39)&gt;=PrSettings!$M$7,(ABS($F39-$G39-EM39+EN39)&lt;=1)*1,IF(AND(EP39,$F39=$G39,$F39&gt;=PrSettings!$M$6),(ABS(EM39-$F39)&lt;=1)*1,IF(AND(ABS($F39-$G39-EM39+EN39)&lt;=1,$F39+$G39&gt;=PrSettings!$M$8),(ABS(EM39-$F39)&lt;=1)*(ABS(EN39-$G39)&lt;=1)*1,""))),"")</f>
        <v/>
      </c>
      <c r="ET39" s="238"/>
      <c r="EV39" s="227" t="n">
        <f aca="false">$B39</f>
        <v>21</v>
      </c>
      <c r="EW39" s="228" t="str">
        <f aca="false">GrpE!$B$9</f>
        <v>Ukraine</v>
      </c>
      <c r="EX39" s="229" t="n">
        <f aca="false">$D39</f>
        <v>4</v>
      </c>
      <c r="EY39" s="228" t="str">
        <f aca="false">GrpE!$D$9</f>
        <v>Belgium</v>
      </c>
      <c r="EZ39" s="232"/>
      <c r="FA39" s="232"/>
      <c r="FB39" s="237"/>
      <c r="FC39" s="229" t="str">
        <f aca="false">IF(($F39&lt;&gt;"")*($G39&lt;&gt;"")*(EZ39&lt;&gt;"")*(FA39&lt;&gt;""),($F39&gt;$G39)*(EZ39&gt;FA39)+($F39=$G39)*(EZ39=FA39)+($F39&lt;$G39)*(EZ39&lt;FA39),"")</f>
        <v/>
      </c>
      <c r="FD39" s="229" t="str">
        <f aca="false">IF((FC39&lt;&gt;""),IF(OR($F39&lt;&gt;$G39,PrSettings!$M$4="●"),(($F39-$G39)=(EZ39-FA39))*1,0),"")</f>
        <v/>
      </c>
      <c r="FE39" s="229" t="str">
        <f aca="false">IF((FC39&lt;&gt;""),($F39=EZ39)*($G39=FA39),"")</f>
        <v/>
      </c>
      <c r="FF39" s="229" t="str">
        <f aca="false">IF(FC39&lt;&gt;"",IF(ABS($F39-$G39)&gt;=PrSettings!$M$7,(ABS($F39-$G39-EZ39+FA39)&lt;=1)*1,IF(AND(FC39,$F39=$G39,$F39&gt;=PrSettings!$M$6),(ABS(EZ39-$F39)&lt;=1)*1,IF(AND(ABS($F39-$G39-EZ39+FA39)&lt;=1,$F39+$G39&gt;=PrSettings!$M$8),(ABS(EZ39-$F39)&lt;=1)*(ABS(FA39-$G39)&lt;=1)*1,""))),"")</f>
        <v/>
      </c>
      <c r="FG39" s="238"/>
      <c r="FI39" s="227" t="n">
        <f aca="false">$B39</f>
        <v>21</v>
      </c>
      <c r="FJ39" s="228" t="str">
        <f aca="false">GrpE!$B$9</f>
        <v>Ukraine</v>
      </c>
      <c r="FK39" s="229" t="n">
        <f aca="false">$D39</f>
        <v>4</v>
      </c>
      <c r="FL39" s="228" t="str">
        <f aca="false">GrpE!$D$9</f>
        <v>Belgium</v>
      </c>
      <c r="FM39" s="232"/>
      <c r="FN39" s="232"/>
      <c r="FO39" s="237"/>
      <c r="FP39" s="229" t="str">
        <f aca="false">IF(($F39&lt;&gt;"")*($G39&lt;&gt;"")*(FM39&lt;&gt;"")*(FN39&lt;&gt;""),($F39&gt;$G39)*(FM39&gt;FN39)+($F39=$G39)*(FM39=FN39)+($F39&lt;$G39)*(FM39&lt;FN39),"")</f>
        <v/>
      </c>
      <c r="FQ39" s="229" t="str">
        <f aca="false">IF((FP39&lt;&gt;""),IF(OR($F39&lt;&gt;$G39,PrSettings!$M$4="●"),(($F39-$G39)=(FM39-FN39))*1,0),"")</f>
        <v/>
      </c>
      <c r="FR39" s="229" t="str">
        <f aca="false">IF((FP39&lt;&gt;""),($F39=FM39)*($G39=FN39),"")</f>
        <v/>
      </c>
      <c r="FS39" s="229" t="str">
        <f aca="false">IF(FP39&lt;&gt;"",IF(ABS($F39-$G39)&gt;=PrSettings!$M$7,(ABS($F39-$G39-FM39+FN39)&lt;=1)*1,IF(AND(FP39,$F39=$G39,$F39&gt;=PrSettings!$M$6),(ABS(FM39-$F39)&lt;=1)*1,IF(AND(ABS($F39-$G39-FM39+FN39)&lt;=1,$F39+$G39&gt;=PrSettings!$M$8),(ABS(FM39-$F39)&lt;=1)*(ABS(FN39-$G39)&lt;=1)*1,""))),"")</f>
        <v/>
      </c>
      <c r="FT39" s="238"/>
      <c r="FV39" s="227" t="n">
        <f aca="false">$B39</f>
        <v>21</v>
      </c>
      <c r="FW39" s="228" t="str">
        <f aca="false">GrpE!$B$9</f>
        <v>Ukraine</v>
      </c>
      <c r="FX39" s="229" t="n">
        <f aca="false">$D39</f>
        <v>4</v>
      </c>
      <c r="FY39" s="228" t="str">
        <f aca="false">GrpE!$D$9</f>
        <v>Belgium</v>
      </c>
      <c r="FZ39" s="232"/>
      <c r="GA39" s="232"/>
      <c r="GB39" s="237"/>
      <c r="GC39" s="229" t="str">
        <f aca="false">IF(($F39&lt;&gt;"")*($G39&lt;&gt;"")*(FZ39&lt;&gt;"")*(GA39&lt;&gt;""),($F39&gt;$G39)*(FZ39&gt;GA39)+($F39=$G39)*(FZ39=GA39)+($F39&lt;$G39)*(FZ39&lt;GA39),"")</f>
        <v/>
      </c>
      <c r="GD39" s="229" t="str">
        <f aca="false">IF((GC39&lt;&gt;""),IF(OR($F39&lt;&gt;$G39,PrSettings!$M$4="●"),(($F39-$G39)=(FZ39-GA39))*1,0),"")</f>
        <v/>
      </c>
      <c r="GE39" s="229" t="str">
        <f aca="false">IF((GC39&lt;&gt;""),($F39=FZ39)*($G39=GA39),"")</f>
        <v/>
      </c>
      <c r="GF39" s="229" t="str">
        <f aca="false">IF(GC39&lt;&gt;"",IF(ABS($F39-$G39)&gt;=PrSettings!$M$7,(ABS($F39-$G39-FZ39+GA39)&lt;=1)*1,IF(AND(GC39,$F39=$G39,$F39&gt;=PrSettings!$M$6),(ABS(FZ39-$F39)&lt;=1)*1,IF(AND(ABS($F39-$G39-FZ39+GA39)&lt;=1,$F39+$G39&gt;=PrSettings!$M$8),(ABS(FZ39-$F39)&lt;=1)*(ABS(GA39-$G39)&lt;=1)*1,""))),"")</f>
        <v/>
      </c>
      <c r="GG39" s="238"/>
      <c r="GI39" s="227" t="n">
        <f aca="false">$B39</f>
        <v>21</v>
      </c>
      <c r="GJ39" s="228" t="str">
        <f aca="false">GrpE!$B$9</f>
        <v>Ukraine</v>
      </c>
      <c r="GK39" s="229" t="n">
        <f aca="false">$D39</f>
        <v>4</v>
      </c>
      <c r="GL39" s="228" t="str">
        <f aca="false">GrpE!$D$9</f>
        <v>Belgium</v>
      </c>
      <c r="GM39" s="232"/>
      <c r="GN39" s="232"/>
      <c r="GO39" s="237"/>
      <c r="GP39" s="229" t="str">
        <f aca="false">IF(($F39&lt;&gt;"")*($G39&lt;&gt;"")*(GM39&lt;&gt;"")*(GN39&lt;&gt;""),($F39&gt;$G39)*(GM39&gt;GN39)+($F39=$G39)*(GM39=GN39)+($F39&lt;$G39)*(GM39&lt;GN39),"")</f>
        <v/>
      </c>
      <c r="GQ39" s="229" t="str">
        <f aca="false">IF((GP39&lt;&gt;""),IF(OR($F39&lt;&gt;$G39,PrSettings!$M$4="●"),(($F39-$G39)=(GM39-GN39))*1,0),"")</f>
        <v/>
      </c>
      <c r="GR39" s="229" t="str">
        <f aca="false">IF((GP39&lt;&gt;""),($F39=GM39)*($G39=GN39),"")</f>
        <v/>
      </c>
      <c r="GS39" s="229" t="str">
        <f aca="false">IF(GP39&lt;&gt;"",IF(ABS($F39-$G39)&gt;=PrSettings!$M$7,(ABS($F39-$G39-GM39+GN39)&lt;=1)*1,IF(AND(GP39,$F39=$G39,$F39&gt;=PrSettings!$M$6),(ABS(GM39-$F39)&lt;=1)*1,IF(AND(ABS($F39-$G39-GM39+GN39)&lt;=1,$F39+$G39&gt;=PrSettings!$M$8),(ABS(GM39-$F39)&lt;=1)*(ABS(GN39-$G39)&lt;=1)*1,""))),"")</f>
        <v/>
      </c>
      <c r="GT39" s="238"/>
      <c r="GV39" s="227" t="n">
        <f aca="false">$B39</f>
        <v>21</v>
      </c>
      <c r="GW39" s="228" t="str">
        <f aca="false">GrpE!$B$9</f>
        <v>Ukraine</v>
      </c>
      <c r="GX39" s="229" t="n">
        <f aca="false">$D39</f>
        <v>4</v>
      </c>
      <c r="GY39" s="228" t="str">
        <f aca="false">GrpE!$D$9</f>
        <v>Belgium</v>
      </c>
      <c r="GZ39" s="232"/>
      <c r="HA39" s="232"/>
      <c r="HB39" s="237"/>
      <c r="HC39" s="229" t="str">
        <f aca="false">IF(($F39&lt;&gt;"")*($G39&lt;&gt;"")*(GZ39&lt;&gt;"")*(HA39&lt;&gt;""),($F39&gt;$G39)*(GZ39&gt;HA39)+($F39=$G39)*(GZ39=HA39)+($F39&lt;$G39)*(GZ39&lt;HA39),"")</f>
        <v/>
      </c>
      <c r="HD39" s="229" t="str">
        <f aca="false">IF((HC39&lt;&gt;""),IF(OR($F39&lt;&gt;$G39,PrSettings!$M$4="●"),(($F39-$G39)=(GZ39-HA39))*1,0),"")</f>
        <v/>
      </c>
      <c r="HE39" s="229" t="str">
        <f aca="false">IF((HC39&lt;&gt;""),($F39=GZ39)*($G39=HA39),"")</f>
        <v/>
      </c>
      <c r="HF39" s="229" t="str">
        <f aca="false">IF(HC39&lt;&gt;"",IF(ABS($F39-$G39)&gt;=PrSettings!$M$7,(ABS($F39-$G39-GZ39+HA39)&lt;=1)*1,IF(AND(HC39,$F39=$G39,$F39&gt;=PrSettings!$M$6),(ABS(GZ39-$F39)&lt;=1)*1,IF(AND(ABS($F39-$G39-GZ39+HA39)&lt;=1,$F39+$G39&gt;=PrSettings!$M$8),(ABS(GZ39-$F39)&lt;=1)*(ABS(HA39-$G39)&lt;=1)*1,""))),"")</f>
        <v/>
      </c>
      <c r="HG39" s="238"/>
      <c r="HI39" s="227" t="n">
        <f aca="false">$B39</f>
        <v>21</v>
      </c>
      <c r="HJ39" s="228" t="str">
        <f aca="false">GrpE!$B$9</f>
        <v>Ukraine</v>
      </c>
      <c r="HK39" s="229" t="n">
        <f aca="false">$D39</f>
        <v>4</v>
      </c>
      <c r="HL39" s="228" t="str">
        <f aca="false">GrpE!$D$9</f>
        <v>Belgium</v>
      </c>
      <c r="HM39" s="232"/>
      <c r="HN39" s="232"/>
      <c r="HO39" s="237"/>
      <c r="HP39" s="229" t="str">
        <f aca="false">IF(($F39&lt;&gt;"")*($G39&lt;&gt;"")*(HM39&lt;&gt;"")*(HN39&lt;&gt;""),($F39&gt;$G39)*(HM39&gt;HN39)+($F39=$G39)*(HM39=HN39)+($F39&lt;$G39)*(HM39&lt;HN39),"")</f>
        <v/>
      </c>
      <c r="HQ39" s="229" t="str">
        <f aca="false">IF((HP39&lt;&gt;""),IF(OR($F39&lt;&gt;$G39,PrSettings!$M$4="●"),(($F39-$G39)=(HM39-HN39))*1,0),"")</f>
        <v/>
      </c>
      <c r="HR39" s="229" t="str">
        <f aca="false">IF((HP39&lt;&gt;""),($F39=HM39)*($G39=HN39),"")</f>
        <v/>
      </c>
      <c r="HS39" s="229" t="str">
        <f aca="false">IF(HP39&lt;&gt;"",IF(ABS($F39-$G39)&gt;=PrSettings!$M$7,(ABS($F39-$G39-HM39+HN39)&lt;=1)*1,IF(AND(HP39,$F39=$G39,$F39&gt;=PrSettings!$M$6),(ABS(HM39-$F39)&lt;=1)*1,IF(AND(ABS($F39-$G39-HM39+HN39)&lt;=1,$F39+$G39&gt;=PrSettings!$M$8),(ABS(HM39-$F39)&lt;=1)*(ABS(HN39-$G39)&lt;=1)*1,""))),"")</f>
        <v/>
      </c>
      <c r="HT39" s="238"/>
      <c r="HV39" s="227" t="n">
        <f aca="false">$B39</f>
        <v>21</v>
      </c>
      <c r="HW39" s="228" t="str">
        <f aca="false">GrpE!$B$9</f>
        <v>Ukraine</v>
      </c>
      <c r="HX39" s="229" t="n">
        <f aca="false">$D39</f>
        <v>4</v>
      </c>
      <c r="HY39" s="228" t="str">
        <f aca="false">GrpE!$D$9</f>
        <v>Belgium</v>
      </c>
      <c r="HZ39" s="232"/>
      <c r="IA39" s="232"/>
      <c r="IB39" s="237"/>
      <c r="IC39" s="229" t="str">
        <f aca="false">IF(($F39&lt;&gt;"")*($G39&lt;&gt;"")*(HZ39&lt;&gt;"")*(IA39&lt;&gt;""),($F39&gt;$G39)*(HZ39&gt;IA39)+($F39=$G39)*(HZ39=IA39)+($F39&lt;$G39)*(HZ39&lt;IA39),"")</f>
        <v/>
      </c>
      <c r="ID39" s="229" t="str">
        <f aca="false">IF((IC39&lt;&gt;""),IF(OR($F39&lt;&gt;$G39,PrSettings!$M$4="●"),(($F39-$G39)=(HZ39-IA39))*1,0),"")</f>
        <v/>
      </c>
      <c r="IE39" s="229" t="str">
        <f aca="false">IF((IC39&lt;&gt;""),($F39=HZ39)*($G39=IA39),"")</f>
        <v/>
      </c>
      <c r="IF39" s="229" t="str">
        <f aca="false">IF(IC39&lt;&gt;"",IF(ABS($F39-$G39)&gt;=PrSettings!$M$7,(ABS($F39-$G39-HZ39+IA39)&lt;=1)*1,IF(AND(IC39,$F39=$G39,$F39&gt;=PrSettings!$M$6),(ABS(HZ39-$F39)&lt;=1)*1,IF(AND(ABS($F39-$G39-HZ39+IA39)&lt;=1,$F39+$G39&gt;=PrSettings!$M$8),(ABS(HZ39-$F39)&lt;=1)*(ABS(IA39-$G39)&lt;=1)*1,""))),"")</f>
        <v/>
      </c>
      <c r="IG39" s="238"/>
      <c r="II39" s="227" t="n">
        <f aca="false">$B39</f>
        <v>21</v>
      </c>
      <c r="IJ39" s="228" t="str">
        <f aca="false">GrpE!$B$9</f>
        <v>Ukraine</v>
      </c>
      <c r="IK39" s="229" t="n">
        <f aca="false">$D39</f>
        <v>4</v>
      </c>
      <c r="IL39" s="228" t="str">
        <f aca="false">GrpE!$D$9</f>
        <v>Belgium</v>
      </c>
      <c r="IM39" s="232"/>
      <c r="IN39" s="232"/>
      <c r="IO39" s="237"/>
      <c r="IP39" s="229" t="str">
        <f aca="false">IF(($F39&lt;&gt;"")*($G39&lt;&gt;"")*(IM39&lt;&gt;"")*(IN39&lt;&gt;""),($F39&gt;$G39)*(IM39&gt;IN39)+($F39=$G39)*(IM39=IN39)+($F39&lt;$G39)*(IM39&lt;IN39),"")</f>
        <v/>
      </c>
      <c r="IQ39" s="229" t="str">
        <f aca="false">IF((IP39&lt;&gt;""),IF(OR($F39&lt;&gt;$G39,PrSettings!$M$4="●"),(($F39-$G39)=(IM39-IN39))*1,0),"")</f>
        <v/>
      </c>
      <c r="IR39" s="229" t="str">
        <f aca="false">IF((IP39&lt;&gt;""),($F39=IM39)*($G39=IN39),"")</f>
        <v/>
      </c>
      <c r="IS39" s="229" t="str">
        <f aca="false">IF(IP39&lt;&gt;"",IF(ABS($F39-$G39)&gt;=PrSettings!$M$7,(ABS($F39-$G39-IM39+IN39)&lt;=1)*1,IF(AND(IP39,$F39=$G39,$F39&gt;=PrSettings!$M$6),(ABS(IM39-$F39)&lt;=1)*1,IF(AND(ABS($F39-$G39-IM39+IN39)&lt;=1,$F39+$G39&gt;=PrSettings!$M$8),(ABS(IM39-$F39)&lt;=1)*(ABS(IN39-$G39)&lt;=1)*1,""))),"")</f>
        <v/>
      </c>
      <c r="IT39" s="238"/>
      <c r="IV39" s="227" t="n">
        <f aca="false">$B39</f>
        <v>21</v>
      </c>
      <c r="IW39" s="228" t="str">
        <f aca="false">GrpE!$B$9</f>
        <v>Ukraine</v>
      </c>
      <c r="IX39" s="229" t="n">
        <f aca="false">$D39</f>
        <v>4</v>
      </c>
      <c r="IY39" s="228" t="str">
        <f aca="false">GrpE!$D$9</f>
        <v>Belgium</v>
      </c>
      <c r="IZ39" s="232"/>
      <c r="JA39" s="232"/>
      <c r="JB39" s="237"/>
      <c r="JC39" s="229" t="str">
        <f aca="false">IF(($F39&lt;&gt;"")*($G39&lt;&gt;"")*(IZ39&lt;&gt;"")*(JA39&lt;&gt;""),($F39&gt;$G39)*(IZ39&gt;JA39)+($F39=$G39)*(IZ39=JA39)+($F39&lt;$G39)*(IZ39&lt;JA39),"")</f>
        <v/>
      </c>
      <c r="JD39" s="229" t="str">
        <f aca="false">IF((JC39&lt;&gt;""),IF(OR($F39&lt;&gt;$G39,PrSettings!$M$4="●"),(($F39-$G39)=(IZ39-JA39))*1,0),"")</f>
        <v/>
      </c>
      <c r="JE39" s="229" t="str">
        <f aca="false">IF((JC39&lt;&gt;""),($F39=IZ39)*($G39=JA39),"")</f>
        <v/>
      </c>
      <c r="JF39" s="229" t="str">
        <f aca="false">IF(JC39&lt;&gt;"",IF(ABS($F39-$G39)&gt;=PrSettings!$M$7,(ABS($F39-$G39-IZ39+JA39)&lt;=1)*1,IF(AND(JC39,$F39=$G39,$F39&gt;=PrSettings!$M$6),(ABS(IZ39-$F39)&lt;=1)*1,IF(AND(ABS($F39-$G39-IZ39+JA39)&lt;=1,$F39+$G39&gt;=PrSettings!$M$8),(ABS(IZ39-$F39)&lt;=1)*(ABS(JA39-$G39)&lt;=1)*1,""))),"")</f>
        <v/>
      </c>
      <c r="JG39" s="238"/>
      <c r="JI39" s="227" t="n">
        <f aca="false">$B39</f>
        <v>21</v>
      </c>
      <c r="JJ39" s="228" t="str">
        <f aca="false">GrpE!$B$9</f>
        <v>Ukraine</v>
      </c>
      <c r="JK39" s="229" t="n">
        <f aca="false">$D39</f>
        <v>4</v>
      </c>
      <c r="JL39" s="228" t="str">
        <f aca="false">GrpE!$D$9</f>
        <v>Belgium</v>
      </c>
      <c r="JM39" s="232"/>
      <c r="JN39" s="232"/>
      <c r="JO39" s="237"/>
      <c r="JP39" s="229" t="str">
        <f aca="false">IF(($F39&lt;&gt;"")*($G39&lt;&gt;"")*(JM39&lt;&gt;"")*(JN39&lt;&gt;""),($F39&gt;$G39)*(JM39&gt;JN39)+($F39=$G39)*(JM39=JN39)+($F39&lt;$G39)*(JM39&lt;JN39),"")</f>
        <v/>
      </c>
      <c r="JQ39" s="229" t="str">
        <f aca="false">IF((JP39&lt;&gt;""),IF(OR($F39&lt;&gt;$G39,PrSettings!$M$4="●"),(($F39-$G39)=(JM39-JN39))*1,0),"")</f>
        <v/>
      </c>
      <c r="JR39" s="229" t="str">
        <f aca="false">IF((JP39&lt;&gt;""),($F39=JM39)*($G39=JN39),"")</f>
        <v/>
      </c>
      <c r="JS39" s="229" t="str">
        <f aca="false">IF(JP39&lt;&gt;"",IF(ABS($F39-$G39)&gt;=PrSettings!$M$7,(ABS($F39-$G39-JM39+JN39)&lt;=1)*1,IF(AND(JP39,$F39=$G39,$F39&gt;=PrSettings!$M$6),(ABS(JM39-$F39)&lt;=1)*1,IF(AND(ABS($F39-$G39-JM39+JN39)&lt;=1,$F39+$G39&gt;=PrSettings!$M$8),(ABS(JM39-$F39)&lt;=1)*(ABS(JN39-$G39)&lt;=1)*1,""))),"")</f>
        <v/>
      </c>
      <c r="JT39" s="238"/>
      <c r="JV39" s="227" t="n">
        <f aca="false">$B39</f>
        <v>21</v>
      </c>
      <c r="JW39" s="228" t="str">
        <f aca="false">GrpE!$B$9</f>
        <v>Ukraine</v>
      </c>
      <c r="JX39" s="229" t="n">
        <f aca="false">$D39</f>
        <v>4</v>
      </c>
      <c r="JY39" s="228" t="str">
        <f aca="false">GrpE!$D$9</f>
        <v>Belgium</v>
      </c>
      <c r="JZ39" s="232"/>
      <c r="KA39" s="232"/>
      <c r="KB39" s="237"/>
      <c r="KC39" s="229" t="str">
        <f aca="false">IF(($F39&lt;&gt;"")*($G39&lt;&gt;"")*(JZ39&lt;&gt;"")*(KA39&lt;&gt;""),($F39&gt;$G39)*(JZ39&gt;KA39)+($F39=$G39)*(JZ39=KA39)+($F39&lt;$G39)*(JZ39&lt;KA39),"")</f>
        <v/>
      </c>
      <c r="KD39" s="229" t="str">
        <f aca="false">IF((KC39&lt;&gt;""),IF(OR($F39&lt;&gt;$G39,PrSettings!$M$4="●"),(($F39-$G39)=(JZ39-KA39))*1,0),"")</f>
        <v/>
      </c>
      <c r="KE39" s="229" t="str">
        <f aca="false">IF((KC39&lt;&gt;""),($F39=JZ39)*($G39=KA39),"")</f>
        <v/>
      </c>
      <c r="KF39" s="229" t="str">
        <f aca="false">IF(KC39&lt;&gt;"",IF(ABS($F39-$G39)&gt;=PrSettings!$M$7,(ABS($F39-$G39-JZ39+KA39)&lt;=1)*1,IF(AND(KC39,$F39=$G39,$F39&gt;=PrSettings!$M$6),(ABS(JZ39-$F39)&lt;=1)*1,IF(AND(ABS($F39-$G39-JZ39+KA39)&lt;=1,$F39+$G39&gt;=PrSettings!$M$8),(ABS(JZ39-$F39)&lt;=1)*(ABS(KA39-$G39)&lt;=1)*1,""))),"")</f>
        <v/>
      </c>
      <c r="KG39" s="238"/>
      <c r="KI39" s="227" t="n">
        <f aca="false">$B39</f>
        <v>21</v>
      </c>
      <c r="KJ39" s="228" t="str">
        <f aca="false">GrpE!$B$9</f>
        <v>Ukraine</v>
      </c>
      <c r="KK39" s="229" t="n">
        <f aca="false">$D39</f>
        <v>4</v>
      </c>
      <c r="KL39" s="228" t="str">
        <f aca="false">GrpE!$D$9</f>
        <v>Belgium</v>
      </c>
      <c r="KM39" s="232"/>
      <c r="KN39" s="232"/>
      <c r="KO39" s="237"/>
      <c r="KP39" s="229" t="str">
        <f aca="false">IF(($F39&lt;&gt;"")*($G39&lt;&gt;"")*(KM39&lt;&gt;"")*(KN39&lt;&gt;""),($F39&gt;$G39)*(KM39&gt;KN39)+($F39=$G39)*(KM39=KN39)+($F39&lt;$G39)*(KM39&lt;KN39),"")</f>
        <v/>
      </c>
      <c r="KQ39" s="229" t="str">
        <f aca="false">IF((KP39&lt;&gt;""),IF(OR($F39&lt;&gt;$G39,PrSettings!$M$4="●"),(($F39-$G39)=(KM39-KN39))*1,0),"")</f>
        <v/>
      </c>
      <c r="KR39" s="229" t="str">
        <f aca="false">IF((KP39&lt;&gt;""),($F39=KM39)*($G39=KN39),"")</f>
        <v/>
      </c>
      <c r="KS39" s="229" t="str">
        <f aca="false">IF(KP39&lt;&gt;"",IF(ABS($F39-$G39)&gt;=PrSettings!$M$7,(ABS($F39-$G39-KM39+KN39)&lt;=1)*1,IF(AND(KP39,$F39=$G39,$F39&gt;=PrSettings!$M$6),(ABS(KM39-$F39)&lt;=1)*1,IF(AND(ABS($F39-$G39-KM39+KN39)&lt;=1,$F39+$G39&gt;=PrSettings!$M$8),(ABS(KM39-$F39)&lt;=1)*(ABS(KN39-$G39)&lt;=1)*1,""))),"")</f>
        <v/>
      </c>
      <c r="KT39" s="238"/>
      <c r="KV39" s="227" t="n">
        <f aca="false">$B39</f>
        <v>21</v>
      </c>
      <c r="KW39" s="228" t="str">
        <f aca="false">GrpE!$B$9</f>
        <v>Ukraine</v>
      </c>
      <c r="KX39" s="229" t="n">
        <f aca="false">$D39</f>
        <v>4</v>
      </c>
      <c r="KY39" s="228" t="str">
        <f aca="false">GrpE!$D$9</f>
        <v>Belgium</v>
      </c>
      <c r="KZ39" s="232"/>
      <c r="LA39" s="232"/>
      <c r="LB39" s="237"/>
      <c r="LC39" s="229" t="str">
        <f aca="false">IF(($F39&lt;&gt;"")*($G39&lt;&gt;"")*(KZ39&lt;&gt;"")*(LA39&lt;&gt;""),($F39&gt;$G39)*(KZ39&gt;LA39)+($F39=$G39)*(KZ39=LA39)+($F39&lt;$G39)*(KZ39&lt;LA39),"")</f>
        <v/>
      </c>
      <c r="LD39" s="229" t="str">
        <f aca="false">IF((LC39&lt;&gt;""),IF(OR($F39&lt;&gt;$G39,PrSettings!$M$4="●"),(($F39-$G39)=(KZ39-LA39))*1,0),"")</f>
        <v/>
      </c>
      <c r="LE39" s="229" t="str">
        <f aca="false">IF((LC39&lt;&gt;""),($F39=KZ39)*($G39=LA39),"")</f>
        <v/>
      </c>
      <c r="LF39" s="229" t="str">
        <f aca="false">IF(LC39&lt;&gt;"",IF(ABS($F39-$G39)&gt;=PrSettings!$M$7,(ABS($F39-$G39-KZ39+LA39)&lt;=1)*1,IF(AND(LC39,$F39=$G39,$F39&gt;=PrSettings!$M$6),(ABS(KZ39-$F39)&lt;=1)*1,IF(AND(ABS($F39-$G39-KZ39+LA39)&lt;=1,$F39+$G39&gt;=PrSettings!$M$8),(ABS(KZ39-$F39)&lt;=1)*(ABS(LA39-$G39)&lt;=1)*1,""))),"")</f>
        <v/>
      </c>
      <c r="LG39" s="238"/>
      <c r="LI39" s="227" t="n">
        <f aca="false">$B39</f>
        <v>21</v>
      </c>
      <c r="LJ39" s="228" t="str">
        <f aca="false">GrpE!$B$9</f>
        <v>Ukraine</v>
      </c>
      <c r="LK39" s="229" t="n">
        <f aca="false">$D39</f>
        <v>4</v>
      </c>
      <c r="LL39" s="228" t="str">
        <f aca="false">GrpE!$D$9</f>
        <v>Belgium</v>
      </c>
      <c r="LM39" s="232"/>
      <c r="LN39" s="232"/>
      <c r="LO39" s="237"/>
      <c r="LP39" s="229" t="str">
        <f aca="false">IF(($F39&lt;&gt;"")*($G39&lt;&gt;"")*(LM39&lt;&gt;"")*(LN39&lt;&gt;""),($F39&gt;$G39)*(LM39&gt;LN39)+($F39=$G39)*(LM39=LN39)+($F39&lt;$G39)*(LM39&lt;LN39),"")</f>
        <v/>
      </c>
      <c r="LQ39" s="229" t="str">
        <f aca="false">IF((LP39&lt;&gt;""),IF(OR($F39&lt;&gt;$G39,PrSettings!$M$4="●"),(($F39-$G39)=(LM39-LN39))*1,0),"")</f>
        <v/>
      </c>
      <c r="LR39" s="229" t="str">
        <f aca="false">IF((LP39&lt;&gt;""),($F39=LM39)*($G39=LN39),"")</f>
        <v/>
      </c>
      <c r="LS39" s="229" t="str">
        <f aca="false">IF(LP39&lt;&gt;"",IF(ABS($F39-$G39)&gt;=PrSettings!$M$7,(ABS($F39-$G39-LM39+LN39)&lt;=1)*1,IF(AND(LP39,$F39=$G39,$F39&gt;=PrSettings!$M$6),(ABS(LM39-$F39)&lt;=1)*1,IF(AND(ABS($F39-$G39-LM39+LN39)&lt;=1,$F39+$G39&gt;=PrSettings!$M$8),(ABS(LM39-$F39)&lt;=1)*(ABS(LN39-$G39)&lt;=1)*1,""))),"")</f>
        <v/>
      </c>
      <c r="LT39" s="238"/>
      <c r="LV39" s="227" t="n">
        <f aca="false">$B39</f>
        <v>21</v>
      </c>
      <c r="LW39" s="228" t="str">
        <f aca="false">GrpE!$B$9</f>
        <v>Ukraine</v>
      </c>
      <c r="LX39" s="229" t="n">
        <f aca="false">$D39</f>
        <v>4</v>
      </c>
      <c r="LY39" s="228" t="str">
        <f aca="false">GrpE!$D$9</f>
        <v>Belgium</v>
      </c>
      <c r="LZ39" s="232"/>
      <c r="MA39" s="232"/>
      <c r="MB39" s="237"/>
      <c r="MC39" s="229" t="str">
        <f aca="false">IF(($F39&lt;&gt;"")*($G39&lt;&gt;"")*(LZ39&lt;&gt;"")*(MA39&lt;&gt;""),($F39&gt;$G39)*(LZ39&gt;MA39)+($F39=$G39)*(LZ39=MA39)+($F39&lt;$G39)*(LZ39&lt;MA39),"")</f>
        <v/>
      </c>
      <c r="MD39" s="229" t="str">
        <f aca="false">IF((MC39&lt;&gt;""),IF(OR($F39&lt;&gt;$G39,PrSettings!$M$4="●"),(($F39-$G39)=(LZ39-MA39))*1,0),"")</f>
        <v/>
      </c>
      <c r="ME39" s="229" t="str">
        <f aca="false">IF((MC39&lt;&gt;""),($F39=LZ39)*($G39=MA39),"")</f>
        <v/>
      </c>
      <c r="MF39" s="229" t="str">
        <f aca="false">IF(MC39&lt;&gt;"",IF(ABS($F39-$G39)&gt;=PrSettings!$M$7,(ABS($F39-$G39-LZ39+MA39)&lt;=1)*1,IF(AND(MC39,$F39=$G39,$F39&gt;=PrSettings!$M$6),(ABS(LZ39-$F39)&lt;=1)*1,IF(AND(ABS($F39-$G39-LZ39+MA39)&lt;=1,$F39+$G39&gt;=PrSettings!$M$8),(ABS(LZ39-$F39)&lt;=1)*(ABS(MA39-$G39)&lt;=1)*1,""))),"")</f>
        <v/>
      </c>
      <c r="MG39" s="238"/>
    </row>
    <row r="40" customFormat="false" ht="24" hidden="false" customHeight="true" outlineLevel="0" collapsed="false">
      <c r="A40" s="153"/>
      <c r="B40" s="217" t="str">
        <f aca="false">Language!$E$95&amp;" F"</f>
        <v>Group F</v>
      </c>
      <c r="C40" s="218"/>
      <c r="D40" s="239"/>
      <c r="E40" s="220"/>
      <c r="F40" s="240"/>
      <c r="G40" s="241"/>
      <c r="H40" s="107"/>
      <c r="I40" s="217" t="str">
        <f aca="false">$B40</f>
        <v>Group F</v>
      </c>
      <c r="J40" s="239"/>
      <c r="K40" s="239"/>
      <c r="L40" s="220"/>
      <c r="M40" s="223"/>
      <c r="N40" s="224"/>
      <c r="O40" s="221"/>
      <c r="P40" s="225"/>
      <c r="Q40" s="225"/>
      <c r="R40" s="220"/>
      <c r="S40" s="220"/>
      <c r="T40" s="226"/>
      <c r="V40" s="217" t="str">
        <f aca="false">$B40</f>
        <v>Group F</v>
      </c>
      <c r="W40" s="239"/>
      <c r="X40" s="239"/>
      <c r="Y40" s="220"/>
      <c r="Z40" s="223"/>
      <c r="AA40" s="224"/>
      <c r="AB40" s="221"/>
      <c r="AC40" s="225"/>
      <c r="AD40" s="225"/>
      <c r="AE40" s="220"/>
      <c r="AF40" s="220"/>
      <c r="AG40" s="226"/>
      <c r="AI40" s="217" t="str">
        <f aca="false">$B40</f>
        <v>Group F</v>
      </c>
      <c r="AJ40" s="239"/>
      <c r="AK40" s="239"/>
      <c r="AL40" s="220"/>
      <c r="AM40" s="223"/>
      <c r="AN40" s="224"/>
      <c r="AO40" s="221"/>
      <c r="AP40" s="225"/>
      <c r="AQ40" s="225"/>
      <c r="AR40" s="220"/>
      <c r="AS40" s="220"/>
      <c r="AT40" s="226"/>
      <c r="AV40" s="217" t="str">
        <f aca="false">$B40</f>
        <v>Group F</v>
      </c>
      <c r="AW40" s="239"/>
      <c r="AX40" s="239"/>
      <c r="AY40" s="220"/>
      <c r="AZ40" s="223"/>
      <c r="BA40" s="224"/>
      <c r="BB40" s="221"/>
      <c r="BC40" s="225"/>
      <c r="BD40" s="225"/>
      <c r="BE40" s="220"/>
      <c r="BF40" s="220"/>
      <c r="BG40" s="226"/>
      <c r="BI40" s="217" t="str">
        <f aca="false">$B40</f>
        <v>Group F</v>
      </c>
      <c r="BJ40" s="239"/>
      <c r="BK40" s="239"/>
      <c r="BL40" s="220"/>
      <c r="BM40" s="223"/>
      <c r="BN40" s="224"/>
      <c r="BO40" s="221"/>
      <c r="BP40" s="225"/>
      <c r="BQ40" s="225"/>
      <c r="BR40" s="220"/>
      <c r="BS40" s="220"/>
      <c r="BT40" s="226"/>
      <c r="BV40" s="217" t="str">
        <f aca="false">$B40</f>
        <v>Group F</v>
      </c>
      <c r="BW40" s="239"/>
      <c r="BX40" s="239"/>
      <c r="BY40" s="220"/>
      <c r="BZ40" s="223"/>
      <c r="CA40" s="224"/>
      <c r="CB40" s="221"/>
      <c r="CC40" s="225"/>
      <c r="CD40" s="225"/>
      <c r="CE40" s="220"/>
      <c r="CF40" s="220"/>
      <c r="CG40" s="226"/>
      <c r="CI40" s="217" t="str">
        <f aca="false">$B40</f>
        <v>Group F</v>
      </c>
      <c r="CJ40" s="239"/>
      <c r="CK40" s="239"/>
      <c r="CL40" s="220"/>
      <c r="CM40" s="223"/>
      <c r="CN40" s="224"/>
      <c r="CO40" s="221"/>
      <c r="CP40" s="225"/>
      <c r="CQ40" s="225"/>
      <c r="CR40" s="220"/>
      <c r="CS40" s="220"/>
      <c r="CT40" s="226"/>
      <c r="CV40" s="217" t="str">
        <f aca="false">$B40</f>
        <v>Group F</v>
      </c>
      <c r="CW40" s="239"/>
      <c r="CX40" s="239"/>
      <c r="CY40" s="220"/>
      <c r="CZ40" s="223"/>
      <c r="DA40" s="224"/>
      <c r="DB40" s="221"/>
      <c r="DC40" s="225"/>
      <c r="DD40" s="225"/>
      <c r="DE40" s="220"/>
      <c r="DF40" s="220"/>
      <c r="DG40" s="226"/>
      <c r="DI40" s="217" t="str">
        <f aca="false">$B40</f>
        <v>Group F</v>
      </c>
      <c r="DJ40" s="239"/>
      <c r="DK40" s="239"/>
      <c r="DL40" s="220"/>
      <c r="DM40" s="223"/>
      <c r="DN40" s="224"/>
      <c r="DO40" s="221"/>
      <c r="DP40" s="225"/>
      <c r="DQ40" s="225"/>
      <c r="DR40" s="220"/>
      <c r="DS40" s="220"/>
      <c r="DT40" s="226"/>
      <c r="DV40" s="217" t="str">
        <f aca="false">$B40</f>
        <v>Group F</v>
      </c>
      <c r="DW40" s="239"/>
      <c r="DX40" s="239"/>
      <c r="DY40" s="220"/>
      <c r="DZ40" s="223"/>
      <c r="EA40" s="224"/>
      <c r="EB40" s="221"/>
      <c r="EC40" s="225"/>
      <c r="ED40" s="225"/>
      <c r="EE40" s="220"/>
      <c r="EF40" s="220"/>
      <c r="EG40" s="226"/>
      <c r="EI40" s="217" t="str">
        <f aca="false">$B40</f>
        <v>Group F</v>
      </c>
      <c r="EJ40" s="239"/>
      <c r="EK40" s="239"/>
      <c r="EL40" s="220"/>
      <c r="EM40" s="223"/>
      <c r="EN40" s="224"/>
      <c r="EO40" s="221"/>
      <c r="EP40" s="225"/>
      <c r="EQ40" s="225"/>
      <c r="ER40" s="220"/>
      <c r="ES40" s="220"/>
      <c r="ET40" s="226"/>
      <c r="EV40" s="217" t="str">
        <f aca="false">$B40</f>
        <v>Group F</v>
      </c>
      <c r="EW40" s="239"/>
      <c r="EX40" s="239"/>
      <c r="EY40" s="220"/>
      <c r="EZ40" s="223"/>
      <c r="FA40" s="224"/>
      <c r="FB40" s="221"/>
      <c r="FC40" s="225"/>
      <c r="FD40" s="225"/>
      <c r="FE40" s="220"/>
      <c r="FF40" s="220"/>
      <c r="FG40" s="226"/>
      <c r="FI40" s="217" t="str">
        <f aca="false">$B40</f>
        <v>Group F</v>
      </c>
      <c r="FJ40" s="239"/>
      <c r="FK40" s="239"/>
      <c r="FL40" s="220"/>
      <c r="FM40" s="223"/>
      <c r="FN40" s="224"/>
      <c r="FO40" s="221"/>
      <c r="FP40" s="225"/>
      <c r="FQ40" s="225"/>
      <c r="FR40" s="220"/>
      <c r="FS40" s="220"/>
      <c r="FT40" s="226"/>
      <c r="FV40" s="217" t="str">
        <f aca="false">$B40</f>
        <v>Group F</v>
      </c>
      <c r="FW40" s="239"/>
      <c r="FX40" s="239"/>
      <c r="FY40" s="220"/>
      <c r="FZ40" s="223"/>
      <c r="GA40" s="224"/>
      <c r="GB40" s="221"/>
      <c r="GC40" s="225"/>
      <c r="GD40" s="225"/>
      <c r="GE40" s="220"/>
      <c r="GF40" s="220"/>
      <c r="GG40" s="226"/>
      <c r="GI40" s="217" t="str">
        <f aca="false">$B40</f>
        <v>Group F</v>
      </c>
      <c r="GJ40" s="239"/>
      <c r="GK40" s="239"/>
      <c r="GL40" s="220"/>
      <c r="GM40" s="223"/>
      <c r="GN40" s="224"/>
      <c r="GO40" s="221"/>
      <c r="GP40" s="225"/>
      <c r="GQ40" s="225"/>
      <c r="GR40" s="220"/>
      <c r="GS40" s="220"/>
      <c r="GT40" s="226"/>
      <c r="GV40" s="217" t="str">
        <f aca="false">$B40</f>
        <v>Group F</v>
      </c>
      <c r="GW40" s="239"/>
      <c r="GX40" s="239"/>
      <c r="GY40" s="220"/>
      <c r="GZ40" s="223"/>
      <c r="HA40" s="224"/>
      <c r="HB40" s="221"/>
      <c r="HC40" s="225"/>
      <c r="HD40" s="225"/>
      <c r="HE40" s="220"/>
      <c r="HF40" s="220"/>
      <c r="HG40" s="226"/>
      <c r="HI40" s="217" t="str">
        <f aca="false">$B40</f>
        <v>Group F</v>
      </c>
      <c r="HJ40" s="239"/>
      <c r="HK40" s="239"/>
      <c r="HL40" s="220"/>
      <c r="HM40" s="223"/>
      <c r="HN40" s="224"/>
      <c r="HO40" s="221"/>
      <c r="HP40" s="225"/>
      <c r="HQ40" s="225"/>
      <c r="HR40" s="220"/>
      <c r="HS40" s="220"/>
      <c r="HT40" s="226"/>
      <c r="HV40" s="217" t="str">
        <f aca="false">$B40</f>
        <v>Group F</v>
      </c>
      <c r="HW40" s="239"/>
      <c r="HX40" s="239"/>
      <c r="HY40" s="220"/>
      <c r="HZ40" s="223"/>
      <c r="IA40" s="224"/>
      <c r="IB40" s="221"/>
      <c r="IC40" s="225"/>
      <c r="ID40" s="225"/>
      <c r="IE40" s="220"/>
      <c r="IF40" s="220"/>
      <c r="IG40" s="226"/>
      <c r="II40" s="217" t="str">
        <f aca="false">$B40</f>
        <v>Group F</v>
      </c>
      <c r="IJ40" s="239"/>
      <c r="IK40" s="239"/>
      <c r="IL40" s="220"/>
      <c r="IM40" s="223"/>
      <c r="IN40" s="224"/>
      <c r="IO40" s="221"/>
      <c r="IP40" s="225"/>
      <c r="IQ40" s="225"/>
      <c r="IR40" s="220"/>
      <c r="IS40" s="220"/>
      <c r="IT40" s="226"/>
      <c r="IV40" s="217" t="str">
        <f aca="false">$B40</f>
        <v>Group F</v>
      </c>
      <c r="IW40" s="239"/>
      <c r="IX40" s="239"/>
      <c r="IY40" s="220"/>
      <c r="IZ40" s="223"/>
      <c r="JA40" s="224"/>
      <c r="JB40" s="221"/>
      <c r="JC40" s="225"/>
      <c r="JD40" s="225"/>
      <c r="JE40" s="220"/>
      <c r="JF40" s="220"/>
      <c r="JG40" s="226"/>
      <c r="JI40" s="217" t="str">
        <f aca="false">$B40</f>
        <v>Group F</v>
      </c>
      <c r="JJ40" s="239"/>
      <c r="JK40" s="239"/>
      <c r="JL40" s="220"/>
      <c r="JM40" s="223"/>
      <c r="JN40" s="224"/>
      <c r="JO40" s="221"/>
      <c r="JP40" s="225"/>
      <c r="JQ40" s="225"/>
      <c r="JR40" s="220"/>
      <c r="JS40" s="220"/>
      <c r="JT40" s="226"/>
      <c r="JV40" s="217" t="str">
        <f aca="false">$B40</f>
        <v>Group F</v>
      </c>
      <c r="JW40" s="239"/>
      <c r="JX40" s="239"/>
      <c r="JY40" s="220"/>
      <c r="JZ40" s="223"/>
      <c r="KA40" s="224"/>
      <c r="KB40" s="221"/>
      <c r="KC40" s="225"/>
      <c r="KD40" s="225"/>
      <c r="KE40" s="220"/>
      <c r="KF40" s="220"/>
      <c r="KG40" s="226"/>
      <c r="KI40" s="217" t="str">
        <f aca="false">$B40</f>
        <v>Group F</v>
      </c>
      <c r="KJ40" s="239"/>
      <c r="KK40" s="239"/>
      <c r="KL40" s="220"/>
      <c r="KM40" s="223"/>
      <c r="KN40" s="224"/>
      <c r="KO40" s="221"/>
      <c r="KP40" s="225"/>
      <c r="KQ40" s="225"/>
      <c r="KR40" s="220"/>
      <c r="KS40" s="220"/>
      <c r="KT40" s="226"/>
      <c r="KV40" s="217" t="str">
        <f aca="false">$B40</f>
        <v>Group F</v>
      </c>
      <c r="KW40" s="239"/>
      <c r="KX40" s="239"/>
      <c r="KY40" s="220"/>
      <c r="KZ40" s="223"/>
      <c r="LA40" s="224"/>
      <c r="LB40" s="221"/>
      <c r="LC40" s="225"/>
      <c r="LD40" s="225"/>
      <c r="LE40" s="220"/>
      <c r="LF40" s="220"/>
      <c r="LG40" s="226"/>
      <c r="LI40" s="217" t="str">
        <f aca="false">$B40</f>
        <v>Group F</v>
      </c>
      <c r="LJ40" s="239"/>
      <c r="LK40" s="239"/>
      <c r="LL40" s="220"/>
      <c r="LM40" s="223"/>
      <c r="LN40" s="224"/>
      <c r="LO40" s="221"/>
      <c r="LP40" s="225"/>
      <c r="LQ40" s="225"/>
      <c r="LR40" s="220"/>
      <c r="LS40" s="220"/>
      <c r="LT40" s="226"/>
      <c r="LV40" s="217" t="str">
        <f aca="false">$B40</f>
        <v>Group F</v>
      </c>
      <c r="LW40" s="239"/>
      <c r="LX40" s="239"/>
      <c r="LY40" s="220"/>
      <c r="LZ40" s="223"/>
      <c r="MA40" s="224"/>
      <c r="MB40" s="221"/>
      <c r="MC40" s="225"/>
      <c r="MD40" s="225"/>
      <c r="ME40" s="220"/>
      <c r="MF40" s="220"/>
      <c r="MG40" s="226"/>
    </row>
    <row r="41" customFormat="false" ht="15.75" hidden="false" customHeight="true" outlineLevel="0" collapsed="false">
      <c r="A41" s="153"/>
      <c r="B41" s="227" t="n">
        <f aca="false" t="array" ref="B41:B41">INDEX(Groups!$C$7:$C$35,MATCH(C41,Groups!$D$7:$D$35,0))</f>
        <v>7</v>
      </c>
      <c r="C41" s="228" t="str">
        <f aca="false">GrpF!$B$4</f>
        <v>Türkiye</v>
      </c>
      <c r="D41" s="229" t="n">
        <f aca="false" t="array" ref="D41:D41">INDEX(Groups!$C$7:$C$35,MATCH(E41,Groups!$D$7:$D$35,0))</f>
        <v>34</v>
      </c>
      <c r="E41" s="228" t="str">
        <f aca="false">GrpF!$D$4</f>
        <v>Georgia</v>
      </c>
      <c r="F41" s="230" t="n">
        <f aca="false">GrpF!$E$4</f>
        <v>1</v>
      </c>
      <c r="G41" s="231" t="n">
        <f aca="false">GrpF!$G$4</f>
        <v>0</v>
      </c>
      <c r="H41" s="107"/>
      <c r="I41" s="227" t="n">
        <f aca="false">$B41</f>
        <v>7</v>
      </c>
      <c r="J41" s="228" t="str">
        <f aca="false">GrpF!$B$4</f>
        <v>Türkiye</v>
      </c>
      <c r="K41" s="229" t="n">
        <f aca="false">$D41</f>
        <v>34</v>
      </c>
      <c r="L41" s="228" t="str">
        <f aca="false">GrpF!$D$4</f>
        <v>Georgia</v>
      </c>
      <c r="M41" s="232"/>
      <c r="N41" s="232"/>
      <c r="O41" s="233"/>
      <c r="P41" s="229" t="str">
        <f aca="false">IF(($F41&lt;&gt;"")*($G41&lt;&gt;"")*(M41&lt;&gt;"")*(N41&lt;&gt;""),($F41&gt;$G41)*(M41&gt;N41)+($F41=$G41)*(M41=N41)+($F41&lt;$G41)*(M41&lt;N41),"")</f>
        <v/>
      </c>
      <c r="Q41" s="229" t="str">
        <f aca="false">IF((P41&lt;&gt;""),IF(OR($F41&lt;&gt;$G41,PrSettings!$M$4="●"),(($F41-$G41)=(M41-N41))*1,0),"")</f>
        <v/>
      </c>
      <c r="R41" s="229" t="str">
        <f aca="false">IF((P41&lt;&gt;""),($F41=M41)*($G41=N41),"")</f>
        <v/>
      </c>
      <c r="S41" s="229" t="str">
        <f aca="false">IF(P41&lt;&gt;"",IF(ABS($F41-$G41)&gt;=PrSettings!$M$7,(ABS($F41-$G41-M41+N41)&lt;=1)*1,IF(AND(P41,$F41=$G41,$F41&gt;=PrSettings!$M$6),(ABS(M41-$F41)&lt;=1)*1,IF(AND(ABS($F41-$G41-M41+N41)&lt;=1,$F41+$G41&gt;=PrSettings!$M$8),(ABS(M41-$F41)&lt;=1)*(ABS(N41-$G41)&lt;=1)*1,""))),"")</f>
        <v/>
      </c>
      <c r="T41" s="234"/>
      <c r="V41" s="227" t="n">
        <f aca="false">$B41</f>
        <v>7</v>
      </c>
      <c r="W41" s="228" t="str">
        <f aca="false">GrpF!$B$4</f>
        <v>Türkiye</v>
      </c>
      <c r="X41" s="229" t="n">
        <f aca="false">$D41</f>
        <v>34</v>
      </c>
      <c r="Y41" s="228" t="str">
        <f aca="false">GrpF!$D$4</f>
        <v>Georgia</v>
      </c>
      <c r="Z41" s="232"/>
      <c r="AA41" s="232"/>
      <c r="AB41" s="233"/>
      <c r="AC41" s="229" t="str">
        <f aca="false">IF(($F41&lt;&gt;"")*($G41&lt;&gt;"")*(Z41&lt;&gt;"")*(AA41&lt;&gt;""),($F41&gt;$G41)*(Z41&gt;AA41)+($F41=$G41)*(Z41=AA41)+($F41&lt;$G41)*(Z41&lt;AA41),"")</f>
        <v/>
      </c>
      <c r="AD41" s="229" t="str">
        <f aca="false">IF((AC41&lt;&gt;""),IF(OR($F41&lt;&gt;$G41,PrSettings!$M$4="●"),(($F41-$G41)=(Z41-AA41))*1,0),"")</f>
        <v/>
      </c>
      <c r="AE41" s="229" t="str">
        <f aca="false">IF((AC41&lt;&gt;""),($F41=Z41)*($G41=AA41),"")</f>
        <v/>
      </c>
      <c r="AF41" s="229" t="str">
        <f aca="false">IF(AC41&lt;&gt;"",IF(ABS($F41-$G41)&gt;=PrSettings!$M$7,(ABS($F41-$G41-Z41+AA41)&lt;=1)*1,IF(AND(AC41,$F41=$G41,$F41&gt;=PrSettings!$M$6),(ABS(Z41-$F41)&lt;=1)*1,IF(AND(ABS($F41-$G41-Z41+AA41)&lt;=1,$F41+$G41&gt;=PrSettings!$M$8),(ABS(Z41-$F41)&lt;=1)*(ABS(AA41-$G41)&lt;=1)*1,""))),"")</f>
        <v/>
      </c>
      <c r="AG41" s="234"/>
      <c r="AI41" s="227" t="n">
        <f aca="false">$B41</f>
        <v>7</v>
      </c>
      <c r="AJ41" s="228" t="str">
        <f aca="false">GrpF!$B$4</f>
        <v>Türkiye</v>
      </c>
      <c r="AK41" s="229" t="n">
        <f aca="false">$D41</f>
        <v>34</v>
      </c>
      <c r="AL41" s="228" t="str">
        <f aca="false">GrpF!$D$4</f>
        <v>Georgia</v>
      </c>
      <c r="AM41" s="232"/>
      <c r="AN41" s="232"/>
      <c r="AO41" s="233"/>
      <c r="AP41" s="229" t="str">
        <f aca="false">IF(($F41&lt;&gt;"")*($G41&lt;&gt;"")*(AM41&lt;&gt;"")*(AN41&lt;&gt;""),($F41&gt;$G41)*(AM41&gt;AN41)+($F41=$G41)*(AM41=AN41)+($F41&lt;$G41)*(AM41&lt;AN41),"")</f>
        <v/>
      </c>
      <c r="AQ41" s="229" t="str">
        <f aca="false">IF((AP41&lt;&gt;""),IF(OR($F41&lt;&gt;$G41,PrSettings!$M$4="●"),(($F41-$G41)=(AM41-AN41))*1,0),"")</f>
        <v/>
      </c>
      <c r="AR41" s="229" t="str">
        <f aca="false">IF((AP41&lt;&gt;""),($F41=AM41)*($G41=AN41),"")</f>
        <v/>
      </c>
      <c r="AS41" s="229" t="str">
        <f aca="false">IF(AP41&lt;&gt;"",IF(ABS($F41-$G41)&gt;=PrSettings!$M$7,(ABS($F41-$G41-AM41+AN41)&lt;=1)*1,IF(AND(AP41,$F41=$G41,$F41&gt;=PrSettings!$M$6),(ABS(AM41-$F41)&lt;=1)*1,IF(AND(ABS($F41-$G41-AM41+AN41)&lt;=1,$F41+$G41&gt;=PrSettings!$M$8),(ABS(AM41-$F41)&lt;=1)*(ABS(AN41-$G41)&lt;=1)*1,""))),"")</f>
        <v/>
      </c>
      <c r="AT41" s="234"/>
      <c r="AV41" s="227" t="n">
        <f aca="false">$B41</f>
        <v>7</v>
      </c>
      <c r="AW41" s="228" t="str">
        <f aca="false">GrpF!$B$4</f>
        <v>Türkiye</v>
      </c>
      <c r="AX41" s="229" t="n">
        <f aca="false">$D41</f>
        <v>34</v>
      </c>
      <c r="AY41" s="228" t="str">
        <f aca="false">GrpF!$D$4</f>
        <v>Georgia</v>
      </c>
      <c r="AZ41" s="232"/>
      <c r="BA41" s="232"/>
      <c r="BB41" s="233"/>
      <c r="BC41" s="229" t="str">
        <f aca="false">IF(($F41&lt;&gt;"")*($G41&lt;&gt;"")*(AZ41&lt;&gt;"")*(BA41&lt;&gt;""),($F41&gt;$G41)*(AZ41&gt;BA41)+($F41=$G41)*(AZ41=BA41)+($F41&lt;$G41)*(AZ41&lt;BA41),"")</f>
        <v/>
      </c>
      <c r="BD41" s="229" t="str">
        <f aca="false">IF((BC41&lt;&gt;""),IF(OR($F41&lt;&gt;$G41,PrSettings!$M$4="●"),(($F41-$G41)=(AZ41-BA41))*1,0),"")</f>
        <v/>
      </c>
      <c r="BE41" s="229" t="str">
        <f aca="false">IF((BC41&lt;&gt;""),($F41=AZ41)*($G41=BA41),"")</f>
        <v/>
      </c>
      <c r="BF41" s="229" t="str">
        <f aca="false">IF(BC41&lt;&gt;"",IF(ABS($F41-$G41)&gt;=PrSettings!$M$7,(ABS($F41-$G41-AZ41+BA41)&lt;=1)*1,IF(AND(BC41,$F41=$G41,$F41&gt;=PrSettings!$M$6),(ABS(AZ41-$F41)&lt;=1)*1,IF(AND(ABS($F41-$G41-AZ41+BA41)&lt;=1,$F41+$G41&gt;=PrSettings!$M$8),(ABS(AZ41-$F41)&lt;=1)*(ABS(BA41-$G41)&lt;=1)*1,""))),"")</f>
        <v/>
      </c>
      <c r="BG41" s="234"/>
      <c r="BI41" s="227" t="n">
        <f aca="false">$B41</f>
        <v>7</v>
      </c>
      <c r="BJ41" s="228" t="str">
        <f aca="false">GrpF!$B$4</f>
        <v>Türkiye</v>
      </c>
      <c r="BK41" s="229" t="n">
        <f aca="false">$D41</f>
        <v>34</v>
      </c>
      <c r="BL41" s="228" t="str">
        <f aca="false">GrpF!$D$4</f>
        <v>Georgia</v>
      </c>
      <c r="BM41" s="232"/>
      <c r="BN41" s="232"/>
      <c r="BO41" s="233"/>
      <c r="BP41" s="229" t="str">
        <f aca="false">IF(($F41&lt;&gt;"")*($G41&lt;&gt;"")*(BM41&lt;&gt;"")*(BN41&lt;&gt;""),($F41&gt;$G41)*(BM41&gt;BN41)+($F41=$G41)*(BM41=BN41)+($F41&lt;$G41)*(BM41&lt;BN41),"")</f>
        <v/>
      </c>
      <c r="BQ41" s="229" t="str">
        <f aca="false">IF((BP41&lt;&gt;""),IF(OR($F41&lt;&gt;$G41,PrSettings!$M$4="●"),(($F41-$G41)=(BM41-BN41))*1,0),"")</f>
        <v/>
      </c>
      <c r="BR41" s="229" t="str">
        <f aca="false">IF((BP41&lt;&gt;""),($F41=BM41)*($G41=BN41),"")</f>
        <v/>
      </c>
      <c r="BS41" s="229" t="str">
        <f aca="false">IF(BP41&lt;&gt;"",IF(ABS($F41-$G41)&gt;=PrSettings!$M$7,(ABS($F41-$G41-BM41+BN41)&lt;=1)*1,IF(AND(BP41,$F41=$G41,$F41&gt;=PrSettings!$M$6),(ABS(BM41-$F41)&lt;=1)*1,IF(AND(ABS($F41-$G41-BM41+BN41)&lt;=1,$F41+$G41&gt;=PrSettings!$M$8),(ABS(BM41-$F41)&lt;=1)*(ABS(BN41-$G41)&lt;=1)*1,""))),"")</f>
        <v/>
      </c>
      <c r="BT41" s="234"/>
      <c r="BV41" s="227" t="n">
        <f aca="false">$B41</f>
        <v>7</v>
      </c>
      <c r="BW41" s="228" t="str">
        <f aca="false">GrpF!$B$4</f>
        <v>Türkiye</v>
      </c>
      <c r="BX41" s="229" t="n">
        <f aca="false">$D41</f>
        <v>34</v>
      </c>
      <c r="BY41" s="228" t="str">
        <f aca="false">GrpF!$D$4</f>
        <v>Georgia</v>
      </c>
      <c r="BZ41" s="232"/>
      <c r="CA41" s="232"/>
      <c r="CB41" s="233"/>
      <c r="CC41" s="229" t="str">
        <f aca="false">IF(($F41&lt;&gt;"")*($G41&lt;&gt;"")*(BZ41&lt;&gt;"")*(CA41&lt;&gt;""),($F41&gt;$G41)*(BZ41&gt;CA41)+($F41=$G41)*(BZ41=CA41)+($F41&lt;$G41)*(BZ41&lt;CA41),"")</f>
        <v/>
      </c>
      <c r="CD41" s="229" t="str">
        <f aca="false">IF((CC41&lt;&gt;""),IF(OR($F41&lt;&gt;$G41,PrSettings!$M$4="●"),(($F41-$G41)=(BZ41-CA41))*1,0),"")</f>
        <v/>
      </c>
      <c r="CE41" s="229" t="str">
        <f aca="false">IF((CC41&lt;&gt;""),($F41=BZ41)*($G41=CA41),"")</f>
        <v/>
      </c>
      <c r="CF41" s="229" t="str">
        <f aca="false">IF(CC41&lt;&gt;"",IF(ABS($F41-$G41)&gt;=PrSettings!$M$7,(ABS($F41-$G41-BZ41+CA41)&lt;=1)*1,IF(AND(CC41,$F41=$G41,$F41&gt;=PrSettings!$M$6),(ABS(BZ41-$F41)&lt;=1)*1,IF(AND(ABS($F41-$G41-BZ41+CA41)&lt;=1,$F41+$G41&gt;=PrSettings!$M$8),(ABS(BZ41-$F41)&lt;=1)*(ABS(CA41-$G41)&lt;=1)*1,""))),"")</f>
        <v/>
      </c>
      <c r="CG41" s="234"/>
      <c r="CI41" s="227" t="n">
        <f aca="false">$B41</f>
        <v>7</v>
      </c>
      <c r="CJ41" s="228" t="str">
        <f aca="false">GrpF!$B$4</f>
        <v>Türkiye</v>
      </c>
      <c r="CK41" s="229" t="n">
        <f aca="false">$D41</f>
        <v>34</v>
      </c>
      <c r="CL41" s="228" t="str">
        <f aca="false">GrpF!$D$4</f>
        <v>Georgia</v>
      </c>
      <c r="CM41" s="232"/>
      <c r="CN41" s="232"/>
      <c r="CO41" s="233"/>
      <c r="CP41" s="229" t="str">
        <f aca="false">IF(($F41&lt;&gt;"")*($G41&lt;&gt;"")*(CM41&lt;&gt;"")*(CN41&lt;&gt;""),($F41&gt;$G41)*(CM41&gt;CN41)+($F41=$G41)*(CM41=CN41)+($F41&lt;$G41)*(CM41&lt;CN41),"")</f>
        <v/>
      </c>
      <c r="CQ41" s="229" t="str">
        <f aca="false">IF((CP41&lt;&gt;""),IF(OR($F41&lt;&gt;$G41,PrSettings!$M$4="●"),(($F41-$G41)=(CM41-CN41))*1,0),"")</f>
        <v/>
      </c>
      <c r="CR41" s="229" t="str">
        <f aca="false">IF((CP41&lt;&gt;""),($F41=CM41)*($G41=CN41),"")</f>
        <v/>
      </c>
      <c r="CS41" s="229" t="str">
        <f aca="false">IF(CP41&lt;&gt;"",IF(ABS($F41-$G41)&gt;=PrSettings!$M$7,(ABS($F41-$G41-CM41+CN41)&lt;=1)*1,IF(AND(CP41,$F41=$G41,$F41&gt;=PrSettings!$M$6),(ABS(CM41-$F41)&lt;=1)*1,IF(AND(ABS($F41-$G41-CM41+CN41)&lt;=1,$F41+$G41&gt;=PrSettings!$M$8),(ABS(CM41-$F41)&lt;=1)*(ABS(CN41-$G41)&lt;=1)*1,""))),"")</f>
        <v/>
      </c>
      <c r="CT41" s="234"/>
      <c r="CV41" s="227" t="n">
        <f aca="false">$B41</f>
        <v>7</v>
      </c>
      <c r="CW41" s="228" t="str">
        <f aca="false">GrpF!$B$4</f>
        <v>Türkiye</v>
      </c>
      <c r="CX41" s="229" t="n">
        <f aca="false">$D41</f>
        <v>34</v>
      </c>
      <c r="CY41" s="228" t="str">
        <f aca="false">GrpF!$D$4</f>
        <v>Georgia</v>
      </c>
      <c r="CZ41" s="232"/>
      <c r="DA41" s="232"/>
      <c r="DB41" s="233"/>
      <c r="DC41" s="229" t="str">
        <f aca="false">IF(($F41&lt;&gt;"")*($G41&lt;&gt;"")*(CZ41&lt;&gt;"")*(DA41&lt;&gt;""),($F41&gt;$G41)*(CZ41&gt;DA41)+($F41=$G41)*(CZ41=DA41)+($F41&lt;$G41)*(CZ41&lt;DA41),"")</f>
        <v/>
      </c>
      <c r="DD41" s="229" t="str">
        <f aca="false">IF((DC41&lt;&gt;""),IF(OR($F41&lt;&gt;$G41,PrSettings!$M$4="●"),(($F41-$G41)=(CZ41-DA41))*1,0),"")</f>
        <v/>
      </c>
      <c r="DE41" s="229" t="str">
        <f aca="false">IF((DC41&lt;&gt;""),($F41=CZ41)*($G41=DA41),"")</f>
        <v/>
      </c>
      <c r="DF41" s="229" t="str">
        <f aca="false">IF(DC41&lt;&gt;"",IF(ABS($F41-$G41)&gt;=PrSettings!$M$7,(ABS($F41-$G41-CZ41+DA41)&lt;=1)*1,IF(AND(DC41,$F41=$G41,$F41&gt;=PrSettings!$M$6),(ABS(CZ41-$F41)&lt;=1)*1,IF(AND(ABS($F41-$G41-CZ41+DA41)&lt;=1,$F41+$G41&gt;=PrSettings!$M$8),(ABS(CZ41-$F41)&lt;=1)*(ABS(DA41-$G41)&lt;=1)*1,""))),"")</f>
        <v/>
      </c>
      <c r="DG41" s="234"/>
      <c r="DI41" s="227" t="n">
        <f aca="false">$B41</f>
        <v>7</v>
      </c>
      <c r="DJ41" s="228" t="str">
        <f aca="false">GrpF!$B$4</f>
        <v>Türkiye</v>
      </c>
      <c r="DK41" s="229" t="n">
        <f aca="false">$D41</f>
        <v>34</v>
      </c>
      <c r="DL41" s="228" t="str">
        <f aca="false">GrpF!$D$4</f>
        <v>Georgia</v>
      </c>
      <c r="DM41" s="232"/>
      <c r="DN41" s="232"/>
      <c r="DO41" s="233"/>
      <c r="DP41" s="229" t="str">
        <f aca="false">IF(($F41&lt;&gt;"")*($G41&lt;&gt;"")*(DM41&lt;&gt;"")*(DN41&lt;&gt;""),($F41&gt;$G41)*(DM41&gt;DN41)+($F41=$G41)*(DM41=DN41)+($F41&lt;$G41)*(DM41&lt;DN41),"")</f>
        <v/>
      </c>
      <c r="DQ41" s="229" t="str">
        <f aca="false">IF((DP41&lt;&gt;""),IF(OR($F41&lt;&gt;$G41,PrSettings!$M$4="●"),(($F41-$G41)=(DM41-DN41))*1,0),"")</f>
        <v/>
      </c>
      <c r="DR41" s="229" t="str">
        <f aca="false">IF((DP41&lt;&gt;""),($F41=DM41)*($G41=DN41),"")</f>
        <v/>
      </c>
      <c r="DS41" s="229" t="str">
        <f aca="false">IF(DP41&lt;&gt;"",IF(ABS($F41-$G41)&gt;=PrSettings!$M$7,(ABS($F41-$G41-DM41+DN41)&lt;=1)*1,IF(AND(DP41,$F41=$G41,$F41&gt;=PrSettings!$M$6),(ABS(DM41-$F41)&lt;=1)*1,IF(AND(ABS($F41-$G41-DM41+DN41)&lt;=1,$F41+$G41&gt;=PrSettings!$M$8),(ABS(DM41-$F41)&lt;=1)*(ABS(DN41-$G41)&lt;=1)*1,""))),"")</f>
        <v/>
      </c>
      <c r="DT41" s="234"/>
      <c r="DV41" s="227" t="n">
        <f aca="false">$B41</f>
        <v>7</v>
      </c>
      <c r="DW41" s="228" t="str">
        <f aca="false">GrpF!$B$4</f>
        <v>Türkiye</v>
      </c>
      <c r="DX41" s="229" t="n">
        <f aca="false">$D41</f>
        <v>34</v>
      </c>
      <c r="DY41" s="228" t="str">
        <f aca="false">GrpF!$D$4</f>
        <v>Georgia</v>
      </c>
      <c r="DZ41" s="232"/>
      <c r="EA41" s="232"/>
      <c r="EB41" s="233"/>
      <c r="EC41" s="229" t="str">
        <f aca="false">IF(($F41&lt;&gt;"")*($G41&lt;&gt;"")*(DZ41&lt;&gt;"")*(EA41&lt;&gt;""),($F41&gt;$G41)*(DZ41&gt;EA41)+($F41=$G41)*(DZ41=EA41)+($F41&lt;$G41)*(DZ41&lt;EA41),"")</f>
        <v/>
      </c>
      <c r="ED41" s="229" t="str">
        <f aca="false">IF((EC41&lt;&gt;""),IF(OR($F41&lt;&gt;$G41,PrSettings!$M$4="●"),(($F41-$G41)=(DZ41-EA41))*1,0),"")</f>
        <v/>
      </c>
      <c r="EE41" s="229" t="str">
        <f aca="false">IF((EC41&lt;&gt;""),($F41=DZ41)*($G41=EA41),"")</f>
        <v/>
      </c>
      <c r="EF41" s="229" t="str">
        <f aca="false">IF(EC41&lt;&gt;"",IF(ABS($F41-$G41)&gt;=PrSettings!$M$7,(ABS($F41-$G41-DZ41+EA41)&lt;=1)*1,IF(AND(EC41,$F41=$G41,$F41&gt;=PrSettings!$M$6),(ABS(DZ41-$F41)&lt;=1)*1,IF(AND(ABS($F41-$G41-DZ41+EA41)&lt;=1,$F41+$G41&gt;=PrSettings!$M$8),(ABS(DZ41-$F41)&lt;=1)*(ABS(EA41-$G41)&lt;=1)*1,""))),"")</f>
        <v/>
      </c>
      <c r="EG41" s="234"/>
      <c r="EI41" s="227" t="n">
        <f aca="false">$B41</f>
        <v>7</v>
      </c>
      <c r="EJ41" s="228" t="str">
        <f aca="false">GrpF!$B$4</f>
        <v>Türkiye</v>
      </c>
      <c r="EK41" s="229" t="n">
        <f aca="false">$D41</f>
        <v>34</v>
      </c>
      <c r="EL41" s="228" t="str">
        <f aca="false">GrpF!$D$4</f>
        <v>Georgia</v>
      </c>
      <c r="EM41" s="232"/>
      <c r="EN41" s="232"/>
      <c r="EO41" s="233"/>
      <c r="EP41" s="229" t="str">
        <f aca="false">IF(($F41&lt;&gt;"")*($G41&lt;&gt;"")*(EM41&lt;&gt;"")*(EN41&lt;&gt;""),($F41&gt;$G41)*(EM41&gt;EN41)+($F41=$G41)*(EM41=EN41)+($F41&lt;$G41)*(EM41&lt;EN41),"")</f>
        <v/>
      </c>
      <c r="EQ41" s="229" t="str">
        <f aca="false">IF((EP41&lt;&gt;""),IF(OR($F41&lt;&gt;$G41,PrSettings!$M$4="●"),(($F41-$G41)=(EM41-EN41))*1,0),"")</f>
        <v/>
      </c>
      <c r="ER41" s="229" t="str">
        <f aca="false">IF((EP41&lt;&gt;""),($F41=EM41)*($G41=EN41),"")</f>
        <v/>
      </c>
      <c r="ES41" s="229" t="str">
        <f aca="false">IF(EP41&lt;&gt;"",IF(ABS($F41-$G41)&gt;=PrSettings!$M$7,(ABS($F41-$G41-EM41+EN41)&lt;=1)*1,IF(AND(EP41,$F41=$G41,$F41&gt;=PrSettings!$M$6),(ABS(EM41-$F41)&lt;=1)*1,IF(AND(ABS($F41-$G41-EM41+EN41)&lt;=1,$F41+$G41&gt;=PrSettings!$M$8),(ABS(EM41-$F41)&lt;=1)*(ABS(EN41-$G41)&lt;=1)*1,""))),"")</f>
        <v/>
      </c>
      <c r="ET41" s="234"/>
      <c r="EV41" s="227" t="n">
        <f aca="false">$B41</f>
        <v>7</v>
      </c>
      <c r="EW41" s="228" t="str">
        <f aca="false">GrpF!$B$4</f>
        <v>Türkiye</v>
      </c>
      <c r="EX41" s="229" t="n">
        <f aca="false">$D41</f>
        <v>34</v>
      </c>
      <c r="EY41" s="228" t="str">
        <f aca="false">GrpF!$D$4</f>
        <v>Georgia</v>
      </c>
      <c r="EZ41" s="232"/>
      <c r="FA41" s="232"/>
      <c r="FB41" s="233"/>
      <c r="FC41" s="229" t="str">
        <f aca="false">IF(($F41&lt;&gt;"")*($G41&lt;&gt;"")*(EZ41&lt;&gt;"")*(FA41&lt;&gt;""),($F41&gt;$G41)*(EZ41&gt;FA41)+($F41=$G41)*(EZ41=FA41)+($F41&lt;$G41)*(EZ41&lt;FA41),"")</f>
        <v/>
      </c>
      <c r="FD41" s="229" t="str">
        <f aca="false">IF((FC41&lt;&gt;""),IF(OR($F41&lt;&gt;$G41,PrSettings!$M$4="●"),(($F41-$G41)=(EZ41-FA41))*1,0),"")</f>
        <v/>
      </c>
      <c r="FE41" s="229" t="str">
        <f aca="false">IF((FC41&lt;&gt;""),($F41=EZ41)*($G41=FA41),"")</f>
        <v/>
      </c>
      <c r="FF41" s="229" t="str">
        <f aca="false">IF(FC41&lt;&gt;"",IF(ABS($F41-$G41)&gt;=PrSettings!$M$7,(ABS($F41-$G41-EZ41+FA41)&lt;=1)*1,IF(AND(FC41,$F41=$G41,$F41&gt;=PrSettings!$M$6),(ABS(EZ41-$F41)&lt;=1)*1,IF(AND(ABS($F41-$G41-EZ41+FA41)&lt;=1,$F41+$G41&gt;=PrSettings!$M$8),(ABS(EZ41-$F41)&lt;=1)*(ABS(FA41-$G41)&lt;=1)*1,""))),"")</f>
        <v/>
      </c>
      <c r="FG41" s="234"/>
      <c r="FI41" s="227" t="n">
        <f aca="false">$B41</f>
        <v>7</v>
      </c>
      <c r="FJ41" s="228" t="str">
        <f aca="false">GrpF!$B$4</f>
        <v>Türkiye</v>
      </c>
      <c r="FK41" s="229" t="n">
        <f aca="false">$D41</f>
        <v>34</v>
      </c>
      <c r="FL41" s="228" t="str">
        <f aca="false">GrpF!$D$4</f>
        <v>Georgia</v>
      </c>
      <c r="FM41" s="232"/>
      <c r="FN41" s="232"/>
      <c r="FO41" s="233"/>
      <c r="FP41" s="229" t="str">
        <f aca="false">IF(($F41&lt;&gt;"")*($G41&lt;&gt;"")*(FM41&lt;&gt;"")*(FN41&lt;&gt;""),($F41&gt;$G41)*(FM41&gt;FN41)+($F41=$G41)*(FM41=FN41)+($F41&lt;$G41)*(FM41&lt;FN41),"")</f>
        <v/>
      </c>
      <c r="FQ41" s="229" t="str">
        <f aca="false">IF((FP41&lt;&gt;""),IF(OR($F41&lt;&gt;$G41,PrSettings!$M$4="●"),(($F41-$G41)=(FM41-FN41))*1,0),"")</f>
        <v/>
      </c>
      <c r="FR41" s="229" t="str">
        <f aca="false">IF((FP41&lt;&gt;""),($F41=FM41)*($G41=FN41),"")</f>
        <v/>
      </c>
      <c r="FS41" s="229" t="str">
        <f aca="false">IF(FP41&lt;&gt;"",IF(ABS($F41-$G41)&gt;=PrSettings!$M$7,(ABS($F41-$G41-FM41+FN41)&lt;=1)*1,IF(AND(FP41,$F41=$G41,$F41&gt;=PrSettings!$M$6),(ABS(FM41-$F41)&lt;=1)*1,IF(AND(ABS($F41-$G41-FM41+FN41)&lt;=1,$F41+$G41&gt;=PrSettings!$M$8),(ABS(FM41-$F41)&lt;=1)*(ABS(FN41-$G41)&lt;=1)*1,""))),"")</f>
        <v/>
      </c>
      <c r="FT41" s="234"/>
      <c r="FV41" s="227" t="n">
        <f aca="false">$B41</f>
        <v>7</v>
      </c>
      <c r="FW41" s="228" t="str">
        <f aca="false">GrpF!$B$4</f>
        <v>Türkiye</v>
      </c>
      <c r="FX41" s="229" t="n">
        <f aca="false">$D41</f>
        <v>34</v>
      </c>
      <c r="FY41" s="228" t="str">
        <f aca="false">GrpF!$D$4</f>
        <v>Georgia</v>
      </c>
      <c r="FZ41" s="232"/>
      <c r="GA41" s="232"/>
      <c r="GB41" s="233"/>
      <c r="GC41" s="229" t="str">
        <f aca="false">IF(($F41&lt;&gt;"")*($G41&lt;&gt;"")*(FZ41&lt;&gt;"")*(GA41&lt;&gt;""),($F41&gt;$G41)*(FZ41&gt;GA41)+($F41=$G41)*(FZ41=GA41)+($F41&lt;$G41)*(FZ41&lt;GA41),"")</f>
        <v/>
      </c>
      <c r="GD41" s="229" t="str">
        <f aca="false">IF((GC41&lt;&gt;""),IF(OR($F41&lt;&gt;$G41,PrSettings!$M$4="●"),(($F41-$G41)=(FZ41-GA41))*1,0),"")</f>
        <v/>
      </c>
      <c r="GE41" s="229" t="str">
        <f aca="false">IF((GC41&lt;&gt;""),($F41=FZ41)*($G41=GA41),"")</f>
        <v/>
      </c>
      <c r="GF41" s="229" t="str">
        <f aca="false">IF(GC41&lt;&gt;"",IF(ABS($F41-$G41)&gt;=PrSettings!$M$7,(ABS($F41-$G41-FZ41+GA41)&lt;=1)*1,IF(AND(GC41,$F41=$G41,$F41&gt;=PrSettings!$M$6),(ABS(FZ41-$F41)&lt;=1)*1,IF(AND(ABS($F41-$G41-FZ41+GA41)&lt;=1,$F41+$G41&gt;=PrSettings!$M$8),(ABS(FZ41-$F41)&lt;=1)*(ABS(GA41-$G41)&lt;=1)*1,""))),"")</f>
        <v/>
      </c>
      <c r="GG41" s="234"/>
      <c r="GI41" s="227" t="n">
        <f aca="false">$B41</f>
        <v>7</v>
      </c>
      <c r="GJ41" s="228" t="str">
        <f aca="false">GrpF!$B$4</f>
        <v>Türkiye</v>
      </c>
      <c r="GK41" s="229" t="n">
        <f aca="false">$D41</f>
        <v>34</v>
      </c>
      <c r="GL41" s="228" t="str">
        <f aca="false">GrpF!$D$4</f>
        <v>Georgia</v>
      </c>
      <c r="GM41" s="232"/>
      <c r="GN41" s="232"/>
      <c r="GO41" s="233"/>
      <c r="GP41" s="229" t="str">
        <f aca="false">IF(($F41&lt;&gt;"")*($G41&lt;&gt;"")*(GM41&lt;&gt;"")*(GN41&lt;&gt;""),($F41&gt;$G41)*(GM41&gt;GN41)+($F41=$G41)*(GM41=GN41)+($F41&lt;$G41)*(GM41&lt;GN41),"")</f>
        <v/>
      </c>
      <c r="GQ41" s="229" t="str">
        <f aca="false">IF((GP41&lt;&gt;""),IF(OR($F41&lt;&gt;$G41,PrSettings!$M$4="●"),(($F41-$G41)=(GM41-GN41))*1,0),"")</f>
        <v/>
      </c>
      <c r="GR41" s="229" t="str">
        <f aca="false">IF((GP41&lt;&gt;""),($F41=GM41)*($G41=GN41),"")</f>
        <v/>
      </c>
      <c r="GS41" s="229" t="str">
        <f aca="false">IF(GP41&lt;&gt;"",IF(ABS($F41-$G41)&gt;=PrSettings!$M$7,(ABS($F41-$G41-GM41+GN41)&lt;=1)*1,IF(AND(GP41,$F41=$G41,$F41&gt;=PrSettings!$M$6),(ABS(GM41-$F41)&lt;=1)*1,IF(AND(ABS($F41-$G41-GM41+GN41)&lt;=1,$F41+$G41&gt;=PrSettings!$M$8),(ABS(GM41-$F41)&lt;=1)*(ABS(GN41-$G41)&lt;=1)*1,""))),"")</f>
        <v/>
      </c>
      <c r="GT41" s="234"/>
      <c r="GV41" s="227" t="n">
        <f aca="false">$B41</f>
        <v>7</v>
      </c>
      <c r="GW41" s="228" t="str">
        <f aca="false">GrpF!$B$4</f>
        <v>Türkiye</v>
      </c>
      <c r="GX41" s="229" t="n">
        <f aca="false">$D41</f>
        <v>34</v>
      </c>
      <c r="GY41" s="228" t="str">
        <f aca="false">GrpF!$D$4</f>
        <v>Georgia</v>
      </c>
      <c r="GZ41" s="232"/>
      <c r="HA41" s="232"/>
      <c r="HB41" s="233"/>
      <c r="HC41" s="229" t="str">
        <f aca="false">IF(($F41&lt;&gt;"")*($G41&lt;&gt;"")*(GZ41&lt;&gt;"")*(HA41&lt;&gt;""),($F41&gt;$G41)*(GZ41&gt;HA41)+($F41=$G41)*(GZ41=HA41)+($F41&lt;$G41)*(GZ41&lt;HA41),"")</f>
        <v/>
      </c>
      <c r="HD41" s="229" t="str">
        <f aca="false">IF((HC41&lt;&gt;""),IF(OR($F41&lt;&gt;$G41,PrSettings!$M$4="●"),(($F41-$G41)=(GZ41-HA41))*1,0),"")</f>
        <v/>
      </c>
      <c r="HE41" s="229" t="str">
        <f aca="false">IF((HC41&lt;&gt;""),($F41=GZ41)*($G41=HA41),"")</f>
        <v/>
      </c>
      <c r="HF41" s="229" t="str">
        <f aca="false">IF(HC41&lt;&gt;"",IF(ABS($F41-$G41)&gt;=PrSettings!$M$7,(ABS($F41-$G41-GZ41+HA41)&lt;=1)*1,IF(AND(HC41,$F41=$G41,$F41&gt;=PrSettings!$M$6),(ABS(GZ41-$F41)&lt;=1)*1,IF(AND(ABS($F41-$G41-GZ41+HA41)&lt;=1,$F41+$G41&gt;=PrSettings!$M$8),(ABS(GZ41-$F41)&lt;=1)*(ABS(HA41-$G41)&lt;=1)*1,""))),"")</f>
        <v/>
      </c>
      <c r="HG41" s="234"/>
      <c r="HI41" s="227" t="n">
        <f aca="false">$B41</f>
        <v>7</v>
      </c>
      <c r="HJ41" s="228" t="str">
        <f aca="false">GrpF!$B$4</f>
        <v>Türkiye</v>
      </c>
      <c r="HK41" s="229" t="n">
        <f aca="false">$D41</f>
        <v>34</v>
      </c>
      <c r="HL41" s="228" t="str">
        <f aca="false">GrpF!$D$4</f>
        <v>Georgia</v>
      </c>
      <c r="HM41" s="232"/>
      <c r="HN41" s="232"/>
      <c r="HO41" s="233"/>
      <c r="HP41" s="229" t="str">
        <f aca="false">IF(($F41&lt;&gt;"")*($G41&lt;&gt;"")*(HM41&lt;&gt;"")*(HN41&lt;&gt;""),($F41&gt;$G41)*(HM41&gt;HN41)+($F41=$G41)*(HM41=HN41)+($F41&lt;$G41)*(HM41&lt;HN41),"")</f>
        <v/>
      </c>
      <c r="HQ41" s="229" t="str">
        <f aca="false">IF((HP41&lt;&gt;""),IF(OR($F41&lt;&gt;$G41,PrSettings!$M$4="●"),(($F41-$G41)=(HM41-HN41))*1,0),"")</f>
        <v/>
      </c>
      <c r="HR41" s="229" t="str">
        <f aca="false">IF((HP41&lt;&gt;""),($F41=HM41)*($G41=HN41),"")</f>
        <v/>
      </c>
      <c r="HS41" s="229" t="str">
        <f aca="false">IF(HP41&lt;&gt;"",IF(ABS($F41-$G41)&gt;=PrSettings!$M$7,(ABS($F41-$G41-HM41+HN41)&lt;=1)*1,IF(AND(HP41,$F41=$G41,$F41&gt;=PrSettings!$M$6),(ABS(HM41-$F41)&lt;=1)*1,IF(AND(ABS($F41-$G41-HM41+HN41)&lt;=1,$F41+$G41&gt;=PrSettings!$M$8),(ABS(HM41-$F41)&lt;=1)*(ABS(HN41-$G41)&lt;=1)*1,""))),"")</f>
        <v/>
      </c>
      <c r="HT41" s="234"/>
      <c r="HV41" s="227" t="n">
        <f aca="false">$B41</f>
        <v>7</v>
      </c>
      <c r="HW41" s="228" t="str">
        <f aca="false">GrpF!$B$4</f>
        <v>Türkiye</v>
      </c>
      <c r="HX41" s="229" t="n">
        <f aca="false">$D41</f>
        <v>34</v>
      </c>
      <c r="HY41" s="228" t="str">
        <f aca="false">GrpF!$D$4</f>
        <v>Georgia</v>
      </c>
      <c r="HZ41" s="232"/>
      <c r="IA41" s="232"/>
      <c r="IB41" s="233"/>
      <c r="IC41" s="229" t="str">
        <f aca="false">IF(($F41&lt;&gt;"")*($G41&lt;&gt;"")*(HZ41&lt;&gt;"")*(IA41&lt;&gt;""),($F41&gt;$G41)*(HZ41&gt;IA41)+($F41=$G41)*(HZ41=IA41)+($F41&lt;$G41)*(HZ41&lt;IA41),"")</f>
        <v/>
      </c>
      <c r="ID41" s="229" t="str">
        <f aca="false">IF((IC41&lt;&gt;""),IF(OR($F41&lt;&gt;$G41,PrSettings!$M$4="●"),(($F41-$G41)=(HZ41-IA41))*1,0),"")</f>
        <v/>
      </c>
      <c r="IE41" s="229" t="str">
        <f aca="false">IF((IC41&lt;&gt;""),($F41=HZ41)*($G41=IA41),"")</f>
        <v/>
      </c>
      <c r="IF41" s="229" t="str">
        <f aca="false">IF(IC41&lt;&gt;"",IF(ABS($F41-$G41)&gt;=PrSettings!$M$7,(ABS($F41-$G41-HZ41+IA41)&lt;=1)*1,IF(AND(IC41,$F41=$G41,$F41&gt;=PrSettings!$M$6),(ABS(HZ41-$F41)&lt;=1)*1,IF(AND(ABS($F41-$G41-HZ41+IA41)&lt;=1,$F41+$G41&gt;=PrSettings!$M$8),(ABS(HZ41-$F41)&lt;=1)*(ABS(IA41-$G41)&lt;=1)*1,""))),"")</f>
        <v/>
      </c>
      <c r="IG41" s="234"/>
      <c r="II41" s="227" t="n">
        <f aca="false">$B41</f>
        <v>7</v>
      </c>
      <c r="IJ41" s="228" t="str">
        <f aca="false">GrpF!$B$4</f>
        <v>Türkiye</v>
      </c>
      <c r="IK41" s="229" t="n">
        <f aca="false">$D41</f>
        <v>34</v>
      </c>
      <c r="IL41" s="228" t="str">
        <f aca="false">GrpF!$D$4</f>
        <v>Georgia</v>
      </c>
      <c r="IM41" s="232"/>
      <c r="IN41" s="232"/>
      <c r="IO41" s="233"/>
      <c r="IP41" s="229" t="str">
        <f aca="false">IF(($F41&lt;&gt;"")*($G41&lt;&gt;"")*(IM41&lt;&gt;"")*(IN41&lt;&gt;""),($F41&gt;$G41)*(IM41&gt;IN41)+($F41=$G41)*(IM41=IN41)+($F41&lt;$G41)*(IM41&lt;IN41),"")</f>
        <v/>
      </c>
      <c r="IQ41" s="229" t="str">
        <f aca="false">IF((IP41&lt;&gt;""),IF(OR($F41&lt;&gt;$G41,PrSettings!$M$4="●"),(($F41-$G41)=(IM41-IN41))*1,0),"")</f>
        <v/>
      </c>
      <c r="IR41" s="229" t="str">
        <f aca="false">IF((IP41&lt;&gt;""),($F41=IM41)*($G41=IN41),"")</f>
        <v/>
      </c>
      <c r="IS41" s="229" t="str">
        <f aca="false">IF(IP41&lt;&gt;"",IF(ABS($F41-$G41)&gt;=PrSettings!$M$7,(ABS($F41-$G41-IM41+IN41)&lt;=1)*1,IF(AND(IP41,$F41=$G41,$F41&gt;=PrSettings!$M$6),(ABS(IM41-$F41)&lt;=1)*1,IF(AND(ABS($F41-$G41-IM41+IN41)&lt;=1,$F41+$G41&gt;=PrSettings!$M$8),(ABS(IM41-$F41)&lt;=1)*(ABS(IN41-$G41)&lt;=1)*1,""))),"")</f>
        <v/>
      </c>
      <c r="IT41" s="234"/>
      <c r="IV41" s="227" t="n">
        <f aca="false">$B41</f>
        <v>7</v>
      </c>
      <c r="IW41" s="228" t="str">
        <f aca="false">GrpF!$B$4</f>
        <v>Türkiye</v>
      </c>
      <c r="IX41" s="229" t="n">
        <f aca="false">$D41</f>
        <v>34</v>
      </c>
      <c r="IY41" s="228" t="str">
        <f aca="false">GrpF!$D$4</f>
        <v>Georgia</v>
      </c>
      <c r="IZ41" s="232"/>
      <c r="JA41" s="232"/>
      <c r="JB41" s="233"/>
      <c r="JC41" s="229" t="str">
        <f aca="false">IF(($F41&lt;&gt;"")*($G41&lt;&gt;"")*(IZ41&lt;&gt;"")*(JA41&lt;&gt;""),($F41&gt;$G41)*(IZ41&gt;JA41)+($F41=$G41)*(IZ41=JA41)+($F41&lt;$G41)*(IZ41&lt;JA41),"")</f>
        <v/>
      </c>
      <c r="JD41" s="229" t="str">
        <f aca="false">IF((JC41&lt;&gt;""),IF(OR($F41&lt;&gt;$G41,PrSettings!$M$4="●"),(($F41-$G41)=(IZ41-JA41))*1,0),"")</f>
        <v/>
      </c>
      <c r="JE41" s="229" t="str">
        <f aca="false">IF((JC41&lt;&gt;""),($F41=IZ41)*($G41=JA41),"")</f>
        <v/>
      </c>
      <c r="JF41" s="229" t="str">
        <f aca="false">IF(JC41&lt;&gt;"",IF(ABS($F41-$G41)&gt;=PrSettings!$M$7,(ABS($F41-$G41-IZ41+JA41)&lt;=1)*1,IF(AND(JC41,$F41=$G41,$F41&gt;=PrSettings!$M$6),(ABS(IZ41-$F41)&lt;=1)*1,IF(AND(ABS($F41-$G41-IZ41+JA41)&lt;=1,$F41+$G41&gt;=PrSettings!$M$8),(ABS(IZ41-$F41)&lt;=1)*(ABS(JA41-$G41)&lt;=1)*1,""))),"")</f>
        <v/>
      </c>
      <c r="JG41" s="234"/>
      <c r="JI41" s="227" t="n">
        <f aca="false">$B41</f>
        <v>7</v>
      </c>
      <c r="JJ41" s="228" t="str">
        <f aca="false">GrpF!$B$4</f>
        <v>Türkiye</v>
      </c>
      <c r="JK41" s="229" t="n">
        <f aca="false">$D41</f>
        <v>34</v>
      </c>
      <c r="JL41" s="228" t="str">
        <f aca="false">GrpF!$D$4</f>
        <v>Georgia</v>
      </c>
      <c r="JM41" s="232"/>
      <c r="JN41" s="232"/>
      <c r="JO41" s="233"/>
      <c r="JP41" s="229" t="str">
        <f aca="false">IF(($F41&lt;&gt;"")*($G41&lt;&gt;"")*(JM41&lt;&gt;"")*(JN41&lt;&gt;""),($F41&gt;$G41)*(JM41&gt;JN41)+($F41=$G41)*(JM41=JN41)+($F41&lt;$G41)*(JM41&lt;JN41),"")</f>
        <v/>
      </c>
      <c r="JQ41" s="229" t="str">
        <f aca="false">IF((JP41&lt;&gt;""),IF(OR($F41&lt;&gt;$G41,PrSettings!$M$4="●"),(($F41-$G41)=(JM41-JN41))*1,0),"")</f>
        <v/>
      </c>
      <c r="JR41" s="229" t="str">
        <f aca="false">IF((JP41&lt;&gt;""),($F41=JM41)*($G41=JN41),"")</f>
        <v/>
      </c>
      <c r="JS41" s="229" t="str">
        <f aca="false">IF(JP41&lt;&gt;"",IF(ABS($F41-$G41)&gt;=PrSettings!$M$7,(ABS($F41-$G41-JM41+JN41)&lt;=1)*1,IF(AND(JP41,$F41=$G41,$F41&gt;=PrSettings!$M$6),(ABS(JM41-$F41)&lt;=1)*1,IF(AND(ABS($F41-$G41-JM41+JN41)&lt;=1,$F41+$G41&gt;=PrSettings!$M$8),(ABS(JM41-$F41)&lt;=1)*(ABS(JN41-$G41)&lt;=1)*1,""))),"")</f>
        <v/>
      </c>
      <c r="JT41" s="234"/>
      <c r="JV41" s="227" t="n">
        <f aca="false">$B41</f>
        <v>7</v>
      </c>
      <c r="JW41" s="228" t="str">
        <f aca="false">GrpF!$B$4</f>
        <v>Türkiye</v>
      </c>
      <c r="JX41" s="229" t="n">
        <f aca="false">$D41</f>
        <v>34</v>
      </c>
      <c r="JY41" s="228" t="str">
        <f aca="false">GrpF!$D$4</f>
        <v>Georgia</v>
      </c>
      <c r="JZ41" s="232"/>
      <c r="KA41" s="232"/>
      <c r="KB41" s="233"/>
      <c r="KC41" s="229" t="str">
        <f aca="false">IF(($F41&lt;&gt;"")*($G41&lt;&gt;"")*(JZ41&lt;&gt;"")*(KA41&lt;&gt;""),($F41&gt;$G41)*(JZ41&gt;KA41)+($F41=$G41)*(JZ41=KA41)+($F41&lt;$G41)*(JZ41&lt;KA41),"")</f>
        <v/>
      </c>
      <c r="KD41" s="229" t="str">
        <f aca="false">IF((KC41&lt;&gt;""),IF(OR($F41&lt;&gt;$G41,PrSettings!$M$4="●"),(($F41-$G41)=(JZ41-KA41))*1,0),"")</f>
        <v/>
      </c>
      <c r="KE41" s="229" t="str">
        <f aca="false">IF((KC41&lt;&gt;""),($F41=JZ41)*($G41=KA41),"")</f>
        <v/>
      </c>
      <c r="KF41" s="229" t="str">
        <f aca="false">IF(KC41&lt;&gt;"",IF(ABS($F41-$G41)&gt;=PrSettings!$M$7,(ABS($F41-$G41-JZ41+KA41)&lt;=1)*1,IF(AND(KC41,$F41=$G41,$F41&gt;=PrSettings!$M$6),(ABS(JZ41-$F41)&lt;=1)*1,IF(AND(ABS($F41-$G41-JZ41+KA41)&lt;=1,$F41+$G41&gt;=PrSettings!$M$8),(ABS(JZ41-$F41)&lt;=1)*(ABS(KA41-$G41)&lt;=1)*1,""))),"")</f>
        <v/>
      </c>
      <c r="KG41" s="234"/>
      <c r="KI41" s="227" t="n">
        <f aca="false">$B41</f>
        <v>7</v>
      </c>
      <c r="KJ41" s="228" t="str">
        <f aca="false">GrpF!$B$4</f>
        <v>Türkiye</v>
      </c>
      <c r="KK41" s="229" t="n">
        <f aca="false">$D41</f>
        <v>34</v>
      </c>
      <c r="KL41" s="228" t="str">
        <f aca="false">GrpF!$D$4</f>
        <v>Georgia</v>
      </c>
      <c r="KM41" s="232"/>
      <c r="KN41" s="232"/>
      <c r="KO41" s="233"/>
      <c r="KP41" s="229" t="str">
        <f aca="false">IF(($F41&lt;&gt;"")*($G41&lt;&gt;"")*(KM41&lt;&gt;"")*(KN41&lt;&gt;""),($F41&gt;$G41)*(KM41&gt;KN41)+($F41=$G41)*(KM41=KN41)+($F41&lt;$G41)*(KM41&lt;KN41),"")</f>
        <v/>
      </c>
      <c r="KQ41" s="229" t="str">
        <f aca="false">IF((KP41&lt;&gt;""),IF(OR($F41&lt;&gt;$G41,PrSettings!$M$4="●"),(($F41-$G41)=(KM41-KN41))*1,0),"")</f>
        <v/>
      </c>
      <c r="KR41" s="229" t="str">
        <f aca="false">IF((KP41&lt;&gt;""),($F41=KM41)*($G41=KN41),"")</f>
        <v/>
      </c>
      <c r="KS41" s="229" t="str">
        <f aca="false">IF(KP41&lt;&gt;"",IF(ABS($F41-$G41)&gt;=PrSettings!$M$7,(ABS($F41-$G41-KM41+KN41)&lt;=1)*1,IF(AND(KP41,$F41=$G41,$F41&gt;=PrSettings!$M$6),(ABS(KM41-$F41)&lt;=1)*1,IF(AND(ABS($F41-$G41-KM41+KN41)&lt;=1,$F41+$G41&gt;=PrSettings!$M$8),(ABS(KM41-$F41)&lt;=1)*(ABS(KN41-$G41)&lt;=1)*1,""))),"")</f>
        <v/>
      </c>
      <c r="KT41" s="234"/>
      <c r="KV41" s="227" t="n">
        <f aca="false">$B41</f>
        <v>7</v>
      </c>
      <c r="KW41" s="228" t="str">
        <f aca="false">GrpF!$B$4</f>
        <v>Türkiye</v>
      </c>
      <c r="KX41" s="229" t="n">
        <f aca="false">$D41</f>
        <v>34</v>
      </c>
      <c r="KY41" s="228" t="str">
        <f aca="false">GrpF!$D$4</f>
        <v>Georgia</v>
      </c>
      <c r="KZ41" s="232"/>
      <c r="LA41" s="232"/>
      <c r="LB41" s="233"/>
      <c r="LC41" s="229" t="str">
        <f aca="false">IF(($F41&lt;&gt;"")*($G41&lt;&gt;"")*(KZ41&lt;&gt;"")*(LA41&lt;&gt;""),($F41&gt;$G41)*(KZ41&gt;LA41)+($F41=$G41)*(KZ41=LA41)+($F41&lt;$G41)*(KZ41&lt;LA41),"")</f>
        <v/>
      </c>
      <c r="LD41" s="229" t="str">
        <f aca="false">IF((LC41&lt;&gt;""),IF(OR($F41&lt;&gt;$G41,PrSettings!$M$4="●"),(($F41-$G41)=(KZ41-LA41))*1,0),"")</f>
        <v/>
      </c>
      <c r="LE41" s="229" t="str">
        <f aca="false">IF((LC41&lt;&gt;""),($F41=KZ41)*($G41=LA41),"")</f>
        <v/>
      </c>
      <c r="LF41" s="229" t="str">
        <f aca="false">IF(LC41&lt;&gt;"",IF(ABS($F41-$G41)&gt;=PrSettings!$M$7,(ABS($F41-$G41-KZ41+LA41)&lt;=1)*1,IF(AND(LC41,$F41=$G41,$F41&gt;=PrSettings!$M$6),(ABS(KZ41-$F41)&lt;=1)*1,IF(AND(ABS($F41-$G41-KZ41+LA41)&lt;=1,$F41+$G41&gt;=PrSettings!$M$8),(ABS(KZ41-$F41)&lt;=1)*(ABS(LA41-$G41)&lt;=1)*1,""))),"")</f>
        <v/>
      </c>
      <c r="LG41" s="234"/>
      <c r="LI41" s="227" t="n">
        <f aca="false">$B41</f>
        <v>7</v>
      </c>
      <c r="LJ41" s="228" t="str">
        <f aca="false">GrpF!$B$4</f>
        <v>Türkiye</v>
      </c>
      <c r="LK41" s="229" t="n">
        <f aca="false">$D41</f>
        <v>34</v>
      </c>
      <c r="LL41" s="228" t="str">
        <f aca="false">GrpF!$D$4</f>
        <v>Georgia</v>
      </c>
      <c r="LM41" s="232"/>
      <c r="LN41" s="232"/>
      <c r="LO41" s="233"/>
      <c r="LP41" s="229" t="str">
        <f aca="false">IF(($F41&lt;&gt;"")*($G41&lt;&gt;"")*(LM41&lt;&gt;"")*(LN41&lt;&gt;""),($F41&gt;$G41)*(LM41&gt;LN41)+($F41=$G41)*(LM41=LN41)+($F41&lt;$G41)*(LM41&lt;LN41),"")</f>
        <v/>
      </c>
      <c r="LQ41" s="229" t="str">
        <f aca="false">IF((LP41&lt;&gt;""),IF(OR($F41&lt;&gt;$G41,PrSettings!$M$4="●"),(($F41-$G41)=(LM41-LN41))*1,0),"")</f>
        <v/>
      </c>
      <c r="LR41" s="229" t="str">
        <f aca="false">IF((LP41&lt;&gt;""),($F41=LM41)*($G41=LN41),"")</f>
        <v/>
      </c>
      <c r="LS41" s="229" t="str">
        <f aca="false">IF(LP41&lt;&gt;"",IF(ABS($F41-$G41)&gt;=PrSettings!$M$7,(ABS($F41-$G41-LM41+LN41)&lt;=1)*1,IF(AND(LP41,$F41=$G41,$F41&gt;=PrSettings!$M$6),(ABS(LM41-$F41)&lt;=1)*1,IF(AND(ABS($F41-$G41-LM41+LN41)&lt;=1,$F41+$G41&gt;=PrSettings!$M$8),(ABS(LM41-$F41)&lt;=1)*(ABS(LN41-$G41)&lt;=1)*1,""))),"")</f>
        <v/>
      </c>
      <c r="LT41" s="234"/>
      <c r="LV41" s="227" t="n">
        <f aca="false">$B41</f>
        <v>7</v>
      </c>
      <c r="LW41" s="228" t="str">
        <f aca="false">GrpF!$B$4</f>
        <v>Türkiye</v>
      </c>
      <c r="LX41" s="229" t="n">
        <f aca="false">$D41</f>
        <v>34</v>
      </c>
      <c r="LY41" s="228" t="str">
        <f aca="false">GrpF!$D$4</f>
        <v>Georgia</v>
      </c>
      <c r="LZ41" s="232"/>
      <c r="MA41" s="232"/>
      <c r="MB41" s="233"/>
      <c r="MC41" s="229" t="str">
        <f aca="false">IF(($F41&lt;&gt;"")*($G41&lt;&gt;"")*(LZ41&lt;&gt;"")*(MA41&lt;&gt;""),($F41&gt;$G41)*(LZ41&gt;MA41)+($F41=$G41)*(LZ41=MA41)+($F41&lt;$G41)*(LZ41&lt;MA41),"")</f>
        <v/>
      </c>
      <c r="MD41" s="229" t="str">
        <f aca="false">IF((MC41&lt;&gt;""),IF(OR($F41&lt;&gt;$G41,PrSettings!$M$4="●"),(($F41-$G41)=(LZ41-MA41))*1,0),"")</f>
        <v/>
      </c>
      <c r="ME41" s="229" t="str">
        <f aca="false">IF((MC41&lt;&gt;""),($F41=LZ41)*($G41=MA41),"")</f>
        <v/>
      </c>
      <c r="MF41" s="229" t="str">
        <f aca="false">IF(MC41&lt;&gt;"",IF(ABS($F41-$G41)&gt;=PrSettings!$M$7,(ABS($F41-$G41-LZ41+MA41)&lt;=1)*1,IF(AND(MC41,$F41=$G41,$F41&gt;=PrSettings!$M$6),(ABS(LZ41-$F41)&lt;=1)*1,IF(AND(ABS($F41-$G41-LZ41+MA41)&lt;=1,$F41+$G41&gt;=PrSettings!$M$8),(ABS(LZ41-$F41)&lt;=1)*(ABS(MA41-$G41)&lt;=1)*1,""))),"")</f>
        <v/>
      </c>
      <c r="MG41" s="234"/>
    </row>
    <row r="42" customFormat="false" ht="15.75" hidden="false" customHeight="true" outlineLevel="0" collapsed="false">
      <c r="A42" s="153"/>
      <c r="B42" s="227" t="n">
        <f aca="false" t="array" ref="B42:B42">INDEX(Groups!$C$7:$C$35,MATCH(C42,Groups!$D$7:$D$35,0))</f>
        <v>1</v>
      </c>
      <c r="C42" s="228" t="str">
        <f aca="false">GrpF!$B$5</f>
        <v>Portugal</v>
      </c>
      <c r="D42" s="229" t="n">
        <f aca="false" t="array" ref="D42:D42">INDEX(Groups!$C$7:$C$35,MATCH(E42,Groups!$D$7:$D$35,0))</f>
        <v>17</v>
      </c>
      <c r="E42" s="228" t="str">
        <f aca="false">GrpF!$D$5</f>
        <v>Czechia</v>
      </c>
      <c r="F42" s="230" t="n">
        <f aca="false">GrpF!$E$5</f>
        <v>3</v>
      </c>
      <c r="G42" s="231" t="n">
        <f aca="false">GrpF!$G$5</f>
        <v>1</v>
      </c>
      <c r="H42" s="107"/>
      <c r="I42" s="227" t="n">
        <f aca="false">$B42</f>
        <v>1</v>
      </c>
      <c r="J42" s="228" t="str">
        <f aca="false">GrpF!$B$5</f>
        <v>Portugal</v>
      </c>
      <c r="K42" s="229" t="n">
        <f aca="false">$D42</f>
        <v>17</v>
      </c>
      <c r="L42" s="228" t="str">
        <f aca="false">GrpF!$D$5</f>
        <v>Czechia</v>
      </c>
      <c r="M42" s="232"/>
      <c r="N42" s="232"/>
      <c r="O42" s="235"/>
      <c r="P42" s="229" t="str">
        <f aca="false">IF(($F42&lt;&gt;"")*($G42&lt;&gt;"")*(M42&lt;&gt;"")*(N42&lt;&gt;""),($F42&gt;$G42)*(M42&gt;N42)+($F42=$G42)*(M42=N42)+($F42&lt;$G42)*(M42&lt;N42),"")</f>
        <v/>
      </c>
      <c r="Q42" s="229" t="str">
        <f aca="false">IF((P42&lt;&gt;""),IF(OR($F42&lt;&gt;$G42,PrSettings!$M$4="●"),(($F42-$G42)=(M42-N42))*1,0),"")</f>
        <v/>
      </c>
      <c r="R42" s="229" t="str">
        <f aca="false">IF((P42&lt;&gt;""),($F42=M42)*($G42=N42),"")</f>
        <v/>
      </c>
      <c r="S42" s="229" t="str">
        <f aca="false">IF(P42&lt;&gt;"",IF(ABS($F42-$G42)&gt;=PrSettings!$M$7,(ABS($F42-$G42-M42+N42)&lt;=1)*1,IF(AND(P42,$F42=$G42,$F42&gt;=PrSettings!$M$6),(ABS(M42-$F42)&lt;=1)*1,IF(AND(ABS($F42-$G42-M42+N42)&lt;=1,$F42+$G42&gt;=PrSettings!$M$8),(ABS(M42-$F42)&lt;=1)*(ABS(N42-$G42)&lt;=1)*1,""))),"")</f>
        <v/>
      </c>
      <c r="T42" s="236"/>
      <c r="V42" s="227" t="n">
        <f aca="false">$B42</f>
        <v>1</v>
      </c>
      <c r="W42" s="228" t="str">
        <f aca="false">GrpF!$B$5</f>
        <v>Portugal</v>
      </c>
      <c r="X42" s="229" t="n">
        <f aca="false">$D42</f>
        <v>17</v>
      </c>
      <c r="Y42" s="228" t="str">
        <f aca="false">GrpF!$D$5</f>
        <v>Czechia</v>
      </c>
      <c r="Z42" s="232"/>
      <c r="AA42" s="232"/>
      <c r="AB42" s="235"/>
      <c r="AC42" s="229" t="str">
        <f aca="false">IF(($F42&lt;&gt;"")*($G42&lt;&gt;"")*(Z42&lt;&gt;"")*(AA42&lt;&gt;""),($F42&gt;$G42)*(Z42&gt;AA42)+($F42=$G42)*(Z42=AA42)+($F42&lt;$G42)*(Z42&lt;AA42),"")</f>
        <v/>
      </c>
      <c r="AD42" s="229" t="str">
        <f aca="false">IF((AC42&lt;&gt;""),IF(OR($F42&lt;&gt;$G42,PrSettings!$M$4="●"),(($F42-$G42)=(Z42-AA42))*1,0),"")</f>
        <v/>
      </c>
      <c r="AE42" s="229" t="str">
        <f aca="false">IF((AC42&lt;&gt;""),($F42=Z42)*($G42=AA42),"")</f>
        <v/>
      </c>
      <c r="AF42" s="229" t="str">
        <f aca="false">IF(AC42&lt;&gt;"",IF(ABS($F42-$G42)&gt;=PrSettings!$M$7,(ABS($F42-$G42-Z42+AA42)&lt;=1)*1,IF(AND(AC42,$F42=$G42,$F42&gt;=PrSettings!$M$6),(ABS(Z42-$F42)&lt;=1)*1,IF(AND(ABS($F42-$G42-Z42+AA42)&lt;=1,$F42+$G42&gt;=PrSettings!$M$8),(ABS(Z42-$F42)&lt;=1)*(ABS(AA42-$G42)&lt;=1)*1,""))),"")</f>
        <v/>
      </c>
      <c r="AG42" s="236"/>
      <c r="AI42" s="227" t="n">
        <f aca="false">$B42</f>
        <v>1</v>
      </c>
      <c r="AJ42" s="228" t="str">
        <f aca="false">GrpF!$B$5</f>
        <v>Portugal</v>
      </c>
      <c r="AK42" s="229" t="n">
        <f aca="false">$D42</f>
        <v>17</v>
      </c>
      <c r="AL42" s="228" t="str">
        <f aca="false">GrpF!$D$5</f>
        <v>Czechia</v>
      </c>
      <c r="AM42" s="232"/>
      <c r="AN42" s="232"/>
      <c r="AO42" s="235"/>
      <c r="AP42" s="229" t="str">
        <f aca="false">IF(($F42&lt;&gt;"")*($G42&lt;&gt;"")*(AM42&lt;&gt;"")*(AN42&lt;&gt;""),($F42&gt;$G42)*(AM42&gt;AN42)+($F42=$G42)*(AM42=AN42)+($F42&lt;$G42)*(AM42&lt;AN42),"")</f>
        <v/>
      </c>
      <c r="AQ42" s="229" t="str">
        <f aca="false">IF((AP42&lt;&gt;""),IF(OR($F42&lt;&gt;$G42,PrSettings!$M$4="●"),(($F42-$G42)=(AM42-AN42))*1,0),"")</f>
        <v/>
      </c>
      <c r="AR42" s="229" t="str">
        <f aca="false">IF((AP42&lt;&gt;""),($F42=AM42)*($G42=AN42),"")</f>
        <v/>
      </c>
      <c r="AS42" s="229" t="str">
        <f aca="false">IF(AP42&lt;&gt;"",IF(ABS($F42-$G42)&gt;=PrSettings!$M$7,(ABS($F42-$G42-AM42+AN42)&lt;=1)*1,IF(AND(AP42,$F42=$G42,$F42&gt;=PrSettings!$M$6),(ABS(AM42-$F42)&lt;=1)*1,IF(AND(ABS($F42-$G42-AM42+AN42)&lt;=1,$F42+$G42&gt;=PrSettings!$M$8),(ABS(AM42-$F42)&lt;=1)*(ABS(AN42-$G42)&lt;=1)*1,""))),"")</f>
        <v/>
      </c>
      <c r="AT42" s="236"/>
      <c r="AV42" s="227" t="n">
        <f aca="false">$B42</f>
        <v>1</v>
      </c>
      <c r="AW42" s="228" t="str">
        <f aca="false">GrpF!$B$5</f>
        <v>Portugal</v>
      </c>
      <c r="AX42" s="229" t="n">
        <f aca="false">$D42</f>
        <v>17</v>
      </c>
      <c r="AY42" s="228" t="str">
        <f aca="false">GrpF!$D$5</f>
        <v>Czechia</v>
      </c>
      <c r="AZ42" s="232"/>
      <c r="BA42" s="232"/>
      <c r="BB42" s="235"/>
      <c r="BC42" s="229" t="str">
        <f aca="false">IF(($F42&lt;&gt;"")*($G42&lt;&gt;"")*(AZ42&lt;&gt;"")*(BA42&lt;&gt;""),($F42&gt;$G42)*(AZ42&gt;BA42)+($F42=$G42)*(AZ42=BA42)+($F42&lt;$G42)*(AZ42&lt;BA42),"")</f>
        <v/>
      </c>
      <c r="BD42" s="229" t="str">
        <f aca="false">IF((BC42&lt;&gt;""),IF(OR($F42&lt;&gt;$G42,PrSettings!$M$4="●"),(($F42-$G42)=(AZ42-BA42))*1,0),"")</f>
        <v/>
      </c>
      <c r="BE42" s="229" t="str">
        <f aca="false">IF((BC42&lt;&gt;""),($F42=AZ42)*($G42=BA42),"")</f>
        <v/>
      </c>
      <c r="BF42" s="229" t="str">
        <f aca="false">IF(BC42&lt;&gt;"",IF(ABS($F42-$G42)&gt;=PrSettings!$M$7,(ABS($F42-$G42-AZ42+BA42)&lt;=1)*1,IF(AND(BC42,$F42=$G42,$F42&gt;=PrSettings!$M$6),(ABS(AZ42-$F42)&lt;=1)*1,IF(AND(ABS($F42-$G42-AZ42+BA42)&lt;=1,$F42+$G42&gt;=PrSettings!$M$8),(ABS(AZ42-$F42)&lt;=1)*(ABS(BA42-$G42)&lt;=1)*1,""))),"")</f>
        <v/>
      </c>
      <c r="BG42" s="236"/>
      <c r="BI42" s="227" t="n">
        <f aca="false">$B42</f>
        <v>1</v>
      </c>
      <c r="BJ42" s="228" t="str">
        <f aca="false">GrpF!$B$5</f>
        <v>Portugal</v>
      </c>
      <c r="BK42" s="229" t="n">
        <f aca="false">$D42</f>
        <v>17</v>
      </c>
      <c r="BL42" s="228" t="str">
        <f aca="false">GrpF!$D$5</f>
        <v>Czechia</v>
      </c>
      <c r="BM42" s="232"/>
      <c r="BN42" s="232"/>
      <c r="BO42" s="235"/>
      <c r="BP42" s="229" t="str">
        <f aca="false">IF(($F42&lt;&gt;"")*($G42&lt;&gt;"")*(BM42&lt;&gt;"")*(BN42&lt;&gt;""),($F42&gt;$G42)*(BM42&gt;BN42)+($F42=$G42)*(BM42=BN42)+($F42&lt;$G42)*(BM42&lt;BN42),"")</f>
        <v/>
      </c>
      <c r="BQ42" s="229" t="str">
        <f aca="false">IF((BP42&lt;&gt;""),IF(OR($F42&lt;&gt;$G42,PrSettings!$M$4="●"),(($F42-$G42)=(BM42-BN42))*1,0),"")</f>
        <v/>
      </c>
      <c r="BR42" s="229" t="str">
        <f aca="false">IF((BP42&lt;&gt;""),($F42=BM42)*($G42=BN42),"")</f>
        <v/>
      </c>
      <c r="BS42" s="229" t="str">
        <f aca="false">IF(BP42&lt;&gt;"",IF(ABS($F42-$G42)&gt;=PrSettings!$M$7,(ABS($F42-$G42-BM42+BN42)&lt;=1)*1,IF(AND(BP42,$F42=$G42,$F42&gt;=PrSettings!$M$6),(ABS(BM42-$F42)&lt;=1)*1,IF(AND(ABS($F42-$G42-BM42+BN42)&lt;=1,$F42+$G42&gt;=PrSettings!$M$8),(ABS(BM42-$F42)&lt;=1)*(ABS(BN42-$G42)&lt;=1)*1,""))),"")</f>
        <v/>
      </c>
      <c r="BT42" s="236"/>
      <c r="BV42" s="227" t="n">
        <f aca="false">$B42</f>
        <v>1</v>
      </c>
      <c r="BW42" s="228" t="str">
        <f aca="false">GrpF!$B$5</f>
        <v>Portugal</v>
      </c>
      <c r="BX42" s="229" t="n">
        <f aca="false">$D42</f>
        <v>17</v>
      </c>
      <c r="BY42" s="228" t="str">
        <f aca="false">GrpF!$D$5</f>
        <v>Czechia</v>
      </c>
      <c r="BZ42" s="232"/>
      <c r="CA42" s="232"/>
      <c r="CB42" s="235"/>
      <c r="CC42" s="229" t="str">
        <f aca="false">IF(($F42&lt;&gt;"")*($G42&lt;&gt;"")*(BZ42&lt;&gt;"")*(CA42&lt;&gt;""),($F42&gt;$G42)*(BZ42&gt;CA42)+($F42=$G42)*(BZ42=CA42)+($F42&lt;$G42)*(BZ42&lt;CA42),"")</f>
        <v/>
      </c>
      <c r="CD42" s="229" t="str">
        <f aca="false">IF((CC42&lt;&gt;""),IF(OR($F42&lt;&gt;$G42,PrSettings!$M$4="●"),(($F42-$G42)=(BZ42-CA42))*1,0),"")</f>
        <v/>
      </c>
      <c r="CE42" s="229" t="str">
        <f aca="false">IF((CC42&lt;&gt;""),($F42=BZ42)*($G42=CA42),"")</f>
        <v/>
      </c>
      <c r="CF42" s="229" t="str">
        <f aca="false">IF(CC42&lt;&gt;"",IF(ABS($F42-$G42)&gt;=PrSettings!$M$7,(ABS($F42-$G42-BZ42+CA42)&lt;=1)*1,IF(AND(CC42,$F42=$G42,$F42&gt;=PrSettings!$M$6),(ABS(BZ42-$F42)&lt;=1)*1,IF(AND(ABS($F42-$G42-BZ42+CA42)&lt;=1,$F42+$G42&gt;=PrSettings!$M$8),(ABS(BZ42-$F42)&lt;=1)*(ABS(CA42-$G42)&lt;=1)*1,""))),"")</f>
        <v/>
      </c>
      <c r="CG42" s="236"/>
      <c r="CI42" s="227" t="n">
        <f aca="false">$B42</f>
        <v>1</v>
      </c>
      <c r="CJ42" s="228" t="str">
        <f aca="false">GrpF!$B$5</f>
        <v>Portugal</v>
      </c>
      <c r="CK42" s="229" t="n">
        <f aca="false">$D42</f>
        <v>17</v>
      </c>
      <c r="CL42" s="228" t="str">
        <f aca="false">GrpF!$D$5</f>
        <v>Czechia</v>
      </c>
      <c r="CM42" s="232"/>
      <c r="CN42" s="232"/>
      <c r="CO42" s="235"/>
      <c r="CP42" s="229" t="str">
        <f aca="false">IF(($F42&lt;&gt;"")*($G42&lt;&gt;"")*(CM42&lt;&gt;"")*(CN42&lt;&gt;""),($F42&gt;$G42)*(CM42&gt;CN42)+($F42=$G42)*(CM42=CN42)+($F42&lt;$G42)*(CM42&lt;CN42),"")</f>
        <v/>
      </c>
      <c r="CQ42" s="229" t="str">
        <f aca="false">IF((CP42&lt;&gt;""),IF(OR($F42&lt;&gt;$G42,PrSettings!$M$4="●"),(($F42-$G42)=(CM42-CN42))*1,0),"")</f>
        <v/>
      </c>
      <c r="CR42" s="229" t="str">
        <f aca="false">IF((CP42&lt;&gt;""),($F42=CM42)*($G42=CN42),"")</f>
        <v/>
      </c>
      <c r="CS42" s="229" t="str">
        <f aca="false">IF(CP42&lt;&gt;"",IF(ABS($F42-$G42)&gt;=PrSettings!$M$7,(ABS($F42-$G42-CM42+CN42)&lt;=1)*1,IF(AND(CP42,$F42=$G42,$F42&gt;=PrSettings!$M$6),(ABS(CM42-$F42)&lt;=1)*1,IF(AND(ABS($F42-$G42-CM42+CN42)&lt;=1,$F42+$G42&gt;=PrSettings!$M$8),(ABS(CM42-$F42)&lt;=1)*(ABS(CN42-$G42)&lt;=1)*1,""))),"")</f>
        <v/>
      </c>
      <c r="CT42" s="236"/>
      <c r="CV42" s="227" t="n">
        <f aca="false">$B42</f>
        <v>1</v>
      </c>
      <c r="CW42" s="228" t="str">
        <f aca="false">GrpF!$B$5</f>
        <v>Portugal</v>
      </c>
      <c r="CX42" s="229" t="n">
        <f aca="false">$D42</f>
        <v>17</v>
      </c>
      <c r="CY42" s="228" t="str">
        <f aca="false">GrpF!$D$5</f>
        <v>Czechia</v>
      </c>
      <c r="CZ42" s="232"/>
      <c r="DA42" s="232"/>
      <c r="DB42" s="235"/>
      <c r="DC42" s="229" t="str">
        <f aca="false">IF(($F42&lt;&gt;"")*($G42&lt;&gt;"")*(CZ42&lt;&gt;"")*(DA42&lt;&gt;""),($F42&gt;$G42)*(CZ42&gt;DA42)+($F42=$G42)*(CZ42=DA42)+($F42&lt;$G42)*(CZ42&lt;DA42),"")</f>
        <v/>
      </c>
      <c r="DD42" s="229" t="str">
        <f aca="false">IF((DC42&lt;&gt;""),IF(OR($F42&lt;&gt;$G42,PrSettings!$M$4="●"),(($F42-$G42)=(CZ42-DA42))*1,0),"")</f>
        <v/>
      </c>
      <c r="DE42" s="229" t="str">
        <f aca="false">IF((DC42&lt;&gt;""),($F42=CZ42)*($G42=DA42),"")</f>
        <v/>
      </c>
      <c r="DF42" s="229" t="str">
        <f aca="false">IF(DC42&lt;&gt;"",IF(ABS($F42-$G42)&gt;=PrSettings!$M$7,(ABS($F42-$G42-CZ42+DA42)&lt;=1)*1,IF(AND(DC42,$F42=$G42,$F42&gt;=PrSettings!$M$6),(ABS(CZ42-$F42)&lt;=1)*1,IF(AND(ABS($F42-$G42-CZ42+DA42)&lt;=1,$F42+$G42&gt;=PrSettings!$M$8),(ABS(CZ42-$F42)&lt;=1)*(ABS(DA42-$G42)&lt;=1)*1,""))),"")</f>
        <v/>
      </c>
      <c r="DG42" s="236"/>
      <c r="DI42" s="227" t="n">
        <f aca="false">$B42</f>
        <v>1</v>
      </c>
      <c r="DJ42" s="228" t="str">
        <f aca="false">GrpF!$B$5</f>
        <v>Portugal</v>
      </c>
      <c r="DK42" s="229" t="n">
        <f aca="false">$D42</f>
        <v>17</v>
      </c>
      <c r="DL42" s="228" t="str">
        <f aca="false">GrpF!$D$5</f>
        <v>Czechia</v>
      </c>
      <c r="DM42" s="232"/>
      <c r="DN42" s="232"/>
      <c r="DO42" s="235"/>
      <c r="DP42" s="229" t="str">
        <f aca="false">IF(($F42&lt;&gt;"")*($G42&lt;&gt;"")*(DM42&lt;&gt;"")*(DN42&lt;&gt;""),($F42&gt;$G42)*(DM42&gt;DN42)+($F42=$G42)*(DM42=DN42)+($F42&lt;$G42)*(DM42&lt;DN42),"")</f>
        <v/>
      </c>
      <c r="DQ42" s="229" t="str">
        <f aca="false">IF((DP42&lt;&gt;""),IF(OR($F42&lt;&gt;$G42,PrSettings!$M$4="●"),(($F42-$G42)=(DM42-DN42))*1,0),"")</f>
        <v/>
      </c>
      <c r="DR42" s="229" t="str">
        <f aca="false">IF((DP42&lt;&gt;""),($F42=DM42)*($G42=DN42),"")</f>
        <v/>
      </c>
      <c r="DS42" s="229" t="str">
        <f aca="false">IF(DP42&lt;&gt;"",IF(ABS($F42-$G42)&gt;=PrSettings!$M$7,(ABS($F42-$G42-DM42+DN42)&lt;=1)*1,IF(AND(DP42,$F42=$G42,$F42&gt;=PrSettings!$M$6),(ABS(DM42-$F42)&lt;=1)*1,IF(AND(ABS($F42-$G42-DM42+DN42)&lt;=1,$F42+$G42&gt;=PrSettings!$M$8),(ABS(DM42-$F42)&lt;=1)*(ABS(DN42-$G42)&lt;=1)*1,""))),"")</f>
        <v/>
      </c>
      <c r="DT42" s="236"/>
      <c r="DV42" s="227" t="n">
        <f aca="false">$B42</f>
        <v>1</v>
      </c>
      <c r="DW42" s="228" t="str">
        <f aca="false">GrpF!$B$5</f>
        <v>Portugal</v>
      </c>
      <c r="DX42" s="229" t="n">
        <f aca="false">$D42</f>
        <v>17</v>
      </c>
      <c r="DY42" s="228" t="str">
        <f aca="false">GrpF!$D$5</f>
        <v>Czechia</v>
      </c>
      <c r="DZ42" s="232"/>
      <c r="EA42" s="232"/>
      <c r="EB42" s="235"/>
      <c r="EC42" s="229" t="str">
        <f aca="false">IF(($F42&lt;&gt;"")*($G42&lt;&gt;"")*(DZ42&lt;&gt;"")*(EA42&lt;&gt;""),($F42&gt;$G42)*(DZ42&gt;EA42)+($F42=$G42)*(DZ42=EA42)+($F42&lt;$G42)*(DZ42&lt;EA42),"")</f>
        <v/>
      </c>
      <c r="ED42" s="229" t="str">
        <f aca="false">IF((EC42&lt;&gt;""),IF(OR($F42&lt;&gt;$G42,PrSettings!$M$4="●"),(($F42-$G42)=(DZ42-EA42))*1,0),"")</f>
        <v/>
      </c>
      <c r="EE42" s="229" t="str">
        <f aca="false">IF((EC42&lt;&gt;""),($F42=DZ42)*($G42=EA42),"")</f>
        <v/>
      </c>
      <c r="EF42" s="229" t="str">
        <f aca="false">IF(EC42&lt;&gt;"",IF(ABS($F42-$G42)&gt;=PrSettings!$M$7,(ABS($F42-$G42-DZ42+EA42)&lt;=1)*1,IF(AND(EC42,$F42=$G42,$F42&gt;=PrSettings!$M$6),(ABS(DZ42-$F42)&lt;=1)*1,IF(AND(ABS($F42-$G42-DZ42+EA42)&lt;=1,$F42+$G42&gt;=PrSettings!$M$8),(ABS(DZ42-$F42)&lt;=1)*(ABS(EA42-$G42)&lt;=1)*1,""))),"")</f>
        <v/>
      </c>
      <c r="EG42" s="236"/>
      <c r="EI42" s="227" t="n">
        <f aca="false">$B42</f>
        <v>1</v>
      </c>
      <c r="EJ42" s="228" t="str">
        <f aca="false">GrpF!$B$5</f>
        <v>Portugal</v>
      </c>
      <c r="EK42" s="229" t="n">
        <f aca="false">$D42</f>
        <v>17</v>
      </c>
      <c r="EL42" s="228" t="str">
        <f aca="false">GrpF!$D$5</f>
        <v>Czechia</v>
      </c>
      <c r="EM42" s="232"/>
      <c r="EN42" s="232"/>
      <c r="EO42" s="235"/>
      <c r="EP42" s="229" t="str">
        <f aca="false">IF(($F42&lt;&gt;"")*($G42&lt;&gt;"")*(EM42&lt;&gt;"")*(EN42&lt;&gt;""),($F42&gt;$G42)*(EM42&gt;EN42)+($F42=$G42)*(EM42=EN42)+($F42&lt;$G42)*(EM42&lt;EN42),"")</f>
        <v/>
      </c>
      <c r="EQ42" s="229" t="str">
        <f aca="false">IF((EP42&lt;&gt;""),IF(OR($F42&lt;&gt;$G42,PrSettings!$M$4="●"),(($F42-$G42)=(EM42-EN42))*1,0),"")</f>
        <v/>
      </c>
      <c r="ER42" s="229" t="str">
        <f aca="false">IF((EP42&lt;&gt;""),($F42=EM42)*($G42=EN42),"")</f>
        <v/>
      </c>
      <c r="ES42" s="229" t="str">
        <f aca="false">IF(EP42&lt;&gt;"",IF(ABS($F42-$G42)&gt;=PrSettings!$M$7,(ABS($F42-$G42-EM42+EN42)&lt;=1)*1,IF(AND(EP42,$F42=$G42,$F42&gt;=PrSettings!$M$6),(ABS(EM42-$F42)&lt;=1)*1,IF(AND(ABS($F42-$G42-EM42+EN42)&lt;=1,$F42+$G42&gt;=PrSettings!$M$8),(ABS(EM42-$F42)&lt;=1)*(ABS(EN42-$G42)&lt;=1)*1,""))),"")</f>
        <v/>
      </c>
      <c r="ET42" s="236"/>
      <c r="EV42" s="227" t="n">
        <f aca="false">$B42</f>
        <v>1</v>
      </c>
      <c r="EW42" s="228" t="str">
        <f aca="false">GrpF!$B$5</f>
        <v>Portugal</v>
      </c>
      <c r="EX42" s="229" t="n">
        <f aca="false">$D42</f>
        <v>17</v>
      </c>
      <c r="EY42" s="228" t="str">
        <f aca="false">GrpF!$D$5</f>
        <v>Czechia</v>
      </c>
      <c r="EZ42" s="232"/>
      <c r="FA42" s="232"/>
      <c r="FB42" s="235"/>
      <c r="FC42" s="229" t="str">
        <f aca="false">IF(($F42&lt;&gt;"")*($G42&lt;&gt;"")*(EZ42&lt;&gt;"")*(FA42&lt;&gt;""),($F42&gt;$G42)*(EZ42&gt;FA42)+($F42=$G42)*(EZ42=FA42)+($F42&lt;$G42)*(EZ42&lt;FA42),"")</f>
        <v/>
      </c>
      <c r="FD42" s="229" t="str">
        <f aca="false">IF((FC42&lt;&gt;""),IF(OR($F42&lt;&gt;$G42,PrSettings!$M$4="●"),(($F42-$G42)=(EZ42-FA42))*1,0),"")</f>
        <v/>
      </c>
      <c r="FE42" s="229" t="str">
        <f aca="false">IF((FC42&lt;&gt;""),($F42=EZ42)*($G42=FA42),"")</f>
        <v/>
      </c>
      <c r="FF42" s="229" t="str">
        <f aca="false">IF(FC42&lt;&gt;"",IF(ABS($F42-$G42)&gt;=PrSettings!$M$7,(ABS($F42-$G42-EZ42+FA42)&lt;=1)*1,IF(AND(FC42,$F42=$G42,$F42&gt;=PrSettings!$M$6),(ABS(EZ42-$F42)&lt;=1)*1,IF(AND(ABS($F42-$G42-EZ42+FA42)&lt;=1,$F42+$G42&gt;=PrSettings!$M$8),(ABS(EZ42-$F42)&lt;=1)*(ABS(FA42-$G42)&lt;=1)*1,""))),"")</f>
        <v/>
      </c>
      <c r="FG42" s="236"/>
      <c r="FI42" s="227" t="n">
        <f aca="false">$B42</f>
        <v>1</v>
      </c>
      <c r="FJ42" s="228" t="str">
        <f aca="false">GrpF!$B$5</f>
        <v>Portugal</v>
      </c>
      <c r="FK42" s="229" t="n">
        <f aca="false">$D42</f>
        <v>17</v>
      </c>
      <c r="FL42" s="228" t="str">
        <f aca="false">GrpF!$D$5</f>
        <v>Czechia</v>
      </c>
      <c r="FM42" s="232"/>
      <c r="FN42" s="232"/>
      <c r="FO42" s="235"/>
      <c r="FP42" s="229" t="str">
        <f aca="false">IF(($F42&lt;&gt;"")*($G42&lt;&gt;"")*(FM42&lt;&gt;"")*(FN42&lt;&gt;""),($F42&gt;$G42)*(FM42&gt;FN42)+($F42=$G42)*(FM42=FN42)+($F42&lt;$G42)*(FM42&lt;FN42),"")</f>
        <v/>
      </c>
      <c r="FQ42" s="229" t="str">
        <f aca="false">IF((FP42&lt;&gt;""),IF(OR($F42&lt;&gt;$G42,PrSettings!$M$4="●"),(($F42-$G42)=(FM42-FN42))*1,0),"")</f>
        <v/>
      </c>
      <c r="FR42" s="229" t="str">
        <f aca="false">IF((FP42&lt;&gt;""),($F42=FM42)*($G42=FN42),"")</f>
        <v/>
      </c>
      <c r="FS42" s="229" t="str">
        <f aca="false">IF(FP42&lt;&gt;"",IF(ABS($F42-$G42)&gt;=PrSettings!$M$7,(ABS($F42-$G42-FM42+FN42)&lt;=1)*1,IF(AND(FP42,$F42=$G42,$F42&gt;=PrSettings!$M$6),(ABS(FM42-$F42)&lt;=1)*1,IF(AND(ABS($F42-$G42-FM42+FN42)&lt;=1,$F42+$G42&gt;=PrSettings!$M$8),(ABS(FM42-$F42)&lt;=1)*(ABS(FN42-$G42)&lt;=1)*1,""))),"")</f>
        <v/>
      </c>
      <c r="FT42" s="236"/>
      <c r="FV42" s="227" t="n">
        <f aca="false">$B42</f>
        <v>1</v>
      </c>
      <c r="FW42" s="228" t="str">
        <f aca="false">GrpF!$B$5</f>
        <v>Portugal</v>
      </c>
      <c r="FX42" s="229" t="n">
        <f aca="false">$D42</f>
        <v>17</v>
      </c>
      <c r="FY42" s="228" t="str">
        <f aca="false">GrpF!$D$5</f>
        <v>Czechia</v>
      </c>
      <c r="FZ42" s="232"/>
      <c r="GA42" s="232"/>
      <c r="GB42" s="235"/>
      <c r="GC42" s="229" t="str">
        <f aca="false">IF(($F42&lt;&gt;"")*($G42&lt;&gt;"")*(FZ42&lt;&gt;"")*(GA42&lt;&gt;""),($F42&gt;$G42)*(FZ42&gt;GA42)+($F42=$G42)*(FZ42=GA42)+($F42&lt;$G42)*(FZ42&lt;GA42),"")</f>
        <v/>
      </c>
      <c r="GD42" s="229" t="str">
        <f aca="false">IF((GC42&lt;&gt;""),IF(OR($F42&lt;&gt;$G42,PrSettings!$M$4="●"),(($F42-$G42)=(FZ42-GA42))*1,0),"")</f>
        <v/>
      </c>
      <c r="GE42" s="229" t="str">
        <f aca="false">IF((GC42&lt;&gt;""),($F42=FZ42)*($G42=GA42),"")</f>
        <v/>
      </c>
      <c r="GF42" s="229" t="str">
        <f aca="false">IF(GC42&lt;&gt;"",IF(ABS($F42-$G42)&gt;=PrSettings!$M$7,(ABS($F42-$G42-FZ42+GA42)&lt;=1)*1,IF(AND(GC42,$F42=$G42,$F42&gt;=PrSettings!$M$6),(ABS(FZ42-$F42)&lt;=1)*1,IF(AND(ABS($F42-$G42-FZ42+GA42)&lt;=1,$F42+$G42&gt;=PrSettings!$M$8),(ABS(FZ42-$F42)&lt;=1)*(ABS(GA42-$G42)&lt;=1)*1,""))),"")</f>
        <v/>
      </c>
      <c r="GG42" s="236"/>
      <c r="GI42" s="227" t="n">
        <f aca="false">$B42</f>
        <v>1</v>
      </c>
      <c r="GJ42" s="228" t="str">
        <f aca="false">GrpF!$B$5</f>
        <v>Portugal</v>
      </c>
      <c r="GK42" s="229" t="n">
        <f aca="false">$D42</f>
        <v>17</v>
      </c>
      <c r="GL42" s="228" t="str">
        <f aca="false">GrpF!$D$5</f>
        <v>Czechia</v>
      </c>
      <c r="GM42" s="232"/>
      <c r="GN42" s="232"/>
      <c r="GO42" s="235"/>
      <c r="GP42" s="229" t="str">
        <f aca="false">IF(($F42&lt;&gt;"")*($G42&lt;&gt;"")*(GM42&lt;&gt;"")*(GN42&lt;&gt;""),($F42&gt;$G42)*(GM42&gt;GN42)+($F42=$G42)*(GM42=GN42)+($F42&lt;$G42)*(GM42&lt;GN42),"")</f>
        <v/>
      </c>
      <c r="GQ42" s="229" t="str">
        <f aca="false">IF((GP42&lt;&gt;""),IF(OR($F42&lt;&gt;$G42,PrSettings!$M$4="●"),(($F42-$G42)=(GM42-GN42))*1,0),"")</f>
        <v/>
      </c>
      <c r="GR42" s="229" t="str">
        <f aca="false">IF((GP42&lt;&gt;""),($F42=GM42)*($G42=GN42),"")</f>
        <v/>
      </c>
      <c r="GS42" s="229" t="str">
        <f aca="false">IF(GP42&lt;&gt;"",IF(ABS($F42-$G42)&gt;=PrSettings!$M$7,(ABS($F42-$G42-GM42+GN42)&lt;=1)*1,IF(AND(GP42,$F42=$G42,$F42&gt;=PrSettings!$M$6),(ABS(GM42-$F42)&lt;=1)*1,IF(AND(ABS($F42-$G42-GM42+GN42)&lt;=1,$F42+$G42&gt;=PrSettings!$M$8),(ABS(GM42-$F42)&lt;=1)*(ABS(GN42-$G42)&lt;=1)*1,""))),"")</f>
        <v/>
      </c>
      <c r="GT42" s="236"/>
      <c r="GV42" s="227" t="n">
        <f aca="false">$B42</f>
        <v>1</v>
      </c>
      <c r="GW42" s="228" t="str">
        <f aca="false">GrpF!$B$5</f>
        <v>Portugal</v>
      </c>
      <c r="GX42" s="229" t="n">
        <f aca="false">$D42</f>
        <v>17</v>
      </c>
      <c r="GY42" s="228" t="str">
        <f aca="false">GrpF!$D$5</f>
        <v>Czechia</v>
      </c>
      <c r="GZ42" s="232"/>
      <c r="HA42" s="232"/>
      <c r="HB42" s="235"/>
      <c r="HC42" s="229" t="str">
        <f aca="false">IF(($F42&lt;&gt;"")*($G42&lt;&gt;"")*(GZ42&lt;&gt;"")*(HA42&lt;&gt;""),($F42&gt;$G42)*(GZ42&gt;HA42)+($F42=$G42)*(GZ42=HA42)+($F42&lt;$G42)*(GZ42&lt;HA42),"")</f>
        <v/>
      </c>
      <c r="HD42" s="229" t="str">
        <f aca="false">IF((HC42&lt;&gt;""),IF(OR($F42&lt;&gt;$G42,PrSettings!$M$4="●"),(($F42-$G42)=(GZ42-HA42))*1,0),"")</f>
        <v/>
      </c>
      <c r="HE42" s="229" t="str">
        <f aca="false">IF((HC42&lt;&gt;""),($F42=GZ42)*($G42=HA42),"")</f>
        <v/>
      </c>
      <c r="HF42" s="229" t="str">
        <f aca="false">IF(HC42&lt;&gt;"",IF(ABS($F42-$G42)&gt;=PrSettings!$M$7,(ABS($F42-$G42-GZ42+HA42)&lt;=1)*1,IF(AND(HC42,$F42=$G42,$F42&gt;=PrSettings!$M$6),(ABS(GZ42-$F42)&lt;=1)*1,IF(AND(ABS($F42-$G42-GZ42+HA42)&lt;=1,$F42+$G42&gt;=PrSettings!$M$8),(ABS(GZ42-$F42)&lt;=1)*(ABS(HA42-$G42)&lt;=1)*1,""))),"")</f>
        <v/>
      </c>
      <c r="HG42" s="236"/>
      <c r="HI42" s="227" t="n">
        <f aca="false">$B42</f>
        <v>1</v>
      </c>
      <c r="HJ42" s="228" t="str">
        <f aca="false">GrpF!$B$5</f>
        <v>Portugal</v>
      </c>
      <c r="HK42" s="229" t="n">
        <f aca="false">$D42</f>
        <v>17</v>
      </c>
      <c r="HL42" s="228" t="str">
        <f aca="false">GrpF!$D$5</f>
        <v>Czechia</v>
      </c>
      <c r="HM42" s="232"/>
      <c r="HN42" s="232"/>
      <c r="HO42" s="235"/>
      <c r="HP42" s="229" t="str">
        <f aca="false">IF(($F42&lt;&gt;"")*($G42&lt;&gt;"")*(HM42&lt;&gt;"")*(HN42&lt;&gt;""),($F42&gt;$G42)*(HM42&gt;HN42)+($F42=$G42)*(HM42=HN42)+($F42&lt;$G42)*(HM42&lt;HN42),"")</f>
        <v/>
      </c>
      <c r="HQ42" s="229" t="str">
        <f aca="false">IF((HP42&lt;&gt;""),IF(OR($F42&lt;&gt;$G42,PrSettings!$M$4="●"),(($F42-$G42)=(HM42-HN42))*1,0),"")</f>
        <v/>
      </c>
      <c r="HR42" s="229" t="str">
        <f aca="false">IF((HP42&lt;&gt;""),($F42=HM42)*($G42=HN42),"")</f>
        <v/>
      </c>
      <c r="HS42" s="229" t="str">
        <f aca="false">IF(HP42&lt;&gt;"",IF(ABS($F42-$G42)&gt;=PrSettings!$M$7,(ABS($F42-$G42-HM42+HN42)&lt;=1)*1,IF(AND(HP42,$F42=$G42,$F42&gt;=PrSettings!$M$6),(ABS(HM42-$F42)&lt;=1)*1,IF(AND(ABS($F42-$G42-HM42+HN42)&lt;=1,$F42+$G42&gt;=PrSettings!$M$8),(ABS(HM42-$F42)&lt;=1)*(ABS(HN42-$G42)&lt;=1)*1,""))),"")</f>
        <v/>
      </c>
      <c r="HT42" s="236"/>
      <c r="HV42" s="227" t="n">
        <f aca="false">$B42</f>
        <v>1</v>
      </c>
      <c r="HW42" s="228" t="str">
        <f aca="false">GrpF!$B$5</f>
        <v>Portugal</v>
      </c>
      <c r="HX42" s="229" t="n">
        <f aca="false">$D42</f>
        <v>17</v>
      </c>
      <c r="HY42" s="228" t="str">
        <f aca="false">GrpF!$D$5</f>
        <v>Czechia</v>
      </c>
      <c r="HZ42" s="232"/>
      <c r="IA42" s="232"/>
      <c r="IB42" s="235"/>
      <c r="IC42" s="229" t="str">
        <f aca="false">IF(($F42&lt;&gt;"")*($G42&lt;&gt;"")*(HZ42&lt;&gt;"")*(IA42&lt;&gt;""),($F42&gt;$G42)*(HZ42&gt;IA42)+($F42=$G42)*(HZ42=IA42)+($F42&lt;$G42)*(HZ42&lt;IA42),"")</f>
        <v/>
      </c>
      <c r="ID42" s="229" t="str">
        <f aca="false">IF((IC42&lt;&gt;""),IF(OR($F42&lt;&gt;$G42,PrSettings!$M$4="●"),(($F42-$G42)=(HZ42-IA42))*1,0),"")</f>
        <v/>
      </c>
      <c r="IE42" s="229" t="str">
        <f aca="false">IF((IC42&lt;&gt;""),($F42=HZ42)*($G42=IA42),"")</f>
        <v/>
      </c>
      <c r="IF42" s="229" t="str">
        <f aca="false">IF(IC42&lt;&gt;"",IF(ABS($F42-$G42)&gt;=PrSettings!$M$7,(ABS($F42-$G42-HZ42+IA42)&lt;=1)*1,IF(AND(IC42,$F42=$G42,$F42&gt;=PrSettings!$M$6),(ABS(HZ42-$F42)&lt;=1)*1,IF(AND(ABS($F42-$G42-HZ42+IA42)&lt;=1,$F42+$G42&gt;=PrSettings!$M$8),(ABS(HZ42-$F42)&lt;=1)*(ABS(IA42-$G42)&lt;=1)*1,""))),"")</f>
        <v/>
      </c>
      <c r="IG42" s="236"/>
      <c r="II42" s="227" t="n">
        <f aca="false">$B42</f>
        <v>1</v>
      </c>
      <c r="IJ42" s="228" t="str">
        <f aca="false">GrpF!$B$5</f>
        <v>Portugal</v>
      </c>
      <c r="IK42" s="229" t="n">
        <f aca="false">$D42</f>
        <v>17</v>
      </c>
      <c r="IL42" s="228" t="str">
        <f aca="false">GrpF!$D$5</f>
        <v>Czechia</v>
      </c>
      <c r="IM42" s="232"/>
      <c r="IN42" s="232"/>
      <c r="IO42" s="235"/>
      <c r="IP42" s="229" t="str">
        <f aca="false">IF(($F42&lt;&gt;"")*($G42&lt;&gt;"")*(IM42&lt;&gt;"")*(IN42&lt;&gt;""),($F42&gt;$G42)*(IM42&gt;IN42)+($F42=$G42)*(IM42=IN42)+($F42&lt;$G42)*(IM42&lt;IN42),"")</f>
        <v/>
      </c>
      <c r="IQ42" s="229" t="str">
        <f aca="false">IF((IP42&lt;&gt;""),IF(OR($F42&lt;&gt;$G42,PrSettings!$M$4="●"),(($F42-$G42)=(IM42-IN42))*1,0),"")</f>
        <v/>
      </c>
      <c r="IR42" s="229" t="str">
        <f aca="false">IF((IP42&lt;&gt;""),($F42=IM42)*($G42=IN42),"")</f>
        <v/>
      </c>
      <c r="IS42" s="229" t="str">
        <f aca="false">IF(IP42&lt;&gt;"",IF(ABS($F42-$G42)&gt;=PrSettings!$M$7,(ABS($F42-$G42-IM42+IN42)&lt;=1)*1,IF(AND(IP42,$F42=$G42,$F42&gt;=PrSettings!$M$6),(ABS(IM42-$F42)&lt;=1)*1,IF(AND(ABS($F42-$G42-IM42+IN42)&lt;=1,$F42+$G42&gt;=PrSettings!$M$8),(ABS(IM42-$F42)&lt;=1)*(ABS(IN42-$G42)&lt;=1)*1,""))),"")</f>
        <v/>
      </c>
      <c r="IT42" s="236"/>
      <c r="IV42" s="227" t="n">
        <f aca="false">$B42</f>
        <v>1</v>
      </c>
      <c r="IW42" s="228" t="str">
        <f aca="false">GrpF!$B$5</f>
        <v>Portugal</v>
      </c>
      <c r="IX42" s="229" t="n">
        <f aca="false">$D42</f>
        <v>17</v>
      </c>
      <c r="IY42" s="228" t="str">
        <f aca="false">GrpF!$D$5</f>
        <v>Czechia</v>
      </c>
      <c r="IZ42" s="232"/>
      <c r="JA42" s="232"/>
      <c r="JB42" s="235"/>
      <c r="JC42" s="229" t="str">
        <f aca="false">IF(($F42&lt;&gt;"")*($G42&lt;&gt;"")*(IZ42&lt;&gt;"")*(JA42&lt;&gt;""),($F42&gt;$G42)*(IZ42&gt;JA42)+($F42=$G42)*(IZ42=JA42)+($F42&lt;$G42)*(IZ42&lt;JA42),"")</f>
        <v/>
      </c>
      <c r="JD42" s="229" t="str">
        <f aca="false">IF((JC42&lt;&gt;""),IF(OR($F42&lt;&gt;$G42,PrSettings!$M$4="●"),(($F42-$G42)=(IZ42-JA42))*1,0),"")</f>
        <v/>
      </c>
      <c r="JE42" s="229" t="str">
        <f aca="false">IF((JC42&lt;&gt;""),($F42=IZ42)*($G42=JA42),"")</f>
        <v/>
      </c>
      <c r="JF42" s="229" t="str">
        <f aca="false">IF(JC42&lt;&gt;"",IF(ABS($F42-$G42)&gt;=PrSettings!$M$7,(ABS($F42-$G42-IZ42+JA42)&lt;=1)*1,IF(AND(JC42,$F42=$G42,$F42&gt;=PrSettings!$M$6),(ABS(IZ42-$F42)&lt;=1)*1,IF(AND(ABS($F42-$G42-IZ42+JA42)&lt;=1,$F42+$G42&gt;=PrSettings!$M$8),(ABS(IZ42-$F42)&lt;=1)*(ABS(JA42-$G42)&lt;=1)*1,""))),"")</f>
        <v/>
      </c>
      <c r="JG42" s="236"/>
      <c r="JI42" s="227" t="n">
        <f aca="false">$B42</f>
        <v>1</v>
      </c>
      <c r="JJ42" s="228" t="str">
        <f aca="false">GrpF!$B$5</f>
        <v>Portugal</v>
      </c>
      <c r="JK42" s="229" t="n">
        <f aca="false">$D42</f>
        <v>17</v>
      </c>
      <c r="JL42" s="228" t="str">
        <f aca="false">GrpF!$D$5</f>
        <v>Czechia</v>
      </c>
      <c r="JM42" s="232"/>
      <c r="JN42" s="232"/>
      <c r="JO42" s="235"/>
      <c r="JP42" s="229" t="str">
        <f aca="false">IF(($F42&lt;&gt;"")*($G42&lt;&gt;"")*(JM42&lt;&gt;"")*(JN42&lt;&gt;""),($F42&gt;$G42)*(JM42&gt;JN42)+($F42=$G42)*(JM42=JN42)+($F42&lt;$G42)*(JM42&lt;JN42),"")</f>
        <v/>
      </c>
      <c r="JQ42" s="229" t="str">
        <f aca="false">IF((JP42&lt;&gt;""),IF(OR($F42&lt;&gt;$G42,PrSettings!$M$4="●"),(($F42-$G42)=(JM42-JN42))*1,0),"")</f>
        <v/>
      </c>
      <c r="JR42" s="229" t="str">
        <f aca="false">IF((JP42&lt;&gt;""),($F42=JM42)*($G42=JN42),"")</f>
        <v/>
      </c>
      <c r="JS42" s="229" t="str">
        <f aca="false">IF(JP42&lt;&gt;"",IF(ABS($F42-$G42)&gt;=PrSettings!$M$7,(ABS($F42-$G42-JM42+JN42)&lt;=1)*1,IF(AND(JP42,$F42=$G42,$F42&gt;=PrSettings!$M$6),(ABS(JM42-$F42)&lt;=1)*1,IF(AND(ABS($F42-$G42-JM42+JN42)&lt;=1,$F42+$G42&gt;=PrSettings!$M$8),(ABS(JM42-$F42)&lt;=1)*(ABS(JN42-$G42)&lt;=1)*1,""))),"")</f>
        <v/>
      </c>
      <c r="JT42" s="236"/>
      <c r="JV42" s="227" t="n">
        <f aca="false">$B42</f>
        <v>1</v>
      </c>
      <c r="JW42" s="228" t="str">
        <f aca="false">GrpF!$B$5</f>
        <v>Portugal</v>
      </c>
      <c r="JX42" s="229" t="n">
        <f aca="false">$D42</f>
        <v>17</v>
      </c>
      <c r="JY42" s="228" t="str">
        <f aca="false">GrpF!$D$5</f>
        <v>Czechia</v>
      </c>
      <c r="JZ42" s="232"/>
      <c r="KA42" s="232"/>
      <c r="KB42" s="235"/>
      <c r="KC42" s="229" t="str">
        <f aca="false">IF(($F42&lt;&gt;"")*($G42&lt;&gt;"")*(JZ42&lt;&gt;"")*(KA42&lt;&gt;""),($F42&gt;$G42)*(JZ42&gt;KA42)+($F42=$G42)*(JZ42=KA42)+($F42&lt;$G42)*(JZ42&lt;KA42),"")</f>
        <v/>
      </c>
      <c r="KD42" s="229" t="str">
        <f aca="false">IF((KC42&lt;&gt;""),IF(OR($F42&lt;&gt;$G42,PrSettings!$M$4="●"),(($F42-$G42)=(JZ42-KA42))*1,0),"")</f>
        <v/>
      </c>
      <c r="KE42" s="229" t="str">
        <f aca="false">IF((KC42&lt;&gt;""),($F42=JZ42)*($G42=KA42),"")</f>
        <v/>
      </c>
      <c r="KF42" s="229" t="str">
        <f aca="false">IF(KC42&lt;&gt;"",IF(ABS($F42-$G42)&gt;=PrSettings!$M$7,(ABS($F42-$G42-JZ42+KA42)&lt;=1)*1,IF(AND(KC42,$F42=$G42,$F42&gt;=PrSettings!$M$6),(ABS(JZ42-$F42)&lt;=1)*1,IF(AND(ABS($F42-$G42-JZ42+KA42)&lt;=1,$F42+$G42&gt;=PrSettings!$M$8),(ABS(JZ42-$F42)&lt;=1)*(ABS(KA42-$G42)&lt;=1)*1,""))),"")</f>
        <v/>
      </c>
      <c r="KG42" s="236"/>
      <c r="KI42" s="227" t="n">
        <f aca="false">$B42</f>
        <v>1</v>
      </c>
      <c r="KJ42" s="228" t="str">
        <f aca="false">GrpF!$B$5</f>
        <v>Portugal</v>
      </c>
      <c r="KK42" s="229" t="n">
        <f aca="false">$D42</f>
        <v>17</v>
      </c>
      <c r="KL42" s="228" t="str">
        <f aca="false">GrpF!$D$5</f>
        <v>Czechia</v>
      </c>
      <c r="KM42" s="232"/>
      <c r="KN42" s="232"/>
      <c r="KO42" s="235"/>
      <c r="KP42" s="229" t="str">
        <f aca="false">IF(($F42&lt;&gt;"")*($G42&lt;&gt;"")*(KM42&lt;&gt;"")*(KN42&lt;&gt;""),($F42&gt;$G42)*(KM42&gt;KN42)+($F42=$G42)*(KM42=KN42)+($F42&lt;$G42)*(KM42&lt;KN42),"")</f>
        <v/>
      </c>
      <c r="KQ42" s="229" t="str">
        <f aca="false">IF((KP42&lt;&gt;""),IF(OR($F42&lt;&gt;$G42,PrSettings!$M$4="●"),(($F42-$G42)=(KM42-KN42))*1,0),"")</f>
        <v/>
      </c>
      <c r="KR42" s="229" t="str">
        <f aca="false">IF((KP42&lt;&gt;""),($F42=KM42)*($G42=KN42),"")</f>
        <v/>
      </c>
      <c r="KS42" s="229" t="str">
        <f aca="false">IF(KP42&lt;&gt;"",IF(ABS($F42-$G42)&gt;=PrSettings!$M$7,(ABS($F42-$G42-KM42+KN42)&lt;=1)*1,IF(AND(KP42,$F42=$G42,$F42&gt;=PrSettings!$M$6),(ABS(KM42-$F42)&lt;=1)*1,IF(AND(ABS($F42-$G42-KM42+KN42)&lt;=1,$F42+$G42&gt;=PrSettings!$M$8),(ABS(KM42-$F42)&lt;=1)*(ABS(KN42-$G42)&lt;=1)*1,""))),"")</f>
        <v/>
      </c>
      <c r="KT42" s="236"/>
      <c r="KV42" s="227" t="n">
        <f aca="false">$B42</f>
        <v>1</v>
      </c>
      <c r="KW42" s="228" t="str">
        <f aca="false">GrpF!$B$5</f>
        <v>Portugal</v>
      </c>
      <c r="KX42" s="229" t="n">
        <f aca="false">$D42</f>
        <v>17</v>
      </c>
      <c r="KY42" s="228" t="str">
        <f aca="false">GrpF!$D$5</f>
        <v>Czechia</v>
      </c>
      <c r="KZ42" s="232"/>
      <c r="LA42" s="232"/>
      <c r="LB42" s="235"/>
      <c r="LC42" s="229" t="str">
        <f aca="false">IF(($F42&lt;&gt;"")*($G42&lt;&gt;"")*(KZ42&lt;&gt;"")*(LA42&lt;&gt;""),($F42&gt;$G42)*(KZ42&gt;LA42)+($F42=$G42)*(KZ42=LA42)+($F42&lt;$G42)*(KZ42&lt;LA42),"")</f>
        <v/>
      </c>
      <c r="LD42" s="229" t="str">
        <f aca="false">IF((LC42&lt;&gt;""),IF(OR($F42&lt;&gt;$G42,PrSettings!$M$4="●"),(($F42-$G42)=(KZ42-LA42))*1,0),"")</f>
        <v/>
      </c>
      <c r="LE42" s="229" t="str">
        <f aca="false">IF((LC42&lt;&gt;""),($F42=KZ42)*($G42=LA42),"")</f>
        <v/>
      </c>
      <c r="LF42" s="229" t="str">
        <f aca="false">IF(LC42&lt;&gt;"",IF(ABS($F42-$G42)&gt;=PrSettings!$M$7,(ABS($F42-$G42-KZ42+LA42)&lt;=1)*1,IF(AND(LC42,$F42=$G42,$F42&gt;=PrSettings!$M$6),(ABS(KZ42-$F42)&lt;=1)*1,IF(AND(ABS($F42-$G42-KZ42+LA42)&lt;=1,$F42+$G42&gt;=PrSettings!$M$8),(ABS(KZ42-$F42)&lt;=1)*(ABS(LA42-$G42)&lt;=1)*1,""))),"")</f>
        <v/>
      </c>
      <c r="LG42" s="236"/>
      <c r="LI42" s="227" t="n">
        <f aca="false">$B42</f>
        <v>1</v>
      </c>
      <c r="LJ42" s="228" t="str">
        <f aca="false">GrpF!$B$5</f>
        <v>Portugal</v>
      </c>
      <c r="LK42" s="229" t="n">
        <f aca="false">$D42</f>
        <v>17</v>
      </c>
      <c r="LL42" s="228" t="str">
        <f aca="false">GrpF!$D$5</f>
        <v>Czechia</v>
      </c>
      <c r="LM42" s="232"/>
      <c r="LN42" s="232"/>
      <c r="LO42" s="235"/>
      <c r="LP42" s="229" t="str">
        <f aca="false">IF(($F42&lt;&gt;"")*($G42&lt;&gt;"")*(LM42&lt;&gt;"")*(LN42&lt;&gt;""),($F42&gt;$G42)*(LM42&gt;LN42)+($F42=$G42)*(LM42=LN42)+($F42&lt;$G42)*(LM42&lt;LN42),"")</f>
        <v/>
      </c>
      <c r="LQ42" s="229" t="str">
        <f aca="false">IF((LP42&lt;&gt;""),IF(OR($F42&lt;&gt;$G42,PrSettings!$M$4="●"),(($F42-$G42)=(LM42-LN42))*1,0),"")</f>
        <v/>
      </c>
      <c r="LR42" s="229" t="str">
        <f aca="false">IF((LP42&lt;&gt;""),($F42=LM42)*($G42=LN42),"")</f>
        <v/>
      </c>
      <c r="LS42" s="229" t="str">
        <f aca="false">IF(LP42&lt;&gt;"",IF(ABS($F42-$G42)&gt;=PrSettings!$M$7,(ABS($F42-$G42-LM42+LN42)&lt;=1)*1,IF(AND(LP42,$F42=$G42,$F42&gt;=PrSettings!$M$6),(ABS(LM42-$F42)&lt;=1)*1,IF(AND(ABS($F42-$G42-LM42+LN42)&lt;=1,$F42+$G42&gt;=PrSettings!$M$8),(ABS(LM42-$F42)&lt;=1)*(ABS(LN42-$G42)&lt;=1)*1,""))),"")</f>
        <v/>
      </c>
      <c r="LT42" s="236"/>
      <c r="LV42" s="227" t="n">
        <f aca="false">$B42</f>
        <v>1</v>
      </c>
      <c r="LW42" s="228" t="str">
        <f aca="false">GrpF!$B$5</f>
        <v>Portugal</v>
      </c>
      <c r="LX42" s="229" t="n">
        <f aca="false">$D42</f>
        <v>17</v>
      </c>
      <c r="LY42" s="228" t="str">
        <f aca="false">GrpF!$D$5</f>
        <v>Czechia</v>
      </c>
      <c r="LZ42" s="232"/>
      <c r="MA42" s="232"/>
      <c r="MB42" s="235"/>
      <c r="MC42" s="229" t="str">
        <f aca="false">IF(($F42&lt;&gt;"")*($G42&lt;&gt;"")*(LZ42&lt;&gt;"")*(MA42&lt;&gt;""),($F42&gt;$G42)*(LZ42&gt;MA42)+($F42=$G42)*(LZ42=MA42)+($F42&lt;$G42)*(LZ42&lt;MA42),"")</f>
        <v/>
      </c>
      <c r="MD42" s="229" t="str">
        <f aca="false">IF((MC42&lt;&gt;""),IF(OR($F42&lt;&gt;$G42,PrSettings!$M$4="●"),(($F42-$G42)=(LZ42-MA42))*1,0),"")</f>
        <v/>
      </c>
      <c r="ME42" s="229" t="str">
        <f aca="false">IF((MC42&lt;&gt;""),($F42=LZ42)*($G42=MA42),"")</f>
        <v/>
      </c>
      <c r="MF42" s="229" t="str">
        <f aca="false">IF(MC42&lt;&gt;"",IF(ABS($F42-$G42)&gt;=PrSettings!$M$7,(ABS($F42-$G42-LZ42+MA42)&lt;=1)*1,IF(AND(MC42,$F42=$G42,$F42&gt;=PrSettings!$M$6),(ABS(LZ42-$F42)&lt;=1)*1,IF(AND(ABS($F42-$G42-LZ42+MA42)&lt;=1,$F42+$G42&gt;=PrSettings!$M$8),(ABS(LZ42-$F42)&lt;=1)*(ABS(MA42-$G42)&lt;=1)*1,""))),"")</f>
        <v/>
      </c>
      <c r="MG42" s="236"/>
    </row>
    <row r="43" customFormat="false" ht="15.75" hidden="false" customHeight="true" outlineLevel="0" collapsed="false">
      <c r="A43" s="153"/>
      <c r="B43" s="227" t="n">
        <f aca="false" t="array" ref="B43:B43">INDEX(Groups!$C$7:$C$35,MATCH(C43,Groups!$D$7:$D$35,0))</f>
        <v>34</v>
      </c>
      <c r="C43" s="228" t="str">
        <f aca="false">GrpF!$B$6</f>
        <v>Georgia</v>
      </c>
      <c r="D43" s="229" t="n">
        <f aca="false" t="array" ref="D43:D43">INDEX(Groups!$C$7:$C$35,MATCH(E43,Groups!$D$7:$D$35,0))</f>
        <v>17</v>
      </c>
      <c r="E43" s="228" t="str">
        <f aca="false">GrpF!$D$6</f>
        <v>Czechia</v>
      </c>
      <c r="F43" s="230" t="n">
        <f aca="false">GrpF!$E$6</f>
        <v>0</v>
      </c>
      <c r="G43" s="231" t="n">
        <f aca="false">GrpF!$G$6</f>
        <v>2</v>
      </c>
      <c r="H43" s="107"/>
      <c r="I43" s="227" t="n">
        <f aca="false">$B43</f>
        <v>34</v>
      </c>
      <c r="J43" s="228" t="str">
        <f aca="false">GrpF!$B$6</f>
        <v>Georgia</v>
      </c>
      <c r="K43" s="229" t="n">
        <f aca="false">$D43</f>
        <v>17</v>
      </c>
      <c r="L43" s="228" t="str">
        <f aca="false">GrpF!$D$6</f>
        <v>Czechia</v>
      </c>
      <c r="M43" s="232"/>
      <c r="N43" s="232"/>
      <c r="O43" s="235"/>
      <c r="P43" s="229" t="str">
        <f aca="false">IF(($F43&lt;&gt;"")*($G43&lt;&gt;"")*(M43&lt;&gt;"")*(N43&lt;&gt;""),($F43&gt;$G43)*(M43&gt;N43)+($F43=$G43)*(M43=N43)+($F43&lt;$G43)*(M43&lt;N43),"")</f>
        <v/>
      </c>
      <c r="Q43" s="229" t="str">
        <f aca="false">IF((P43&lt;&gt;""),IF(OR($F43&lt;&gt;$G43,PrSettings!$M$4="●"),(($F43-$G43)=(M43-N43))*1,0),"")</f>
        <v/>
      </c>
      <c r="R43" s="229" t="str">
        <f aca="false">IF((P43&lt;&gt;""),($F43=M43)*($G43=N43),"")</f>
        <v/>
      </c>
      <c r="S43" s="229" t="str">
        <f aca="false">IF(P43&lt;&gt;"",IF(ABS($F43-$G43)&gt;=PrSettings!$M$7,(ABS($F43-$G43-M43+N43)&lt;=1)*1,IF(AND(P43,$F43=$G43,$F43&gt;=PrSettings!$M$6),(ABS(M43-$F43)&lt;=1)*1,IF(AND(ABS($F43-$G43-M43+N43)&lt;=1,$F43+$G43&gt;=PrSettings!$M$8),(ABS(M43-$F43)&lt;=1)*(ABS(N43-$G43)&lt;=1)*1,""))),"")</f>
        <v/>
      </c>
      <c r="T43" s="236"/>
      <c r="V43" s="227" t="n">
        <f aca="false">$B43</f>
        <v>34</v>
      </c>
      <c r="W43" s="228" t="str">
        <f aca="false">GrpF!$B$6</f>
        <v>Georgia</v>
      </c>
      <c r="X43" s="229" t="n">
        <f aca="false">$D43</f>
        <v>17</v>
      </c>
      <c r="Y43" s="228" t="str">
        <f aca="false">GrpF!$D$6</f>
        <v>Czechia</v>
      </c>
      <c r="Z43" s="232"/>
      <c r="AA43" s="232"/>
      <c r="AB43" s="235"/>
      <c r="AC43" s="229" t="str">
        <f aca="false">IF(($F43&lt;&gt;"")*($G43&lt;&gt;"")*(Z43&lt;&gt;"")*(AA43&lt;&gt;""),($F43&gt;$G43)*(Z43&gt;AA43)+($F43=$G43)*(Z43=AA43)+($F43&lt;$G43)*(Z43&lt;AA43),"")</f>
        <v/>
      </c>
      <c r="AD43" s="229" t="str">
        <f aca="false">IF((AC43&lt;&gt;""),IF(OR($F43&lt;&gt;$G43,PrSettings!$M$4="●"),(($F43-$G43)=(Z43-AA43))*1,0),"")</f>
        <v/>
      </c>
      <c r="AE43" s="229" t="str">
        <f aca="false">IF((AC43&lt;&gt;""),($F43=Z43)*($G43=AA43),"")</f>
        <v/>
      </c>
      <c r="AF43" s="229" t="str">
        <f aca="false">IF(AC43&lt;&gt;"",IF(ABS($F43-$G43)&gt;=PrSettings!$M$7,(ABS($F43-$G43-Z43+AA43)&lt;=1)*1,IF(AND(AC43,$F43=$G43,$F43&gt;=PrSettings!$M$6),(ABS(Z43-$F43)&lt;=1)*1,IF(AND(ABS($F43-$G43-Z43+AA43)&lt;=1,$F43+$G43&gt;=PrSettings!$M$8),(ABS(Z43-$F43)&lt;=1)*(ABS(AA43-$G43)&lt;=1)*1,""))),"")</f>
        <v/>
      </c>
      <c r="AG43" s="236"/>
      <c r="AI43" s="227" t="n">
        <f aca="false">$B43</f>
        <v>34</v>
      </c>
      <c r="AJ43" s="228" t="str">
        <f aca="false">GrpF!$B$6</f>
        <v>Georgia</v>
      </c>
      <c r="AK43" s="229" t="n">
        <f aca="false">$D43</f>
        <v>17</v>
      </c>
      <c r="AL43" s="228" t="str">
        <f aca="false">GrpF!$D$6</f>
        <v>Czechia</v>
      </c>
      <c r="AM43" s="232"/>
      <c r="AN43" s="232"/>
      <c r="AO43" s="235"/>
      <c r="AP43" s="229" t="str">
        <f aca="false">IF(($F43&lt;&gt;"")*($G43&lt;&gt;"")*(AM43&lt;&gt;"")*(AN43&lt;&gt;""),($F43&gt;$G43)*(AM43&gt;AN43)+($F43=$G43)*(AM43=AN43)+($F43&lt;$G43)*(AM43&lt;AN43),"")</f>
        <v/>
      </c>
      <c r="AQ43" s="229" t="str">
        <f aca="false">IF((AP43&lt;&gt;""),IF(OR($F43&lt;&gt;$G43,PrSettings!$M$4="●"),(($F43-$G43)=(AM43-AN43))*1,0),"")</f>
        <v/>
      </c>
      <c r="AR43" s="229" t="str">
        <f aca="false">IF((AP43&lt;&gt;""),($F43=AM43)*($G43=AN43),"")</f>
        <v/>
      </c>
      <c r="AS43" s="229" t="str">
        <f aca="false">IF(AP43&lt;&gt;"",IF(ABS($F43-$G43)&gt;=PrSettings!$M$7,(ABS($F43-$G43-AM43+AN43)&lt;=1)*1,IF(AND(AP43,$F43=$G43,$F43&gt;=PrSettings!$M$6),(ABS(AM43-$F43)&lt;=1)*1,IF(AND(ABS($F43-$G43-AM43+AN43)&lt;=1,$F43+$G43&gt;=PrSettings!$M$8),(ABS(AM43-$F43)&lt;=1)*(ABS(AN43-$G43)&lt;=1)*1,""))),"")</f>
        <v/>
      </c>
      <c r="AT43" s="236"/>
      <c r="AV43" s="227" t="n">
        <f aca="false">$B43</f>
        <v>34</v>
      </c>
      <c r="AW43" s="228" t="str">
        <f aca="false">GrpF!$B$6</f>
        <v>Georgia</v>
      </c>
      <c r="AX43" s="229" t="n">
        <f aca="false">$D43</f>
        <v>17</v>
      </c>
      <c r="AY43" s="228" t="str">
        <f aca="false">GrpF!$D$6</f>
        <v>Czechia</v>
      </c>
      <c r="AZ43" s="232"/>
      <c r="BA43" s="232"/>
      <c r="BB43" s="235"/>
      <c r="BC43" s="229" t="str">
        <f aca="false">IF(($F43&lt;&gt;"")*($G43&lt;&gt;"")*(AZ43&lt;&gt;"")*(BA43&lt;&gt;""),($F43&gt;$G43)*(AZ43&gt;BA43)+($F43=$G43)*(AZ43=BA43)+($F43&lt;$G43)*(AZ43&lt;BA43),"")</f>
        <v/>
      </c>
      <c r="BD43" s="229" t="str">
        <f aca="false">IF((BC43&lt;&gt;""),IF(OR($F43&lt;&gt;$G43,PrSettings!$M$4="●"),(($F43-$G43)=(AZ43-BA43))*1,0),"")</f>
        <v/>
      </c>
      <c r="BE43" s="229" t="str">
        <f aca="false">IF((BC43&lt;&gt;""),($F43=AZ43)*($G43=BA43),"")</f>
        <v/>
      </c>
      <c r="BF43" s="229" t="str">
        <f aca="false">IF(BC43&lt;&gt;"",IF(ABS($F43-$G43)&gt;=PrSettings!$M$7,(ABS($F43-$G43-AZ43+BA43)&lt;=1)*1,IF(AND(BC43,$F43=$G43,$F43&gt;=PrSettings!$M$6),(ABS(AZ43-$F43)&lt;=1)*1,IF(AND(ABS($F43-$G43-AZ43+BA43)&lt;=1,$F43+$G43&gt;=PrSettings!$M$8),(ABS(AZ43-$F43)&lt;=1)*(ABS(BA43-$G43)&lt;=1)*1,""))),"")</f>
        <v/>
      </c>
      <c r="BG43" s="236"/>
      <c r="BI43" s="227" t="n">
        <f aca="false">$B43</f>
        <v>34</v>
      </c>
      <c r="BJ43" s="228" t="str">
        <f aca="false">GrpF!$B$6</f>
        <v>Georgia</v>
      </c>
      <c r="BK43" s="229" t="n">
        <f aca="false">$D43</f>
        <v>17</v>
      </c>
      <c r="BL43" s="228" t="str">
        <f aca="false">GrpF!$D$6</f>
        <v>Czechia</v>
      </c>
      <c r="BM43" s="232"/>
      <c r="BN43" s="232"/>
      <c r="BO43" s="235"/>
      <c r="BP43" s="229" t="str">
        <f aca="false">IF(($F43&lt;&gt;"")*($G43&lt;&gt;"")*(BM43&lt;&gt;"")*(BN43&lt;&gt;""),($F43&gt;$G43)*(BM43&gt;BN43)+($F43=$G43)*(BM43=BN43)+($F43&lt;$G43)*(BM43&lt;BN43),"")</f>
        <v/>
      </c>
      <c r="BQ43" s="229" t="str">
        <f aca="false">IF((BP43&lt;&gt;""),IF(OR($F43&lt;&gt;$G43,PrSettings!$M$4="●"),(($F43-$G43)=(BM43-BN43))*1,0),"")</f>
        <v/>
      </c>
      <c r="BR43" s="229" t="str">
        <f aca="false">IF((BP43&lt;&gt;""),($F43=BM43)*($G43=BN43),"")</f>
        <v/>
      </c>
      <c r="BS43" s="229" t="str">
        <f aca="false">IF(BP43&lt;&gt;"",IF(ABS($F43-$G43)&gt;=PrSettings!$M$7,(ABS($F43-$G43-BM43+BN43)&lt;=1)*1,IF(AND(BP43,$F43=$G43,$F43&gt;=PrSettings!$M$6),(ABS(BM43-$F43)&lt;=1)*1,IF(AND(ABS($F43-$G43-BM43+BN43)&lt;=1,$F43+$G43&gt;=PrSettings!$M$8),(ABS(BM43-$F43)&lt;=1)*(ABS(BN43-$G43)&lt;=1)*1,""))),"")</f>
        <v/>
      </c>
      <c r="BT43" s="236"/>
      <c r="BV43" s="227" t="n">
        <f aca="false">$B43</f>
        <v>34</v>
      </c>
      <c r="BW43" s="228" t="str">
        <f aca="false">GrpF!$B$6</f>
        <v>Georgia</v>
      </c>
      <c r="BX43" s="229" t="n">
        <f aca="false">$D43</f>
        <v>17</v>
      </c>
      <c r="BY43" s="228" t="str">
        <f aca="false">GrpF!$D$6</f>
        <v>Czechia</v>
      </c>
      <c r="BZ43" s="232"/>
      <c r="CA43" s="232"/>
      <c r="CB43" s="235"/>
      <c r="CC43" s="229" t="str">
        <f aca="false">IF(($F43&lt;&gt;"")*($G43&lt;&gt;"")*(BZ43&lt;&gt;"")*(CA43&lt;&gt;""),($F43&gt;$G43)*(BZ43&gt;CA43)+($F43=$G43)*(BZ43=CA43)+($F43&lt;$G43)*(BZ43&lt;CA43),"")</f>
        <v/>
      </c>
      <c r="CD43" s="229" t="str">
        <f aca="false">IF((CC43&lt;&gt;""),IF(OR($F43&lt;&gt;$G43,PrSettings!$M$4="●"),(($F43-$G43)=(BZ43-CA43))*1,0),"")</f>
        <v/>
      </c>
      <c r="CE43" s="229" t="str">
        <f aca="false">IF((CC43&lt;&gt;""),($F43=BZ43)*($G43=CA43),"")</f>
        <v/>
      </c>
      <c r="CF43" s="229" t="str">
        <f aca="false">IF(CC43&lt;&gt;"",IF(ABS($F43-$G43)&gt;=PrSettings!$M$7,(ABS($F43-$G43-BZ43+CA43)&lt;=1)*1,IF(AND(CC43,$F43=$G43,$F43&gt;=PrSettings!$M$6),(ABS(BZ43-$F43)&lt;=1)*1,IF(AND(ABS($F43-$G43-BZ43+CA43)&lt;=1,$F43+$G43&gt;=PrSettings!$M$8),(ABS(BZ43-$F43)&lt;=1)*(ABS(CA43-$G43)&lt;=1)*1,""))),"")</f>
        <v/>
      </c>
      <c r="CG43" s="236"/>
      <c r="CI43" s="227" t="n">
        <f aca="false">$B43</f>
        <v>34</v>
      </c>
      <c r="CJ43" s="228" t="str">
        <f aca="false">GrpF!$B$6</f>
        <v>Georgia</v>
      </c>
      <c r="CK43" s="229" t="n">
        <f aca="false">$D43</f>
        <v>17</v>
      </c>
      <c r="CL43" s="228" t="str">
        <f aca="false">GrpF!$D$6</f>
        <v>Czechia</v>
      </c>
      <c r="CM43" s="232"/>
      <c r="CN43" s="232"/>
      <c r="CO43" s="235"/>
      <c r="CP43" s="229" t="str">
        <f aca="false">IF(($F43&lt;&gt;"")*($G43&lt;&gt;"")*(CM43&lt;&gt;"")*(CN43&lt;&gt;""),($F43&gt;$G43)*(CM43&gt;CN43)+($F43=$G43)*(CM43=CN43)+($F43&lt;$G43)*(CM43&lt;CN43),"")</f>
        <v/>
      </c>
      <c r="CQ43" s="229" t="str">
        <f aca="false">IF((CP43&lt;&gt;""),IF(OR($F43&lt;&gt;$G43,PrSettings!$M$4="●"),(($F43-$G43)=(CM43-CN43))*1,0),"")</f>
        <v/>
      </c>
      <c r="CR43" s="229" t="str">
        <f aca="false">IF((CP43&lt;&gt;""),($F43=CM43)*($G43=CN43),"")</f>
        <v/>
      </c>
      <c r="CS43" s="229" t="str">
        <f aca="false">IF(CP43&lt;&gt;"",IF(ABS($F43-$G43)&gt;=PrSettings!$M$7,(ABS($F43-$G43-CM43+CN43)&lt;=1)*1,IF(AND(CP43,$F43=$G43,$F43&gt;=PrSettings!$M$6),(ABS(CM43-$F43)&lt;=1)*1,IF(AND(ABS($F43-$G43-CM43+CN43)&lt;=1,$F43+$G43&gt;=PrSettings!$M$8),(ABS(CM43-$F43)&lt;=1)*(ABS(CN43-$G43)&lt;=1)*1,""))),"")</f>
        <v/>
      </c>
      <c r="CT43" s="236"/>
      <c r="CV43" s="227" t="n">
        <f aca="false">$B43</f>
        <v>34</v>
      </c>
      <c r="CW43" s="228" t="str">
        <f aca="false">GrpF!$B$6</f>
        <v>Georgia</v>
      </c>
      <c r="CX43" s="229" t="n">
        <f aca="false">$D43</f>
        <v>17</v>
      </c>
      <c r="CY43" s="228" t="str">
        <f aca="false">GrpF!$D$6</f>
        <v>Czechia</v>
      </c>
      <c r="CZ43" s="232"/>
      <c r="DA43" s="232"/>
      <c r="DB43" s="235"/>
      <c r="DC43" s="229" t="str">
        <f aca="false">IF(($F43&lt;&gt;"")*($G43&lt;&gt;"")*(CZ43&lt;&gt;"")*(DA43&lt;&gt;""),($F43&gt;$G43)*(CZ43&gt;DA43)+($F43=$G43)*(CZ43=DA43)+($F43&lt;$G43)*(CZ43&lt;DA43),"")</f>
        <v/>
      </c>
      <c r="DD43" s="229" t="str">
        <f aca="false">IF((DC43&lt;&gt;""),IF(OR($F43&lt;&gt;$G43,PrSettings!$M$4="●"),(($F43-$G43)=(CZ43-DA43))*1,0),"")</f>
        <v/>
      </c>
      <c r="DE43" s="229" t="str">
        <f aca="false">IF((DC43&lt;&gt;""),($F43=CZ43)*($G43=DA43),"")</f>
        <v/>
      </c>
      <c r="DF43" s="229" t="str">
        <f aca="false">IF(DC43&lt;&gt;"",IF(ABS($F43-$G43)&gt;=PrSettings!$M$7,(ABS($F43-$G43-CZ43+DA43)&lt;=1)*1,IF(AND(DC43,$F43=$G43,$F43&gt;=PrSettings!$M$6),(ABS(CZ43-$F43)&lt;=1)*1,IF(AND(ABS($F43-$G43-CZ43+DA43)&lt;=1,$F43+$G43&gt;=PrSettings!$M$8),(ABS(CZ43-$F43)&lt;=1)*(ABS(DA43-$G43)&lt;=1)*1,""))),"")</f>
        <v/>
      </c>
      <c r="DG43" s="236"/>
      <c r="DI43" s="227" t="n">
        <f aca="false">$B43</f>
        <v>34</v>
      </c>
      <c r="DJ43" s="228" t="str">
        <f aca="false">GrpF!$B$6</f>
        <v>Georgia</v>
      </c>
      <c r="DK43" s="229" t="n">
        <f aca="false">$D43</f>
        <v>17</v>
      </c>
      <c r="DL43" s="228" t="str">
        <f aca="false">GrpF!$D$6</f>
        <v>Czechia</v>
      </c>
      <c r="DM43" s="232"/>
      <c r="DN43" s="232"/>
      <c r="DO43" s="235"/>
      <c r="DP43" s="229" t="str">
        <f aca="false">IF(($F43&lt;&gt;"")*($G43&lt;&gt;"")*(DM43&lt;&gt;"")*(DN43&lt;&gt;""),($F43&gt;$G43)*(DM43&gt;DN43)+($F43=$G43)*(DM43=DN43)+($F43&lt;$G43)*(DM43&lt;DN43),"")</f>
        <v/>
      </c>
      <c r="DQ43" s="229" t="str">
        <f aca="false">IF((DP43&lt;&gt;""),IF(OR($F43&lt;&gt;$G43,PrSettings!$M$4="●"),(($F43-$G43)=(DM43-DN43))*1,0),"")</f>
        <v/>
      </c>
      <c r="DR43" s="229" t="str">
        <f aca="false">IF((DP43&lt;&gt;""),($F43=DM43)*($G43=DN43),"")</f>
        <v/>
      </c>
      <c r="DS43" s="229" t="str">
        <f aca="false">IF(DP43&lt;&gt;"",IF(ABS($F43-$G43)&gt;=PrSettings!$M$7,(ABS($F43-$G43-DM43+DN43)&lt;=1)*1,IF(AND(DP43,$F43=$G43,$F43&gt;=PrSettings!$M$6),(ABS(DM43-$F43)&lt;=1)*1,IF(AND(ABS($F43-$G43-DM43+DN43)&lt;=1,$F43+$G43&gt;=PrSettings!$M$8),(ABS(DM43-$F43)&lt;=1)*(ABS(DN43-$G43)&lt;=1)*1,""))),"")</f>
        <v/>
      </c>
      <c r="DT43" s="236"/>
      <c r="DV43" s="227" t="n">
        <f aca="false">$B43</f>
        <v>34</v>
      </c>
      <c r="DW43" s="228" t="str">
        <f aca="false">GrpF!$B$6</f>
        <v>Georgia</v>
      </c>
      <c r="DX43" s="229" t="n">
        <f aca="false">$D43</f>
        <v>17</v>
      </c>
      <c r="DY43" s="228" t="str">
        <f aca="false">GrpF!$D$6</f>
        <v>Czechia</v>
      </c>
      <c r="DZ43" s="232"/>
      <c r="EA43" s="232"/>
      <c r="EB43" s="235"/>
      <c r="EC43" s="229" t="str">
        <f aca="false">IF(($F43&lt;&gt;"")*($G43&lt;&gt;"")*(DZ43&lt;&gt;"")*(EA43&lt;&gt;""),($F43&gt;$G43)*(DZ43&gt;EA43)+($F43=$G43)*(DZ43=EA43)+($F43&lt;$G43)*(DZ43&lt;EA43),"")</f>
        <v/>
      </c>
      <c r="ED43" s="229" t="str">
        <f aca="false">IF((EC43&lt;&gt;""),IF(OR($F43&lt;&gt;$G43,PrSettings!$M$4="●"),(($F43-$G43)=(DZ43-EA43))*1,0),"")</f>
        <v/>
      </c>
      <c r="EE43" s="229" t="str">
        <f aca="false">IF((EC43&lt;&gt;""),($F43=DZ43)*($G43=EA43),"")</f>
        <v/>
      </c>
      <c r="EF43" s="229" t="str">
        <f aca="false">IF(EC43&lt;&gt;"",IF(ABS($F43-$G43)&gt;=PrSettings!$M$7,(ABS($F43-$G43-DZ43+EA43)&lt;=1)*1,IF(AND(EC43,$F43=$G43,$F43&gt;=PrSettings!$M$6),(ABS(DZ43-$F43)&lt;=1)*1,IF(AND(ABS($F43-$G43-DZ43+EA43)&lt;=1,$F43+$G43&gt;=PrSettings!$M$8),(ABS(DZ43-$F43)&lt;=1)*(ABS(EA43-$G43)&lt;=1)*1,""))),"")</f>
        <v/>
      </c>
      <c r="EG43" s="236"/>
      <c r="EI43" s="227" t="n">
        <f aca="false">$B43</f>
        <v>34</v>
      </c>
      <c r="EJ43" s="228" t="str">
        <f aca="false">GrpF!$B$6</f>
        <v>Georgia</v>
      </c>
      <c r="EK43" s="229" t="n">
        <f aca="false">$D43</f>
        <v>17</v>
      </c>
      <c r="EL43" s="228" t="str">
        <f aca="false">GrpF!$D$6</f>
        <v>Czechia</v>
      </c>
      <c r="EM43" s="232"/>
      <c r="EN43" s="232"/>
      <c r="EO43" s="235"/>
      <c r="EP43" s="229" t="str">
        <f aca="false">IF(($F43&lt;&gt;"")*($G43&lt;&gt;"")*(EM43&lt;&gt;"")*(EN43&lt;&gt;""),($F43&gt;$G43)*(EM43&gt;EN43)+($F43=$G43)*(EM43=EN43)+($F43&lt;$G43)*(EM43&lt;EN43),"")</f>
        <v/>
      </c>
      <c r="EQ43" s="229" t="str">
        <f aca="false">IF((EP43&lt;&gt;""),IF(OR($F43&lt;&gt;$G43,PrSettings!$M$4="●"),(($F43-$G43)=(EM43-EN43))*1,0),"")</f>
        <v/>
      </c>
      <c r="ER43" s="229" t="str">
        <f aca="false">IF((EP43&lt;&gt;""),($F43=EM43)*($G43=EN43),"")</f>
        <v/>
      </c>
      <c r="ES43" s="229" t="str">
        <f aca="false">IF(EP43&lt;&gt;"",IF(ABS($F43-$G43)&gt;=PrSettings!$M$7,(ABS($F43-$G43-EM43+EN43)&lt;=1)*1,IF(AND(EP43,$F43=$G43,$F43&gt;=PrSettings!$M$6),(ABS(EM43-$F43)&lt;=1)*1,IF(AND(ABS($F43-$G43-EM43+EN43)&lt;=1,$F43+$G43&gt;=PrSettings!$M$8),(ABS(EM43-$F43)&lt;=1)*(ABS(EN43-$G43)&lt;=1)*1,""))),"")</f>
        <v/>
      </c>
      <c r="ET43" s="236"/>
      <c r="EV43" s="227" t="n">
        <f aca="false">$B43</f>
        <v>34</v>
      </c>
      <c r="EW43" s="228" t="str">
        <f aca="false">GrpF!$B$6</f>
        <v>Georgia</v>
      </c>
      <c r="EX43" s="229" t="n">
        <f aca="false">$D43</f>
        <v>17</v>
      </c>
      <c r="EY43" s="228" t="str">
        <f aca="false">GrpF!$D$6</f>
        <v>Czechia</v>
      </c>
      <c r="EZ43" s="232"/>
      <c r="FA43" s="232"/>
      <c r="FB43" s="235"/>
      <c r="FC43" s="229" t="str">
        <f aca="false">IF(($F43&lt;&gt;"")*($G43&lt;&gt;"")*(EZ43&lt;&gt;"")*(FA43&lt;&gt;""),($F43&gt;$G43)*(EZ43&gt;FA43)+($F43=$G43)*(EZ43=FA43)+($F43&lt;$G43)*(EZ43&lt;FA43),"")</f>
        <v/>
      </c>
      <c r="FD43" s="229" t="str">
        <f aca="false">IF((FC43&lt;&gt;""),IF(OR($F43&lt;&gt;$G43,PrSettings!$M$4="●"),(($F43-$G43)=(EZ43-FA43))*1,0),"")</f>
        <v/>
      </c>
      <c r="FE43" s="229" t="str">
        <f aca="false">IF((FC43&lt;&gt;""),($F43=EZ43)*($G43=FA43),"")</f>
        <v/>
      </c>
      <c r="FF43" s="229" t="str">
        <f aca="false">IF(FC43&lt;&gt;"",IF(ABS($F43-$G43)&gt;=PrSettings!$M$7,(ABS($F43-$G43-EZ43+FA43)&lt;=1)*1,IF(AND(FC43,$F43=$G43,$F43&gt;=PrSettings!$M$6),(ABS(EZ43-$F43)&lt;=1)*1,IF(AND(ABS($F43-$G43-EZ43+FA43)&lt;=1,$F43+$G43&gt;=PrSettings!$M$8),(ABS(EZ43-$F43)&lt;=1)*(ABS(FA43-$G43)&lt;=1)*1,""))),"")</f>
        <v/>
      </c>
      <c r="FG43" s="236"/>
      <c r="FI43" s="227" t="n">
        <f aca="false">$B43</f>
        <v>34</v>
      </c>
      <c r="FJ43" s="228" t="str">
        <f aca="false">GrpF!$B$6</f>
        <v>Georgia</v>
      </c>
      <c r="FK43" s="229" t="n">
        <f aca="false">$D43</f>
        <v>17</v>
      </c>
      <c r="FL43" s="228" t="str">
        <f aca="false">GrpF!$D$6</f>
        <v>Czechia</v>
      </c>
      <c r="FM43" s="232"/>
      <c r="FN43" s="232"/>
      <c r="FO43" s="235"/>
      <c r="FP43" s="229" t="str">
        <f aca="false">IF(($F43&lt;&gt;"")*($G43&lt;&gt;"")*(FM43&lt;&gt;"")*(FN43&lt;&gt;""),($F43&gt;$G43)*(FM43&gt;FN43)+($F43=$G43)*(FM43=FN43)+($F43&lt;$G43)*(FM43&lt;FN43),"")</f>
        <v/>
      </c>
      <c r="FQ43" s="229" t="str">
        <f aca="false">IF((FP43&lt;&gt;""),IF(OR($F43&lt;&gt;$G43,PrSettings!$M$4="●"),(($F43-$G43)=(FM43-FN43))*1,0),"")</f>
        <v/>
      </c>
      <c r="FR43" s="229" t="str">
        <f aca="false">IF((FP43&lt;&gt;""),($F43=FM43)*($G43=FN43),"")</f>
        <v/>
      </c>
      <c r="FS43" s="229" t="str">
        <f aca="false">IF(FP43&lt;&gt;"",IF(ABS($F43-$G43)&gt;=PrSettings!$M$7,(ABS($F43-$G43-FM43+FN43)&lt;=1)*1,IF(AND(FP43,$F43=$G43,$F43&gt;=PrSettings!$M$6),(ABS(FM43-$F43)&lt;=1)*1,IF(AND(ABS($F43-$G43-FM43+FN43)&lt;=1,$F43+$G43&gt;=PrSettings!$M$8),(ABS(FM43-$F43)&lt;=1)*(ABS(FN43-$G43)&lt;=1)*1,""))),"")</f>
        <v/>
      </c>
      <c r="FT43" s="236"/>
      <c r="FV43" s="227" t="n">
        <f aca="false">$B43</f>
        <v>34</v>
      </c>
      <c r="FW43" s="228" t="str">
        <f aca="false">GrpF!$B$6</f>
        <v>Georgia</v>
      </c>
      <c r="FX43" s="229" t="n">
        <f aca="false">$D43</f>
        <v>17</v>
      </c>
      <c r="FY43" s="228" t="str">
        <f aca="false">GrpF!$D$6</f>
        <v>Czechia</v>
      </c>
      <c r="FZ43" s="232"/>
      <c r="GA43" s="232"/>
      <c r="GB43" s="235"/>
      <c r="GC43" s="229" t="str">
        <f aca="false">IF(($F43&lt;&gt;"")*($G43&lt;&gt;"")*(FZ43&lt;&gt;"")*(GA43&lt;&gt;""),($F43&gt;$G43)*(FZ43&gt;GA43)+($F43=$G43)*(FZ43=GA43)+($F43&lt;$G43)*(FZ43&lt;GA43),"")</f>
        <v/>
      </c>
      <c r="GD43" s="229" t="str">
        <f aca="false">IF((GC43&lt;&gt;""),IF(OR($F43&lt;&gt;$G43,PrSettings!$M$4="●"),(($F43-$G43)=(FZ43-GA43))*1,0),"")</f>
        <v/>
      </c>
      <c r="GE43" s="229" t="str">
        <f aca="false">IF((GC43&lt;&gt;""),($F43=FZ43)*($G43=GA43),"")</f>
        <v/>
      </c>
      <c r="GF43" s="229" t="str">
        <f aca="false">IF(GC43&lt;&gt;"",IF(ABS($F43-$G43)&gt;=PrSettings!$M$7,(ABS($F43-$G43-FZ43+GA43)&lt;=1)*1,IF(AND(GC43,$F43=$G43,$F43&gt;=PrSettings!$M$6),(ABS(FZ43-$F43)&lt;=1)*1,IF(AND(ABS($F43-$G43-FZ43+GA43)&lt;=1,$F43+$G43&gt;=PrSettings!$M$8),(ABS(FZ43-$F43)&lt;=1)*(ABS(GA43-$G43)&lt;=1)*1,""))),"")</f>
        <v/>
      </c>
      <c r="GG43" s="236"/>
      <c r="GI43" s="227" t="n">
        <f aca="false">$B43</f>
        <v>34</v>
      </c>
      <c r="GJ43" s="228" t="str">
        <f aca="false">GrpF!$B$6</f>
        <v>Georgia</v>
      </c>
      <c r="GK43" s="229" t="n">
        <f aca="false">$D43</f>
        <v>17</v>
      </c>
      <c r="GL43" s="228" t="str">
        <f aca="false">GrpF!$D$6</f>
        <v>Czechia</v>
      </c>
      <c r="GM43" s="232"/>
      <c r="GN43" s="232"/>
      <c r="GO43" s="235"/>
      <c r="GP43" s="229" t="str">
        <f aca="false">IF(($F43&lt;&gt;"")*($G43&lt;&gt;"")*(GM43&lt;&gt;"")*(GN43&lt;&gt;""),($F43&gt;$G43)*(GM43&gt;GN43)+($F43=$G43)*(GM43=GN43)+($F43&lt;$G43)*(GM43&lt;GN43),"")</f>
        <v/>
      </c>
      <c r="GQ43" s="229" t="str">
        <f aca="false">IF((GP43&lt;&gt;""),IF(OR($F43&lt;&gt;$G43,PrSettings!$M$4="●"),(($F43-$G43)=(GM43-GN43))*1,0),"")</f>
        <v/>
      </c>
      <c r="GR43" s="229" t="str">
        <f aca="false">IF((GP43&lt;&gt;""),($F43=GM43)*($G43=GN43),"")</f>
        <v/>
      </c>
      <c r="GS43" s="229" t="str">
        <f aca="false">IF(GP43&lt;&gt;"",IF(ABS($F43-$G43)&gt;=PrSettings!$M$7,(ABS($F43-$G43-GM43+GN43)&lt;=1)*1,IF(AND(GP43,$F43=$G43,$F43&gt;=PrSettings!$M$6),(ABS(GM43-$F43)&lt;=1)*1,IF(AND(ABS($F43-$G43-GM43+GN43)&lt;=1,$F43+$G43&gt;=PrSettings!$M$8),(ABS(GM43-$F43)&lt;=1)*(ABS(GN43-$G43)&lt;=1)*1,""))),"")</f>
        <v/>
      </c>
      <c r="GT43" s="236"/>
      <c r="GV43" s="227" t="n">
        <f aca="false">$B43</f>
        <v>34</v>
      </c>
      <c r="GW43" s="228" t="str">
        <f aca="false">GrpF!$B$6</f>
        <v>Georgia</v>
      </c>
      <c r="GX43" s="229" t="n">
        <f aca="false">$D43</f>
        <v>17</v>
      </c>
      <c r="GY43" s="228" t="str">
        <f aca="false">GrpF!$D$6</f>
        <v>Czechia</v>
      </c>
      <c r="GZ43" s="232"/>
      <c r="HA43" s="232"/>
      <c r="HB43" s="235"/>
      <c r="HC43" s="229" t="str">
        <f aca="false">IF(($F43&lt;&gt;"")*($G43&lt;&gt;"")*(GZ43&lt;&gt;"")*(HA43&lt;&gt;""),($F43&gt;$G43)*(GZ43&gt;HA43)+($F43=$G43)*(GZ43=HA43)+($F43&lt;$G43)*(GZ43&lt;HA43),"")</f>
        <v/>
      </c>
      <c r="HD43" s="229" t="str">
        <f aca="false">IF((HC43&lt;&gt;""),IF(OR($F43&lt;&gt;$G43,PrSettings!$M$4="●"),(($F43-$G43)=(GZ43-HA43))*1,0),"")</f>
        <v/>
      </c>
      <c r="HE43" s="229" t="str">
        <f aca="false">IF((HC43&lt;&gt;""),($F43=GZ43)*($G43=HA43),"")</f>
        <v/>
      </c>
      <c r="HF43" s="229" t="str">
        <f aca="false">IF(HC43&lt;&gt;"",IF(ABS($F43-$G43)&gt;=PrSettings!$M$7,(ABS($F43-$G43-GZ43+HA43)&lt;=1)*1,IF(AND(HC43,$F43=$G43,$F43&gt;=PrSettings!$M$6),(ABS(GZ43-$F43)&lt;=1)*1,IF(AND(ABS($F43-$G43-GZ43+HA43)&lt;=1,$F43+$G43&gt;=PrSettings!$M$8),(ABS(GZ43-$F43)&lt;=1)*(ABS(HA43-$G43)&lt;=1)*1,""))),"")</f>
        <v/>
      </c>
      <c r="HG43" s="236"/>
      <c r="HI43" s="227" t="n">
        <f aca="false">$B43</f>
        <v>34</v>
      </c>
      <c r="HJ43" s="228" t="str">
        <f aca="false">GrpF!$B$6</f>
        <v>Georgia</v>
      </c>
      <c r="HK43" s="229" t="n">
        <f aca="false">$D43</f>
        <v>17</v>
      </c>
      <c r="HL43" s="228" t="str">
        <f aca="false">GrpF!$D$6</f>
        <v>Czechia</v>
      </c>
      <c r="HM43" s="232"/>
      <c r="HN43" s="232"/>
      <c r="HO43" s="235"/>
      <c r="HP43" s="229" t="str">
        <f aca="false">IF(($F43&lt;&gt;"")*($G43&lt;&gt;"")*(HM43&lt;&gt;"")*(HN43&lt;&gt;""),($F43&gt;$G43)*(HM43&gt;HN43)+($F43=$G43)*(HM43=HN43)+($F43&lt;$G43)*(HM43&lt;HN43),"")</f>
        <v/>
      </c>
      <c r="HQ43" s="229" t="str">
        <f aca="false">IF((HP43&lt;&gt;""),IF(OR($F43&lt;&gt;$G43,PrSettings!$M$4="●"),(($F43-$G43)=(HM43-HN43))*1,0),"")</f>
        <v/>
      </c>
      <c r="HR43" s="229" t="str">
        <f aca="false">IF((HP43&lt;&gt;""),($F43=HM43)*($G43=HN43),"")</f>
        <v/>
      </c>
      <c r="HS43" s="229" t="str">
        <f aca="false">IF(HP43&lt;&gt;"",IF(ABS($F43-$G43)&gt;=PrSettings!$M$7,(ABS($F43-$G43-HM43+HN43)&lt;=1)*1,IF(AND(HP43,$F43=$G43,$F43&gt;=PrSettings!$M$6),(ABS(HM43-$F43)&lt;=1)*1,IF(AND(ABS($F43-$G43-HM43+HN43)&lt;=1,$F43+$G43&gt;=PrSettings!$M$8),(ABS(HM43-$F43)&lt;=1)*(ABS(HN43-$G43)&lt;=1)*1,""))),"")</f>
        <v/>
      </c>
      <c r="HT43" s="236"/>
      <c r="HV43" s="227" t="n">
        <f aca="false">$B43</f>
        <v>34</v>
      </c>
      <c r="HW43" s="228" t="str">
        <f aca="false">GrpF!$B$6</f>
        <v>Georgia</v>
      </c>
      <c r="HX43" s="229" t="n">
        <f aca="false">$D43</f>
        <v>17</v>
      </c>
      <c r="HY43" s="228" t="str">
        <f aca="false">GrpF!$D$6</f>
        <v>Czechia</v>
      </c>
      <c r="HZ43" s="232"/>
      <c r="IA43" s="232"/>
      <c r="IB43" s="235"/>
      <c r="IC43" s="229" t="str">
        <f aca="false">IF(($F43&lt;&gt;"")*($G43&lt;&gt;"")*(HZ43&lt;&gt;"")*(IA43&lt;&gt;""),($F43&gt;$G43)*(HZ43&gt;IA43)+($F43=$G43)*(HZ43=IA43)+($F43&lt;$G43)*(HZ43&lt;IA43),"")</f>
        <v/>
      </c>
      <c r="ID43" s="229" t="str">
        <f aca="false">IF((IC43&lt;&gt;""),IF(OR($F43&lt;&gt;$G43,PrSettings!$M$4="●"),(($F43-$G43)=(HZ43-IA43))*1,0),"")</f>
        <v/>
      </c>
      <c r="IE43" s="229" t="str">
        <f aca="false">IF((IC43&lt;&gt;""),($F43=HZ43)*($G43=IA43),"")</f>
        <v/>
      </c>
      <c r="IF43" s="229" t="str">
        <f aca="false">IF(IC43&lt;&gt;"",IF(ABS($F43-$G43)&gt;=PrSettings!$M$7,(ABS($F43-$G43-HZ43+IA43)&lt;=1)*1,IF(AND(IC43,$F43=$G43,$F43&gt;=PrSettings!$M$6),(ABS(HZ43-$F43)&lt;=1)*1,IF(AND(ABS($F43-$G43-HZ43+IA43)&lt;=1,$F43+$G43&gt;=PrSettings!$M$8),(ABS(HZ43-$F43)&lt;=1)*(ABS(IA43-$G43)&lt;=1)*1,""))),"")</f>
        <v/>
      </c>
      <c r="IG43" s="236"/>
      <c r="II43" s="227" t="n">
        <f aca="false">$B43</f>
        <v>34</v>
      </c>
      <c r="IJ43" s="228" t="str">
        <f aca="false">GrpF!$B$6</f>
        <v>Georgia</v>
      </c>
      <c r="IK43" s="229" t="n">
        <f aca="false">$D43</f>
        <v>17</v>
      </c>
      <c r="IL43" s="228" t="str">
        <f aca="false">GrpF!$D$6</f>
        <v>Czechia</v>
      </c>
      <c r="IM43" s="232"/>
      <c r="IN43" s="232"/>
      <c r="IO43" s="235"/>
      <c r="IP43" s="229" t="str">
        <f aca="false">IF(($F43&lt;&gt;"")*($G43&lt;&gt;"")*(IM43&lt;&gt;"")*(IN43&lt;&gt;""),($F43&gt;$G43)*(IM43&gt;IN43)+($F43=$G43)*(IM43=IN43)+($F43&lt;$G43)*(IM43&lt;IN43),"")</f>
        <v/>
      </c>
      <c r="IQ43" s="229" t="str">
        <f aca="false">IF((IP43&lt;&gt;""),IF(OR($F43&lt;&gt;$G43,PrSettings!$M$4="●"),(($F43-$G43)=(IM43-IN43))*1,0),"")</f>
        <v/>
      </c>
      <c r="IR43" s="229" t="str">
        <f aca="false">IF((IP43&lt;&gt;""),($F43=IM43)*($G43=IN43),"")</f>
        <v/>
      </c>
      <c r="IS43" s="229" t="str">
        <f aca="false">IF(IP43&lt;&gt;"",IF(ABS($F43-$G43)&gt;=PrSettings!$M$7,(ABS($F43-$G43-IM43+IN43)&lt;=1)*1,IF(AND(IP43,$F43=$G43,$F43&gt;=PrSettings!$M$6),(ABS(IM43-$F43)&lt;=1)*1,IF(AND(ABS($F43-$G43-IM43+IN43)&lt;=1,$F43+$G43&gt;=PrSettings!$M$8),(ABS(IM43-$F43)&lt;=1)*(ABS(IN43-$G43)&lt;=1)*1,""))),"")</f>
        <v/>
      </c>
      <c r="IT43" s="236"/>
      <c r="IV43" s="227" t="n">
        <f aca="false">$B43</f>
        <v>34</v>
      </c>
      <c r="IW43" s="228" t="str">
        <f aca="false">GrpF!$B$6</f>
        <v>Georgia</v>
      </c>
      <c r="IX43" s="229" t="n">
        <f aca="false">$D43</f>
        <v>17</v>
      </c>
      <c r="IY43" s="228" t="str">
        <f aca="false">GrpF!$D$6</f>
        <v>Czechia</v>
      </c>
      <c r="IZ43" s="232"/>
      <c r="JA43" s="232"/>
      <c r="JB43" s="235"/>
      <c r="JC43" s="229" t="str">
        <f aca="false">IF(($F43&lt;&gt;"")*($G43&lt;&gt;"")*(IZ43&lt;&gt;"")*(JA43&lt;&gt;""),($F43&gt;$G43)*(IZ43&gt;JA43)+($F43=$G43)*(IZ43=JA43)+($F43&lt;$G43)*(IZ43&lt;JA43),"")</f>
        <v/>
      </c>
      <c r="JD43" s="229" t="str">
        <f aca="false">IF((JC43&lt;&gt;""),IF(OR($F43&lt;&gt;$G43,PrSettings!$M$4="●"),(($F43-$G43)=(IZ43-JA43))*1,0),"")</f>
        <v/>
      </c>
      <c r="JE43" s="229" t="str">
        <f aca="false">IF((JC43&lt;&gt;""),($F43=IZ43)*($G43=JA43),"")</f>
        <v/>
      </c>
      <c r="JF43" s="229" t="str">
        <f aca="false">IF(JC43&lt;&gt;"",IF(ABS($F43-$G43)&gt;=PrSettings!$M$7,(ABS($F43-$G43-IZ43+JA43)&lt;=1)*1,IF(AND(JC43,$F43=$G43,$F43&gt;=PrSettings!$M$6),(ABS(IZ43-$F43)&lt;=1)*1,IF(AND(ABS($F43-$G43-IZ43+JA43)&lt;=1,$F43+$G43&gt;=PrSettings!$M$8),(ABS(IZ43-$F43)&lt;=1)*(ABS(JA43-$G43)&lt;=1)*1,""))),"")</f>
        <v/>
      </c>
      <c r="JG43" s="236"/>
      <c r="JI43" s="227" t="n">
        <f aca="false">$B43</f>
        <v>34</v>
      </c>
      <c r="JJ43" s="228" t="str">
        <f aca="false">GrpF!$B$6</f>
        <v>Georgia</v>
      </c>
      <c r="JK43" s="229" t="n">
        <f aca="false">$D43</f>
        <v>17</v>
      </c>
      <c r="JL43" s="228" t="str">
        <f aca="false">GrpF!$D$6</f>
        <v>Czechia</v>
      </c>
      <c r="JM43" s="232"/>
      <c r="JN43" s="232"/>
      <c r="JO43" s="235"/>
      <c r="JP43" s="229" t="str">
        <f aca="false">IF(($F43&lt;&gt;"")*($G43&lt;&gt;"")*(JM43&lt;&gt;"")*(JN43&lt;&gt;""),($F43&gt;$G43)*(JM43&gt;JN43)+($F43=$G43)*(JM43=JN43)+($F43&lt;$G43)*(JM43&lt;JN43),"")</f>
        <v/>
      </c>
      <c r="JQ43" s="229" t="str">
        <f aca="false">IF((JP43&lt;&gt;""),IF(OR($F43&lt;&gt;$G43,PrSettings!$M$4="●"),(($F43-$G43)=(JM43-JN43))*1,0),"")</f>
        <v/>
      </c>
      <c r="JR43" s="229" t="str">
        <f aca="false">IF((JP43&lt;&gt;""),($F43=JM43)*($G43=JN43),"")</f>
        <v/>
      </c>
      <c r="JS43" s="229" t="str">
        <f aca="false">IF(JP43&lt;&gt;"",IF(ABS($F43-$G43)&gt;=PrSettings!$M$7,(ABS($F43-$G43-JM43+JN43)&lt;=1)*1,IF(AND(JP43,$F43=$G43,$F43&gt;=PrSettings!$M$6),(ABS(JM43-$F43)&lt;=1)*1,IF(AND(ABS($F43-$G43-JM43+JN43)&lt;=1,$F43+$G43&gt;=PrSettings!$M$8),(ABS(JM43-$F43)&lt;=1)*(ABS(JN43-$G43)&lt;=1)*1,""))),"")</f>
        <v/>
      </c>
      <c r="JT43" s="236"/>
      <c r="JV43" s="227" t="n">
        <f aca="false">$B43</f>
        <v>34</v>
      </c>
      <c r="JW43" s="228" t="str">
        <f aca="false">GrpF!$B$6</f>
        <v>Georgia</v>
      </c>
      <c r="JX43" s="229" t="n">
        <f aca="false">$D43</f>
        <v>17</v>
      </c>
      <c r="JY43" s="228" t="str">
        <f aca="false">GrpF!$D$6</f>
        <v>Czechia</v>
      </c>
      <c r="JZ43" s="232"/>
      <c r="KA43" s="232"/>
      <c r="KB43" s="235"/>
      <c r="KC43" s="229" t="str">
        <f aca="false">IF(($F43&lt;&gt;"")*($G43&lt;&gt;"")*(JZ43&lt;&gt;"")*(KA43&lt;&gt;""),($F43&gt;$G43)*(JZ43&gt;KA43)+($F43=$G43)*(JZ43=KA43)+($F43&lt;$G43)*(JZ43&lt;KA43),"")</f>
        <v/>
      </c>
      <c r="KD43" s="229" t="str">
        <f aca="false">IF((KC43&lt;&gt;""),IF(OR($F43&lt;&gt;$G43,PrSettings!$M$4="●"),(($F43-$G43)=(JZ43-KA43))*1,0),"")</f>
        <v/>
      </c>
      <c r="KE43" s="229" t="str">
        <f aca="false">IF((KC43&lt;&gt;""),($F43=JZ43)*($G43=KA43),"")</f>
        <v/>
      </c>
      <c r="KF43" s="229" t="str">
        <f aca="false">IF(KC43&lt;&gt;"",IF(ABS($F43-$G43)&gt;=PrSettings!$M$7,(ABS($F43-$G43-JZ43+KA43)&lt;=1)*1,IF(AND(KC43,$F43=$G43,$F43&gt;=PrSettings!$M$6),(ABS(JZ43-$F43)&lt;=1)*1,IF(AND(ABS($F43-$G43-JZ43+KA43)&lt;=1,$F43+$G43&gt;=PrSettings!$M$8),(ABS(JZ43-$F43)&lt;=1)*(ABS(KA43-$G43)&lt;=1)*1,""))),"")</f>
        <v/>
      </c>
      <c r="KG43" s="236"/>
      <c r="KI43" s="227" t="n">
        <f aca="false">$B43</f>
        <v>34</v>
      </c>
      <c r="KJ43" s="228" t="str">
        <f aca="false">GrpF!$B$6</f>
        <v>Georgia</v>
      </c>
      <c r="KK43" s="229" t="n">
        <f aca="false">$D43</f>
        <v>17</v>
      </c>
      <c r="KL43" s="228" t="str">
        <f aca="false">GrpF!$D$6</f>
        <v>Czechia</v>
      </c>
      <c r="KM43" s="232"/>
      <c r="KN43" s="232"/>
      <c r="KO43" s="235"/>
      <c r="KP43" s="229" t="str">
        <f aca="false">IF(($F43&lt;&gt;"")*($G43&lt;&gt;"")*(KM43&lt;&gt;"")*(KN43&lt;&gt;""),($F43&gt;$G43)*(KM43&gt;KN43)+($F43=$G43)*(KM43=KN43)+($F43&lt;$G43)*(KM43&lt;KN43),"")</f>
        <v/>
      </c>
      <c r="KQ43" s="229" t="str">
        <f aca="false">IF((KP43&lt;&gt;""),IF(OR($F43&lt;&gt;$G43,PrSettings!$M$4="●"),(($F43-$G43)=(KM43-KN43))*1,0),"")</f>
        <v/>
      </c>
      <c r="KR43" s="229" t="str">
        <f aca="false">IF((KP43&lt;&gt;""),($F43=KM43)*($G43=KN43),"")</f>
        <v/>
      </c>
      <c r="KS43" s="229" t="str">
        <f aca="false">IF(KP43&lt;&gt;"",IF(ABS($F43-$G43)&gt;=PrSettings!$M$7,(ABS($F43-$G43-KM43+KN43)&lt;=1)*1,IF(AND(KP43,$F43=$G43,$F43&gt;=PrSettings!$M$6),(ABS(KM43-$F43)&lt;=1)*1,IF(AND(ABS($F43-$G43-KM43+KN43)&lt;=1,$F43+$G43&gt;=PrSettings!$M$8),(ABS(KM43-$F43)&lt;=1)*(ABS(KN43-$G43)&lt;=1)*1,""))),"")</f>
        <v/>
      </c>
      <c r="KT43" s="236"/>
      <c r="KV43" s="227" t="n">
        <f aca="false">$B43</f>
        <v>34</v>
      </c>
      <c r="KW43" s="228" t="str">
        <f aca="false">GrpF!$B$6</f>
        <v>Georgia</v>
      </c>
      <c r="KX43" s="229" t="n">
        <f aca="false">$D43</f>
        <v>17</v>
      </c>
      <c r="KY43" s="228" t="str">
        <f aca="false">GrpF!$D$6</f>
        <v>Czechia</v>
      </c>
      <c r="KZ43" s="232"/>
      <c r="LA43" s="232"/>
      <c r="LB43" s="235"/>
      <c r="LC43" s="229" t="str">
        <f aca="false">IF(($F43&lt;&gt;"")*($G43&lt;&gt;"")*(KZ43&lt;&gt;"")*(LA43&lt;&gt;""),($F43&gt;$G43)*(KZ43&gt;LA43)+($F43=$G43)*(KZ43=LA43)+($F43&lt;$G43)*(KZ43&lt;LA43),"")</f>
        <v/>
      </c>
      <c r="LD43" s="229" t="str">
        <f aca="false">IF((LC43&lt;&gt;""),IF(OR($F43&lt;&gt;$G43,PrSettings!$M$4="●"),(($F43-$G43)=(KZ43-LA43))*1,0),"")</f>
        <v/>
      </c>
      <c r="LE43" s="229" t="str">
        <f aca="false">IF((LC43&lt;&gt;""),($F43=KZ43)*($G43=LA43),"")</f>
        <v/>
      </c>
      <c r="LF43" s="229" t="str">
        <f aca="false">IF(LC43&lt;&gt;"",IF(ABS($F43-$G43)&gt;=PrSettings!$M$7,(ABS($F43-$G43-KZ43+LA43)&lt;=1)*1,IF(AND(LC43,$F43=$G43,$F43&gt;=PrSettings!$M$6),(ABS(KZ43-$F43)&lt;=1)*1,IF(AND(ABS($F43-$G43-KZ43+LA43)&lt;=1,$F43+$G43&gt;=PrSettings!$M$8),(ABS(KZ43-$F43)&lt;=1)*(ABS(LA43-$G43)&lt;=1)*1,""))),"")</f>
        <v/>
      </c>
      <c r="LG43" s="236"/>
      <c r="LI43" s="227" t="n">
        <f aca="false">$B43</f>
        <v>34</v>
      </c>
      <c r="LJ43" s="228" t="str">
        <f aca="false">GrpF!$B$6</f>
        <v>Georgia</v>
      </c>
      <c r="LK43" s="229" t="n">
        <f aca="false">$D43</f>
        <v>17</v>
      </c>
      <c r="LL43" s="228" t="str">
        <f aca="false">GrpF!$D$6</f>
        <v>Czechia</v>
      </c>
      <c r="LM43" s="232"/>
      <c r="LN43" s="232"/>
      <c r="LO43" s="235"/>
      <c r="LP43" s="229" t="str">
        <f aca="false">IF(($F43&lt;&gt;"")*($G43&lt;&gt;"")*(LM43&lt;&gt;"")*(LN43&lt;&gt;""),($F43&gt;$G43)*(LM43&gt;LN43)+($F43=$G43)*(LM43=LN43)+($F43&lt;$G43)*(LM43&lt;LN43),"")</f>
        <v/>
      </c>
      <c r="LQ43" s="229" t="str">
        <f aca="false">IF((LP43&lt;&gt;""),IF(OR($F43&lt;&gt;$G43,PrSettings!$M$4="●"),(($F43-$G43)=(LM43-LN43))*1,0),"")</f>
        <v/>
      </c>
      <c r="LR43" s="229" t="str">
        <f aca="false">IF((LP43&lt;&gt;""),($F43=LM43)*($G43=LN43),"")</f>
        <v/>
      </c>
      <c r="LS43" s="229" t="str">
        <f aca="false">IF(LP43&lt;&gt;"",IF(ABS($F43-$G43)&gt;=PrSettings!$M$7,(ABS($F43-$G43-LM43+LN43)&lt;=1)*1,IF(AND(LP43,$F43=$G43,$F43&gt;=PrSettings!$M$6),(ABS(LM43-$F43)&lt;=1)*1,IF(AND(ABS($F43-$G43-LM43+LN43)&lt;=1,$F43+$G43&gt;=PrSettings!$M$8),(ABS(LM43-$F43)&lt;=1)*(ABS(LN43-$G43)&lt;=1)*1,""))),"")</f>
        <v/>
      </c>
      <c r="LT43" s="236"/>
      <c r="LV43" s="227" t="n">
        <f aca="false">$B43</f>
        <v>34</v>
      </c>
      <c r="LW43" s="228" t="str">
        <f aca="false">GrpF!$B$6</f>
        <v>Georgia</v>
      </c>
      <c r="LX43" s="229" t="n">
        <f aca="false">$D43</f>
        <v>17</v>
      </c>
      <c r="LY43" s="228" t="str">
        <f aca="false">GrpF!$D$6</f>
        <v>Czechia</v>
      </c>
      <c r="LZ43" s="232"/>
      <c r="MA43" s="232"/>
      <c r="MB43" s="235"/>
      <c r="MC43" s="229" t="str">
        <f aca="false">IF(($F43&lt;&gt;"")*($G43&lt;&gt;"")*(LZ43&lt;&gt;"")*(MA43&lt;&gt;""),($F43&gt;$G43)*(LZ43&gt;MA43)+($F43=$G43)*(LZ43=MA43)+($F43&lt;$G43)*(LZ43&lt;MA43),"")</f>
        <v/>
      </c>
      <c r="MD43" s="229" t="str">
        <f aca="false">IF((MC43&lt;&gt;""),IF(OR($F43&lt;&gt;$G43,PrSettings!$M$4="●"),(($F43-$G43)=(LZ43-MA43))*1,0),"")</f>
        <v/>
      </c>
      <c r="ME43" s="229" t="str">
        <f aca="false">IF((MC43&lt;&gt;""),($F43=LZ43)*($G43=MA43),"")</f>
        <v/>
      </c>
      <c r="MF43" s="229" t="str">
        <f aca="false">IF(MC43&lt;&gt;"",IF(ABS($F43-$G43)&gt;=PrSettings!$M$7,(ABS($F43-$G43-LZ43+MA43)&lt;=1)*1,IF(AND(MC43,$F43=$G43,$F43&gt;=PrSettings!$M$6),(ABS(LZ43-$F43)&lt;=1)*1,IF(AND(ABS($F43-$G43-LZ43+MA43)&lt;=1,$F43+$G43&gt;=PrSettings!$M$8),(ABS(LZ43-$F43)&lt;=1)*(ABS(MA43-$G43)&lt;=1)*1,""))),"")</f>
        <v/>
      </c>
      <c r="MG43" s="236"/>
    </row>
    <row r="44" customFormat="false" ht="15.75" hidden="false" customHeight="true" outlineLevel="0" collapsed="false">
      <c r="A44" s="153"/>
      <c r="B44" s="227" t="n">
        <f aca="false" t="array" ref="B44:B44">INDEX(Groups!$C$7:$C$35,MATCH(C44,Groups!$D$7:$D$35,0))</f>
        <v>7</v>
      </c>
      <c r="C44" s="228" t="str">
        <f aca="false">GrpF!$B$7</f>
        <v>Türkiye</v>
      </c>
      <c r="D44" s="229" t="n">
        <f aca="false" t="array" ref="D44:D44">INDEX(Groups!$C$7:$C$35,MATCH(E44,Groups!$D$7:$D$35,0))</f>
        <v>1</v>
      </c>
      <c r="E44" s="228" t="str">
        <f aca="false">GrpF!$D$7</f>
        <v>Portugal</v>
      </c>
      <c r="F44" s="230" t="n">
        <f aca="false">GrpF!$E$7</f>
        <v>0</v>
      </c>
      <c r="G44" s="231" t="n">
        <f aca="false">GrpF!$G$7</f>
        <v>2</v>
      </c>
      <c r="H44" s="107"/>
      <c r="I44" s="227" t="n">
        <f aca="false">$B44</f>
        <v>7</v>
      </c>
      <c r="J44" s="228" t="str">
        <f aca="false">GrpF!$B$7</f>
        <v>Türkiye</v>
      </c>
      <c r="K44" s="229" t="n">
        <f aca="false">$D44</f>
        <v>1</v>
      </c>
      <c r="L44" s="228" t="str">
        <f aca="false">GrpF!$D$7</f>
        <v>Portugal</v>
      </c>
      <c r="M44" s="232"/>
      <c r="N44" s="232"/>
      <c r="O44" s="235"/>
      <c r="P44" s="229" t="str">
        <f aca="false">IF(($F44&lt;&gt;"")*($G44&lt;&gt;"")*(M44&lt;&gt;"")*(N44&lt;&gt;""),($F44&gt;$G44)*(M44&gt;N44)+($F44=$G44)*(M44=N44)+($F44&lt;$G44)*(M44&lt;N44),"")</f>
        <v/>
      </c>
      <c r="Q44" s="229" t="str">
        <f aca="false">IF((P44&lt;&gt;""),IF(OR($F44&lt;&gt;$G44,PrSettings!$M$4="●"),(($F44-$G44)=(M44-N44))*1,0),"")</f>
        <v/>
      </c>
      <c r="R44" s="229" t="str">
        <f aca="false">IF((P44&lt;&gt;""),($F44=M44)*($G44=N44),"")</f>
        <v/>
      </c>
      <c r="S44" s="229" t="str">
        <f aca="false">IF(P44&lt;&gt;"",IF(ABS($F44-$G44)&gt;=PrSettings!$M$7,(ABS($F44-$G44-M44+N44)&lt;=1)*1,IF(AND(P44,$F44=$G44,$F44&gt;=PrSettings!$M$6),(ABS(M44-$F44)&lt;=1)*1,IF(AND(ABS($F44-$G44-M44+N44)&lt;=1,$F44+$G44&gt;=PrSettings!$M$8),(ABS(M44-$F44)&lt;=1)*(ABS(N44-$G44)&lt;=1)*1,""))),"")</f>
        <v/>
      </c>
      <c r="T44" s="236"/>
      <c r="V44" s="227" t="n">
        <f aca="false">$B44</f>
        <v>7</v>
      </c>
      <c r="W44" s="228" t="str">
        <f aca="false">GrpF!$B$7</f>
        <v>Türkiye</v>
      </c>
      <c r="X44" s="229" t="n">
        <f aca="false">$D44</f>
        <v>1</v>
      </c>
      <c r="Y44" s="228" t="str">
        <f aca="false">GrpF!$D$7</f>
        <v>Portugal</v>
      </c>
      <c r="Z44" s="232"/>
      <c r="AA44" s="232"/>
      <c r="AB44" s="235"/>
      <c r="AC44" s="229" t="str">
        <f aca="false">IF(($F44&lt;&gt;"")*($G44&lt;&gt;"")*(Z44&lt;&gt;"")*(AA44&lt;&gt;""),($F44&gt;$G44)*(Z44&gt;AA44)+($F44=$G44)*(Z44=AA44)+($F44&lt;$G44)*(Z44&lt;AA44),"")</f>
        <v/>
      </c>
      <c r="AD44" s="229" t="str">
        <f aca="false">IF((AC44&lt;&gt;""),IF(OR($F44&lt;&gt;$G44,PrSettings!$M$4="●"),(($F44-$G44)=(Z44-AA44))*1,0),"")</f>
        <v/>
      </c>
      <c r="AE44" s="229" t="str">
        <f aca="false">IF((AC44&lt;&gt;""),($F44=Z44)*($G44=AA44),"")</f>
        <v/>
      </c>
      <c r="AF44" s="229" t="str">
        <f aca="false">IF(AC44&lt;&gt;"",IF(ABS($F44-$G44)&gt;=PrSettings!$M$7,(ABS($F44-$G44-Z44+AA44)&lt;=1)*1,IF(AND(AC44,$F44=$G44,$F44&gt;=PrSettings!$M$6),(ABS(Z44-$F44)&lt;=1)*1,IF(AND(ABS($F44-$G44-Z44+AA44)&lt;=1,$F44+$G44&gt;=PrSettings!$M$8),(ABS(Z44-$F44)&lt;=1)*(ABS(AA44-$G44)&lt;=1)*1,""))),"")</f>
        <v/>
      </c>
      <c r="AG44" s="236"/>
      <c r="AI44" s="227" t="n">
        <f aca="false">$B44</f>
        <v>7</v>
      </c>
      <c r="AJ44" s="228" t="str">
        <f aca="false">GrpF!$B$7</f>
        <v>Türkiye</v>
      </c>
      <c r="AK44" s="229" t="n">
        <f aca="false">$D44</f>
        <v>1</v>
      </c>
      <c r="AL44" s="228" t="str">
        <f aca="false">GrpF!$D$7</f>
        <v>Portugal</v>
      </c>
      <c r="AM44" s="232"/>
      <c r="AN44" s="232"/>
      <c r="AO44" s="235"/>
      <c r="AP44" s="229" t="str">
        <f aca="false">IF(($F44&lt;&gt;"")*($G44&lt;&gt;"")*(AM44&lt;&gt;"")*(AN44&lt;&gt;""),($F44&gt;$G44)*(AM44&gt;AN44)+($F44=$G44)*(AM44=AN44)+($F44&lt;$G44)*(AM44&lt;AN44),"")</f>
        <v/>
      </c>
      <c r="AQ44" s="229" t="str">
        <f aca="false">IF((AP44&lt;&gt;""),IF(OR($F44&lt;&gt;$G44,PrSettings!$M$4="●"),(($F44-$G44)=(AM44-AN44))*1,0),"")</f>
        <v/>
      </c>
      <c r="AR44" s="229" t="str">
        <f aca="false">IF((AP44&lt;&gt;""),($F44=AM44)*($G44=AN44),"")</f>
        <v/>
      </c>
      <c r="AS44" s="229" t="str">
        <f aca="false">IF(AP44&lt;&gt;"",IF(ABS($F44-$G44)&gt;=PrSettings!$M$7,(ABS($F44-$G44-AM44+AN44)&lt;=1)*1,IF(AND(AP44,$F44=$G44,$F44&gt;=PrSettings!$M$6),(ABS(AM44-$F44)&lt;=1)*1,IF(AND(ABS($F44-$G44-AM44+AN44)&lt;=1,$F44+$G44&gt;=PrSettings!$M$8),(ABS(AM44-$F44)&lt;=1)*(ABS(AN44-$G44)&lt;=1)*1,""))),"")</f>
        <v/>
      </c>
      <c r="AT44" s="236"/>
      <c r="AV44" s="227" t="n">
        <f aca="false">$B44</f>
        <v>7</v>
      </c>
      <c r="AW44" s="228" t="str">
        <f aca="false">GrpF!$B$7</f>
        <v>Türkiye</v>
      </c>
      <c r="AX44" s="229" t="n">
        <f aca="false">$D44</f>
        <v>1</v>
      </c>
      <c r="AY44" s="228" t="str">
        <f aca="false">GrpF!$D$7</f>
        <v>Portugal</v>
      </c>
      <c r="AZ44" s="232"/>
      <c r="BA44" s="232"/>
      <c r="BB44" s="235"/>
      <c r="BC44" s="229" t="str">
        <f aca="false">IF(($F44&lt;&gt;"")*($G44&lt;&gt;"")*(AZ44&lt;&gt;"")*(BA44&lt;&gt;""),($F44&gt;$G44)*(AZ44&gt;BA44)+($F44=$G44)*(AZ44=BA44)+($F44&lt;$G44)*(AZ44&lt;BA44),"")</f>
        <v/>
      </c>
      <c r="BD44" s="229" t="str">
        <f aca="false">IF((BC44&lt;&gt;""),IF(OR($F44&lt;&gt;$G44,PrSettings!$M$4="●"),(($F44-$G44)=(AZ44-BA44))*1,0),"")</f>
        <v/>
      </c>
      <c r="BE44" s="229" t="str">
        <f aca="false">IF((BC44&lt;&gt;""),($F44=AZ44)*($G44=BA44),"")</f>
        <v/>
      </c>
      <c r="BF44" s="229" t="str">
        <f aca="false">IF(BC44&lt;&gt;"",IF(ABS($F44-$G44)&gt;=PrSettings!$M$7,(ABS($F44-$G44-AZ44+BA44)&lt;=1)*1,IF(AND(BC44,$F44=$G44,$F44&gt;=PrSettings!$M$6),(ABS(AZ44-$F44)&lt;=1)*1,IF(AND(ABS($F44-$G44-AZ44+BA44)&lt;=1,$F44+$G44&gt;=PrSettings!$M$8),(ABS(AZ44-$F44)&lt;=1)*(ABS(BA44-$G44)&lt;=1)*1,""))),"")</f>
        <v/>
      </c>
      <c r="BG44" s="236"/>
      <c r="BI44" s="227" t="n">
        <f aca="false">$B44</f>
        <v>7</v>
      </c>
      <c r="BJ44" s="228" t="str">
        <f aca="false">GrpF!$B$7</f>
        <v>Türkiye</v>
      </c>
      <c r="BK44" s="229" t="n">
        <f aca="false">$D44</f>
        <v>1</v>
      </c>
      <c r="BL44" s="228" t="str">
        <f aca="false">GrpF!$D$7</f>
        <v>Portugal</v>
      </c>
      <c r="BM44" s="232"/>
      <c r="BN44" s="232"/>
      <c r="BO44" s="235"/>
      <c r="BP44" s="229" t="str">
        <f aca="false">IF(($F44&lt;&gt;"")*($G44&lt;&gt;"")*(BM44&lt;&gt;"")*(BN44&lt;&gt;""),($F44&gt;$G44)*(BM44&gt;BN44)+($F44=$G44)*(BM44=BN44)+($F44&lt;$G44)*(BM44&lt;BN44),"")</f>
        <v/>
      </c>
      <c r="BQ44" s="229" t="str">
        <f aca="false">IF((BP44&lt;&gt;""),IF(OR($F44&lt;&gt;$G44,PrSettings!$M$4="●"),(($F44-$G44)=(BM44-BN44))*1,0),"")</f>
        <v/>
      </c>
      <c r="BR44" s="229" t="str">
        <f aca="false">IF((BP44&lt;&gt;""),($F44=BM44)*($G44=BN44),"")</f>
        <v/>
      </c>
      <c r="BS44" s="229" t="str">
        <f aca="false">IF(BP44&lt;&gt;"",IF(ABS($F44-$G44)&gt;=PrSettings!$M$7,(ABS($F44-$G44-BM44+BN44)&lt;=1)*1,IF(AND(BP44,$F44=$G44,$F44&gt;=PrSettings!$M$6),(ABS(BM44-$F44)&lt;=1)*1,IF(AND(ABS($F44-$G44-BM44+BN44)&lt;=1,$F44+$G44&gt;=PrSettings!$M$8),(ABS(BM44-$F44)&lt;=1)*(ABS(BN44-$G44)&lt;=1)*1,""))),"")</f>
        <v/>
      </c>
      <c r="BT44" s="236"/>
      <c r="BV44" s="227" t="n">
        <f aca="false">$B44</f>
        <v>7</v>
      </c>
      <c r="BW44" s="228" t="str">
        <f aca="false">GrpF!$B$7</f>
        <v>Türkiye</v>
      </c>
      <c r="BX44" s="229" t="n">
        <f aca="false">$D44</f>
        <v>1</v>
      </c>
      <c r="BY44" s="228" t="str">
        <f aca="false">GrpF!$D$7</f>
        <v>Portugal</v>
      </c>
      <c r="BZ44" s="232"/>
      <c r="CA44" s="232"/>
      <c r="CB44" s="235"/>
      <c r="CC44" s="229" t="str">
        <f aca="false">IF(($F44&lt;&gt;"")*($G44&lt;&gt;"")*(BZ44&lt;&gt;"")*(CA44&lt;&gt;""),($F44&gt;$G44)*(BZ44&gt;CA44)+($F44=$G44)*(BZ44=CA44)+($F44&lt;$G44)*(BZ44&lt;CA44),"")</f>
        <v/>
      </c>
      <c r="CD44" s="229" t="str">
        <f aca="false">IF((CC44&lt;&gt;""),IF(OR($F44&lt;&gt;$G44,PrSettings!$M$4="●"),(($F44-$G44)=(BZ44-CA44))*1,0),"")</f>
        <v/>
      </c>
      <c r="CE44" s="229" t="str">
        <f aca="false">IF((CC44&lt;&gt;""),($F44=BZ44)*($G44=CA44),"")</f>
        <v/>
      </c>
      <c r="CF44" s="229" t="str">
        <f aca="false">IF(CC44&lt;&gt;"",IF(ABS($F44-$G44)&gt;=PrSettings!$M$7,(ABS($F44-$G44-BZ44+CA44)&lt;=1)*1,IF(AND(CC44,$F44=$G44,$F44&gt;=PrSettings!$M$6),(ABS(BZ44-$F44)&lt;=1)*1,IF(AND(ABS($F44-$G44-BZ44+CA44)&lt;=1,$F44+$G44&gt;=PrSettings!$M$8),(ABS(BZ44-$F44)&lt;=1)*(ABS(CA44-$G44)&lt;=1)*1,""))),"")</f>
        <v/>
      </c>
      <c r="CG44" s="236"/>
      <c r="CI44" s="227" t="n">
        <f aca="false">$B44</f>
        <v>7</v>
      </c>
      <c r="CJ44" s="228" t="str">
        <f aca="false">GrpF!$B$7</f>
        <v>Türkiye</v>
      </c>
      <c r="CK44" s="229" t="n">
        <f aca="false">$D44</f>
        <v>1</v>
      </c>
      <c r="CL44" s="228" t="str">
        <f aca="false">GrpF!$D$7</f>
        <v>Portugal</v>
      </c>
      <c r="CM44" s="232"/>
      <c r="CN44" s="232"/>
      <c r="CO44" s="235"/>
      <c r="CP44" s="229" t="str">
        <f aca="false">IF(($F44&lt;&gt;"")*($G44&lt;&gt;"")*(CM44&lt;&gt;"")*(CN44&lt;&gt;""),($F44&gt;$G44)*(CM44&gt;CN44)+($F44=$G44)*(CM44=CN44)+($F44&lt;$G44)*(CM44&lt;CN44),"")</f>
        <v/>
      </c>
      <c r="CQ44" s="229" t="str">
        <f aca="false">IF((CP44&lt;&gt;""),IF(OR($F44&lt;&gt;$G44,PrSettings!$M$4="●"),(($F44-$G44)=(CM44-CN44))*1,0),"")</f>
        <v/>
      </c>
      <c r="CR44" s="229" t="str">
        <f aca="false">IF((CP44&lt;&gt;""),($F44=CM44)*($G44=CN44),"")</f>
        <v/>
      </c>
      <c r="CS44" s="229" t="str">
        <f aca="false">IF(CP44&lt;&gt;"",IF(ABS($F44-$G44)&gt;=PrSettings!$M$7,(ABS($F44-$G44-CM44+CN44)&lt;=1)*1,IF(AND(CP44,$F44=$G44,$F44&gt;=PrSettings!$M$6),(ABS(CM44-$F44)&lt;=1)*1,IF(AND(ABS($F44-$G44-CM44+CN44)&lt;=1,$F44+$G44&gt;=PrSettings!$M$8),(ABS(CM44-$F44)&lt;=1)*(ABS(CN44-$G44)&lt;=1)*1,""))),"")</f>
        <v/>
      </c>
      <c r="CT44" s="236"/>
      <c r="CV44" s="227" t="n">
        <f aca="false">$B44</f>
        <v>7</v>
      </c>
      <c r="CW44" s="228" t="str">
        <f aca="false">GrpF!$B$7</f>
        <v>Türkiye</v>
      </c>
      <c r="CX44" s="229" t="n">
        <f aca="false">$D44</f>
        <v>1</v>
      </c>
      <c r="CY44" s="228" t="str">
        <f aca="false">GrpF!$D$7</f>
        <v>Portugal</v>
      </c>
      <c r="CZ44" s="232"/>
      <c r="DA44" s="232"/>
      <c r="DB44" s="235"/>
      <c r="DC44" s="229" t="str">
        <f aca="false">IF(($F44&lt;&gt;"")*($G44&lt;&gt;"")*(CZ44&lt;&gt;"")*(DA44&lt;&gt;""),($F44&gt;$G44)*(CZ44&gt;DA44)+($F44=$G44)*(CZ44=DA44)+($F44&lt;$G44)*(CZ44&lt;DA44),"")</f>
        <v/>
      </c>
      <c r="DD44" s="229" t="str">
        <f aca="false">IF((DC44&lt;&gt;""),IF(OR($F44&lt;&gt;$G44,PrSettings!$M$4="●"),(($F44-$G44)=(CZ44-DA44))*1,0),"")</f>
        <v/>
      </c>
      <c r="DE44" s="229" t="str">
        <f aca="false">IF((DC44&lt;&gt;""),($F44=CZ44)*($G44=DA44),"")</f>
        <v/>
      </c>
      <c r="DF44" s="229" t="str">
        <f aca="false">IF(DC44&lt;&gt;"",IF(ABS($F44-$G44)&gt;=PrSettings!$M$7,(ABS($F44-$G44-CZ44+DA44)&lt;=1)*1,IF(AND(DC44,$F44=$G44,$F44&gt;=PrSettings!$M$6),(ABS(CZ44-$F44)&lt;=1)*1,IF(AND(ABS($F44-$G44-CZ44+DA44)&lt;=1,$F44+$G44&gt;=PrSettings!$M$8),(ABS(CZ44-$F44)&lt;=1)*(ABS(DA44-$G44)&lt;=1)*1,""))),"")</f>
        <v/>
      </c>
      <c r="DG44" s="236"/>
      <c r="DI44" s="227" t="n">
        <f aca="false">$B44</f>
        <v>7</v>
      </c>
      <c r="DJ44" s="228" t="str">
        <f aca="false">GrpF!$B$7</f>
        <v>Türkiye</v>
      </c>
      <c r="DK44" s="229" t="n">
        <f aca="false">$D44</f>
        <v>1</v>
      </c>
      <c r="DL44" s="228" t="str">
        <f aca="false">GrpF!$D$7</f>
        <v>Portugal</v>
      </c>
      <c r="DM44" s="232"/>
      <c r="DN44" s="232"/>
      <c r="DO44" s="235"/>
      <c r="DP44" s="229" t="str">
        <f aca="false">IF(($F44&lt;&gt;"")*($G44&lt;&gt;"")*(DM44&lt;&gt;"")*(DN44&lt;&gt;""),($F44&gt;$G44)*(DM44&gt;DN44)+($F44=$G44)*(DM44=DN44)+($F44&lt;$G44)*(DM44&lt;DN44),"")</f>
        <v/>
      </c>
      <c r="DQ44" s="229" t="str">
        <f aca="false">IF((DP44&lt;&gt;""),IF(OR($F44&lt;&gt;$G44,PrSettings!$M$4="●"),(($F44-$G44)=(DM44-DN44))*1,0),"")</f>
        <v/>
      </c>
      <c r="DR44" s="229" t="str">
        <f aca="false">IF((DP44&lt;&gt;""),($F44=DM44)*($G44=DN44),"")</f>
        <v/>
      </c>
      <c r="DS44" s="229" t="str">
        <f aca="false">IF(DP44&lt;&gt;"",IF(ABS($F44-$G44)&gt;=PrSettings!$M$7,(ABS($F44-$G44-DM44+DN44)&lt;=1)*1,IF(AND(DP44,$F44=$G44,$F44&gt;=PrSettings!$M$6),(ABS(DM44-$F44)&lt;=1)*1,IF(AND(ABS($F44-$G44-DM44+DN44)&lt;=1,$F44+$G44&gt;=PrSettings!$M$8),(ABS(DM44-$F44)&lt;=1)*(ABS(DN44-$G44)&lt;=1)*1,""))),"")</f>
        <v/>
      </c>
      <c r="DT44" s="236"/>
      <c r="DV44" s="227" t="n">
        <f aca="false">$B44</f>
        <v>7</v>
      </c>
      <c r="DW44" s="228" t="str">
        <f aca="false">GrpF!$B$7</f>
        <v>Türkiye</v>
      </c>
      <c r="DX44" s="229" t="n">
        <f aca="false">$D44</f>
        <v>1</v>
      </c>
      <c r="DY44" s="228" t="str">
        <f aca="false">GrpF!$D$7</f>
        <v>Portugal</v>
      </c>
      <c r="DZ44" s="232"/>
      <c r="EA44" s="232"/>
      <c r="EB44" s="235"/>
      <c r="EC44" s="229" t="str">
        <f aca="false">IF(($F44&lt;&gt;"")*($G44&lt;&gt;"")*(DZ44&lt;&gt;"")*(EA44&lt;&gt;""),($F44&gt;$G44)*(DZ44&gt;EA44)+($F44=$G44)*(DZ44=EA44)+($F44&lt;$G44)*(DZ44&lt;EA44),"")</f>
        <v/>
      </c>
      <c r="ED44" s="229" t="str">
        <f aca="false">IF((EC44&lt;&gt;""),IF(OR($F44&lt;&gt;$G44,PrSettings!$M$4="●"),(($F44-$G44)=(DZ44-EA44))*1,0),"")</f>
        <v/>
      </c>
      <c r="EE44" s="229" t="str">
        <f aca="false">IF((EC44&lt;&gt;""),($F44=DZ44)*($G44=EA44),"")</f>
        <v/>
      </c>
      <c r="EF44" s="229" t="str">
        <f aca="false">IF(EC44&lt;&gt;"",IF(ABS($F44-$G44)&gt;=PrSettings!$M$7,(ABS($F44-$G44-DZ44+EA44)&lt;=1)*1,IF(AND(EC44,$F44=$G44,$F44&gt;=PrSettings!$M$6),(ABS(DZ44-$F44)&lt;=1)*1,IF(AND(ABS($F44-$G44-DZ44+EA44)&lt;=1,$F44+$G44&gt;=PrSettings!$M$8),(ABS(DZ44-$F44)&lt;=1)*(ABS(EA44-$G44)&lt;=1)*1,""))),"")</f>
        <v/>
      </c>
      <c r="EG44" s="236"/>
      <c r="EI44" s="227" t="n">
        <f aca="false">$B44</f>
        <v>7</v>
      </c>
      <c r="EJ44" s="228" t="str">
        <f aca="false">GrpF!$B$7</f>
        <v>Türkiye</v>
      </c>
      <c r="EK44" s="229" t="n">
        <f aca="false">$D44</f>
        <v>1</v>
      </c>
      <c r="EL44" s="228" t="str">
        <f aca="false">GrpF!$D$7</f>
        <v>Portugal</v>
      </c>
      <c r="EM44" s="232"/>
      <c r="EN44" s="232"/>
      <c r="EO44" s="235"/>
      <c r="EP44" s="229" t="str">
        <f aca="false">IF(($F44&lt;&gt;"")*($G44&lt;&gt;"")*(EM44&lt;&gt;"")*(EN44&lt;&gt;""),($F44&gt;$G44)*(EM44&gt;EN44)+($F44=$G44)*(EM44=EN44)+($F44&lt;$G44)*(EM44&lt;EN44),"")</f>
        <v/>
      </c>
      <c r="EQ44" s="229" t="str">
        <f aca="false">IF((EP44&lt;&gt;""),IF(OR($F44&lt;&gt;$G44,PrSettings!$M$4="●"),(($F44-$G44)=(EM44-EN44))*1,0),"")</f>
        <v/>
      </c>
      <c r="ER44" s="229" t="str">
        <f aca="false">IF((EP44&lt;&gt;""),($F44=EM44)*($G44=EN44),"")</f>
        <v/>
      </c>
      <c r="ES44" s="229" t="str">
        <f aca="false">IF(EP44&lt;&gt;"",IF(ABS($F44-$G44)&gt;=PrSettings!$M$7,(ABS($F44-$G44-EM44+EN44)&lt;=1)*1,IF(AND(EP44,$F44=$G44,$F44&gt;=PrSettings!$M$6),(ABS(EM44-$F44)&lt;=1)*1,IF(AND(ABS($F44-$G44-EM44+EN44)&lt;=1,$F44+$G44&gt;=PrSettings!$M$8),(ABS(EM44-$F44)&lt;=1)*(ABS(EN44-$G44)&lt;=1)*1,""))),"")</f>
        <v/>
      </c>
      <c r="ET44" s="236"/>
      <c r="EV44" s="227" t="n">
        <f aca="false">$B44</f>
        <v>7</v>
      </c>
      <c r="EW44" s="228" t="str">
        <f aca="false">GrpF!$B$7</f>
        <v>Türkiye</v>
      </c>
      <c r="EX44" s="229" t="n">
        <f aca="false">$D44</f>
        <v>1</v>
      </c>
      <c r="EY44" s="228" t="str">
        <f aca="false">GrpF!$D$7</f>
        <v>Portugal</v>
      </c>
      <c r="EZ44" s="232"/>
      <c r="FA44" s="232"/>
      <c r="FB44" s="235"/>
      <c r="FC44" s="229" t="str">
        <f aca="false">IF(($F44&lt;&gt;"")*($G44&lt;&gt;"")*(EZ44&lt;&gt;"")*(FA44&lt;&gt;""),($F44&gt;$G44)*(EZ44&gt;FA44)+($F44=$G44)*(EZ44=FA44)+($F44&lt;$G44)*(EZ44&lt;FA44),"")</f>
        <v/>
      </c>
      <c r="FD44" s="229" t="str">
        <f aca="false">IF((FC44&lt;&gt;""),IF(OR($F44&lt;&gt;$G44,PrSettings!$M$4="●"),(($F44-$G44)=(EZ44-FA44))*1,0),"")</f>
        <v/>
      </c>
      <c r="FE44" s="229" t="str">
        <f aca="false">IF((FC44&lt;&gt;""),($F44=EZ44)*($G44=FA44),"")</f>
        <v/>
      </c>
      <c r="FF44" s="229" t="str">
        <f aca="false">IF(FC44&lt;&gt;"",IF(ABS($F44-$G44)&gt;=PrSettings!$M$7,(ABS($F44-$G44-EZ44+FA44)&lt;=1)*1,IF(AND(FC44,$F44=$G44,$F44&gt;=PrSettings!$M$6),(ABS(EZ44-$F44)&lt;=1)*1,IF(AND(ABS($F44-$G44-EZ44+FA44)&lt;=1,$F44+$G44&gt;=PrSettings!$M$8),(ABS(EZ44-$F44)&lt;=1)*(ABS(FA44-$G44)&lt;=1)*1,""))),"")</f>
        <v/>
      </c>
      <c r="FG44" s="236"/>
      <c r="FI44" s="227" t="n">
        <f aca="false">$B44</f>
        <v>7</v>
      </c>
      <c r="FJ44" s="228" t="str">
        <f aca="false">GrpF!$B$7</f>
        <v>Türkiye</v>
      </c>
      <c r="FK44" s="229" t="n">
        <f aca="false">$D44</f>
        <v>1</v>
      </c>
      <c r="FL44" s="228" t="str">
        <f aca="false">GrpF!$D$7</f>
        <v>Portugal</v>
      </c>
      <c r="FM44" s="232"/>
      <c r="FN44" s="232"/>
      <c r="FO44" s="235"/>
      <c r="FP44" s="229" t="str">
        <f aca="false">IF(($F44&lt;&gt;"")*($G44&lt;&gt;"")*(FM44&lt;&gt;"")*(FN44&lt;&gt;""),($F44&gt;$G44)*(FM44&gt;FN44)+($F44=$G44)*(FM44=FN44)+($F44&lt;$G44)*(FM44&lt;FN44),"")</f>
        <v/>
      </c>
      <c r="FQ44" s="229" t="str">
        <f aca="false">IF((FP44&lt;&gt;""),IF(OR($F44&lt;&gt;$G44,PrSettings!$M$4="●"),(($F44-$G44)=(FM44-FN44))*1,0),"")</f>
        <v/>
      </c>
      <c r="FR44" s="229" t="str">
        <f aca="false">IF((FP44&lt;&gt;""),($F44=FM44)*($G44=FN44),"")</f>
        <v/>
      </c>
      <c r="FS44" s="229" t="str">
        <f aca="false">IF(FP44&lt;&gt;"",IF(ABS($F44-$G44)&gt;=PrSettings!$M$7,(ABS($F44-$G44-FM44+FN44)&lt;=1)*1,IF(AND(FP44,$F44=$G44,$F44&gt;=PrSettings!$M$6),(ABS(FM44-$F44)&lt;=1)*1,IF(AND(ABS($F44-$G44-FM44+FN44)&lt;=1,$F44+$G44&gt;=PrSettings!$M$8),(ABS(FM44-$F44)&lt;=1)*(ABS(FN44-$G44)&lt;=1)*1,""))),"")</f>
        <v/>
      </c>
      <c r="FT44" s="236"/>
      <c r="FV44" s="227" t="n">
        <f aca="false">$B44</f>
        <v>7</v>
      </c>
      <c r="FW44" s="228" t="str">
        <f aca="false">GrpF!$B$7</f>
        <v>Türkiye</v>
      </c>
      <c r="FX44" s="229" t="n">
        <f aca="false">$D44</f>
        <v>1</v>
      </c>
      <c r="FY44" s="228" t="str">
        <f aca="false">GrpF!$D$7</f>
        <v>Portugal</v>
      </c>
      <c r="FZ44" s="232"/>
      <c r="GA44" s="232"/>
      <c r="GB44" s="235"/>
      <c r="GC44" s="229" t="str">
        <f aca="false">IF(($F44&lt;&gt;"")*($G44&lt;&gt;"")*(FZ44&lt;&gt;"")*(GA44&lt;&gt;""),($F44&gt;$G44)*(FZ44&gt;GA44)+($F44=$G44)*(FZ44=GA44)+($F44&lt;$G44)*(FZ44&lt;GA44),"")</f>
        <v/>
      </c>
      <c r="GD44" s="229" t="str">
        <f aca="false">IF((GC44&lt;&gt;""),IF(OR($F44&lt;&gt;$G44,PrSettings!$M$4="●"),(($F44-$G44)=(FZ44-GA44))*1,0),"")</f>
        <v/>
      </c>
      <c r="GE44" s="229" t="str">
        <f aca="false">IF((GC44&lt;&gt;""),($F44=FZ44)*($G44=GA44),"")</f>
        <v/>
      </c>
      <c r="GF44" s="229" t="str">
        <f aca="false">IF(GC44&lt;&gt;"",IF(ABS($F44-$G44)&gt;=PrSettings!$M$7,(ABS($F44-$G44-FZ44+GA44)&lt;=1)*1,IF(AND(GC44,$F44=$G44,$F44&gt;=PrSettings!$M$6),(ABS(FZ44-$F44)&lt;=1)*1,IF(AND(ABS($F44-$G44-FZ44+GA44)&lt;=1,$F44+$G44&gt;=PrSettings!$M$8),(ABS(FZ44-$F44)&lt;=1)*(ABS(GA44-$G44)&lt;=1)*1,""))),"")</f>
        <v/>
      </c>
      <c r="GG44" s="236"/>
      <c r="GI44" s="227" t="n">
        <f aca="false">$B44</f>
        <v>7</v>
      </c>
      <c r="GJ44" s="228" t="str">
        <f aca="false">GrpF!$B$7</f>
        <v>Türkiye</v>
      </c>
      <c r="GK44" s="229" t="n">
        <f aca="false">$D44</f>
        <v>1</v>
      </c>
      <c r="GL44" s="228" t="str">
        <f aca="false">GrpF!$D$7</f>
        <v>Portugal</v>
      </c>
      <c r="GM44" s="232"/>
      <c r="GN44" s="232"/>
      <c r="GO44" s="235"/>
      <c r="GP44" s="229" t="str">
        <f aca="false">IF(($F44&lt;&gt;"")*($G44&lt;&gt;"")*(GM44&lt;&gt;"")*(GN44&lt;&gt;""),($F44&gt;$G44)*(GM44&gt;GN44)+($F44=$G44)*(GM44=GN44)+($F44&lt;$G44)*(GM44&lt;GN44),"")</f>
        <v/>
      </c>
      <c r="GQ44" s="229" t="str">
        <f aca="false">IF((GP44&lt;&gt;""),IF(OR($F44&lt;&gt;$G44,PrSettings!$M$4="●"),(($F44-$G44)=(GM44-GN44))*1,0),"")</f>
        <v/>
      </c>
      <c r="GR44" s="229" t="str">
        <f aca="false">IF((GP44&lt;&gt;""),($F44=GM44)*($G44=GN44),"")</f>
        <v/>
      </c>
      <c r="GS44" s="229" t="str">
        <f aca="false">IF(GP44&lt;&gt;"",IF(ABS($F44-$G44)&gt;=PrSettings!$M$7,(ABS($F44-$G44-GM44+GN44)&lt;=1)*1,IF(AND(GP44,$F44=$G44,$F44&gt;=PrSettings!$M$6),(ABS(GM44-$F44)&lt;=1)*1,IF(AND(ABS($F44-$G44-GM44+GN44)&lt;=1,$F44+$G44&gt;=PrSettings!$M$8),(ABS(GM44-$F44)&lt;=1)*(ABS(GN44-$G44)&lt;=1)*1,""))),"")</f>
        <v/>
      </c>
      <c r="GT44" s="236"/>
      <c r="GV44" s="227" t="n">
        <f aca="false">$B44</f>
        <v>7</v>
      </c>
      <c r="GW44" s="228" t="str">
        <f aca="false">GrpF!$B$7</f>
        <v>Türkiye</v>
      </c>
      <c r="GX44" s="229" t="n">
        <f aca="false">$D44</f>
        <v>1</v>
      </c>
      <c r="GY44" s="228" t="str">
        <f aca="false">GrpF!$D$7</f>
        <v>Portugal</v>
      </c>
      <c r="GZ44" s="232"/>
      <c r="HA44" s="232"/>
      <c r="HB44" s="235"/>
      <c r="HC44" s="229" t="str">
        <f aca="false">IF(($F44&lt;&gt;"")*($G44&lt;&gt;"")*(GZ44&lt;&gt;"")*(HA44&lt;&gt;""),($F44&gt;$G44)*(GZ44&gt;HA44)+($F44=$G44)*(GZ44=HA44)+($F44&lt;$G44)*(GZ44&lt;HA44),"")</f>
        <v/>
      </c>
      <c r="HD44" s="229" t="str">
        <f aca="false">IF((HC44&lt;&gt;""),IF(OR($F44&lt;&gt;$G44,PrSettings!$M$4="●"),(($F44-$G44)=(GZ44-HA44))*1,0),"")</f>
        <v/>
      </c>
      <c r="HE44" s="229" t="str">
        <f aca="false">IF((HC44&lt;&gt;""),($F44=GZ44)*($G44=HA44),"")</f>
        <v/>
      </c>
      <c r="HF44" s="229" t="str">
        <f aca="false">IF(HC44&lt;&gt;"",IF(ABS($F44-$G44)&gt;=PrSettings!$M$7,(ABS($F44-$G44-GZ44+HA44)&lt;=1)*1,IF(AND(HC44,$F44=$G44,$F44&gt;=PrSettings!$M$6),(ABS(GZ44-$F44)&lt;=1)*1,IF(AND(ABS($F44-$G44-GZ44+HA44)&lt;=1,$F44+$G44&gt;=PrSettings!$M$8),(ABS(GZ44-$F44)&lt;=1)*(ABS(HA44-$G44)&lt;=1)*1,""))),"")</f>
        <v/>
      </c>
      <c r="HG44" s="236"/>
      <c r="HI44" s="227" t="n">
        <f aca="false">$B44</f>
        <v>7</v>
      </c>
      <c r="HJ44" s="228" t="str">
        <f aca="false">GrpF!$B$7</f>
        <v>Türkiye</v>
      </c>
      <c r="HK44" s="229" t="n">
        <f aca="false">$D44</f>
        <v>1</v>
      </c>
      <c r="HL44" s="228" t="str">
        <f aca="false">GrpF!$D$7</f>
        <v>Portugal</v>
      </c>
      <c r="HM44" s="232"/>
      <c r="HN44" s="232"/>
      <c r="HO44" s="235"/>
      <c r="HP44" s="229" t="str">
        <f aca="false">IF(($F44&lt;&gt;"")*($G44&lt;&gt;"")*(HM44&lt;&gt;"")*(HN44&lt;&gt;""),($F44&gt;$G44)*(HM44&gt;HN44)+($F44=$G44)*(HM44=HN44)+($F44&lt;$G44)*(HM44&lt;HN44),"")</f>
        <v/>
      </c>
      <c r="HQ44" s="229" t="str">
        <f aca="false">IF((HP44&lt;&gt;""),IF(OR($F44&lt;&gt;$G44,PrSettings!$M$4="●"),(($F44-$G44)=(HM44-HN44))*1,0),"")</f>
        <v/>
      </c>
      <c r="HR44" s="229" t="str">
        <f aca="false">IF((HP44&lt;&gt;""),($F44=HM44)*($G44=HN44),"")</f>
        <v/>
      </c>
      <c r="HS44" s="229" t="str">
        <f aca="false">IF(HP44&lt;&gt;"",IF(ABS($F44-$G44)&gt;=PrSettings!$M$7,(ABS($F44-$G44-HM44+HN44)&lt;=1)*1,IF(AND(HP44,$F44=$G44,$F44&gt;=PrSettings!$M$6),(ABS(HM44-$F44)&lt;=1)*1,IF(AND(ABS($F44-$G44-HM44+HN44)&lt;=1,$F44+$G44&gt;=PrSettings!$M$8),(ABS(HM44-$F44)&lt;=1)*(ABS(HN44-$G44)&lt;=1)*1,""))),"")</f>
        <v/>
      </c>
      <c r="HT44" s="236"/>
      <c r="HV44" s="227" t="n">
        <f aca="false">$B44</f>
        <v>7</v>
      </c>
      <c r="HW44" s="228" t="str">
        <f aca="false">GrpF!$B$7</f>
        <v>Türkiye</v>
      </c>
      <c r="HX44" s="229" t="n">
        <f aca="false">$D44</f>
        <v>1</v>
      </c>
      <c r="HY44" s="228" t="str">
        <f aca="false">GrpF!$D$7</f>
        <v>Portugal</v>
      </c>
      <c r="HZ44" s="232"/>
      <c r="IA44" s="232"/>
      <c r="IB44" s="235"/>
      <c r="IC44" s="229" t="str">
        <f aca="false">IF(($F44&lt;&gt;"")*($G44&lt;&gt;"")*(HZ44&lt;&gt;"")*(IA44&lt;&gt;""),($F44&gt;$G44)*(HZ44&gt;IA44)+($F44=$G44)*(HZ44=IA44)+($F44&lt;$G44)*(HZ44&lt;IA44),"")</f>
        <v/>
      </c>
      <c r="ID44" s="229" t="str">
        <f aca="false">IF((IC44&lt;&gt;""),IF(OR($F44&lt;&gt;$G44,PrSettings!$M$4="●"),(($F44-$G44)=(HZ44-IA44))*1,0),"")</f>
        <v/>
      </c>
      <c r="IE44" s="229" t="str">
        <f aca="false">IF((IC44&lt;&gt;""),($F44=HZ44)*($G44=IA44),"")</f>
        <v/>
      </c>
      <c r="IF44" s="229" t="str">
        <f aca="false">IF(IC44&lt;&gt;"",IF(ABS($F44-$G44)&gt;=PrSettings!$M$7,(ABS($F44-$G44-HZ44+IA44)&lt;=1)*1,IF(AND(IC44,$F44=$G44,$F44&gt;=PrSettings!$M$6),(ABS(HZ44-$F44)&lt;=1)*1,IF(AND(ABS($F44-$G44-HZ44+IA44)&lt;=1,$F44+$G44&gt;=PrSettings!$M$8),(ABS(HZ44-$F44)&lt;=1)*(ABS(IA44-$G44)&lt;=1)*1,""))),"")</f>
        <v/>
      </c>
      <c r="IG44" s="236"/>
      <c r="II44" s="227" t="n">
        <f aca="false">$B44</f>
        <v>7</v>
      </c>
      <c r="IJ44" s="228" t="str">
        <f aca="false">GrpF!$B$7</f>
        <v>Türkiye</v>
      </c>
      <c r="IK44" s="229" t="n">
        <f aca="false">$D44</f>
        <v>1</v>
      </c>
      <c r="IL44" s="228" t="str">
        <f aca="false">GrpF!$D$7</f>
        <v>Portugal</v>
      </c>
      <c r="IM44" s="232"/>
      <c r="IN44" s="232"/>
      <c r="IO44" s="235"/>
      <c r="IP44" s="229" t="str">
        <f aca="false">IF(($F44&lt;&gt;"")*($G44&lt;&gt;"")*(IM44&lt;&gt;"")*(IN44&lt;&gt;""),($F44&gt;$G44)*(IM44&gt;IN44)+($F44=$G44)*(IM44=IN44)+($F44&lt;$G44)*(IM44&lt;IN44),"")</f>
        <v/>
      </c>
      <c r="IQ44" s="229" t="str">
        <f aca="false">IF((IP44&lt;&gt;""),IF(OR($F44&lt;&gt;$G44,PrSettings!$M$4="●"),(($F44-$G44)=(IM44-IN44))*1,0),"")</f>
        <v/>
      </c>
      <c r="IR44" s="229" t="str">
        <f aca="false">IF((IP44&lt;&gt;""),($F44=IM44)*($G44=IN44),"")</f>
        <v/>
      </c>
      <c r="IS44" s="229" t="str">
        <f aca="false">IF(IP44&lt;&gt;"",IF(ABS($F44-$G44)&gt;=PrSettings!$M$7,(ABS($F44-$G44-IM44+IN44)&lt;=1)*1,IF(AND(IP44,$F44=$G44,$F44&gt;=PrSettings!$M$6),(ABS(IM44-$F44)&lt;=1)*1,IF(AND(ABS($F44-$G44-IM44+IN44)&lt;=1,$F44+$G44&gt;=PrSettings!$M$8),(ABS(IM44-$F44)&lt;=1)*(ABS(IN44-$G44)&lt;=1)*1,""))),"")</f>
        <v/>
      </c>
      <c r="IT44" s="236"/>
      <c r="IV44" s="227" t="n">
        <f aca="false">$B44</f>
        <v>7</v>
      </c>
      <c r="IW44" s="228" t="str">
        <f aca="false">GrpF!$B$7</f>
        <v>Türkiye</v>
      </c>
      <c r="IX44" s="229" t="n">
        <f aca="false">$D44</f>
        <v>1</v>
      </c>
      <c r="IY44" s="228" t="str">
        <f aca="false">GrpF!$D$7</f>
        <v>Portugal</v>
      </c>
      <c r="IZ44" s="232"/>
      <c r="JA44" s="232"/>
      <c r="JB44" s="235"/>
      <c r="JC44" s="229" t="str">
        <f aca="false">IF(($F44&lt;&gt;"")*($G44&lt;&gt;"")*(IZ44&lt;&gt;"")*(JA44&lt;&gt;""),($F44&gt;$G44)*(IZ44&gt;JA44)+($F44=$G44)*(IZ44=JA44)+($F44&lt;$G44)*(IZ44&lt;JA44),"")</f>
        <v/>
      </c>
      <c r="JD44" s="229" t="str">
        <f aca="false">IF((JC44&lt;&gt;""),IF(OR($F44&lt;&gt;$G44,PrSettings!$M$4="●"),(($F44-$G44)=(IZ44-JA44))*1,0),"")</f>
        <v/>
      </c>
      <c r="JE44" s="229" t="str">
        <f aca="false">IF((JC44&lt;&gt;""),($F44=IZ44)*($G44=JA44),"")</f>
        <v/>
      </c>
      <c r="JF44" s="229" t="str">
        <f aca="false">IF(JC44&lt;&gt;"",IF(ABS($F44-$G44)&gt;=PrSettings!$M$7,(ABS($F44-$G44-IZ44+JA44)&lt;=1)*1,IF(AND(JC44,$F44=$G44,$F44&gt;=PrSettings!$M$6),(ABS(IZ44-$F44)&lt;=1)*1,IF(AND(ABS($F44-$G44-IZ44+JA44)&lt;=1,$F44+$G44&gt;=PrSettings!$M$8),(ABS(IZ44-$F44)&lt;=1)*(ABS(JA44-$G44)&lt;=1)*1,""))),"")</f>
        <v/>
      </c>
      <c r="JG44" s="236"/>
      <c r="JI44" s="227" t="n">
        <f aca="false">$B44</f>
        <v>7</v>
      </c>
      <c r="JJ44" s="228" t="str">
        <f aca="false">GrpF!$B$7</f>
        <v>Türkiye</v>
      </c>
      <c r="JK44" s="229" t="n">
        <f aca="false">$D44</f>
        <v>1</v>
      </c>
      <c r="JL44" s="228" t="str">
        <f aca="false">GrpF!$D$7</f>
        <v>Portugal</v>
      </c>
      <c r="JM44" s="232"/>
      <c r="JN44" s="232"/>
      <c r="JO44" s="235"/>
      <c r="JP44" s="229" t="str">
        <f aca="false">IF(($F44&lt;&gt;"")*($G44&lt;&gt;"")*(JM44&lt;&gt;"")*(JN44&lt;&gt;""),($F44&gt;$G44)*(JM44&gt;JN44)+($F44=$G44)*(JM44=JN44)+($F44&lt;$G44)*(JM44&lt;JN44),"")</f>
        <v/>
      </c>
      <c r="JQ44" s="229" t="str">
        <f aca="false">IF((JP44&lt;&gt;""),IF(OR($F44&lt;&gt;$G44,PrSettings!$M$4="●"),(($F44-$G44)=(JM44-JN44))*1,0),"")</f>
        <v/>
      </c>
      <c r="JR44" s="229" t="str">
        <f aca="false">IF((JP44&lt;&gt;""),($F44=JM44)*($G44=JN44),"")</f>
        <v/>
      </c>
      <c r="JS44" s="229" t="str">
        <f aca="false">IF(JP44&lt;&gt;"",IF(ABS($F44-$G44)&gt;=PrSettings!$M$7,(ABS($F44-$G44-JM44+JN44)&lt;=1)*1,IF(AND(JP44,$F44=$G44,$F44&gt;=PrSettings!$M$6),(ABS(JM44-$F44)&lt;=1)*1,IF(AND(ABS($F44-$G44-JM44+JN44)&lt;=1,$F44+$G44&gt;=PrSettings!$M$8),(ABS(JM44-$F44)&lt;=1)*(ABS(JN44-$G44)&lt;=1)*1,""))),"")</f>
        <v/>
      </c>
      <c r="JT44" s="236"/>
      <c r="JV44" s="227" t="n">
        <f aca="false">$B44</f>
        <v>7</v>
      </c>
      <c r="JW44" s="228" t="str">
        <f aca="false">GrpF!$B$7</f>
        <v>Türkiye</v>
      </c>
      <c r="JX44" s="229" t="n">
        <f aca="false">$D44</f>
        <v>1</v>
      </c>
      <c r="JY44" s="228" t="str">
        <f aca="false">GrpF!$D$7</f>
        <v>Portugal</v>
      </c>
      <c r="JZ44" s="232"/>
      <c r="KA44" s="232"/>
      <c r="KB44" s="235"/>
      <c r="KC44" s="229" t="str">
        <f aca="false">IF(($F44&lt;&gt;"")*($G44&lt;&gt;"")*(JZ44&lt;&gt;"")*(KA44&lt;&gt;""),($F44&gt;$G44)*(JZ44&gt;KA44)+($F44=$G44)*(JZ44=KA44)+($F44&lt;$G44)*(JZ44&lt;KA44),"")</f>
        <v/>
      </c>
      <c r="KD44" s="229" t="str">
        <f aca="false">IF((KC44&lt;&gt;""),IF(OR($F44&lt;&gt;$G44,PrSettings!$M$4="●"),(($F44-$G44)=(JZ44-KA44))*1,0),"")</f>
        <v/>
      </c>
      <c r="KE44" s="229" t="str">
        <f aca="false">IF((KC44&lt;&gt;""),($F44=JZ44)*($G44=KA44),"")</f>
        <v/>
      </c>
      <c r="KF44" s="229" t="str">
        <f aca="false">IF(KC44&lt;&gt;"",IF(ABS($F44-$G44)&gt;=PrSettings!$M$7,(ABS($F44-$G44-JZ44+KA44)&lt;=1)*1,IF(AND(KC44,$F44=$G44,$F44&gt;=PrSettings!$M$6),(ABS(JZ44-$F44)&lt;=1)*1,IF(AND(ABS($F44-$G44-JZ44+KA44)&lt;=1,$F44+$G44&gt;=PrSettings!$M$8),(ABS(JZ44-$F44)&lt;=1)*(ABS(KA44-$G44)&lt;=1)*1,""))),"")</f>
        <v/>
      </c>
      <c r="KG44" s="236"/>
      <c r="KI44" s="227" t="n">
        <f aca="false">$B44</f>
        <v>7</v>
      </c>
      <c r="KJ44" s="228" t="str">
        <f aca="false">GrpF!$B$7</f>
        <v>Türkiye</v>
      </c>
      <c r="KK44" s="229" t="n">
        <f aca="false">$D44</f>
        <v>1</v>
      </c>
      <c r="KL44" s="228" t="str">
        <f aca="false">GrpF!$D$7</f>
        <v>Portugal</v>
      </c>
      <c r="KM44" s="232"/>
      <c r="KN44" s="232"/>
      <c r="KO44" s="235"/>
      <c r="KP44" s="229" t="str">
        <f aca="false">IF(($F44&lt;&gt;"")*($G44&lt;&gt;"")*(KM44&lt;&gt;"")*(KN44&lt;&gt;""),($F44&gt;$G44)*(KM44&gt;KN44)+($F44=$G44)*(KM44=KN44)+($F44&lt;$G44)*(KM44&lt;KN44),"")</f>
        <v/>
      </c>
      <c r="KQ44" s="229" t="str">
        <f aca="false">IF((KP44&lt;&gt;""),IF(OR($F44&lt;&gt;$G44,PrSettings!$M$4="●"),(($F44-$G44)=(KM44-KN44))*1,0),"")</f>
        <v/>
      </c>
      <c r="KR44" s="229" t="str">
        <f aca="false">IF((KP44&lt;&gt;""),($F44=KM44)*($G44=KN44),"")</f>
        <v/>
      </c>
      <c r="KS44" s="229" t="str">
        <f aca="false">IF(KP44&lt;&gt;"",IF(ABS($F44-$G44)&gt;=PrSettings!$M$7,(ABS($F44-$G44-KM44+KN44)&lt;=1)*1,IF(AND(KP44,$F44=$G44,$F44&gt;=PrSettings!$M$6),(ABS(KM44-$F44)&lt;=1)*1,IF(AND(ABS($F44-$G44-KM44+KN44)&lt;=1,$F44+$G44&gt;=PrSettings!$M$8),(ABS(KM44-$F44)&lt;=1)*(ABS(KN44-$G44)&lt;=1)*1,""))),"")</f>
        <v/>
      </c>
      <c r="KT44" s="236"/>
      <c r="KV44" s="227" t="n">
        <f aca="false">$B44</f>
        <v>7</v>
      </c>
      <c r="KW44" s="228" t="str">
        <f aca="false">GrpF!$B$7</f>
        <v>Türkiye</v>
      </c>
      <c r="KX44" s="229" t="n">
        <f aca="false">$D44</f>
        <v>1</v>
      </c>
      <c r="KY44" s="228" t="str">
        <f aca="false">GrpF!$D$7</f>
        <v>Portugal</v>
      </c>
      <c r="KZ44" s="232"/>
      <c r="LA44" s="232"/>
      <c r="LB44" s="235"/>
      <c r="LC44" s="229" t="str">
        <f aca="false">IF(($F44&lt;&gt;"")*($G44&lt;&gt;"")*(KZ44&lt;&gt;"")*(LA44&lt;&gt;""),($F44&gt;$G44)*(KZ44&gt;LA44)+($F44=$G44)*(KZ44=LA44)+($F44&lt;$G44)*(KZ44&lt;LA44),"")</f>
        <v/>
      </c>
      <c r="LD44" s="229" t="str">
        <f aca="false">IF((LC44&lt;&gt;""),IF(OR($F44&lt;&gt;$G44,PrSettings!$M$4="●"),(($F44-$G44)=(KZ44-LA44))*1,0),"")</f>
        <v/>
      </c>
      <c r="LE44" s="229" t="str">
        <f aca="false">IF((LC44&lt;&gt;""),($F44=KZ44)*($G44=LA44),"")</f>
        <v/>
      </c>
      <c r="LF44" s="229" t="str">
        <f aca="false">IF(LC44&lt;&gt;"",IF(ABS($F44-$G44)&gt;=PrSettings!$M$7,(ABS($F44-$G44-KZ44+LA44)&lt;=1)*1,IF(AND(LC44,$F44=$G44,$F44&gt;=PrSettings!$M$6),(ABS(KZ44-$F44)&lt;=1)*1,IF(AND(ABS($F44-$G44-KZ44+LA44)&lt;=1,$F44+$G44&gt;=PrSettings!$M$8),(ABS(KZ44-$F44)&lt;=1)*(ABS(LA44-$G44)&lt;=1)*1,""))),"")</f>
        <v/>
      </c>
      <c r="LG44" s="236"/>
      <c r="LI44" s="227" t="n">
        <f aca="false">$B44</f>
        <v>7</v>
      </c>
      <c r="LJ44" s="228" t="str">
        <f aca="false">GrpF!$B$7</f>
        <v>Türkiye</v>
      </c>
      <c r="LK44" s="229" t="n">
        <f aca="false">$D44</f>
        <v>1</v>
      </c>
      <c r="LL44" s="228" t="str">
        <f aca="false">GrpF!$D$7</f>
        <v>Portugal</v>
      </c>
      <c r="LM44" s="232"/>
      <c r="LN44" s="232"/>
      <c r="LO44" s="235"/>
      <c r="LP44" s="229" t="str">
        <f aca="false">IF(($F44&lt;&gt;"")*($G44&lt;&gt;"")*(LM44&lt;&gt;"")*(LN44&lt;&gt;""),($F44&gt;$G44)*(LM44&gt;LN44)+($F44=$G44)*(LM44=LN44)+($F44&lt;$G44)*(LM44&lt;LN44),"")</f>
        <v/>
      </c>
      <c r="LQ44" s="229" t="str">
        <f aca="false">IF((LP44&lt;&gt;""),IF(OR($F44&lt;&gt;$G44,PrSettings!$M$4="●"),(($F44-$G44)=(LM44-LN44))*1,0),"")</f>
        <v/>
      </c>
      <c r="LR44" s="229" t="str">
        <f aca="false">IF((LP44&lt;&gt;""),($F44=LM44)*($G44=LN44),"")</f>
        <v/>
      </c>
      <c r="LS44" s="229" t="str">
        <f aca="false">IF(LP44&lt;&gt;"",IF(ABS($F44-$G44)&gt;=PrSettings!$M$7,(ABS($F44-$G44-LM44+LN44)&lt;=1)*1,IF(AND(LP44,$F44=$G44,$F44&gt;=PrSettings!$M$6),(ABS(LM44-$F44)&lt;=1)*1,IF(AND(ABS($F44-$G44-LM44+LN44)&lt;=1,$F44+$G44&gt;=PrSettings!$M$8),(ABS(LM44-$F44)&lt;=1)*(ABS(LN44-$G44)&lt;=1)*1,""))),"")</f>
        <v/>
      </c>
      <c r="LT44" s="236"/>
      <c r="LV44" s="227" t="n">
        <f aca="false">$B44</f>
        <v>7</v>
      </c>
      <c r="LW44" s="228" t="str">
        <f aca="false">GrpF!$B$7</f>
        <v>Türkiye</v>
      </c>
      <c r="LX44" s="229" t="n">
        <f aca="false">$D44</f>
        <v>1</v>
      </c>
      <c r="LY44" s="228" t="str">
        <f aca="false">GrpF!$D$7</f>
        <v>Portugal</v>
      </c>
      <c r="LZ44" s="232"/>
      <c r="MA44" s="232"/>
      <c r="MB44" s="235"/>
      <c r="MC44" s="229" t="str">
        <f aca="false">IF(($F44&lt;&gt;"")*($G44&lt;&gt;"")*(LZ44&lt;&gt;"")*(MA44&lt;&gt;""),($F44&gt;$G44)*(LZ44&gt;MA44)+($F44=$G44)*(LZ44=MA44)+($F44&lt;$G44)*(LZ44&lt;MA44),"")</f>
        <v/>
      </c>
      <c r="MD44" s="229" t="str">
        <f aca="false">IF((MC44&lt;&gt;""),IF(OR($F44&lt;&gt;$G44,PrSettings!$M$4="●"),(($F44-$G44)=(LZ44-MA44))*1,0),"")</f>
        <v/>
      </c>
      <c r="ME44" s="229" t="str">
        <f aca="false">IF((MC44&lt;&gt;""),($F44=LZ44)*($G44=MA44),"")</f>
        <v/>
      </c>
      <c r="MF44" s="229" t="str">
        <f aca="false">IF(MC44&lt;&gt;"",IF(ABS($F44-$G44)&gt;=PrSettings!$M$7,(ABS($F44-$G44-LZ44+MA44)&lt;=1)*1,IF(AND(MC44,$F44=$G44,$F44&gt;=PrSettings!$M$6),(ABS(LZ44-$F44)&lt;=1)*1,IF(AND(ABS($F44-$G44-LZ44+MA44)&lt;=1,$F44+$G44&gt;=PrSettings!$M$8),(ABS(LZ44-$F44)&lt;=1)*(ABS(MA44-$G44)&lt;=1)*1,""))),"")</f>
        <v/>
      </c>
      <c r="MG44" s="236"/>
    </row>
    <row r="45" customFormat="false" ht="15.75" hidden="false" customHeight="true" outlineLevel="0" collapsed="false">
      <c r="A45" s="153"/>
      <c r="B45" s="227" t="n">
        <f aca="false" t="array" ref="B45:B45">INDEX(Groups!$C$7:$C$35,MATCH(C45,Groups!$D$7:$D$35,0))</f>
        <v>34</v>
      </c>
      <c r="C45" s="228" t="str">
        <f aca="false">GrpF!$B$8</f>
        <v>Georgia</v>
      </c>
      <c r="D45" s="229" t="n">
        <f aca="false" t="array" ref="D45:D45">INDEX(Groups!$C$7:$C$35,MATCH(E45,Groups!$D$7:$D$35,0))</f>
        <v>1</v>
      </c>
      <c r="E45" s="228" t="str">
        <f aca="false">GrpF!$D$8</f>
        <v>Portugal</v>
      </c>
      <c r="F45" s="230" t="n">
        <f aca="false">GrpF!$E$8</f>
        <v>0</v>
      </c>
      <c r="G45" s="231" t="n">
        <f aca="false">GrpF!$G$8</f>
        <v>3</v>
      </c>
      <c r="H45" s="107"/>
      <c r="I45" s="227" t="n">
        <f aca="false">$B45</f>
        <v>34</v>
      </c>
      <c r="J45" s="228" t="str">
        <f aca="false">GrpF!$B$8</f>
        <v>Georgia</v>
      </c>
      <c r="K45" s="229" t="n">
        <f aca="false">$D45</f>
        <v>1</v>
      </c>
      <c r="L45" s="228" t="str">
        <f aca="false">GrpF!$D$8</f>
        <v>Portugal</v>
      </c>
      <c r="M45" s="232"/>
      <c r="N45" s="232"/>
      <c r="O45" s="235"/>
      <c r="P45" s="229" t="str">
        <f aca="false">IF(($F45&lt;&gt;"")*($G45&lt;&gt;"")*(M45&lt;&gt;"")*(N45&lt;&gt;""),($F45&gt;$G45)*(M45&gt;N45)+($F45=$G45)*(M45=N45)+($F45&lt;$G45)*(M45&lt;N45),"")</f>
        <v/>
      </c>
      <c r="Q45" s="229" t="str">
        <f aca="false">IF((P45&lt;&gt;""),IF(OR($F45&lt;&gt;$G45,PrSettings!$M$4="●"),(($F45-$G45)=(M45-N45))*1,0),"")</f>
        <v/>
      </c>
      <c r="R45" s="229" t="str">
        <f aca="false">IF((P45&lt;&gt;""),($F45=M45)*($G45=N45),"")</f>
        <v/>
      </c>
      <c r="S45" s="229" t="str">
        <f aca="false">IF(P45&lt;&gt;"",IF(ABS($F45-$G45)&gt;=PrSettings!$M$7,(ABS($F45-$G45-M45+N45)&lt;=1)*1,IF(AND(P45,$F45=$G45,$F45&gt;=PrSettings!$M$6),(ABS(M45-$F45)&lt;=1)*1,IF(AND(ABS($F45-$G45-M45+N45)&lt;=1,$F45+$G45&gt;=PrSettings!$M$8),(ABS(M45-$F45)&lt;=1)*(ABS(N45-$G45)&lt;=1)*1,""))),"")</f>
        <v/>
      </c>
      <c r="T45" s="236"/>
      <c r="V45" s="227" t="n">
        <f aca="false">$B45</f>
        <v>34</v>
      </c>
      <c r="W45" s="228" t="str">
        <f aca="false">GrpF!$B$8</f>
        <v>Georgia</v>
      </c>
      <c r="X45" s="229" t="n">
        <f aca="false">$D45</f>
        <v>1</v>
      </c>
      <c r="Y45" s="228" t="str">
        <f aca="false">GrpF!$D$8</f>
        <v>Portugal</v>
      </c>
      <c r="Z45" s="232"/>
      <c r="AA45" s="232"/>
      <c r="AB45" s="235"/>
      <c r="AC45" s="229" t="str">
        <f aca="false">IF(($F45&lt;&gt;"")*($G45&lt;&gt;"")*(Z45&lt;&gt;"")*(AA45&lt;&gt;""),($F45&gt;$G45)*(Z45&gt;AA45)+($F45=$G45)*(Z45=AA45)+($F45&lt;$G45)*(Z45&lt;AA45),"")</f>
        <v/>
      </c>
      <c r="AD45" s="229" t="str">
        <f aca="false">IF((AC45&lt;&gt;""),IF(OR($F45&lt;&gt;$G45,PrSettings!$M$4="●"),(($F45-$G45)=(Z45-AA45))*1,0),"")</f>
        <v/>
      </c>
      <c r="AE45" s="229" t="str">
        <f aca="false">IF((AC45&lt;&gt;""),($F45=Z45)*($G45=AA45),"")</f>
        <v/>
      </c>
      <c r="AF45" s="229" t="str">
        <f aca="false">IF(AC45&lt;&gt;"",IF(ABS($F45-$G45)&gt;=PrSettings!$M$7,(ABS($F45-$G45-Z45+AA45)&lt;=1)*1,IF(AND(AC45,$F45=$G45,$F45&gt;=PrSettings!$M$6),(ABS(Z45-$F45)&lt;=1)*1,IF(AND(ABS($F45-$G45-Z45+AA45)&lt;=1,$F45+$G45&gt;=PrSettings!$M$8),(ABS(Z45-$F45)&lt;=1)*(ABS(AA45-$G45)&lt;=1)*1,""))),"")</f>
        <v/>
      </c>
      <c r="AG45" s="236"/>
      <c r="AI45" s="227" t="n">
        <f aca="false">$B45</f>
        <v>34</v>
      </c>
      <c r="AJ45" s="228" t="str">
        <f aca="false">GrpF!$B$8</f>
        <v>Georgia</v>
      </c>
      <c r="AK45" s="229" t="n">
        <f aca="false">$D45</f>
        <v>1</v>
      </c>
      <c r="AL45" s="228" t="str">
        <f aca="false">GrpF!$D$8</f>
        <v>Portugal</v>
      </c>
      <c r="AM45" s="232"/>
      <c r="AN45" s="232"/>
      <c r="AO45" s="235"/>
      <c r="AP45" s="229" t="str">
        <f aca="false">IF(($F45&lt;&gt;"")*($G45&lt;&gt;"")*(AM45&lt;&gt;"")*(AN45&lt;&gt;""),($F45&gt;$G45)*(AM45&gt;AN45)+($F45=$G45)*(AM45=AN45)+($F45&lt;$G45)*(AM45&lt;AN45),"")</f>
        <v/>
      </c>
      <c r="AQ45" s="229" t="str">
        <f aca="false">IF((AP45&lt;&gt;""),IF(OR($F45&lt;&gt;$G45,PrSettings!$M$4="●"),(($F45-$G45)=(AM45-AN45))*1,0),"")</f>
        <v/>
      </c>
      <c r="AR45" s="229" t="str">
        <f aca="false">IF((AP45&lt;&gt;""),($F45=AM45)*($G45=AN45),"")</f>
        <v/>
      </c>
      <c r="AS45" s="229" t="str">
        <f aca="false">IF(AP45&lt;&gt;"",IF(ABS($F45-$G45)&gt;=PrSettings!$M$7,(ABS($F45-$G45-AM45+AN45)&lt;=1)*1,IF(AND(AP45,$F45=$G45,$F45&gt;=PrSettings!$M$6),(ABS(AM45-$F45)&lt;=1)*1,IF(AND(ABS($F45-$G45-AM45+AN45)&lt;=1,$F45+$G45&gt;=PrSettings!$M$8),(ABS(AM45-$F45)&lt;=1)*(ABS(AN45-$G45)&lt;=1)*1,""))),"")</f>
        <v/>
      </c>
      <c r="AT45" s="236"/>
      <c r="AV45" s="227" t="n">
        <f aca="false">$B45</f>
        <v>34</v>
      </c>
      <c r="AW45" s="228" t="str">
        <f aca="false">GrpF!$B$8</f>
        <v>Georgia</v>
      </c>
      <c r="AX45" s="229" t="n">
        <f aca="false">$D45</f>
        <v>1</v>
      </c>
      <c r="AY45" s="228" t="str">
        <f aca="false">GrpF!$D$8</f>
        <v>Portugal</v>
      </c>
      <c r="AZ45" s="232"/>
      <c r="BA45" s="232"/>
      <c r="BB45" s="235"/>
      <c r="BC45" s="229" t="str">
        <f aca="false">IF(($F45&lt;&gt;"")*($G45&lt;&gt;"")*(AZ45&lt;&gt;"")*(BA45&lt;&gt;""),($F45&gt;$G45)*(AZ45&gt;BA45)+($F45=$G45)*(AZ45=BA45)+($F45&lt;$G45)*(AZ45&lt;BA45),"")</f>
        <v/>
      </c>
      <c r="BD45" s="229" t="str">
        <f aca="false">IF((BC45&lt;&gt;""),IF(OR($F45&lt;&gt;$G45,PrSettings!$M$4="●"),(($F45-$G45)=(AZ45-BA45))*1,0),"")</f>
        <v/>
      </c>
      <c r="BE45" s="229" t="str">
        <f aca="false">IF((BC45&lt;&gt;""),($F45=AZ45)*($G45=BA45),"")</f>
        <v/>
      </c>
      <c r="BF45" s="229" t="str">
        <f aca="false">IF(BC45&lt;&gt;"",IF(ABS($F45-$G45)&gt;=PrSettings!$M$7,(ABS($F45-$G45-AZ45+BA45)&lt;=1)*1,IF(AND(BC45,$F45=$G45,$F45&gt;=PrSettings!$M$6),(ABS(AZ45-$F45)&lt;=1)*1,IF(AND(ABS($F45-$G45-AZ45+BA45)&lt;=1,$F45+$G45&gt;=PrSettings!$M$8),(ABS(AZ45-$F45)&lt;=1)*(ABS(BA45-$G45)&lt;=1)*1,""))),"")</f>
        <v/>
      </c>
      <c r="BG45" s="236"/>
      <c r="BI45" s="227" t="n">
        <f aca="false">$B45</f>
        <v>34</v>
      </c>
      <c r="BJ45" s="228" t="str">
        <f aca="false">GrpF!$B$8</f>
        <v>Georgia</v>
      </c>
      <c r="BK45" s="229" t="n">
        <f aca="false">$D45</f>
        <v>1</v>
      </c>
      <c r="BL45" s="228" t="str">
        <f aca="false">GrpF!$D$8</f>
        <v>Portugal</v>
      </c>
      <c r="BM45" s="232"/>
      <c r="BN45" s="232"/>
      <c r="BO45" s="235"/>
      <c r="BP45" s="229" t="str">
        <f aca="false">IF(($F45&lt;&gt;"")*($G45&lt;&gt;"")*(BM45&lt;&gt;"")*(BN45&lt;&gt;""),($F45&gt;$G45)*(BM45&gt;BN45)+($F45=$G45)*(BM45=BN45)+($F45&lt;$G45)*(BM45&lt;BN45),"")</f>
        <v/>
      </c>
      <c r="BQ45" s="229" t="str">
        <f aca="false">IF((BP45&lt;&gt;""),IF(OR($F45&lt;&gt;$G45,PrSettings!$M$4="●"),(($F45-$G45)=(BM45-BN45))*1,0),"")</f>
        <v/>
      </c>
      <c r="BR45" s="229" t="str">
        <f aca="false">IF((BP45&lt;&gt;""),($F45=BM45)*($G45=BN45),"")</f>
        <v/>
      </c>
      <c r="BS45" s="229" t="str">
        <f aca="false">IF(BP45&lt;&gt;"",IF(ABS($F45-$G45)&gt;=PrSettings!$M$7,(ABS($F45-$G45-BM45+BN45)&lt;=1)*1,IF(AND(BP45,$F45=$G45,$F45&gt;=PrSettings!$M$6),(ABS(BM45-$F45)&lt;=1)*1,IF(AND(ABS($F45-$G45-BM45+BN45)&lt;=1,$F45+$G45&gt;=PrSettings!$M$8),(ABS(BM45-$F45)&lt;=1)*(ABS(BN45-$G45)&lt;=1)*1,""))),"")</f>
        <v/>
      </c>
      <c r="BT45" s="236"/>
      <c r="BV45" s="227" t="n">
        <f aca="false">$B45</f>
        <v>34</v>
      </c>
      <c r="BW45" s="228" t="str">
        <f aca="false">GrpF!$B$8</f>
        <v>Georgia</v>
      </c>
      <c r="BX45" s="229" t="n">
        <f aca="false">$D45</f>
        <v>1</v>
      </c>
      <c r="BY45" s="228" t="str">
        <f aca="false">GrpF!$D$8</f>
        <v>Portugal</v>
      </c>
      <c r="BZ45" s="232"/>
      <c r="CA45" s="232"/>
      <c r="CB45" s="235"/>
      <c r="CC45" s="229" t="str">
        <f aca="false">IF(($F45&lt;&gt;"")*($G45&lt;&gt;"")*(BZ45&lt;&gt;"")*(CA45&lt;&gt;""),($F45&gt;$G45)*(BZ45&gt;CA45)+($F45=$G45)*(BZ45=CA45)+($F45&lt;$G45)*(BZ45&lt;CA45),"")</f>
        <v/>
      </c>
      <c r="CD45" s="229" t="str">
        <f aca="false">IF((CC45&lt;&gt;""),IF(OR($F45&lt;&gt;$G45,PrSettings!$M$4="●"),(($F45-$G45)=(BZ45-CA45))*1,0),"")</f>
        <v/>
      </c>
      <c r="CE45" s="229" t="str">
        <f aca="false">IF((CC45&lt;&gt;""),($F45=BZ45)*($G45=CA45),"")</f>
        <v/>
      </c>
      <c r="CF45" s="229" t="str">
        <f aca="false">IF(CC45&lt;&gt;"",IF(ABS($F45-$G45)&gt;=PrSettings!$M$7,(ABS($F45-$G45-BZ45+CA45)&lt;=1)*1,IF(AND(CC45,$F45=$G45,$F45&gt;=PrSettings!$M$6),(ABS(BZ45-$F45)&lt;=1)*1,IF(AND(ABS($F45-$G45-BZ45+CA45)&lt;=1,$F45+$G45&gt;=PrSettings!$M$8),(ABS(BZ45-$F45)&lt;=1)*(ABS(CA45-$G45)&lt;=1)*1,""))),"")</f>
        <v/>
      </c>
      <c r="CG45" s="236"/>
      <c r="CI45" s="227" t="n">
        <f aca="false">$B45</f>
        <v>34</v>
      </c>
      <c r="CJ45" s="228" t="str">
        <f aca="false">GrpF!$B$8</f>
        <v>Georgia</v>
      </c>
      <c r="CK45" s="229" t="n">
        <f aca="false">$D45</f>
        <v>1</v>
      </c>
      <c r="CL45" s="228" t="str">
        <f aca="false">GrpF!$D$8</f>
        <v>Portugal</v>
      </c>
      <c r="CM45" s="232"/>
      <c r="CN45" s="232"/>
      <c r="CO45" s="235"/>
      <c r="CP45" s="229" t="str">
        <f aca="false">IF(($F45&lt;&gt;"")*($G45&lt;&gt;"")*(CM45&lt;&gt;"")*(CN45&lt;&gt;""),($F45&gt;$G45)*(CM45&gt;CN45)+($F45=$G45)*(CM45=CN45)+($F45&lt;$G45)*(CM45&lt;CN45),"")</f>
        <v/>
      </c>
      <c r="CQ45" s="229" t="str">
        <f aca="false">IF((CP45&lt;&gt;""),IF(OR($F45&lt;&gt;$G45,PrSettings!$M$4="●"),(($F45-$G45)=(CM45-CN45))*1,0),"")</f>
        <v/>
      </c>
      <c r="CR45" s="229" t="str">
        <f aca="false">IF((CP45&lt;&gt;""),($F45=CM45)*($G45=CN45),"")</f>
        <v/>
      </c>
      <c r="CS45" s="229" t="str">
        <f aca="false">IF(CP45&lt;&gt;"",IF(ABS($F45-$G45)&gt;=PrSettings!$M$7,(ABS($F45-$G45-CM45+CN45)&lt;=1)*1,IF(AND(CP45,$F45=$G45,$F45&gt;=PrSettings!$M$6),(ABS(CM45-$F45)&lt;=1)*1,IF(AND(ABS($F45-$G45-CM45+CN45)&lt;=1,$F45+$G45&gt;=PrSettings!$M$8),(ABS(CM45-$F45)&lt;=1)*(ABS(CN45-$G45)&lt;=1)*1,""))),"")</f>
        <v/>
      </c>
      <c r="CT45" s="236"/>
      <c r="CV45" s="227" t="n">
        <f aca="false">$B45</f>
        <v>34</v>
      </c>
      <c r="CW45" s="228" t="str">
        <f aca="false">GrpF!$B$8</f>
        <v>Georgia</v>
      </c>
      <c r="CX45" s="229" t="n">
        <f aca="false">$D45</f>
        <v>1</v>
      </c>
      <c r="CY45" s="228" t="str">
        <f aca="false">GrpF!$D$8</f>
        <v>Portugal</v>
      </c>
      <c r="CZ45" s="232"/>
      <c r="DA45" s="232"/>
      <c r="DB45" s="235"/>
      <c r="DC45" s="229" t="str">
        <f aca="false">IF(($F45&lt;&gt;"")*($G45&lt;&gt;"")*(CZ45&lt;&gt;"")*(DA45&lt;&gt;""),($F45&gt;$G45)*(CZ45&gt;DA45)+($F45=$G45)*(CZ45=DA45)+($F45&lt;$G45)*(CZ45&lt;DA45),"")</f>
        <v/>
      </c>
      <c r="DD45" s="229" t="str">
        <f aca="false">IF((DC45&lt;&gt;""),IF(OR($F45&lt;&gt;$G45,PrSettings!$M$4="●"),(($F45-$G45)=(CZ45-DA45))*1,0),"")</f>
        <v/>
      </c>
      <c r="DE45" s="229" t="str">
        <f aca="false">IF((DC45&lt;&gt;""),($F45=CZ45)*($G45=DA45),"")</f>
        <v/>
      </c>
      <c r="DF45" s="229" t="str">
        <f aca="false">IF(DC45&lt;&gt;"",IF(ABS($F45-$G45)&gt;=PrSettings!$M$7,(ABS($F45-$G45-CZ45+DA45)&lt;=1)*1,IF(AND(DC45,$F45=$G45,$F45&gt;=PrSettings!$M$6),(ABS(CZ45-$F45)&lt;=1)*1,IF(AND(ABS($F45-$G45-CZ45+DA45)&lt;=1,$F45+$G45&gt;=PrSettings!$M$8),(ABS(CZ45-$F45)&lt;=1)*(ABS(DA45-$G45)&lt;=1)*1,""))),"")</f>
        <v/>
      </c>
      <c r="DG45" s="236"/>
      <c r="DI45" s="227" t="n">
        <f aca="false">$B45</f>
        <v>34</v>
      </c>
      <c r="DJ45" s="228" t="str">
        <f aca="false">GrpF!$B$8</f>
        <v>Georgia</v>
      </c>
      <c r="DK45" s="229" t="n">
        <f aca="false">$D45</f>
        <v>1</v>
      </c>
      <c r="DL45" s="228" t="str">
        <f aca="false">GrpF!$D$8</f>
        <v>Portugal</v>
      </c>
      <c r="DM45" s="232"/>
      <c r="DN45" s="232"/>
      <c r="DO45" s="235"/>
      <c r="DP45" s="229" t="str">
        <f aca="false">IF(($F45&lt;&gt;"")*($G45&lt;&gt;"")*(DM45&lt;&gt;"")*(DN45&lt;&gt;""),($F45&gt;$G45)*(DM45&gt;DN45)+($F45=$G45)*(DM45=DN45)+($F45&lt;$G45)*(DM45&lt;DN45),"")</f>
        <v/>
      </c>
      <c r="DQ45" s="229" t="str">
        <f aca="false">IF((DP45&lt;&gt;""),IF(OR($F45&lt;&gt;$G45,PrSettings!$M$4="●"),(($F45-$G45)=(DM45-DN45))*1,0),"")</f>
        <v/>
      </c>
      <c r="DR45" s="229" t="str">
        <f aca="false">IF((DP45&lt;&gt;""),($F45=DM45)*($G45=DN45),"")</f>
        <v/>
      </c>
      <c r="DS45" s="229" t="str">
        <f aca="false">IF(DP45&lt;&gt;"",IF(ABS($F45-$G45)&gt;=PrSettings!$M$7,(ABS($F45-$G45-DM45+DN45)&lt;=1)*1,IF(AND(DP45,$F45=$G45,$F45&gt;=PrSettings!$M$6),(ABS(DM45-$F45)&lt;=1)*1,IF(AND(ABS($F45-$G45-DM45+DN45)&lt;=1,$F45+$G45&gt;=PrSettings!$M$8),(ABS(DM45-$F45)&lt;=1)*(ABS(DN45-$G45)&lt;=1)*1,""))),"")</f>
        <v/>
      </c>
      <c r="DT45" s="236"/>
      <c r="DV45" s="227" t="n">
        <f aca="false">$B45</f>
        <v>34</v>
      </c>
      <c r="DW45" s="228" t="str">
        <f aca="false">GrpF!$B$8</f>
        <v>Georgia</v>
      </c>
      <c r="DX45" s="229" t="n">
        <f aca="false">$D45</f>
        <v>1</v>
      </c>
      <c r="DY45" s="228" t="str">
        <f aca="false">GrpF!$D$8</f>
        <v>Portugal</v>
      </c>
      <c r="DZ45" s="232"/>
      <c r="EA45" s="232"/>
      <c r="EB45" s="235"/>
      <c r="EC45" s="229" t="str">
        <f aca="false">IF(($F45&lt;&gt;"")*($G45&lt;&gt;"")*(DZ45&lt;&gt;"")*(EA45&lt;&gt;""),($F45&gt;$G45)*(DZ45&gt;EA45)+($F45=$G45)*(DZ45=EA45)+($F45&lt;$G45)*(DZ45&lt;EA45),"")</f>
        <v/>
      </c>
      <c r="ED45" s="229" t="str">
        <f aca="false">IF((EC45&lt;&gt;""),IF(OR($F45&lt;&gt;$G45,PrSettings!$M$4="●"),(($F45-$G45)=(DZ45-EA45))*1,0),"")</f>
        <v/>
      </c>
      <c r="EE45" s="229" t="str">
        <f aca="false">IF((EC45&lt;&gt;""),($F45=DZ45)*($G45=EA45),"")</f>
        <v/>
      </c>
      <c r="EF45" s="229" t="str">
        <f aca="false">IF(EC45&lt;&gt;"",IF(ABS($F45-$G45)&gt;=PrSettings!$M$7,(ABS($F45-$G45-DZ45+EA45)&lt;=1)*1,IF(AND(EC45,$F45=$G45,$F45&gt;=PrSettings!$M$6),(ABS(DZ45-$F45)&lt;=1)*1,IF(AND(ABS($F45-$G45-DZ45+EA45)&lt;=1,$F45+$G45&gt;=PrSettings!$M$8),(ABS(DZ45-$F45)&lt;=1)*(ABS(EA45-$G45)&lt;=1)*1,""))),"")</f>
        <v/>
      </c>
      <c r="EG45" s="236"/>
      <c r="EI45" s="227" t="n">
        <f aca="false">$B45</f>
        <v>34</v>
      </c>
      <c r="EJ45" s="228" t="str">
        <f aca="false">GrpF!$B$8</f>
        <v>Georgia</v>
      </c>
      <c r="EK45" s="229" t="n">
        <f aca="false">$D45</f>
        <v>1</v>
      </c>
      <c r="EL45" s="228" t="str">
        <f aca="false">GrpF!$D$8</f>
        <v>Portugal</v>
      </c>
      <c r="EM45" s="232"/>
      <c r="EN45" s="232"/>
      <c r="EO45" s="235"/>
      <c r="EP45" s="229" t="str">
        <f aca="false">IF(($F45&lt;&gt;"")*($G45&lt;&gt;"")*(EM45&lt;&gt;"")*(EN45&lt;&gt;""),($F45&gt;$G45)*(EM45&gt;EN45)+($F45=$G45)*(EM45=EN45)+($F45&lt;$G45)*(EM45&lt;EN45),"")</f>
        <v/>
      </c>
      <c r="EQ45" s="229" t="str">
        <f aca="false">IF((EP45&lt;&gt;""),IF(OR($F45&lt;&gt;$G45,PrSettings!$M$4="●"),(($F45-$G45)=(EM45-EN45))*1,0),"")</f>
        <v/>
      </c>
      <c r="ER45" s="229" t="str">
        <f aca="false">IF((EP45&lt;&gt;""),($F45=EM45)*($G45=EN45),"")</f>
        <v/>
      </c>
      <c r="ES45" s="229" t="str">
        <f aca="false">IF(EP45&lt;&gt;"",IF(ABS($F45-$G45)&gt;=PrSettings!$M$7,(ABS($F45-$G45-EM45+EN45)&lt;=1)*1,IF(AND(EP45,$F45=$G45,$F45&gt;=PrSettings!$M$6),(ABS(EM45-$F45)&lt;=1)*1,IF(AND(ABS($F45-$G45-EM45+EN45)&lt;=1,$F45+$G45&gt;=PrSettings!$M$8),(ABS(EM45-$F45)&lt;=1)*(ABS(EN45-$G45)&lt;=1)*1,""))),"")</f>
        <v/>
      </c>
      <c r="ET45" s="236"/>
      <c r="EV45" s="227" t="n">
        <f aca="false">$B45</f>
        <v>34</v>
      </c>
      <c r="EW45" s="228" t="str">
        <f aca="false">GrpF!$B$8</f>
        <v>Georgia</v>
      </c>
      <c r="EX45" s="229" t="n">
        <f aca="false">$D45</f>
        <v>1</v>
      </c>
      <c r="EY45" s="228" t="str">
        <f aca="false">GrpF!$D$8</f>
        <v>Portugal</v>
      </c>
      <c r="EZ45" s="232"/>
      <c r="FA45" s="232"/>
      <c r="FB45" s="235"/>
      <c r="FC45" s="229" t="str">
        <f aca="false">IF(($F45&lt;&gt;"")*($G45&lt;&gt;"")*(EZ45&lt;&gt;"")*(FA45&lt;&gt;""),($F45&gt;$G45)*(EZ45&gt;FA45)+($F45=$G45)*(EZ45=FA45)+($F45&lt;$G45)*(EZ45&lt;FA45),"")</f>
        <v/>
      </c>
      <c r="FD45" s="229" t="str">
        <f aca="false">IF((FC45&lt;&gt;""),IF(OR($F45&lt;&gt;$G45,PrSettings!$M$4="●"),(($F45-$G45)=(EZ45-FA45))*1,0),"")</f>
        <v/>
      </c>
      <c r="FE45" s="229" t="str">
        <f aca="false">IF((FC45&lt;&gt;""),($F45=EZ45)*($G45=FA45),"")</f>
        <v/>
      </c>
      <c r="FF45" s="229" t="str">
        <f aca="false">IF(FC45&lt;&gt;"",IF(ABS($F45-$G45)&gt;=PrSettings!$M$7,(ABS($F45-$G45-EZ45+FA45)&lt;=1)*1,IF(AND(FC45,$F45=$G45,$F45&gt;=PrSettings!$M$6),(ABS(EZ45-$F45)&lt;=1)*1,IF(AND(ABS($F45-$G45-EZ45+FA45)&lt;=1,$F45+$G45&gt;=PrSettings!$M$8),(ABS(EZ45-$F45)&lt;=1)*(ABS(FA45-$G45)&lt;=1)*1,""))),"")</f>
        <v/>
      </c>
      <c r="FG45" s="236"/>
      <c r="FI45" s="227" t="n">
        <f aca="false">$B45</f>
        <v>34</v>
      </c>
      <c r="FJ45" s="228" t="str">
        <f aca="false">GrpF!$B$8</f>
        <v>Georgia</v>
      </c>
      <c r="FK45" s="229" t="n">
        <f aca="false">$D45</f>
        <v>1</v>
      </c>
      <c r="FL45" s="228" t="str">
        <f aca="false">GrpF!$D$8</f>
        <v>Portugal</v>
      </c>
      <c r="FM45" s="232"/>
      <c r="FN45" s="232"/>
      <c r="FO45" s="235"/>
      <c r="FP45" s="229" t="str">
        <f aca="false">IF(($F45&lt;&gt;"")*($G45&lt;&gt;"")*(FM45&lt;&gt;"")*(FN45&lt;&gt;""),($F45&gt;$G45)*(FM45&gt;FN45)+($F45=$G45)*(FM45=FN45)+($F45&lt;$G45)*(FM45&lt;FN45),"")</f>
        <v/>
      </c>
      <c r="FQ45" s="229" t="str">
        <f aca="false">IF((FP45&lt;&gt;""),IF(OR($F45&lt;&gt;$G45,PrSettings!$M$4="●"),(($F45-$G45)=(FM45-FN45))*1,0),"")</f>
        <v/>
      </c>
      <c r="FR45" s="229" t="str">
        <f aca="false">IF((FP45&lt;&gt;""),($F45=FM45)*($G45=FN45),"")</f>
        <v/>
      </c>
      <c r="FS45" s="229" t="str">
        <f aca="false">IF(FP45&lt;&gt;"",IF(ABS($F45-$G45)&gt;=PrSettings!$M$7,(ABS($F45-$G45-FM45+FN45)&lt;=1)*1,IF(AND(FP45,$F45=$G45,$F45&gt;=PrSettings!$M$6),(ABS(FM45-$F45)&lt;=1)*1,IF(AND(ABS($F45-$G45-FM45+FN45)&lt;=1,$F45+$G45&gt;=PrSettings!$M$8),(ABS(FM45-$F45)&lt;=1)*(ABS(FN45-$G45)&lt;=1)*1,""))),"")</f>
        <v/>
      </c>
      <c r="FT45" s="236"/>
      <c r="FV45" s="227" t="n">
        <f aca="false">$B45</f>
        <v>34</v>
      </c>
      <c r="FW45" s="228" t="str">
        <f aca="false">GrpF!$B$8</f>
        <v>Georgia</v>
      </c>
      <c r="FX45" s="229" t="n">
        <f aca="false">$D45</f>
        <v>1</v>
      </c>
      <c r="FY45" s="228" t="str">
        <f aca="false">GrpF!$D$8</f>
        <v>Portugal</v>
      </c>
      <c r="FZ45" s="232"/>
      <c r="GA45" s="232"/>
      <c r="GB45" s="235"/>
      <c r="GC45" s="229" t="str">
        <f aca="false">IF(($F45&lt;&gt;"")*($G45&lt;&gt;"")*(FZ45&lt;&gt;"")*(GA45&lt;&gt;""),($F45&gt;$G45)*(FZ45&gt;GA45)+($F45=$G45)*(FZ45=GA45)+($F45&lt;$G45)*(FZ45&lt;GA45),"")</f>
        <v/>
      </c>
      <c r="GD45" s="229" t="str">
        <f aca="false">IF((GC45&lt;&gt;""),IF(OR($F45&lt;&gt;$G45,PrSettings!$M$4="●"),(($F45-$G45)=(FZ45-GA45))*1,0),"")</f>
        <v/>
      </c>
      <c r="GE45" s="229" t="str">
        <f aca="false">IF((GC45&lt;&gt;""),($F45=FZ45)*($G45=GA45),"")</f>
        <v/>
      </c>
      <c r="GF45" s="229" t="str">
        <f aca="false">IF(GC45&lt;&gt;"",IF(ABS($F45-$G45)&gt;=PrSettings!$M$7,(ABS($F45-$G45-FZ45+GA45)&lt;=1)*1,IF(AND(GC45,$F45=$G45,$F45&gt;=PrSettings!$M$6),(ABS(FZ45-$F45)&lt;=1)*1,IF(AND(ABS($F45-$G45-FZ45+GA45)&lt;=1,$F45+$G45&gt;=PrSettings!$M$8),(ABS(FZ45-$F45)&lt;=1)*(ABS(GA45-$G45)&lt;=1)*1,""))),"")</f>
        <v/>
      </c>
      <c r="GG45" s="236"/>
      <c r="GI45" s="227" t="n">
        <f aca="false">$B45</f>
        <v>34</v>
      </c>
      <c r="GJ45" s="228" t="str">
        <f aca="false">GrpF!$B$8</f>
        <v>Georgia</v>
      </c>
      <c r="GK45" s="229" t="n">
        <f aca="false">$D45</f>
        <v>1</v>
      </c>
      <c r="GL45" s="228" t="str">
        <f aca="false">GrpF!$D$8</f>
        <v>Portugal</v>
      </c>
      <c r="GM45" s="232"/>
      <c r="GN45" s="232"/>
      <c r="GO45" s="235"/>
      <c r="GP45" s="229" t="str">
        <f aca="false">IF(($F45&lt;&gt;"")*($G45&lt;&gt;"")*(GM45&lt;&gt;"")*(GN45&lt;&gt;""),($F45&gt;$G45)*(GM45&gt;GN45)+($F45=$G45)*(GM45=GN45)+($F45&lt;$G45)*(GM45&lt;GN45),"")</f>
        <v/>
      </c>
      <c r="GQ45" s="229" t="str">
        <f aca="false">IF((GP45&lt;&gt;""),IF(OR($F45&lt;&gt;$G45,PrSettings!$M$4="●"),(($F45-$G45)=(GM45-GN45))*1,0),"")</f>
        <v/>
      </c>
      <c r="GR45" s="229" t="str">
        <f aca="false">IF((GP45&lt;&gt;""),($F45=GM45)*($G45=GN45),"")</f>
        <v/>
      </c>
      <c r="GS45" s="229" t="str">
        <f aca="false">IF(GP45&lt;&gt;"",IF(ABS($F45-$G45)&gt;=PrSettings!$M$7,(ABS($F45-$G45-GM45+GN45)&lt;=1)*1,IF(AND(GP45,$F45=$G45,$F45&gt;=PrSettings!$M$6),(ABS(GM45-$F45)&lt;=1)*1,IF(AND(ABS($F45-$G45-GM45+GN45)&lt;=1,$F45+$G45&gt;=PrSettings!$M$8),(ABS(GM45-$F45)&lt;=1)*(ABS(GN45-$G45)&lt;=1)*1,""))),"")</f>
        <v/>
      </c>
      <c r="GT45" s="236"/>
      <c r="GV45" s="227" t="n">
        <f aca="false">$B45</f>
        <v>34</v>
      </c>
      <c r="GW45" s="228" t="str">
        <f aca="false">GrpF!$B$8</f>
        <v>Georgia</v>
      </c>
      <c r="GX45" s="229" t="n">
        <f aca="false">$D45</f>
        <v>1</v>
      </c>
      <c r="GY45" s="228" t="str">
        <f aca="false">GrpF!$D$8</f>
        <v>Portugal</v>
      </c>
      <c r="GZ45" s="232"/>
      <c r="HA45" s="232"/>
      <c r="HB45" s="235"/>
      <c r="HC45" s="229" t="str">
        <f aca="false">IF(($F45&lt;&gt;"")*($G45&lt;&gt;"")*(GZ45&lt;&gt;"")*(HA45&lt;&gt;""),($F45&gt;$G45)*(GZ45&gt;HA45)+($F45=$G45)*(GZ45=HA45)+($F45&lt;$G45)*(GZ45&lt;HA45),"")</f>
        <v/>
      </c>
      <c r="HD45" s="229" t="str">
        <f aca="false">IF((HC45&lt;&gt;""),IF(OR($F45&lt;&gt;$G45,PrSettings!$M$4="●"),(($F45-$G45)=(GZ45-HA45))*1,0),"")</f>
        <v/>
      </c>
      <c r="HE45" s="229" t="str">
        <f aca="false">IF((HC45&lt;&gt;""),($F45=GZ45)*($G45=HA45),"")</f>
        <v/>
      </c>
      <c r="HF45" s="229" t="str">
        <f aca="false">IF(HC45&lt;&gt;"",IF(ABS($F45-$G45)&gt;=PrSettings!$M$7,(ABS($F45-$G45-GZ45+HA45)&lt;=1)*1,IF(AND(HC45,$F45=$G45,$F45&gt;=PrSettings!$M$6),(ABS(GZ45-$F45)&lt;=1)*1,IF(AND(ABS($F45-$G45-GZ45+HA45)&lt;=1,$F45+$G45&gt;=PrSettings!$M$8),(ABS(GZ45-$F45)&lt;=1)*(ABS(HA45-$G45)&lt;=1)*1,""))),"")</f>
        <v/>
      </c>
      <c r="HG45" s="236"/>
      <c r="HI45" s="227" t="n">
        <f aca="false">$B45</f>
        <v>34</v>
      </c>
      <c r="HJ45" s="228" t="str">
        <f aca="false">GrpF!$B$8</f>
        <v>Georgia</v>
      </c>
      <c r="HK45" s="229" t="n">
        <f aca="false">$D45</f>
        <v>1</v>
      </c>
      <c r="HL45" s="228" t="str">
        <f aca="false">GrpF!$D$8</f>
        <v>Portugal</v>
      </c>
      <c r="HM45" s="232"/>
      <c r="HN45" s="232"/>
      <c r="HO45" s="235"/>
      <c r="HP45" s="229" t="str">
        <f aca="false">IF(($F45&lt;&gt;"")*($G45&lt;&gt;"")*(HM45&lt;&gt;"")*(HN45&lt;&gt;""),($F45&gt;$G45)*(HM45&gt;HN45)+($F45=$G45)*(HM45=HN45)+($F45&lt;$G45)*(HM45&lt;HN45),"")</f>
        <v/>
      </c>
      <c r="HQ45" s="229" t="str">
        <f aca="false">IF((HP45&lt;&gt;""),IF(OR($F45&lt;&gt;$G45,PrSettings!$M$4="●"),(($F45-$G45)=(HM45-HN45))*1,0),"")</f>
        <v/>
      </c>
      <c r="HR45" s="229" t="str">
        <f aca="false">IF((HP45&lt;&gt;""),($F45=HM45)*($G45=HN45),"")</f>
        <v/>
      </c>
      <c r="HS45" s="229" t="str">
        <f aca="false">IF(HP45&lt;&gt;"",IF(ABS($F45-$G45)&gt;=PrSettings!$M$7,(ABS($F45-$G45-HM45+HN45)&lt;=1)*1,IF(AND(HP45,$F45=$G45,$F45&gt;=PrSettings!$M$6),(ABS(HM45-$F45)&lt;=1)*1,IF(AND(ABS($F45-$G45-HM45+HN45)&lt;=1,$F45+$G45&gt;=PrSettings!$M$8),(ABS(HM45-$F45)&lt;=1)*(ABS(HN45-$G45)&lt;=1)*1,""))),"")</f>
        <v/>
      </c>
      <c r="HT45" s="236"/>
      <c r="HV45" s="227" t="n">
        <f aca="false">$B45</f>
        <v>34</v>
      </c>
      <c r="HW45" s="228" t="str">
        <f aca="false">GrpF!$B$8</f>
        <v>Georgia</v>
      </c>
      <c r="HX45" s="229" t="n">
        <f aca="false">$D45</f>
        <v>1</v>
      </c>
      <c r="HY45" s="228" t="str">
        <f aca="false">GrpF!$D$8</f>
        <v>Portugal</v>
      </c>
      <c r="HZ45" s="232"/>
      <c r="IA45" s="232"/>
      <c r="IB45" s="235"/>
      <c r="IC45" s="229" t="str">
        <f aca="false">IF(($F45&lt;&gt;"")*($G45&lt;&gt;"")*(HZ45&lt;&gt;"")*(IA45&lt;&gt;""),($F45&gt;$G45)*(HZ45&gt;IA45)+($F45=$G45)*(HZ45=IA45)+($F45&lt;$G45)*(HZ45&lt;IA45),"")</f>
        <v/>
      </c>
      <c r="ID45" s="229" t="str">
        <f aca="false">IF((IC45&lt;&gt;""),IF(OR($F45&lt;&gt;$G45,PrSettings!$M$4="●"),(($F45-$G45)=(HZ45-IA45))*1,0),"")</f>
        <v/>
      </c>
      <c r="IE45" s="229" t="str">
        <f aca="false">IF((IC45&lt;&gt;""),($F45=HZ45)*($G45=IA45),"")</f>
        <v/>
      </c>
      <c r="IF45" s="229" t="str">
        <f aca="false">IF(IC45&lt;&gt;"",IF(ABS($F45-$G45)&gt;=PrSettings!$M$7,(ABS($F45-$G45-HZ45+IA45)&lt;=1)*1,IF(AND(IC45,$F45=$G45,$F45&gt;=PrSettings!$M$6),(ABS(HZ45-$F45)&lt;=1)*1,IF(AND(ABS($F45-$G45-HZ45+IA45)&lt;=1,$F45+$G45&gt;=PrSettings!$M$8),(ABS(HZ45-$F45)&lt;=1)*(ABS(IA45-$G45)&lt;=1)*1,""))),"")</f>
        <v/>
      </c>
      <c r="IG45" s="236"/>
      <c r="II45" s="227" t="n">
        <f aca="false">$B45</f>
        <v>34</v>
      </c>
      <c r="IJ45" s="228" t="str">
        <f aca="false">GrpF!$B$8</f>
        <v>Georgia</v>
      </c>
      <c r="IK45" s="229" t="n">
        <f aca="false">$D45</f>
        <v>1</v>
      </c>
      <c r="IL45" s="228" t="str">
        <f aca="false">GrpF!$D$8</f>
        <v>Portugal</v>
      </c>
      <c r="IM45" s="232"/>
      <c r="IN45" s="232"/>
      <c r="IO45" s="235"/>
      <c r="IP45" s="229" t="str">
        <f aca="false">IF(($F45&lt;&gt;"")*($G45&lt;&gt;"")*(IM45&lt;&gt;"")*(IN45&lt;&gt;""),($F45&gt;$G45)*(IM45&gt;IN45)+($F45=$G45)*(IM45=IN45)+($F45&lt;$G45)*(IM45&lt;IN45),"")</f>
        <v/>
      </c>
      <c r="IQ45" s="229" t="str">
        <f aca="false">IF((IP45&lt;&gt;""),IF(OR($F45&lt;&gt;$G45,PrSettings!$M$4="●"),(($F45-$G45)=(IM45-IN45))*1,0),"")</f>
        <v/>
      </c>
      <c r="IR45" s="229" t="str">
        <f aca="false">IF((IP45&lt;&gt;""),($F45=IM45)*($G45=IN45),"")</f>
        <v/>
      </c>
      <c r="IS45" s="229" t="str">
        <f aca="false">IF(IP45&lt;&gt;"",IF(ABS($F45-$G45)&gt;=PrSettings!$M$7,(ABS($F45-$G45-IM45+IN45)&lt;=1)*1,IF(AND(IP45,$F45=$G45,$F45&gt;=PrSettings!$M$6),(ABS(IM45-$F45)&lt;=1)*1,IF(AND(ABS($F45-$G45-IM45+IN45)&lt;=1,$F45+$G45&gt;=PrSettings!$M$8),(ABS(IM45-$F45)&lt;=1)*(ABS(IN45-$G45)&lt;=1)*1,""))),"")</f>
        <v/>
      </c>
      <c r="IT45" s="236"/>
      <c r="IV45" s="227" t="n">
        <f aca="false">$B45</f>
        <v>34</v>
      </c>
      <c r="IW45" s="228" t="str">
        <f aca="false">GrpF!$B$8</f>
        <v>Georgia</v>
      </c>
      <c r="IX45" s="229" t="n">
        <f aca="false">$D45</f>
        <v>1</v>
      </c>
      <c r="IY45" s="228" t="str">
        <f aca="false">GrpF!$D$8</f>
        <v>Portugal</v>
      </c>
      <c r="IZ45" s="232"/>
      <c r="JA45" s="232"/>
      <c r="JB45" s="235"/>
      <c r="JC45" s="229" t="str">
        <f aca="false">IF(($F45&lt;&gt;"")*($G45&lt;&gt;"")*(IZ45&lt;&gt;"")*(JA45&lt;&gt;""),($F45&gt;$G45)*(IZ45&gt;JA45)+($F45=$G45)*(IZ45=JA45)+($F45&lt;$G45)*(IZ45&lt;JA45),"")</f>
        <v/>
      </c>
      <c r="JD45" s="229" t="str">
        <f aca="false">IF((JC45&lt;&gt;""),IF(OR($F45&lt;&gt;$G45,PrSettings!$M$4="●"),(($F45-$G45)=(IZ45-JA45))*1,0),"")</f>
        <v/>
      </c>
      <c r="JE45" s="229" t="str">
        <f aca="false">IF((JC45&lt;&gt;""),($F45=IZ45)*($G45=JA45),"")</f>
        <v/>
      </c>
      <c r="JF45" s="229" t="str">
        <f aca="false">IF(JC45&lt;&gt;"",IF(ABS($F45-$G45)&gt;=PrSettings!$M$7,(ABS($F45-$G45-IZ45+JA45)&lt;=1)*1,IF(AND(JC45,$F45=$G45,$F45&gt;=PrSettings!$M$6),(ABS(IZ45-$F45)&lt;=1)*1,IF(AND(ABS($F45-$G45-IZ45+JA45)&lt;=1,$F45+$G45&gt;=PrSettings!$M$8),(ABS(IZ45-$F45)&lt;=1)*(ABS(JA45-$G45)&lt;=1)*1,""))),"")</f>
        <v/>
      </c>
      <c r="JG45" s="236"/>
      <c r="JI45" s="227" t="n">
        <f aca="false">$B45</f>
        <v>34</v>
      </c>
      <c r="JJ45" s="228" t="str">
        <f aca="false">GrpF!$B$8</f>
        <v>Georgia</v>
      </c>
      <c r="JK45" s="229" t="n">
        <f aca="false">$D45</f>
        <v>1</v>
      </c>
      <c r="JL45" s="228" t="str">
        <f aca="false">GrpF!$D$8</f>
        <v>Portugal</v>
      </c>
      <c r="JM45" s="232"/>
      <c r="JN45" s="232"/>
      <c r="JO45" s="235"/>
      <c r="JP45" s="229" t="str">
        <f aca="false">IF(($F45&lt;&gt;"")*($G45&lt;&gt;"")*(JM45&lt;&gt;"")*(JN45&lt;&gt;""),($F45&gt;$G45)*(JM45&gt;JN45)+($F45=$G45)*(JM45=JN45)+($F45&lt;$G45)*(JM45&lt;JN45),"")</f>
        <v/>
      </c>
      <c r="JQ45" s="229" t="str">
        <f aca="false">IF((JP45&lt;&gt;""),IF(OR($F45&lt;&gt;$G45,PrSettings!$M$4="●"),(($F45-$G45)=(JM45-JN45))*1,0),"")</f>
        <v/>
      </c>
      <c r="JR45" s="229" t="str">
        <f aca="false">IF((JP45&lt;&gt;""),($F45=JM45)*($G45=JN45),"")</f>
        <v/>
      </c>
      <c r="JS45" s="229" t="str">
        <f aca="false">IF(JP45&lt;&gt;"",IF(ABS($F45-$G45)&gt;=PrSettings!$M$7,(ABS($F45-$G45-JM45+JN45)&lt;=1)*1,IF(AND(JP45,$F45=$G45,$F45&gt;=PrSettings!$M$6),(ABS(JM45-$F45)&lt;=1)*1,IF(AND(ABS($F45-$G45-JM45+JN45)&lt;=1,$F45+$G45&gt;=PrSettings!$M$8),(ABS(JM45-$F45)&lt;=1)*(ABS(JN45-$G45)&lt;=1)*1,""))),"")</f>
        <v/>
      </c>
      <c r="JT45" s="236"/>
      <c r="JV45" s="227" t="n">
        <f aca="false">$B45</f>
        <v>34</v>
      </c>
      <c r="JW45" s="228" t="str">
        <f aca="false">GrpF!$B$8</f>
        <v>Georgia</v>
      </c>
      <c r="JX45" s="229" t="n">
        <f aca="false">$D45</f>
        <v>1</v>
      </c>
      <c r="JY45" s="228" t="str">
        <f aca="false">GrpF!$D$8</f>
        <v>Portugal</v>
      </c>
      <c r="JZ45" s="232"/>
      <c r="KA45" s="232"/>
      <c r="KB45" s="235"/>
      <c r="KC45" s="229" t="str">
        <f aca="false">IF(($F45&lt;&gt;"")*($G45&lt;&gt;"")*(JZ45&lt;&gt;"")*(KA45&lt;&gt;""),($F45&gt;$G45)*(JZ45&gt;KA45)+($F45=$G45)*(JZ45=KA45)+($F45&lt;$G45)*(JZ45&lt;KA45),"")</f>
        <v/>
      </c>
      <c r="KD45" s="229" t="str">
        <f aca="false">IF((KC45&lt;&gt;""),IF(OR($F45&lt;&gt;$G45,PrSettings!$M$4="●"),(($F45-$G45)=(JZ45-KA45))*1,0),"")</f>
        <v/>
      </c>
      <c r="KE45" s="229" t="str">
        <f aca="false">IF((KC45&lt;&gt;""),($F45=JZ45)*($G45=KA45),"")</f>
        <v/>
      </c>
      <c r="KF45" s="229" t="str">
        <f aca="false">IF(KC45&lt;&gt;"",IF(ABS($F45-$G45)&gt;=PrSettings!$M$7,(ABS($F45-$G45-JZ45+KA45)&lt;=1)*1,IF(AND(KC45,$F45=$G45,$F45&gt;=PrSettings!$M$6),(ABS(JZ45-$F45)&lt;=1)*1,IF(AND(ABS($F45-$G45-JZ45+KA45)&lt;=1,$F45+$G45&gt;=PrSettings!$M$8),(ABS(JZ45-$F45)&lt;=1)*(ABS(KA45-$G45)&lt;=1)*1,""))),"")</f>
        <v/>
      </c>
      <c r="KG45" s="236"/>
      <c r="KI45" s="227" t="n">
        <f aca="false">$B45</f>
        <v>34</v>
      </c>
      <c r="KJ45" s="228" t="str">
        <f aca="false">GrpF!$B$8</f>
        <v>Georgia</v>
      </c>
      <c r="KK45" s="229" t="n">
        <f aca="false">$D45</f>
        <v>1</v>
      </c>
      <c r="KL45" s="228" t="str">
        <f aca="false">GrpF!$D$8</f>
        <v>Portugal</v>
      </c>
      <c r="KM45" s="232"/>
      <c r="KN45" s="232"/>
      <c r="KO45" s="235"/>
      <c r="KP45" s="229" t="str">
        <f aca="false">IF(($F45&lt;&gt;"")*($G45&lt;&gt;"")*(KM45&lt;&gt;"")*(KN45&lt;&gt;""),($F45&gt;$G45)*(KM45&gt;KN45)+($F45=$G45)*(KM45=KN45)+($F45&lt;$G45)*(KM45&lt;KN45),"")</f>
        <v/>
      </c>
      <c r="KQ45" s="229" t="str">
        <f aca="false">IF((KP45&lt;&gt;""),IF(OR($F45&lt;&gt;$G45,PrSettings!$M$4="●"),(($F45-$G45)=(KM45-KN45))*1,0),"")</f>
        <v/>
      </c>
      <c r="KR45" s="229" t="str">
        <f aca="false">IF((KP45&lt;&gt;""),($F45=KM45)*($G45=KN45),"")</f>
        <v/>
      </c>
      <c r="KS45" s="229" t="str">
        <f aca="false">IF(KP45&lt;&gt;"",IF(ABS($F45-$G45)&gt;=PrSettings!$M$7,(ABS($F45-$G45-KM45+KN45)&lt;=1)*1,IF(AND(KP45,$F45=$G45,$F45&gt;=PrSettings!$M$6),(ABS(KM45-$F45)&lt;=1)*1,IF(AND(ABS($F45-$G45-KM45+KN45)&lt;=1,$F45+$G45&gt;=PrSettings!$M$8),(ABS(KM45-$F45)&lt;=1)*(ABS(KN45-$G45)&lt;=1)*1,""))),"")</f>
        <v/>
      </c>
      <c r="KT45" s="236"/>
      <c r="KV45" s="227" t="n">
        <f aca="false">$B45</f>
        <v>34</v>
      </c>
      <c r="KW45" s="228" t="str">
        <f aca="false">GrpF!$B$8</f>
        <v>Georgia</v>
      </c>
      <c r="KX45" s="229" t="n">
        <f aca="false">$D45</f>
        <v>1</v>
      </c>
      <c r="KY45" s="228" t="str">
        <f aca="false">GrpF!$D$8</f>
        <v>Portugal</v>
      </c>
      <c r="KZ45" s="232"/>
      <c r="LA45" s="232"/>
      <c r="LB45" s="235"/>
      <c r="LC45" s="229" t="str">
        <f aca="false">IF(($F45&lt;&gt;"")*($G45&lt;&gt;"")*(KZ45&lt;&gt;"")*(LA45&lt;&gt;""),($F45&gt;$G45)*(KZ45&gt;LA45)+($F45=$G45)*(KZ45=LA45)+($F45&lt;$G45)*(KZ45&lt;LA45),"")</f>
        <v/>
      </c>
      <c r="LD45" s="229" t="str">
        <f aca="false">IF((LC45&lt;&gt;""),IF(OR($F45&lt;&gt;$G45,PrSettings!$M$4="●"),(($F45-$G45)=(KZ45-LA45))*1,0),"")</f>
        <v/>
      </c>
      <c r="LE45" s="229" t="str">
        <f aca="false">IF((LC45&lt;&gt;""),($F45=KZ45)*($G45=LA45),"")</f>
        <v/>
      </c>
      <c r="LF45" s="229" t="str">
        <f aca="false">IF(LC45&lt;&gt;"",IF(ABS($F45-$G45)&gt;=PrSettings!$M$7,(ABS($F45-$G45-KZ45+LA45)&lt;=1)*1,IF(AND(LC45,$F45=$G45,$F45&gt;=PrSettings!$M$6),(ABS(KZ45-$F45)&lt;=1)*1,IF(AND(ABS($F45-$G45-KZ45+LA45)&lt;=1,$F45+$G45&gt;=PrSettings!$M$8),(ABS(KZ45-$F45)&lt;=1)*(ABS(LA45-$G45)&lt;=1)*1,""))),"")</f>
        <v/>
      </c>
      <c r="LG45" s="236"/>
      <c r="LI45" s="227" t="n">
        <f aca="false">$B45</f>
        <v>34</v>
      </c>
      <c r="LJ45" s="228" t="str">
        <f aca="false">GrpF!$B$8</f>
        <v>Georgia</v>
      </c>
      <c r="LK45" s="229" t="n">
        <f aca="false">$D45</f>
        <v>1</v>
      </c>
      <c r="LL45" s="228" t="str">
        <f aca="false">GrpF!$D$8</f>
        <v>Portugal</v>
      </c>
      <c r="LM45" s="232"/>
      <c r="LN45" s="232"/>
      <c r="LO45" s="235"/>
      <c r="LP45" s="229" t="str">
        <f aca="false">IF(($F45&lt;&gt;"")*($G45&lt;&gt;"")*(LM45&lt;&gt;"")*(LN45&lt;&gt;""),($F45&gt;$G45)*(LM45&gt;LN45)+($F45=$G45)*(LM45=LN45)+($F45&lt;$G45)*(LM45&lt;LN45),"")</f>
        <v/>
      </c>
      <c r="LQ45" s="229" t="str">
        <f aca="false">IF((LP45&lt;&gt;""),IF(OR($F45&lt;&gt;$G45,PrSettings!$M$4="●"),(($F45-$G45)=(LM45-LN45))*1,0),"")</f>
        <v/>
      </c>
      <c r="LR45" s="229" t="str">
        <f aca="false">IF((LP45&lt;&gt;""),($F45=LM45)*($G45=LN45),"")</f>
        <v/>
      </c>
      <c r="LS45" s="229" t="str">
        <f aca="false">IF(LP45&lt;&gt;"",IF(ABS($F45-$G45)&gt;=PrSettings!$M$7,(ABS($F45-$G45-LM45+LN45)&lt;=1)*1,IF(AND(LP45,$F45=$G45,$F45&gt;=PrSettings!$M$6),(ABS(LM45-$F45)&lt;=1)*1,IF(AND(ABS($F45-$G45-LM45+LN45)&lt;=1,$F45+$G45&gt;=PrSettings!$M$8),(ABS(LM45-$F45)&lt;=1)*(ABS(LN45-$G45)&lt;=1)*1,""))),"")</f>
        <v/>
      </c>
      <c r="LT45" s="236"/>
      <c r="LV45" s="227" t="n">
        <f aca="false">$B45</f>
        <v>34</v>
      </c>
      <c r="LW45" s="228" t="str">
        <f aca="false">GrpF!$B$8</f>
        <v>Georgia</v>
      </c>
      <c r="LX45" s="229" t="n">
        <f aca="false">$D45</f>
        <v>1</v>
      </c>
      <c r="LY45" s="228" t="str">
        <f aca="false">GrpF!$D$8</f>
        <v>Portugal</v>
      </c>
      <c r="LZ45" s="232"/>
      <c r="MA45" s="232"/>
      <c r="MB45" s="235"/>
      <c r="MC45" s="229" t="str">
        <f aca="false">IF(($F45&lt;&gt;"")*($G45&lt;&gt;"")*(LZ45&lt;&gt;"")*(MA45&lt;&gt;""),($F45&gt;$G45)*(LZ45&gt;MA45)+($F45=$G45)*(LZ45=MA45)+($F45&lt;$G45)*(LZ45&lt;MA45),"")</f>
        <v/>
      </c>
      <c r="MD45" s="229" t="str">
        <f aca="false">IF((MC45&lt;&gt;""),IF(OR($F45&lt;&gt;$G45,PrSettings!$M$4="●"),(($F45-$G45)=(LZ45-MA45))*1,0),"")</f>
        <v/>
      </c>
      <c r="ME45" s="229" t="str">
        <f aca="false">IF((MC45&lt;&gt;""),($F45=LZ45)*($G45=MA45),"")</f>
        <v/>
      </c>
      <c r="MF45" s="229" t="str">
        <f aca="false">IF(MC45&lt;&gt;"",IF(ABS($F45-$G45)&gt;=PrSettings!$M$7,(ABS($F45-$G45-LZ45+MA45)&lt;=1)*1,IF(AND(MC45,$F45=$G45,$F45&gt;=PrSettings!$M$6),(ABS(LZ45-$F45)&lt;=1)*1,IF(AND(ABS($F45-$G45-LZ45+MA45)&lt;=1,$F45+$G45&gt;=PrSettings!$M$8),(ABS(LZ45-$F45)&lt;=1)*(ABS(MA45-$G45)&lt;=1)*1,""))),"")</f>
        <v/>
      </c>
      <c r="MG45" s="236"/>
    </row>
    <row r="46" customFormat="false" ht="15.75" hidden="false" customHeight="true" outlineLevel="0" collapsed="false">
      <c r="A46" s="153"/>
      <c r="B46" s="227" t="n">
        <f aca="false" t="array" ref="B46:B46">INDEX(Groups!$C$7:$C$35,MATCH(C46,Groups!$D$7:$D$35,0))</f>
        <v>17</v>
      </c>
      <c r="C46" s="228" t="str">
        <f aca="false">GrpF!$B$9</f>
        <v>Czechia</v>
      </c>
      <c r="D46" s="229" t="n">
        <f aca="false" t="array" ref="D46:D46">INDEX(Groups!$C$7:$C$35,MATCH(E46,Groups!$D$7:$D$35,0))</f>
        <v>7</v>
      </c>
      <c r="E46" s="228" t="str">
        <f aca="false">GrpF!$D$9</f>
        <v>Türkiye</v>
      </c>
      <c r="F46" s="230" t="n">
        <f aca="false">GrpF!$E$9</f>
        <v>1</v>
      </c>
      <c r="G46" s="231" t="n">
        <f aca="false">GrpF!$G$9</f>
        <v>0</v>
      </c>
      <c r="H46" s="107"/>
      <c r="I46" s="227" t="n">
        <f aca="false">$B46</f>
        <v>17</v>
      </c>
      <c r="J46" s="228" t="str">
        <f aca="false">GrpF!$B$9</f>
        <v>Czechia</v>
      </c>
      <c r="K46" s="229" t="n">
        <f aca="false">$D46</f>
        <v>7</v>
      </c>
      <c r="L46" s="228" t="str">
        <f aca="false">GrpF!$D$9</f>
        <v>Türkiye</v>
      </c>
      <c r="M46" s="232"/>
      <c r="N46" s="232"/>
      <c r="O46" s="237"/>
      <c r="P46" s="229" t="str">
        <f aca="false">IF(($F46&lt;&gt;"")*($G46&lt;&gt;"")*(M46&lt;&gt;"")*(N46&lt;&gt;""),($F46&gt;$G46)*(M46&gt;N46)+($F46=$G46)*(M46=N46)+($F46&lt;$G46)*(M46&lt;N46),"")</f>
        <v/>
      </c>
      <c r="Q46" s="229" t="str">
        <f aca="false">IF((P46&lt;&gt;""),IF(OR($F46&lt;&gt;$G46,PrSettings!$M$4="●"),(($F46-$G46)=(M46-N46))*1,0),"")</f>
        <v/>
      </c>
      <c r="R46" s="229" t="str">
        <f aca="false">IF((P46&lt;&gt;""),($F46=M46)*($G46=N46),"")</f>
        <v/>
      </c>
      <c r="S46" s="229" t="str">
        <f aca="false">IF(P46&lt;&gt;"",IF(ABS($F46-$G46)&gt;=PrSettings!$M$7,(ABS($F46-$G46-M46+N46)&lt;=1)*1,IF(AND(P46,$F46=$G46,$F46&gt;=PrSettings!$M$6),(ABS(M46-$F46)&lt;=1)*1,IF(AND(ABS($F46-$G46-M46+N46)&lt;=1,$F46+$G46&gt;=PrSettings!$M$8),(ABS(M46-$F46)&lt;=1)*(ABS(N46-$G46)&lt;=1)*1,""))),"")</f>
        <v/>
      </c>
      <c r="T46" s="238"/>
      <c r="V46" s="227" t="n">
        <f aca="false">$B46</f>
        <v>17</v>
      </c>
      <c r="W46" s="228" t="str">
        <f aca="false">GrpF!$B$9</f>
        <v>Czechia</v>
      </c>
      <c r="X46" s="229" t="n">
        <f aca="false">$D46</f>
        <v>7</v>
      </c>
      <c r="Y46" s="228" t="str">
        <f aca="false">GrpF!$D$9</f>
        <v>Türkiye</v>
      </c>
      <c r="Z46" s="232"/>
      <c r="AA46" s="232"/>
      <c r="AB46" s="237"/>
      <c r="AC46" s="229" t="str">
        <f aca="false">IF(($F46&lt;&gt;"")*($G46&lt;&gt;"")*(Z46&lt;&gt;"")*(AA46&lt;&gt;""),($F46&gt;$G46)*(Z46&gt;AA46)+($F46=$G46)*(Z46=AA46)+($F46&lt;$G46)*(Z46&lt;AA46),"")</f>
        <v/>
      </c>
      <c r="AD46" s="229" t="str">
        <f aca="false">IF((AC46&lt;&gt;""),IF(OR($F46&lt;&gt;$G46,PrSettings!$M$4="●"),(($F46-$G46)=(Z46-AA46))*1,0),"")</f>
        <v/>
      </c>
      <c r="AE46" s="229" t="str">
        <f aca="false">IF((AC46&lt;&gt;""),($F46=Z46)*($G46=AA46),"")</f>
        <v/>
      </c>
      <c r="AF46" s="229" t="str">
        <f aca="false">IF(AC46&lt;&gt;"",IF(ABS($F46-$G46)&gt;=PrSettings!$M$7,(ABS($F46-$G46-Z46+AA46)&lt;=1)*1,IF(AND(AC46,$F46=$G46,$F46&gt;=PrSettings!$M$6),(ABS(Z46-$F46)&lt;=1)*1,IF(AND(ABS($F46-$G46-Z46+AA46)&lt;=1,$F46+$G46&gt;=PrSettings!$M$8),(ABS(Z46-$F46)&lt;=1)*(ABS(AA46-$G46)&lt;=1)*1,""))),"")</f>
        <v/>
      </c>
      <c r="AG46" s="238"/>
      <c r="AI46" s="227" t="n">
        <f aca="false">$B46</f>
        <v>17</v>
      </c>
      <c r="AJ46" s="228" t="str">
        <f aca="false">GrpF!$B$9</f>
        <v>Czechia</v>
      </c>
      <c r="AK46" s="229" t="n">
        <f aca="false">$D46</f>
        <v>7</v>
      </c>
      <c r="AL46" s="228" t="str">
        <f aca="false">GrpF!$D$9</f>
        <v>Türkiye</v>
      </c>
      <c r="AM46" s="232"/>
      <c r="AN46" s="232"/>
      <c r="AO46" s="237"/>
      <c r="AP46" s="229" t="str">
        <f aca="false">IF(($F46&lt;&gt;"")*($G46&lt;&gt;"")*(AM46&lt;&gt;"")*(AN46&lt;&gt;""),($F46&gt;$G46)*(AM46&gt;AN46)+($F46=$G46)*(AM46=AN46)+($F46&lt;$G46)*(AM46&lt;AN46),"")</f>
        <v/>
      </c>
      <c r="AQ46" s="229" t="str">
        <f aca="false">IF((AP46&lt;&gt;""),IF(OR($F46&lt;&gt;$G46,PrSettings!$M$4="●"),(($F46-$G46)=(AM46-AN46))*1,0),"")</f>
        <v/>
      </c>
      <c r="AR46" s="229" t="str">
        <f aca="false">IF((AP46&lt;&gt;""),($F46=AM46)*($G46=AN46),"")</f>
        <v/>
      </c>
      <c r="AS46" s="229" t="str">
        <f aca="false">IF(AP46&lt;&gt;"",IF(ABS($F46-$G46)&gt;=PrSettings!$M$7,(ABS($F46-$G46-AM46+AN46)&lt;=1)*1,IF(AND(AP46,$F46=$G46,$F46&gt;=PrSettings!$M$6),(ABS(AM46-$F46)&lt;=1)*1,IF(AND(ABS($F46-$G46-AM46+AN46)&lt;=1,$F46+$G46&gt;=PrSettings!$M$8),(ABS(AM46-$F46)&lt;=1)*(ABS(AN46-$G46)&lt;=1)*1,""))),"")</f>
        <v/>
      </c>
      <c r="AT46" s="238"/>
      <c r="AV46" s="227" t="n">
        <f aca="false">$B46</f>
        <v>17</v>
      </c>
      <c r="AW46" s="228" t="str">
        <f aca="false">GrpF!$B$9</f>
        <v>Czechia</v>
      </c>
      <c r="AX46" s="229" t="n">
        <f aca="false">$D46</f>
        <v>7</v>
      </c>
      <c r="AY46" s="228" t="str">
        <f aca="false">GrpF!$D$9</f>
        <v>Türkiye</v>
      </c>
      <c r="AZ46" s="232"/>
      <c r="BA46" s="232"/>
      <c r="BB46" s="237"/>
      <c r="BC46" s="229" t="str">
        <f aca="false">IF(($F46&lt;&gt;"")*($G46&lt;&gt;"")*(AZ46&lt;&gt;"")*(BA46&lt;&gt;""),($F46&gt;$G46)*(AZ46&gt;BA46)+($F46=$G46)*(AZ46=BA46)+($F46&lt;$G46)*(AZ46&lt;BA46),"")</f>
        <v/>
      </c>
      <c r="BD46" s="229" t="str">
        <f aca="false">IF((BC46&lt;&gt;""),IF(OR($F46&lt;&gt;$G46,PrSettings!$M$4="●"),(($F46-$G46)=(AZ46-BA46))*1,0),"")</f>
        <v/>
      </c>
      <c r="BE46" s="229" t="str">
        <f aca="false">IF((BC46&lt;&gt;""),($F46=AZ46)*($G46=BA46),"")</f>
        <v/>
      </c>
      <c r="BF46" s="229" t="str">
        <f aca="false">IF(BC46&lt;&gt;"",IF(ABS($F46-$G46)&gt;=PrSettings!$M$7,(ABS($F46-$G46-AZ46+BA46)&lt;=1)*1,IF(AND(BC46,$F46=$G46,$F46&gt;=PrSettings!$M$6),(ABS(AZ46-$F46)&lt;=1)*1,IF(AND(ABS($F46-$G46-AZ46+BA46)&lt;=1,$F46+$G46&gt;=PrSettings!$M$8),(ABS(AZ46-$F46)&lt;=1)*(ABS(BA46-$G46)&lt;=1)*1,""))),"")</f>
        <v/>
      </c>
      <c r="BG46" s="238"/>
      <c r="BI46" s="227" t="n">
        <f aca="false">$B46</f>
        <v>17</v>
      </c>
      <c r="BJ46" s="228" t="str">
        <f aca="false">GrpF!$B$9</f>
        <v>Czechia</v>
      </c>
      <c r="BK46" s="229" t="n">
        <f aca="false">$D46</f>
        <v>7</v>
      </c>
      <c r="BL46" s="228" t="str">
        <f aca="false">GrpF!$D$9</f>
        <v>Türkiye</v>
      </c>
      <c r="BM46" s="232"/>
      <c r="BN46" s="232"/>
      <c r="BO46" s="237"/>
      <c r="BP46" s="229" t="str">
        <f aca="false">IF(($F46&lt;&gt;"")*($G46&lt;&gt;"")*(BM46&lt;&gt;"")*(BN46&lt;&gt;""),($F46&gt;$G46)*(BM46&gt;BN46)+($F46=$G46)*(BM46=BN46)+($F46&lt;$G46)*(BM46&lt;BN46),"")</f>
        <v/>
      </c>
      <c r="BQ46" s="229" t="str">
        <f aca="false">IF((BP46&lt;&gt;""),IF(OR($F46&lt;&gt;$G46,PrSettings!$M$4="●"),(($F46-$G46)=(BM46-BN46))*1,0),"")</f>
        <v/>
      </c>
      <c r="BR46" s="229" t="str">
        <f aca="false">IF((BP46&lt;&gt;""),($F46=BM46)*($G46=BN46),"")</f>
        <v/>
      </c>
      <c r="BS46" s="229" t="str">
        <f aca="false">IF(BP46&lt;&gt;"",IF(ABS($F46-$G46)&gt;=PrSettings!$M$7,(ABS($F46-$G46-BM46+BN46)&lt;=1)*1,IF(AND(BP46,$F46=$G46,$F46&gt;=PrSettings!$M$6),(ABS(BM46-$F46)&lt;=1)*1,IF(AND(ABS($F46-$G46-BM46+BN46)&lt;=1,$F46+$G46&gt;=PrSettings!$M$8),(ABS(BM46-$F46)&lt;=1)*(ABS(BN46-$G46)&lt;=1)*1,""))),"")</f>
        <v/>
      </c>
      <c r="BT46" s="238"/>
      <c r="BV46" s="227" t="n">
        <f aca="false">$B46</f>
        <v>17</v>
      </c>
      <c r="BW46" s="228" t="str">
        <f aca="false">GrpF!$B$9</f>
        <v>Czechia</v>
      </c>
      <c r="BX46" s="229" t="n">
        <f aca="false">$D46</f>
        <v>7</v>
      </c>
      <c r="BY46" s="228" t="str">
        <f aca="false">GrpF!$D$9</f>
        <v>Türkiye</v>
      </c>
      <c r="BZ46" s="232"/>
      <c r="CA46" s="232"/>
      <c r="CB46" s="237"/>
      <c r="CC46" s="229" t="str">
        <f aca="false">IF(($F46&lt;&gt;"")*($G46&lt;&gt;"")*(BZ46&lt;&gt;"")*(CA46&lt;&gt;""),($F46&gt;$G46)*(BZ46&gt;CA46)+($F46=$G46)*(BZ46=CA46)+($F46&lt;$G46)*(BZ46&lt;CA46),"")</f>
        <v/>
      </c>
      <c r="CD46" s="229" t="str">
        <f aca="false">IF((CC46&lt;&gt;""),IF(OR($F46&lt;&gt;$G46,PrSettings!$M$4="●"),(($F46-$G46)=(BZ46-CA46))*1,0),"")</f>
        <v/>
      </c>
      <c r="CE46" s="229" t="str">
        <f aca="false">IF((CC46&lt;&gt;""),($F46=BZ46)*($G46=CA46),"")</f>
        <v/>
      </c>
      <c r="CF46" s="229" t="str">
        <f aca="false">IF(CC46&lt;&gt;"",IF(ABS($F46-$G46)&gt;=PrSettings!$M$7,(ABS($F46-$G46-BZ46+CA46)&lt;=1)*1,IF(AND(CC46,$F46=$G46,$F46&gt;=PrSettings!$M$6),(ABS(BZ46-$F46)&lt;=1)*1,IF(AND(ABS($F46-$G46-BZ46+CA46)&lt;=1,$F46+$G46&gt;=PrSettings!$M$8),(ABS(BZ46-$F46)&lt;=1)*(ABS(CA46-$G46)&lt;=1)*1,""))),"")</f>
        <v/>
      </c>
      <c r="CG46" s="238"/>
      <c r="CI46" s="227" t="n">
        <f aca="false">$B46</f>
        <v>17</v>
      </c>
      <c r="CJ46" s="228" t="str">
        <f aca="false">GrpF!$B$9</f>
        <v>Czechia</v>
      </c>
      <c r="CK46" s="229" t="n">
        <f aca="false">$D46</f>
        <v>7</v>
      </c>
      <c r="CL46" s="228" t="str">
        <f aca="false">GrpF!$D$9</f>
        <v>Türkiye</v>
      </c>
      <c r="CM46" s="232"/>
      <c r="CN46" s="232"/>
      <c r="CO46" s="237"/>
      <c r="CP46" s="229" t="str">
        <f aca="false">IF(($F46&lt;&gt;"")*($G46&lt;&gt;"")*(CM46&lt;&gt;"")*(CN46&lt;&gt;""),($F46&gt;$G46)*(CM46&gt;CN46)+($F46=$G46)*(CM46=CN46)+($F46&lt;$G46)*(CM46&lt;CN46),"")</f>
        <v/>
      </c>
      <c r="CQ46" s="229" t="str">
        <f aca="false">IF((CP46&lt;&gt;""),IF(OR($F46&lt;&gt;$G46,PrSettings!$M$4="●"),(($F46-$G46)=(CM46-CN46))*1,0),"")</f>
        <v/>
      </c>
      <c r="CR46" s="229" t="str">
        <f aca="false">IF((CP46&lt;&gt;""),($F46=CM46)*($G46=CN46),"")</f>
        <v/>
      </c>
      <c r="CS46" s="229" t="str">
        <f aca="false">IF(CP46&lt;&gt;"",IF(ABS($F46-$G46)&gt;=PrSettings!$M$7,(ABS($F46-$G46-CM46+CN46)&lt;=1)*1,IF(AND(CP46,$F46=$G46,$F46&gt;=PrSettings!$M$6),(ABS(CM46-$F46)&lt;=1)*1,IF(AND(ABS($F46-$G46-CM46+CN46)&lt;=1,$F46+$G46&gt;=PrSettings!$M$8),(ABS(CM46-$F46)&lt;=1)*(ABS(CN46-$G46)&lt;=1)*1,""))),"")</f>
        <v/>
      </c>
      <c r="CT46" s="238"/>
      <c r="CV46" s="227" t="n">
        <f aca="false">$B46</f>
        <v>17</v>
      </c>
      <c r="CW46" s="228" t="str">
        <f aca="false">GrpF!$B$9</f>
        <v>Czechia</v>
      </c>
      <c r="CX46" s="229" t="n">
        <f aca="false">$D46</f>
        <v>7</v>
      </c>
      <c r="CY46" s="228" t="str">
        <f aca="false">GrpF!$D$9</f>
        <v>Türkiye</v>
      </c>
      <c r="CZ46" s="232"/>
      <c r="DA46" s="232"/>
      <c r="DB46" s="237"/>
      <c r="DC46" s="229" t="str">
        <f aca="false">IF(($F46&lt;&gt;"")*($G46&lt;&gt;"")*(CZ46&lt;&gt;"")*(DA46&lt;&gt;""),($F46&gt;$G46)*(CZ46&gt;DA46)+($F46=$G46)*(CZ46=DA46)+($F46&lt;$G46)*(CZ46&lt;DA46),"")</f>
        <v/>
      </c>
      <c r="DD46" s="229" t="str">
        <f aca="false">IF((DC46&lt;&gt;""),IF(OR($F46&lt;&gt;$G46,PrSettings!$M$4="●"),(($F46-$G46)=(CZ46-DA46))*1,0),"")</f>
        <v/>
      </c>
      <c r="DE46" s="229" t="str">
        <f aca="false">IF((DC46&lt;&gt;""),($F46=CZ46)*($G46=DA46),"")</f>
        <v/>
      </c>
      <c r="DF46" s="229" t="str">
        <f aca="false">IF(DC46&lt;&gt;"",IF(ABS($F46-$G46)&gt;=PrSettings!$M$7,(ABS($F46-$G46-CZ46+DA46)&lt;=1)*1,IF(AND(DC46,$F46=$G46,$F46&gt;=PrSettings!$M$6),(ABS(CZ46-$F46)&lt;=1)*1,IF(AND(ABS($F46-$G46-CZ46+DA46)&lt;=1,$F46+$G46&gt;=PrSettings!$M$8),(ABS(CZ46-$F46)&lt;=1)*(ABS(DA46-$G46)&lt;=1)*1,""))),"")</f>
        <v/>
      </c>
      <c r="DG46" s="238"/>
      <c r="DI46" s="227" t="n">
        <f aca="false">$B46</f>
        <v>17</v>
      </c>
      <c r="DJ46" s="228" t="str">
        <f aca="false">GrpF!$B$9</f>
        <v>Czechia</v>
      </c>
      <c r="DK46" s="229" t="n">
        <f aca="false">$D46</f>
        <v>7</v>
      </c>
      <c r="DL46" s="228" t="str">
        <f aca="false">GrpF!$D$9</f>
        <v>Türkiye</v>
      </c>
      <c r="DM46" s="232"/>
      <c r="DN46" s="232"/>
      <c r="DO46" s="237"/>
      <c r="DP46" s="229" t="str">
        <f aca="false">IF(($F46&lt;&gt;"")*($G46&lt;&gt;"")*(DM46&lt;&gt;"")*(DN46&lt;&gt;""),($F46&gt;$G46)*(DM46&gt;DN46)+($F46=$G46)*(DM46=DN46)+($F46&lt;$G46)*(DM46&lt;DN46),"")</f>
        <v/>
      </c>
      <c r="DQ46" s="229" t="str">
        <f aca="false">IF((DP46&lt;&gt;""),IF(OR($F46&lt;&gt;$G46,PrSettings!$M$4="●"),(($F46-$G46)=(DM46-DN46))*1,0),"")</f>
        <v/>
      </c>
      <c r="DR46" s="229" t="str">
        <f aca="false">IF((DP46&lt;&gt;""),($F46=DM46)*($G46=DN46),"")</f>
        <v/>
      </c>
      <c r="DS46" s="229" t="str">
        <f aca="false">IF(DP46&lt;&gt;"",IF(ABS($F46-$G46)&gt;=PrSettings!$M$7,(ABS($F46-$G46-DM46+DN46)&lt;=1)*1,IF(AND(DP46,$F46=$G46,$F46&gt;=PrSettings!$M$6),(ABS(DM46-$F46)&lt;=1)*1,IF(AND(ABS($F46-$G46-DM46+DN46)&lt;=1,$F46+$G46&gt;=PrSettings!$M$8),(ABS(DM46-$F46)&lt;=1)*(ABS(DN46-$G46)&lt;=1)*1,""))),"")</f>
        <v/>
      </c>
      <c r="DT46" s="238"/>
      <c r="DV46" s="227" t="n">
        <f aca="false">$B46</f>
        <v>17</v>
      </c>
      <c r="DW46" s="228" t="str">
        <f aca="false">GrpF!$B$9</f>
        <v>Czechia</v>
      </c>
      <c r="DX46" s="229" t="n">
        <f aca="false">$D46</f>
        <v>7</v>
      </c>
      <c r="DY46" s="228" t="str">
        <f aca="false">GrpF!$D$9</f>
        <v>Türkiye</v>
      </c>
      <c r="DZ46" s="232"/>
      <c r="EA46" s="232"/>
      <c r="EB46" s="237"/>
      <c r="EC46" s="229" t="str">
        <f aca="false">IF(($F46&lt;&gt;"")*($G46&lt;&gt;"")*(DZ46&lt;&gt;"")*(EA46&lt;&gt;""),($F46&gt;$G46)*(DZ46&gt;EA46)+($F46=$G46)*(DZ46=EA46)+($F46&lt;$G46)*(DZ46&lt;EA46),"")</f>
        <v/>
      </c>
      <c r="ED46" s="229" t="str">
        <f aca="false">IF((EC46&lt;&gt;""),IF(OR($F46&lt;&gt;$G46,PrSettings!$M$4="●"),(($F46-$G46)=(DZ46-EA46))*1,0),"")</f>
        <v/>
      </c>
      <c r="EE46" s="229" t="str">
        <f aca="false">IF((EC46&lt;&gt;""),($F46=DZ46)*($G46=EA46),"")</f>
        <v/>
      </c>
      <c r="EF46" s="229" t="str">
        <f aca="false">IF(EC46&lt;&gt;"",IF(ABS($F46-$G46)&gt;=PrSettings!$M$7,(ABS($F46-$G46-DZ46+EA46)&lt;=1)*1,IF(AND(EC46,$F46=$G46,$F46&gt;=PrSettings!$M$6),(ABS(DZ46-$F46)&lt;=1)*1,IF(AND(ABS($F46-$G46-DZ46+EA46)&lt;=1,$F46+$G46&gt;=PrSettings!$M$8),(ABS(DZ46-$F46)&lt;=1)*(ABS(EA46-$G46)&lt;=1)*1,""))),"")</f>
        <v/>
      </c>
      <c r="EG46" s="238"/>
      <c r="EI46" s="227" t="n">
        <f aca="false">$B46</f>
        <v>17</v>
      </c>
      <c r="EJ46" s="228" t="str">
        <f aca="false">GrpF!$B$9</f>
        <v>Czechia</v>
      </c>
      <c r="EK46" s="229" t="n">
        <f aca="false">$D46</f>
        <v>7</v>
      </c>
      <c r="EL46" s="228" t="str">
        <f aca="false">GrpF!$D$9</f>
        <v>Türkiye</v>
      </c>
      <c r="EM46" s="232"/>
      <c r="EN46" s="232"/>
      <c r="EO46" s="237"/>
      <c r="EP46" s="229" t="str">
        <f aca="false">IF(($F46&lt;&gt;"")*($G46&lt;&gt;"")*(EM46&lt;&gt;"")*(EN46&lt;&gt;""),($F46&gt;$G46)*(EM46&gt;EN46)+($F46=$G46)*(EM46=EN46)+($F46&lt;$G46)*(EM46&lt;EN46),"")</f>
        <v/>
      </c>
      <c r="EQ46" s="229" t="str">
        <f aca="false">IF((EP46&lt;&gt;""),IF(OR($F46&lt;&gt;$G46,PrSettings!$M$4="●"),(($F46-$G46)=(EM46-EN46))*1,0),"")</f>
        <v/>
      </c>
      <c r="ER46" s="229" t="str">
        <f aca="false">IF((EP46&lt;&gt;""),($F46=EM46)*($G46=EN46),"")</f>
        <v/>
      </c>
      <c r="ES46" s="229" t="str">
        <f aca="false">IF(EP46&lt;&gt;"",IF(ABS($F46-$G46)&gt;=PrSettings!$M$7,(ABS($F46-$G46-EM46+EN46)&lt;=1)*1,IF(AND(EP46,$F46=$G46,$F46&gt;=PrSettings!$M$6),(ABS(EM46-$F46)&lt;=1)*1,IF(AND(ABS($F46-$G46-EM46+EN46)&lt;=1,$F46+$G46&gt;=PrSettings!$M$8),(ABS(EM46-$F46)&lt;=1)*(ABS(EN46-$G46)&lt;=1)*1,""))),"")</f>
        <v/>
      </c>
      <c r="ET46" s="238"/>
      <c r="EV46" s="227" t="n">
        <f aca="false">$B46</f>
        <v>17</v>
      </c>
      <c r="EW46" s="228" t="str">
        <f aca="false">GrpF!$B$9</f>
        <v>Czechia</v>
      </c>
      <c r="EX46" s="229" t="n">
        <f aca="false">$D46</f>
        <v>7</v>
      </c>
      <c r="EY46" s="228" t="str">
        <f aca="false">GrpF!$D$9</f>
        <v>Türkiye</v>
      </c>
      <c r="EZ46" s="232"/>
      <c r="FA46" s="232"/>
      <c r="FB46" s="237"/>
      <c r="FC46" s="229" t="str">
        <f aca="false">IF(($F46&lt;&gt;"")*($G46&lt;&gt;"")*(EZ46&lt;&gt;"")*(FA46&lt;&gt;""),($F46&gt;$G46)*(EZ46&gt;FA46)+($F46=$G46)*(EZ46=FA46)+($F46&lt;$G46)*(EZ46&lt;FA46),"")</f>
        <v/>
      </c>
      <c r="FD46" s="229" t="str">
        <f aca="false">IF((FC46&lt;&gt;""),IF(OR($F46&lt;&gt;$G46,PrSettings!$M$4="●"),(($F46-$G46)=(EZ46-FA46))*1,0),"")</f>
        <v/>
      </c>
      <c r="FE46" s="229" t="str">
        <f aca="false">IF((FC46&lt;&gt;""),($F46=EZ46)*($G46=FA46),"")</f>
        <v/>
      </c>
      <c r="FF46" s="229" t="str">
        <f aca="false">IF(FC46&lt;&gt;"",IF(ABS($F46-$G46)&gt;=PrSettings!$M$7,(ABS($F46-$G46-EZ46+FA46)&lt;=1)*1,IF(AND(FC46,$F46=$G46,$F46&gt;=PrSettings!$M$6),(ABS(EZ46-$F46)&lt;=1)*1,IF(AND(ABS($F46-$G46-EZ46+FA46)&lt;=1,$F46+$G46&gt;=PrSettings!$M$8),(ABS(EZ46-$F46)&lt;=1)*(ABS(FA46-$G46)&lt;=1)*1,""))),"")</f>
        <v/>
      </c>
      <c r="FG46" s="238"/>
      <c r="FI46" s="227" t="n">
        <f aca="false">$B46</f>
        <v>17</v>
      </c>
      <c r="FJ46" s="228" t="str">
        <f aca="false">GrpF!$B$9</f>
        <v>Czechia</v>
      </c>
      <c r="FK46" s="229" t="n">
        <f aca="false">$D46</f>
        <v>7</v>
      </c>
      <c r="FL46" s="228" t="str">
        <f aca="false">GrpF!$D$9</f>
        <v>Türkiye</v>
      </c>
      <c r="FM46" s="232"/>
      <c r="FN46" s="232"/>
      <c r="FO46" s="237"/>
      <c r="FP46" s="229" t="str">
        <f aca="false">IF(($F46&lt;&gt;"")*($G46&lt;&gt;"")*(FM46&lt;&gt;"")*(FN46&lt;&gt;""),($F46&gt;$G46)*(FM46&gt;FN46)+($F46=$G46)*(FM46=FN46)+($F46&lt;$G46)*(FM46&lt;FN46),"")</f>
        <v/>
      </c>
      <c r="FQ46" s="229" t="str">
        <f aca="false">IF((FP46&lt;&gt;""),IF(OR($F46&lt;&gt;$G46,PrSettings!$M$4="●"),(($F46-$G46)=(FM46-FN46))*1,0),"")</f>
        <v/>
      </c>
      <c r="FR46" s="229" t="str">
        <f aca="false">IF((FP46&lt;&gt;""),($F46=FM46)*($G46=FN46),"")</f>
        <v/>
      </c>
      <c r="FS46" s="229" t="str">
        <f aca="false">IF(FP46&lt;&gt;"",IF(ABS($F46-$G46)&gt;=PrSettings!$M$7,(ABS($F46-$G46-FM46+FN46)&lt;=1)*1,IF(AND(FP46,$F46=$G46,$F46&gt;=PrSettings!$M$6),(ABS(FM46-$F46)&lt;=1)*1,IF(AND(ABS($F46-$G46-FM46+FN46)&lt;=1,$F46+$G46&gt;=PrSettings!$M$8),(ABS(FM46-$F46)&lt;=1)*(ABS(FN46-$G46)&lt;=1)*1,""))),"")</f>
        <v/>
      </c>
      <c r="FT46" s="238"/>
      <c r="FV46" s="227" t="n">
        <f aca="false">$B46</f>
        <v>17</v>
      </c>
      <c r="FW46" s="228" t="str">
        <f aca="false">GrpF!$B$9</f>
        <v>Czechia</v>
      </c>
      <c r="FX46" s="229" t="n">
        <f aca="false">$D46</f>
        <v>7</v>
      </c>
      <c r="FY46" s="228" t="str">
        <f aca="false">GrpF!$D$9</f>
        <v>Türkiye</v>
      </c>
      <c r="FZ46" s="232"/>
      <c r="GA46" s="232"/>
      <c r="GB46" s="237"/>
      <c r="GC46" s="229" t="str">
        <f aca="false">IF(($F46&lt;&gt;"")*($G46&lt;&gt;"")*(FZ46&lt;&gt;"")*(GA46&lt;&gt;""),($F46&gt;$G46)*(FZ46&gt;GA46)+($F46=$G46)*(FZ46=GA46)+($F46&lt;$G46)*(FZ46&lt;GA46),"")</f>
        <v/>
      </c>
      <c r="GD46" s="229" t="str">
        <f aca="false">IF((GC46&lt;&gt;""),IF(OR($F46&lt;&gt;$G46,PrSettings!$M$4="●"),(($F46-$G46)=(FZ46-GA46))*1,0),"")</f>
        <v/>
      </c>
      <c r="GE46" s="229" t="str">
        <f aca="false">IF((GC46&lt;&gt;""),($F46=FZ46)*($G46=GA46),"")</f>
        <v/>
      </c>
      <c r="GF46" s="229" t="str">
        <f aca="false">IF(GC46&lt;&gt;"",IF(ABS($F46-$G46)&gt;=PrSettings!$M$7,(ABS($F46-$G46-FZ46+GA46)&lt;=1)*1,IF(AND(GC46,$F46=$G46,$F46&gt;=PrSettings!$M$6),(ABS(FZ46-$F46)&lt;=1)*1,IF(AND(ABS($F46-$G46-FZ46+GA46)&lt;=1,$F46+$G46&gt;=PrSettings!$M$8),(ABS(FZ46-$F46)&lt;=1)*(ABS(GA46-$G46)&lt;=1)*1,""))),"")</f>
        <v/>
      </c>
      <c r="GG46" s="238"/>
      <c r="GI46" s="227" t="n">
        <f aca="false">$B46</f>
        <v>17</v>
      </c>
      <c r="GJ46" s="228" t="str">
        <f aca="false">GrpF!$B$9</f>
        <v>Czechia</v>
      </c>
      <c r="GK46" s="229" t="n">
        <f aca="false">$D46</f>
        <v>7</v>
      </c>
      <c r="GL46" s="228" t="str">
        <f aca="false">GrpF!$D$9</f>
        <v>Türkiye</v>
      </c>
      <c r="GM46" s="232"/>
      <c r="GN46" s="232"/>
      <c r="GO46" s="237"/>
      <c r="GP46" s="229" t="str">
        <f aca="false">IF(($F46&lt;&gt;"")*($G46&lt;&gt;"")*(GM46&lt;&gt;"")*(GN46&lt;&gt;""),($F46&gt;$G46)*(GM46&gt;GN46)+($F46=$G46)*(GM46=GN46)+($F46&lt;$G46)*(GM46&lt;GN46),"")</f>
        <v/>
      </c>
      <c r="GQ46" s="229" t="str">
        <f aca="false">IF((GP46&lt;&gt;""),IF(OR($F46&lt;&gt;$G46,PrSettings!$M$4="●"),(($F46-$G46)=(GM46-GN46))*1,0),"")</f>
        <v/>
      </c>
      <c r="GR46" s="229" t="str">
        <f aca="false">IF((GP46&lt;&gt;""),($F46=GM46)*($G46=GN46),"")</f>
        <v/>
      </c>
      <c r="GS46" s="229" t="str">
        <f aca="false">IF(GP46&lt;&gt;"",IF(ABS($F46-$G46)&gt;=PrSettings!$M$7,(ABS($F46-$G46-GM46+GN46)&lt;=1)*1,IF(AND(GP46,$F46=$G46,$F46&gt;=PrSettings!$M$6),(ABS(GM46-$F46)&lt;=1)*1,IF(AND(ABS($F46-$G46-GM46+GN46)&lt;=1,$F46+$G46&gt;=PrSettings!$M$8),(ABS(GM46-$F46)&lt;=1)*(ABS(GN46-$G46)&lt;=1)*1,""))),"")</f>
        <v/>
      </c>
      <c r="GT46" s="238"/>
      <c r="GV46" s="227" t="n">
        <f aca="false">$B46</f>
        <v>17</v>
      </c>
      <c r="GW46" s="228" t="str">
        <f aca="false">GrpF!$B$9</f>
        <v>Czechia</v>
      </c>
      <c r="GX46" s="229" t="n">
        <f aca="false">$D46</f>
        <v>7</v>
      </c>
      <c r="GY46" s="228" t="str">
        <f aca="false">GrpF!$D$9</f>
        <v>Türkiye</v>
      </c>
      <c r="GZ46" s="232"/>
      <c r="HA46" s="232"/>
      <c r="HB46" s="237"/>
      <c r="HC46" s="229" t="str">
        <f aca="false">IF(($F46&lt;&gt;"")*($G46&lt;&gt;"")*(GZ46&lt;&gt;"")*(HA46&lt;&gt;""),($F46&gt;$G46)*(GZ46&gt;HA46)+($F46=$G46)*(GZ46=HA46)+($F46&lt;$G46)*(GZ46&lt;HA46),"")</f>
        <v/>
      </c>
      <c r="HD46" s="229" t="str">
        <f aca="false">IF((HC46&lt;&gt;""),IF(OR($F46&lt;&gt;$G46,PrSettings!$M$4="●"),(($F46-$G46)=(GZ46-HA46))*1,0),"")</f>
        <v/>
      </c>
      <c r="HE46" s="229" t="str">
        <f aca="false">IF((HC46&lt;&gt;""),($F46=GZ46)*($G46=HA46),"")</f>
        <v/>
      </c>
      <c r="HF46" s="229" t="str">
        <f aca="false">IF(HC46&lt;&gt;"",IF(ABS($F46-$G46)&gt;=PrSettings!$M$7,(ABS($F46-$G46-GZ46+HA46)&lt;=1)*1,IF(AND(HC46,$F46=$G46,$F46&gt;=PrSettings!$M$6),(ABS(GZ46-$F46)&lt;=1)*1,IF(AND(ABS($F46-$G46-GZ46+HA46)&lt;=1,$F46+$G46&gt;=PrSettings!$M$8),(ABS(GZ46-$F46)&lt;=1)*(ABS(HA46-$G46)&lt;=1)*1,""))),"")</f>
        <v/>
      </c>
      <c r="HG46" s="238"/>
      <c r="HI46" s="227" t="n">
        <f aca="false">$B46</f>
        <v>17</v>
      </c>
      <c r="HJ46" s="228" t="str">
        <f aca="false">GrpF!$B$9</f>
        <v>Czechia</v>
      </c>
      <c r="HK46" s="229" t="n">
        <f aca="false">$D46</f>
        <v>7</v>
      </c>
      <c r="HL46" s="228" t="str">
        <f aca="false">GrpF!$D$9</f>
        <v>Türkiye</v>
      </c>
      <c r="HM46" s="232"/>
      <c r="HN46" s="232"/>
      <c r="HO46" s="237"/>
      <c r="HP46" s="229" t="str">
        <f aca="false">IF(($F46&lt;&gt;"")*($G46&lt;&gt;"")*(HM46&lt;&gt;"")*(HN46&lt;&gt;""),($F46&gt;$G46)*(HM46&gt;HN46)+($F46=$G46)*(HM46=HN46)+($F46&lt;$G46)*(HM46&lt;HN46),"")</f>
        <v/>
      </c>
      <c r="HQ46" s="229" t="str">
        <f aca="false">IF((HP46&lt;&gt;""),IF(OR($F46&lt;&gt;$G46,PrSettings!$M$4="●"),(($F46-$G46)=(HM46-HN46))*1,0),"")</f>
        <v/>
      </c>
      <c r="HR46" s="229" t="str">
        <f aca="false">IF((HP46&lt;&gt;""),($F46=HM46)*($G46=HN46),"")</f>
        <v/>
      </c>
      <c r="HS46" s="229" t="str">
        <f aca="false">IF(HP46&lt;&gt;"",IF(ABS($F46-$G46)&gt;=PrSettings!$M$7,(ABS($F46-$G46-HM46+HN46)&lt;=1)*1,IF(AND(HP46,$F46=$G46,$F46&gt;=PrSettings!$M$6),(ABS(HM46-$F46)&lt;=1)*1,IF(AND(ABS($F46-$G46-HM46+HN46)&lt;=1,$F46+$G46&gt;=PrSettings!$M$8),(ABS(HM46-$F46)&lt;=1)*(ABS(HN46-$G46)&lt;=1)*1,""))),"")</f>
        <v/>
      </c>
      <c r="HT46" s="238"/>
      <c r="HV46" s="227" t="n">
        <f aca="false">$B46</f>
        <v>17</v>
      </c>
      <c r="HW46" s="228" t="str">
        <f aca="false">GrpF!$B$9</f>
        <v>Czechia</v>
      </c>
      <c r="HX46" s="229" t="n">
        <f aca="false">$D46</f>
        <v>7</v>
      </c>
      <c r="HY46" s="228" t="str">
        <f aca="false">GrpF!$D$9</f>
        <v>Türkiye</v>
      </c>
      <c r="HZ46" s="232"/>
      <c r="IA46" s="232"/>
      <c r="IB46" s="237"/>
      <c r="IC46" s="229" t="str">
        <f aca="false">IF(($F46&lt;&gt;"")*($G46&lt;&gt;"")*(HZ46&lt;&gt;"")*(IA46&lt;&gt;""),($F46&gt;$G46)*(HZ46&gt;IA46)+($F46=$G46)*(HZ46=IA46)+($F46&lt;$G46)*(HZ46&lt;IA46),"")</f>
        <v/>
      </c>
      <c r="ID46" s="229" t="str">
        <f aca="false">IF((IC46&lt;&gt;""),IF(OR($F46&lt;&gt;$G46,PrSettings!$M$4="●"),(($F46-$G46)=(HZ46-IA46))*1,0),"")</f>
        <v/>
      </c>
      <c r="IE46" s="229" t="str">
        <f aca="false">IF((IC46&lt;&gt;""),($F46=HZ46)*($G46=IA46),"")</f>
        <v/>
      </c>
      <c r="IF46" s="229" t="str">
        <f aca="false">IF(IC46&lt;&gt;"",IF(ABS($F46-$G46)&gt;=PrSettings!$M$7,(ABS($F46-$G46-HZ46+IA46)&lt;=1)*1,IF(AND(IC46,$F46=$G46,$F46&gt;=PrSettings!$M$6),(ABS(HZ46-$F46)&lt;=1)*1,IF(AND(ABS($F46-$G46-HZ46+IA46)&lt;=1,$F46+$G46&gt;=PrSettings!$M$8),(ABS(HZ46-$F46)&lt;=1)*(ABS(IA46-$G46)&lt;=1)*1,""))),"")</f>
        <v/>
      </c>
      <c r="IG46" s="238"/>
      <c r="II46" s="227" t="n">
        <f aca="false">$B46</f>
        <v>17</v>
      </c>
      <c r="IJ46" s="228" t="str">
        <f aca="false">GrpF!$B$9</f>
        <v>Czechia</v>
      </c>
      <c r="IK46" s="229" t="n">
        <f aca="false">$D46</f>
        <v>7</v>
      </c>
      <c r="IL46" s="228" t="str">
        <f aca="false">GrpF!$D$9</f>
        <v>Türkiye</v>
      </c>
      <c r="IM46" s="232"/>
      <c r="IN46" s="232"/>
      <c r="IO46" s="237"/>
      <c r="IP46" s="229" t="str">
        <f aca="false">IF(($F46&lt;&gt;"")*($G46&lt;&gt;"")*(IM46&lt;&gt;"")*(IN46&lt;&gt;""),($F46&gt;$G46)*(IM46&gt;IN46)+($F46=$G46)*(IM46=IN46)+($F46&lt;$G46)*(IM46&lt;IN46),"")</f>
        <v/>
      </c>
      <c r="IQ46" s="229" t="str">
        <f aca="false">IF((IP46&lt;&gt;""),IF(OR($F46&lt;&gt;$G46,PrSettings!$M$4="●"),(($F46-$G46)=(IM46-IN46))*1,0),"")</f>
        <v/>
      </c>
      <c r="IR46" s="229" t="str">
        <f aca="false">IF((IP46&lt;&gt;""),($F46=IM46)*($G46=IN46),"")</f>
        <v/>
      </c>
      <c r="IS46" s="229" t="str">
        <f aca="false">IF(IP46&lt;&gt;"",IF(ABS($F46-$G46)&gt;=PrSettings!$M$7,(ABS($F46-$G46-IM46+IN46)&lt;=1)*1,IF(AND(IP46,$F46=$G46,$F46&gt;=PrSettings!$M$6),(ABS(IM46-$F46)&lt;=1)*1,IF(AND(ABS($F46-$G46-IM46+IN46)&lt;=1,$F46+$G46&gt;=PrSettings!$M$8),(ABS(IM46-$F46)&lt;=1)*(ABS(IN46-$G46)&lt;=1)*1,""))),"")</f>
        <v/>
      </c>
      <c r="IT46" s="238"/>
      <c r="IV46" s="227" t="n">
        <f aca="false">$B46</f>
        <v>17</v>
      </c>
      <c r="IW46" s="228" t="str">
        <f aca="false">GrpF!$B$9</f>
        <v>Czechia</v>
      </c>
      <c r="IX46" s="229" t="n">
        <f aca="false">$D46</f>
        <v>7</v>
      </c>
      <c r="IY46" s="228" t="str">
        <f aca="false">GrpF!$D$9</f>
        <v>Türkiye</v>
      </c>
      <c r="IZ46" s="232"/>
      <c r="JA46" s="232"/>
      <c r="JB46" s="237"/>
      <c r="JC46" s="229" t="str">
        <f aca="false">IF(($F46&lt;&gt;"")*($G46&lt;&gt;"")*(IZ46&lt;&gt;"")*(JA46&lt;&gt;""),($F46&gt;$G46)*(IZ46&gt;JA46)+($F46=$G46)*(IZ46=JA46)+($F46&lt;$G46)*(IZ46&lt;JA46),"")</f>
        <v/>
      </c>
      <c r="JD46" s="229" t="str">
        <f aca="false">IF((JC46&lt;&gt;""),IF(OR($F46&lt;&gt;$G46,PrSettings!$M$4="●"),(($F46-$G46)=(IZ46-JA46))*1,0),"")</f>
        <v/>
      </c>
      <c r="JE46" s="229" t="str">
        <f aca="false">IF((JC46&lt;&gt;""),($F46=IZ46)*($G46=JA46),"")</f>
        <v/>
      </c>
      <c r="JF46" s="229" t="str">
        <f aca="false">IF(JC46&lt;&gt;"",IF(ABS($F46-$G46)&gt;=PrSettings!$M$7,(ABS($F46-$G46-IZ46+JA46)&lt;=1)*1,IF(AND(JC46,$F46=$G46,$F46&gt;=PrSettings!$M$6),(ABS(IZ46-$F46)&lt;=1)*1,IF(AND(ABS($F46-$G46-IZ46+JA46)&lt;=1,$F46+$G46&gt;=PrSettings!$M$8),(ABS(IZ46-$F46)&lt;=1)*(ABS(JA46-$G46)&lt;=1)*1,""))),"")</f>
        <v/>
      </c>
      <c r="JG46" s="238"/>
      <c r="JI46" s="227" t="n">
        <f aca="false">$B46</f>
        <v>17</v>
      </c>
      <c r="JJ46" s="228" t="str">
        <f aca="false">GrpF!$B$9</f>
        <v>Czechia</v>
      </c>
      <c r="JK46" s="229" t="n">
        <f aca="false">$D46</f>
        <v>7</v>
      </c>
      <c r="JL46" s="228" t="str">
        <f aca="false">GrpF!$D$9</f>
        <v>Türkiye</v>
      </c>
      <c r="JM46" s="232"/>
      <c r="JN46" s="232"/>
      <c r="JO46" s="237"/>
      <c r="JP46" s="229" t="str">
        <f aca="false">IF(($F46&lt;&gt;"")*($G46&lt;&gt;"")*(JM46&lt;&gt;"")*(JN46&lt;&gt;""),($F46&gt;$G46)*(JM46&gt;JN46)+($F46=$G46)*(JM46=JN46)+($F46&lt;$G46)*(JM46&lt;JN46),"")</f>
        <v/>
      </c>
      <c r="JQ46" s="229" t="str">
        <f aca="false">IF((JP46&lt;&gt;""),IF(OR($F46&lt;&gt;$G46,PrSettings!$M$4="●"),(($F46-$G46)=(JM46-JN46))*1,0),"")</f>
        <v/>
      </c>
      <c r="JR46" s="229" t="str">
        <f aca="false">IF((JP46&lt;&gt;""),($F46=JM46)*($G46=JN46),"")</f>
        <v/>
      </c>
      <c r="JS46" s="229" t="str">
        <f aca="false">IF(JP46&lt;&gt;"",IF(ABS($F46-$G46)&gt;=PrSettings!$M$7,(ABS($F46-$G46-JM46+JN46)&lt;=1)*1,IF(AND(JP46,$F46=$G46,$F46&gt;=PrSettings!$M$6),(ABS(JM46-$F46)&lt;=1)*1,IF(AND(ABS($F46-$G46-JM46+JN46)&lt;=1,$F46+$G46&gt;=PrSettings!$M$8),(ABS(JM46-$F46)&lt;=1)*(ABS(JN46-$G46)&lt;=1)*1,""))),"")</f>
        <v/>
      </c>
      <c r="JT46" s="238"/>
      <c r="JV46" s="227" t="n">
        <f aca="false">$B46</f>
        <v>17</v>
      </c>
      <c r="JW46" s="228" t="str">
        <f aca="false">GrpF!$B$9</f>
        <v>Czechia</v>
      </c>
      <c r="JX46" s="229" t="n">
        <f aca="false">$D46</f>
        <v>7</v>
      </c>
      <c r="JY46" s="228" t="str">
        <f aca="false">GrpF!$D$9</f>
        <v>Türkiye</v>
      </c>
      <c r="JZ46" s="232"/>
      <c r="KA46" s="232"/>
      <c r="KB46" s="237"/>
      <c r="KC46" s="229" t="str">
        <f aca="false">IF(($F46&lt;&gt;"")*($G46&lt;&gt;"")*(JZ46&lt;&gt;"")*(KA46&lt;&gt;""),($F46&gt;$G46)*(JZ46&gt;KA46)+($F46=$G46)*(JZ46=KA46)+($F46&lt;$G46)*(JZ46&lt;KA46),"")</f>
        <v/>
      </c>
      <c r="KD46" s="229" t="str">
        <f aca="false">IF((KC46&lt;&gt;""),IF(OR($F46&lt;&gt;$G46,PrSettings!$M$4="●"),(($F46-$G46)=(JZ46-KA46))*1,0),"")</f>
        <v/>
      </c>
      <c r="KE46" s="229" t="str">
        <f aca="false">IF((KC46&lt;&gt;""),($F46=JZ46)*($G46=KA46),"")</f>
        <v/>
      </c>
      <c r="KF46" s="229" t="str">
        <f aca="false">IF(KC46&lt;&gt;"",IF(ABS($F46-$G46)&gt;=PrSettings!$M$7,(ABS($F46-$G46-JZ46+KA46)&lt;=1)*1,IF(AND(KC46,$F46=$G46,$F46&gt;=PrSettings!$M$6),(ABS(JZ46-$F46)&lt;=1)*1,IF(AND(ABS($F46-$G46-JZ46+KA46)&lt;=1,$F46+$G46&gt;=PrSettings!$M$8),(ABS(JZ46-$F46)&lt;=1)*(ABS(KA46-$G46)&lt;=1)*1,""))),"")</f>
        <v/>
      </c>
      <c r="KG46" s="238"/>
      <c r="KI46" s="227" t="n">
        <f aca="false">$B46</f>
        <v>17</v>
      </c>
      <c r="KJ46" s="228" t="str">
        <f aca="false">GrpF!$B$9</f>
        <v>Czechia</v>
      </c>
      <c r="KK46" s="229" t="n">
        <f aca="false">$D46</f>
        <v>7</v>
      </c>
      <c r="KL46" s="228" t="str">
        <f aca="false">GrpF!$D$9</f>
        <v>Türkiye</v>
      </c>
      <c r="KM46" s="232"/>
      <c r="KN46" s="232"/>
      <c r="KO46" s="237"/>
      <c r="KP46" s="229" t="str">
        <f aca="false">IF(($F46&lt;&gt;"")*($G46&lt;&gt;"")*(KM46&lt;&gt;"")*(KN46&lt;&gt;""),($F46&gt;$G46)*(KM46&gt;KN46)+($F46=$G46)*(KM46=KN46)+($F46&lt;$G46)*(KM46&lt;KN46),"")</f>
        <v/>
      </c>
      <c r="KQ46" s="229" t="str">
        <f aca="false">IF((KP46&lt;&gt;""),IF(OR($F46&lt;&gt;$G46,PrSettings!$M$4="●"),(($F46-$G46)=(KM46-KN46))*1,0),"")</f>
        <v/>
      </c>
      <c r="KR46" s="229" t="str">
        <f aca="false">IF((KP46&lt;&gt;""),($F46=KM46)*($G46=KN46),"")</f>
        <v/>
      </c>
      <c r="KS46" s="229" t="str">
        <f aca="false">IF(KP46&lt;&gt;"",IF(ABS($F46-$G46)&gt;=PrSettings!$M$7,(ABS($F46-$G46-KM46+KN46)&lt;=1)*1,IF(AND(KP46,$F46=$G46,$F46&gt;=PrSettings!$M$6),(ABS(KM46-$F46)&lt;=1)*1,IF(AND(ABS($F46-$G46-KM46+KN46)&lt;=1,$F46+$G46&gt;=PrSettings!$M$8),(ABS(KM46-$F46)&lt;=1)*(ABS(KN46-$G46)&lt;=1)*1,""))),"")</f>
        <v/>
      </c>
      <c r="KT46" s="238"/>
      <c r="KV46" s="227" t="n">
        <f aca="false">$B46</f>
        <v>17</v>
      </c>
      <c r="KW46" s="228" t="str">
        <f aca="false">GrpF!$B$9</f>
        <v>Czechia</v>
      </c>
      <c r="KX46" s="229" t="n">
        <f aca="false">$D46</f>
        <v>7</v>
      </c>
      <c r="KY46" s="228" t="str">
        <f aca="false">GrpF!$D$9</f>
        <v>Türkiye</v>
      </c>
      <c r="KZ46" s="232"/>
      <c r="LA46" s="232"/>
      <c r="LB46" s="237"/>
      <c r="LC46" s="229" t="str">
        <f aca="false">IF(($F46&lt;&gt;"")*($G46&lt;&gt;"")*(KZ46&lt;&gt;"")*(LA46&lt;&gt;""),($F46&gt;$G46)*(KZ46&gt;LA46)+($F46=$G46)*(KZ46=LA46)+($F46&lt;$G46)*(KZ46&lt;LA46),"")</f>
        <v/>
      </c>
      <c r="LD46" s="229" t="str">
        <f aca="false">IF((LC46&lt;&gt;""),IF(OR($F46&lt;&gt;$G46,PrSettings!$M$4="●"),(($F46-$G46)=(KZ46-LA46))*1,0),"")</f>
        <v/>
      </c>
      <c r="LE46" s="229" t="str">
        <f aca="false">IF((LC46&lt;&gt;""),($F46=KZ46)*($G46=LA46),"")</f>
        <v/>
      </c>
      <c r="LF46" s="229" t="str">
        <f aca="false">IF(LC46&lt;&gt;"",IF(ABS($F46-$G46)&gt;=PrSettings!$M$7,(ABS($F46-$G46-KZ46+LA46)&lt;=1)*1,IF(AND(LC46,$F46=$G46,$F46&gt;=PrSettings!$M$6),(ABS(KZ46-$F46)&lt;=1)*1,IF(AND(ABS($F46-$G46-KZ46+LA46)&lt;=1,$F46+$G46&gt;=PrSettings!$M$8),(ABS(KZ46-$F46)&lt;=1)*(ABS(LA46-$G46)&lt;=1)*1,""))),"")</f>
        <v/>
      </c>
      <c r="LG46" s="238"/>
      <c r="LI46" s="227" t="n">
        <f aca="false">$B46</f>
        <v>17</v>
      </c>
      <c r="LJ46" s="228" t="str">
        <f aca="false">GrpF!$B$9</f>
        <v>Czechia</v>
      </c>
      <c r="LK46" s="229" t="n">
        <f aca="false">$D46</f>
        <v>7</v>
      </c>
      <c r="LL46" s="228" t="str">
        <f aca="false">GrpF!$D$9</f>
        <v>Türkiye</v>
      </c>
      <c r="LM46" s="232"/>
      <c r="LN46" s="232"/>
      <c r="LO46" s="237"/>
      <c r="LP46" s="229" t="str">
        <f aca="false">IF(($F46&lt;&gt;"")*($G46&lt;&gt;"")*(LM46&lt;&gt;"")*(LN46&lt;&gt;""),($F46&gt;$G46)*(LM46&gt;LN46)+($F46=$G46)*(LM46=LN46)+($F46&lt;$G46)*(LM46&lt;LN46),"")</f>
        <v/>
      </c>
      <c r="LQ46" s="229" t="str">
        <f aca="false">IF((LP46&lt;&gt;""),IF(OR($F46&lt;&gt;$G46,PrSettings!$M$4="●"),(($F46-$G46)=(LM46-LN46))*1,0),"")</f>
        <v/>
      </c>
      <c r="LR46" s="229" t="str">
        <f aca="false">IF((LP46&lt;&gt;""),($F46=LM46)*($G46=LN46),"")</f>
        <v/>
      </c>
      <c r="LS46" s="229" t="str">
        <f aca="false">IF(LP46&lt;&gt;"",IF(ABS($F46-$G46)&gt;=PrSettings!$M$7,(ABS($F46-$G46-LM46+LN46)&lt;=1)*1,IF(AND(LP46,$F46=$G46,$F46&gt;=PrSettings!$M$6),(ABS(LM46-$F46)&lt;=1)*1,IF(AND(ABS($F46-$G46-LM46+LN46)&lt;=1,$F46+$G46&gt;=PrSettings!$M$8),(ABS(LM46-$F46)&lt;=1)*(ABS(LN46-$G46)&lt;=1)*1,""))),"")</f>
        <v/>
      </c>
      <c r="LT46" s="238"/>
      <c r="LV46" s="227" t="n">
        <f aca="false">$B46</f>
        <v>17</v>
      </c>
      <c r="LW46" s="228" t="str">
        <f aca="false">GrpF!$B$9</f>
        <v>Czechia</v>
      </c>
      <c r="LX46" s="229" t="n">
        <f aca="false">$D46</f>
        <v>7</v>
      </c>
      <c r="LY46" s="228" t="str">
        <f aca="false">GrpF!$D$9</f>
        <v>Türkiye</v>
      </c>
      <c r="LZ46" s="232"/>
      <c r="MA46" s="232"/>
      <c r="MB46" s="237"/>
      <c r="MC46" s="229" t="str">
        <f aca="false">IF(($F46&lt;&gt;"")*($G46&lt;&gt;"")*(LZ46&lt;&gt;"")*(MA46&lt;&gt;""),($F46&gt;$G46)*(LZ46&gt;MA46)+($F46=$G46)*(LZ46=MA46)+($F46&lt;$G46)*(LZ46&lt;MA46),"")</f>
        <v/>
      </c>
      <c r="MD46" s="229" t="str">
        <f aca="false">IF((MC46&lt;&gt;""),IF(OR($F46&lt;&gt;$G46,PrSettings!$M$4="●"),(($F46-$G46)=(LZ46-MA46))*1,0),"")</f>
        <v/>
      </c>
      <c r="ME46" s="229" t="str">
        <f aca="false">IF((MC46&lt;&gt;""),($F46=LZ46)*($G46=MA46),"")</f>
        <v/>
      </c>
      <c r="MF46" s="229" t="str">
        <f aca="false">IF(MC46&lt;&gt;"",IF(ABS($F46-$G46)&gt;=PrSettings!$M$7,(ABS($F46-$G46-LZ46+MA46)&lt;=1)*1,IF(AND(MC46,$F46=$G46,$F46&gt;=PrSettings!$M$6),(ABS(LZ46-$F46)&lt;=1)*1,IF(AND(ABS($F46-$G46-LZ46+MA46)&lt;=1,$F46+$G46&gt;=PrSettings!$M$8),(ABS(LZ46-$F46)&lt;=1)*(ABS(MA46-$G46)&lt;=1)*1,""))),"")</f>
        <v/>
      </c>
      <c r="MG46" s="238"/>
    </row>
    <row r="47" customFormat="false" ht="24" hidden="false" customHeight="true" outlineLevel="0" collapsed="false">
      <c r="A47" s="153"/>
      <c r="B47" s="217" t="str">
        <f aca="false">Language!$E$182</f>
        <v>Round of 16</v>
      </c>
      <c r="C47" s="239"/>
      <c r="D47" s="239"/>
      <c r="E47" s="220"/>
      <c r="F47" s="240"/>
      <c r="G47" s="241"/>
      <c r="H47" s="107"/>
      <c r="I47" s="217" t="str">
        <f aca="false">$B47</f>
        <v>Round of 16</v>
      </c>
      <c r="J47" s="219"/>
      <c r="K47" s="219"/>
      <c r="L47" s="220"/>
      <c r="M47" s="223"/>
      <c r="N47" s="224"/>
      <c r="O47" s="221"/>
      <c r="P47" s="225"/>
      <c r="Q47" s="225"/>
      <c r="R47" s="220"/>
      <c r="S47" s="220"/>
      <c r="T47" s="226"/>
      <c r="U47" s="107"/>
      <c r="V47" s="217" t="str">
        <f aca="false">$B47</f>
        <v>Round of 16</v>
      </c>
      <c r="W47" s="219"/>
      <c r="X47" s="219"/>
      <c r="Y47" s="220"/>
      <c r="Z47" s="223"/>
      <c r="AA47" s="224"/>
      <c r="AB47" s="221"/>
      <c r="AC47" s="225"/>
      <c r="AD47" s="225"/>
      <c r="AE47" s="220"/>
      <c r="AF47" s="220"/>
      <c r="AG47" s="226"/>
      <c r="AH47" s="107"/>
      <c r="AI47" s="217" t="str">
        <f aca="false">$B47</f>
        <v>Round of 16</v>
      </c>
      <c r="AJ47" s="219"/>
      <c r="AK47" s="219"/>
      <c r="AL47" s="220"/>
      <c r="AM47" s="223"/>
      <c r="AN47" s="224"/>
      <c r="AO47" s="221"/>
      <c r="AP47" s="225"/>
      <c r="AQ47" s="225"/>
      <c r="AR47" s="220"/>
      <c r="AS47" s="220"/>
      <c r="AT47" s="226"/>
      <c r="AU47" s="107"/>
      <c r="AV47" s="217" t="str">
        <f aca="false">$B47</f>
        <v>Round of 16</v>
      </c>
      <c r="AW47" s="219"/>
      <c r="AX47" s="219"/>
      <c r="AY47" s="220"/>
      <c r="AZ47" s="223"/>
      <c r="BA47" s="224"/>
      <c r="BB47" s="221"/>
      <c r="BC47" s="225"/>
      <c r="BD47" s="225"/>
      <c r="BE47" s="220"/>
      <c r="BF47" s="220"/>
      <c r="BG47" s="226"/>
      <c r="BH47" s="107"/>
      <c r="BI47" s="217" t="str">
        <f aca="false">$B47</f>
        <v>Round of 16</v>
      </c>
      <c r="BJ47" s="219"/>
      <c r="BK47" s="219"/>
      <c r="BL47" s="220"/>
      <c r="BM47" s="223"/>
      <c r="BN47" s="224"/>
      <c r="BO47" s="221"/>
      <c r="BP47" s="225"/>
      <c r="BQ47" s="225"/>
      <c r="BR47" s="220"/>
      <c r="BS47" s="220"/>
      <c r="BT47" s="226"/>
      <c r="BU47" s="107"/>
      <c r="BV47" s="217" t="str">
        <f aca="false">$B47</f>
        <v>Round of 16</v>
      </c>
      <c r="BW47" s="219"/>
      <c r="BX47" s="219"/>
      <c r="BY47" s="220"/>
      <c r="BZ47" s="223"/>
      <c r="CA47" s="224"/>
      <c r="CB47" s="221"/>
      <c r="CC47" s="225"/>
      <c r="CD47" s="225"/>
      <c r="CE47" s="220"/>
      <c r="CF47" s="220"/>
      <c r="CG47" s="226"/>
      <c r="CH47" s="107"/>
      <c r="CI47" s="217" t="str">
        <f aca="false">$B47</f>
        <v>Round of 16</v>
      </c>
      <c r="CJ47" s="219"/>
      <c r="CK47" s="219"/>
      <c r="CL47" s="220"/>
      <c r="CM47" s="223"/>
      <c r="CN47" s="224"/>
      <c r="CO47" s="221"/>
      <c r="CP47" s="225"/>
      <c r="CQ47" s="225"/>
      <c r="CR47" s="220"/>
      <c r="CS47" s="220"/>
      <c r="CT47" s="226"/>
      <c r="CU47" s="107"/>
      <c r="CV47" s="217" t="str">
        <f aca="false">$B47</f>
        <v>Round of 16</v>
      </c>
      <c r="CW47" s="219"/>
      <c r="CX47" s="219"/>
      <c r="CY47" s="220"/>
      <c r="CZ47" s="223"/>
      <c r="DA47" s="224"/>
      <c r="DB47" s="221"/>
      <c r="DC47" s="225"/>
      <c r="DD47" s="225"/>
      <c r="DE47" s="220"/>
      <c r="DF47" s="220"/>
      <c r="DG47" s="226"/>
      <c r="DH47" s="107"/>
      <c r="DI47" s="217" t="str">
        <f aca="false">$B47</f>
        <v>Round of 16</v>
      </c>
      <c r="DJ47" s="219"/>
      <c r="DK47" s="219"/>
      <c r="DL47" s="220"/>
      <c r="DM47" s="223"/>
      <c r="DN47" s="224"/>
      <c r="DO47" s="221"/>
      <c r="DP47" s="225"/>
      <c r="DQ47" s="225"/>
      <c r="DR47" s="220"/>
      <c r="DS47" s="220"/>
      <c r="DT47" s="226"/>
      <c r="DU47" s="107"/>
      <c r="DV47" s="217" t="str">
        <f aca="false">$B47</f>
        <v>Round of 16</v>
      </c>
      <c r="DW47" s="219"/>
      <c r="DX47" s="219"/>
      <c r="DY47" s="220"/>
      <c r="DZ47" s="223"/>
      <c r="EA47" s="224"/>
      <c r="EB47" s="221"/>
      <c r="EC47" s="225"/>
      <c r="ED47" s="225"/>
      <c r="EE47" s="220"/>
      <c r="EF47" s="220"/>
      <c r="EG47" s="226"/>
      <c r="EH47" s="107"/>
      <c r="EI47" s="217" t="str">
        <f aca="false">$B47</f>
        <v>Round of 16</v>
      </c>
      <c r="EJ47" s="219"/>
      <c r="EK47" s="219"/>
      <c r="EL47" s="220"/>
      <c r="EM47" s="223"/>
      <c r="EN47" s="224"/>
      <c r="EO47" s="221"/>
      <c r="EP47" s="225"/>
      <c r="EQ47" s="225"/>
      <c r="ER47" s="220"/>
      <c r="ES47" s="220"/>
      <c r="ET47" s="226"/>
      <c r="EU47" s="107"/>
      <c r="EV47" s="217" t="str">
        <f aca="false">$B47</f>
        <v>Round of 16</v>
      </c>
      <c r="EW47" s="219"/>
      <c r="EX47" s="219"/>
      <c r="EY47" s="220"/>
      <c r="EZ47" s="223"/>
      <c r="FA47" s="224"/>
      <c r="FB47" s="221"/>
      <c r="FC47" s="225"/>
      <c r="FD47" s="225"/>
      <c r="FE47" s="220"/>
      <c r="FF47" s="220"/>
      <c r="FG47" s="226"/>
      <c r="FH47" s="107"/>
      <c r="FI47" s="217" t="str">
        <f aca="false">$B47</f>
        <v>Round of 16</v>
      </c>
      <c r="FJ47" s="219"/>
      <c r="FK47" s="219"/>
      <c r="FL47" s="220"/>
      <c r="FM47" s="223"/>
      <c r="FN47" s="224"/>
      <c r="FO47" s="221"/>
      <c r="FP47" s="225"/>
      <c r="FQ47" s="225"/>
      <c r="FR47" s="220"/>
      <c r="FS47" s="220"/>
      <c r="FT47" s="226"/>
      <c r="FU47" s="107"/>
      <c r="FV47" s="217" t="str">
        <f aca="false">$B47</f>
        <v>Round of 16</v>
      </c>
      <c r="FW47" s="219"/>
      <c r="FX47" s="219"/>
      <c r="FY47" s="220"/>
      <c r="FZ47" s="223"/>
      <c r="GA47" s="224"/>
      <c r="GB47" s="221"/>
      <c r="GC47" s="225"/>
      <c r="GD47" s="225"/>
      <c r="GE47" s="220"/>
      <c r="GF47" s="220"/>
      <c r="GG47" s="226"/>
      <c r="GH47" s="107"/>
      <c r="GI47" s="217" t="str">
        <f aca="false">$B47</f>
        <v>Round of 16</v>
      </c>
      <c r="GJ47" s="219"/>
      <c r="GK47" s="219"/>
      <c r="GL47" s="220"/>
      <c r="GM47" s="223"/>
      <c r="GN47" s="224"/>
      <c r="GO47" s="221"/>
      <c r="GP47" s="225"/>
      <c r="GQ47" s="225"/>
      <c r="GR47" s="220"/>
      <c r="GS47" s="220"/>
      <c r="GT47" s="226"/>
      <c r="GU47" s="107"/>
      <c r="GV47" s="217" t="str">
        <f aca="false">$B47</f>
        <v>Round of 16</v>
      </c>
      <c r="GW47" s="219"/>
      <c r="GX47" s="219"/>
      <c r="GY47" s="220"/>
      <c r="GZ47" s="223"/>
      <c r="HA47" s="224"/>
      <c r="HB47" s="221"/>
      <c r="HC47" s="225"/>
      <c r="HD47" s="225"/>
      <c r="HE47" s="220"/>
      <c r="HF47" s="220"/>
      <c r="HG47" s="226"/>
      <c r="HH47" s="107"/>
      <c r="HI47" s="217" t="str">
        <f aca="false">$B47</f>
        <v>Round of 16</v>
      </c>
      <c r="HJ47" s="219"/>
      <c r="HK47" s="219"/>
      <c r="HL47" s="220"/>
      <c r="HM47" s="223"/>
      <c r="HN47" s="224"/>
      <c r="HO47" s="221"/>
      <c r="HP47" s="225"/>
      <c r="HQ47" s="225"/>
      <c r="HR47" s="220"/>
      <c r="HS47" s="220"/>
      <c r="HT47" s="226"/>
      <c r="HU47" s="107"/>
      <c r="HV47" s="217" t="str">
        <f aca="false">$B47</f>
        <v>Round of 16</v>
      </c>
      <c r="HW47" s="219"/>
      <c r="HX47" s="219"/>
      <c r="HY47" s="220"/>
      <c r="HZ47" s="223"/>
      <c r="IA47" s="224"/>
      <c r="IB47" s="221"/>
      <c r="IC47" s="225"/>
      <c r="ID47" s="225"/>
      <c r="IE47" s="220"/>
      <c r="IF47" s="220"/>
      <c r="IG47" s="226"/>
      <c r="IH47" s="107"/>
      <c r="II47" s="217" t="str">
        <f aca="false">$B47</f>
        <v>Round of 16</v>
      </c>
      <c r="IJ47" s="219"/>
      <c r="IK47" s="219"/>
      <c r="IL47" s="220"/>
      <c r="IM47" s="223"/>
      <c r="IN47" s="224"/>
      <c r="IO47" s="221"/>
      <c r="IP47" s="225"/>
      <c r="IQ47" s="225"/>
      <c r="IR47" s="220"/>
      <c r="IS47" s="220"/>
      <c r="IT47" s="226"/>
      <c r="IU47" s="107"/>
      <c r="IV47" s="217" t="str">
        <f aca="false">$B47</f>
        <v>Round of 16</v>
      </c>
      <c r="IW47" s="219"/>
      <c r="IX47" s="219"/>
      <c r="IY47" s="220"/>
      <c r="IZ47" s="223"/>
      <c r="JA47" s="224"/>
      <c r="JB47" s="221"/>
      <c r="JC47" s="225"/>
      <c r="JD47" s="225"/>
      <c r="JE47" s="220"/>
      <c r="JF47" s="220"/>
      <c r="JG47" s="226"/>
      <c r="JH47" s="107"/>
      <c r="JI47" s="217" t="str">
        <f aca="false">$B47</f>
        <v>Round of 16</v>
      </c>
      <c r="JJ47" s="219"/>
      <c r="JK47" s="219"/>
      <c r="JL47" s="220"/>
      <c r="JM47" s="223"/>
      <c r="JN47" s="224"/>
      <c r="JO47" s="221"/>
      <c r="JP47" s="225"/>
      <c r="JQ47" s="225"/>
      <c r="JR47" s="220"/>
      <c r="JS47" s="220"/>
      <c r="JT47" s="226"/>
      <c r="JU47" s="107"/>
      <c r="JV47" s="217" t="str">
        <f aca="false">$B47</f>
        <v>Round of 16</v>
      </c>
      <c r="JW47" s="219"/>
      <c r="JX47" s="219"/>
      <c r="JY47" s="220"/>
      <c r="JZ47" s="223"/>
      <c r="KA47" s="224"/>
      <c r="KB47" s="221"/>
      <c r="KC47" s="225"/>
      <c r="KD47" s="225"/>
      <c r="KE47" s="220"/>
      <c r="KF47" s="220"/>
      <c r="KG47" s="226"/>
      <c r="KH47" s="107"/>
      <c r="KI47" s="217" t="str">
        <f aca="false">$B47</f>
        <v>Round of 16</v>
      </c>
      <c r="KJ47" s="219"/>
      <c r="KK47" s="219"/>
      <c r="KL47" s="220"/>
      <c r="KM47" s="223"/>
      <c r="KN47" s="224"/>
      <c r="KO47" s="221"/>
      <c r="KP47" s="225"/>
      <c r="KQ47" s="225"/>
      <c r="KR47" s="220"/>
      <c r="KS47" s="220"/>
      <c r="KT47" s="226"/>
      <c r="KU47" s="107"/>
      <c r="KV47" s="217" t="str">
        <f aca="false">$B47</f>
        <v>Round of 16</v>
      </c>
      <c r="KW47" s="219"/>
      <c r="KX47" s="219"/>
      <c r="KY47" s="220"/>
      <c r="KZ47" s="223"/>
      <c r="LA47" s="224"/>
      <c r="LB47" s="221"/>
      <c r="LC47" s="225"/>
      <c r="LD47" s="225"/>
      <c r="LE47" s="220"/>
      <c r="LF47" s="220"/>
      <c r="LG47" s="226"/>
      <c r="LH47" s="107"/>
      <c r="LI47" s="217" t="str">
        <f aca="false">$B47</f>
        <v>Round of 16</v>
      </c>
      <c r="LJ47" s="219"/>
      <c r="LK47" s="219"/>
      <c r="LL47" s="220"/>
      <c r="LM47" s="223"/>
      <c r="LN47" s="224"/>
      <c r="LO47" s="221"/>
      <c r="LP47" s="225"/>
      <c r="LQ47" s="225"/>
      <c r="LR47" s="220"/>
      <c r="LS47" s="220"/>
      <c r="LT47" s="226"/>
      <c r="LU47" s="107"/>
      <c r="LV47" s="217" t="str">
        <f aca="false">$B47</f>
        <v>Round of 16</v>
      </c>
      <c r="LW47" s="219"/>
      <c r="LX47" s="219"/>
      <c r="LY47" s="220"/>
      <c r="LZ47" s="223"/>
      <c r="MA47" s="224"/>
      <c r="MB47" s="221"/>
      <c r="MC47" s="225"/>
      <c r="MD47" s="225"/>
      <c r="ME47" s="220"/>
      <c r="MF47" s="220"/>
      <c r="MG47" s="226"/>
    </row>
    <row r="48" customFormat="false" ht="15.75" hidden="false" customHeight="true" outlineLevel="0" collapsed="false">
      <c r="A48" s="153"/>
      <c r="B48" s="227" t="n">
        <f aca="false" t="array" ref="B48:B48">IF(C48="","",INDEX(Groups!$C$7:$C$35,MATCH(C48,Groups!$D$7:$D$35,0)))</f>
        <v>3</v>
      </c>
      <c r="C48" s="228" t="str">
        <f aca="true">INDIRECT("'"&amp;References!$A$1&amp;"'!"&amp;"$B$54")</f>
        <v>Spain</v>
      </c>
      <c r="D48" s="229" t="n">
        <f aca="false" t="array" ref="D48:D48">IF(E48="","",INDEX(Groups!$C$7:$C$35,MATCH(E48,Groups!$D$7:$D$35,0)))</f>
        <v>7</v>
      </c>
      <c r="E48" s="228" t="str">
        <f aca="true">INDIRECT("'"&amp;References!$A$1&amp;"'!"&amp;"$C$54")</f>
        <v>Türkiye</v>
      </c>
      <c r="F48" s="230" t="n">
        <f aca="true">IF(AND(INDIRECT("'"&amp;References!$A$1&amp;"'!"&amp;"$B$55")&lt;&gt;"",INDIRECT("'"&amp;References!$A$1&amp;"'!"&amp;"$C$55")&lt;&gt;""),INDIRECT("'"&amp;References!$A$1&amp;"'!"&amp;"$B$55"),"")</f>
        <v>2</v>
      </c>
      <c r="G48" s="231" t="n">
        <f aca="true">IF(AND(INDIRECT("'"&amp;References!$A$1&amp;"'!"&amp;"$B$55")&lt;&gt;"",INDIRECT("'"&amp;References!$A$1&amp;"'!"&amp;"$C$55")&lt;&gt;""),INDIRECT("'"&amp;References!$A$1&amp;"'!"&amp;"$C$55"),"")</f>
        <v>0</v>
      </c>
      <c r="H48" s="107"/>
      <c r="I48" s="227" t="n">
        <f aca="false">$B48</f>
        <v>3</v>
      </c>
      <c r="J48" s="228" t="str">
        <f aca="false">$C48</f>
        <v>Spain</v>
      </c>
      <c r="K48" s="229" t="n">
        <f aca="false">$D48</f>
        <v>7</v>
      </c>
      <c r="L48" s="228" t="str">
        <f aca="false">$E48</f>
        <v>Türkiye</v>
      </c>
      <c r="M48" s="232"/>
      <c r="N48" s="232"/>
      <c r="O48" s="317"/>
      <c r="P48" s="229" t="str">
        <f aca="false">IF(($F48&lt;&gt;"")*($G48&lt;&gt;"")*(M48&lt;&gt;"")*(N48&lt;&gt;""),IF(T48&lt;&gt;2,"0",($F48&gt;$G48)*(M48&gt;N48)+($F48=$G48)*(M48=N48)+($F48&lt;$G48)*(M48&lt;N48)),"")</f>
        <v/>
      </c>
      <c r="Q48" s="229" t="str">
        <f aca="false">IF((P48&lt;&gt;""),IF(OR($F48&lt;&gt;$G48,PrSettings!$M$4="●"),(($F48-$G48)=(M48-N48))*1,0),"")</f>
        <v/>
      </c>
      <c r="R48" s="229" t="str">
        <f aca="false">IF((Q48&lt;&gt;""),($F48=M48)*($G48=N48),"")</f>
        <v/>
      </c>
      <c r="S48" s="229" t="str">
        <f aca="false">IF(P48&lt;&gt;"",IF(ABS($F48-$G48)&gt;=PrSettings!$M$7,(ABS($F48-$G48-M48+N48)&lt;=1)*1,IF(AND(P48,$F48=$G48,$F48&gt;=PrSettings!$M$6),(ABS(M48-$F48)&lt;=1)*1,IF(AND(ABS($F48-$G48-M48+N48)&lt;=1,$F48+$G48&gt;=PrSettings!$M$8),(ABS(M48-$F48)&lt;=1)*(ABS(N48-$G48)&lt;=1)*1,""))),"")</f>
        <v/>
      </c>
      <c r="T48" s="318" t="n">
        <f aca="false">IF(OR(($C48&lt;&gt;"")*(I48&lt;&gt;""),($E48&lt;&gt;"")*(K48&lt;&gt;"")),($B48=I48)*1+($D48=K48)*1,"")</f>
        <v>2</v>
      </c>
      <c r="U48" s="107"/>
      <c r="V48" s="227" t="n">
        <f aca="false">$B48</f>
        <v>3</v>
      </c>
      <c r="W48" s="228" t="str">
        <f aca="false">$C48</f>
        <v>Spain</v>
      </c>
      <c r="X48" s="229" t="n">
        <f aca="false">$D48</f>
        <v>7</v>
      </c>
      <c r="Y48" s="228" t="str">
        <f aca="false">$E48</f>
        <v>Türkiye</v>
      </c>
      <c r="Z48" s="232"/>
      <c r="AA48" s="232"/>
      <c r="AB48" s="317"/>
      <c r="AC48" s="229" t="str">
        <f aca="false">IF(($F48&lt;&gt;"")*($G48&lt;&gt;"")*(Z48&lt;&gt;"")*(AA48&lt;&gt;""),IF(AG48&lt;&gt;2,"0",($F48&gt;$G48)*(Z48&gt;AA48)+($F48=$G48)*(Z48=AA48)+($F48&lt;$G48)*(Z48&lt;AA48)),"")</f>
        <v/>
      </c>
      <c r="AD48" s="229" t="str">
        <f aca="false">IF((AC48&lt;&gt;""),IF(OR($F48&lt;&gt;$G48,PrSettings!$M$4="●"),(($F48-$G48)=(Z48-AA48))*1,0),"")</f>
        <v/>
      </c>
      <c r="AE48" s="229" t="str">
        <f aca="false">IF((AD48&lt;&gt;""),($F48=Z48)*($G48=AA48),"")</f>
        <v/>
      </c>
      <c r="AF48" s="229" t="str">
        <f aca="false">IF(AC48&lt;&gt;"",IF(ABS($F48-$G48)&gt;=PrSettings!$M$7,(ABS($F48-$G48-Z48+AA48)&lt;=1)*1,IF(AND(AC48,$F48=$G48,$F48&gt;=PrSettings!$M$6),(ABS(Z48-$F48)&lt;=1)*1,IF(AND(ABS($F48-$G48-Z48+AA48)&lt;=1,$F48+$G48&gt;=PrSettings!$M$8),(ABS(Z48-$F48)&lt;=1)*(ABS(AA48-$G48)&lt;=1)*1,""))),"")</f>
        <v/>
      </c>
      <c r="AG48" s="318" t="n">
        <f aca="false">IF(OR(($C48&lt;&gt;"")*(V48&lt;&gt;""),($E48&lt;&gt;"")*(X48&lt;&gt;"")),($B48=V48)*1+($D48=X48)*1,"")</f>
        <v>2</v>
      </c>
      <c r="AH48" s="107"/>
      <c r="AI48" s="227" t="n">
        <f aca="false">$B48</f>
        <v>3</v>
      </c>
      <c r="AJ48" s="228" t="str">
        <f aca="false">$C48</f>
        <v>Spain</v>
      </c>
      <c r="AK48" s="229" t="n">
        <f aca="false">$D48</f>
        <v>7</v>
      </c>
      <c r="AL48" s="228" t="str">
        <f aca="false">$E48</f>
        <v>Türkiye</v>
      </c>
      <c r="AM48" s="232"/>
      <c r="AN48" s="232"/>
      <c r="AO48" s="317"/>
      <c r="AP48" s="229" t="str">
        <f aca="false">IF(($F48&lt;&gt;"")*($G48&lt;&gt;"")*(AM48&lt;&gt;"")*(AN48&lt;&gt;""),IF(AT48&lt;&gt;2,"0",($F48&gt;$G48)*(AM48&gt;AN48)+($F48=$G48)*(AM48=AN48)+($F48&lt;$G48)*(AM48&lt;AN48)),"")</f>
        <v/>
      </c>
      <c r="AQ48" s="229" t="str">
        <f aca="false">IF((AP48&lt;&gt;""),IF(OR($F48&lt;&gt;$G48,PrSettings!$M$4="●"),(($F48-$G48)=(AM48-AN48))*1,0),"")</f>
        <v/>
      </c>
      <c r="AR48" s="229" t="str">
        <f aca="false">IF((AQ48&lt;&gt;""),($F48=AM48)*($G48=AN48),"")</f>
        <v/>
      </c>
      <c r="AS48" s="229" t="str">
        <f aca="false">IF(AP48&lt;&gt;"",IF(ABS($F48-$G48)&gt;=PrSettings!$M$7,(ABS($F48-$G48-AM48+AN48)&lt;=1)*1,IF(AND(AP48,$F48=$G48,$F48&gt;=PrSettings!$M$6),(ABS(AM48-$F48)&lt;=1)*1,IF(AND(ABS($F48-$G48-AM48+AN48)&lt;=1,$F48+$G48&gt;=PrSettings!$M$8),(ABS(AM48-$F48)&lt;=1)*(ABS(AN48-$G48)&lt;=1)*1,""))),"")</f>
        <v/>
      </c>
      <c r="AT48" s="318" t="n">
        <f aca="false">IF(OR(($C48&lt;&gt;"")*(AI48&lt;&gt;""),($E48&lt;&gt;"")*(AK48&lt;&gt;"")),($B48=AI48)*1+($D48=AK48)*1,"")</f>
        <v>2</v>
      </c>
      <c r="AU48" s="107"/>
      <c r="AV48" s="227" t="n">
        <f aca="false">$B48</f>
        <v>3</v>
      </c>
      <c r="AW48" s="228" t="str">
        <f aca="false">$C48</f>
        <v>Spain</v>
      </c>
      <c r="AX48" s="229" t="n">
        <f aca="false">$D48</f>
        <v>7</v>
      </c>
      <c r="AY48" s="228" t="str">
        <f aca="false">$E48</f>
        <v>Türkiye</v>
      </c>
      <c r="AZ48" s="232"/>
      <c r="BA48" s="232"/>
      <c r="BB48" s="317"/>
      <c r="BC48" s="229" t="str">
        <f aca="false">IF(($F48&lt;&gt;"")*($G48&lt;&gt;"")*(AZ48&lt;&gt;"")*(BA48&lt;&gt;""),IF(BG48&lt;&gt;2,"0",($F48&gt;$G48)*(AZ48&gt;BA48)+($F48=$G48)*(AZ48=BA48)+($F48&lt;$G48)*(AZ48&lt;BA48)),"")</f>
        <v/>
      </c>
      <c r="BD48" s="229" t="str">
        <f aca="false">IF((BC48&lt;&gt;""),IF(OR($F48&lt;&gt;$G48,PrSettings!$M$4="●"),(($F48-$G48)=(AZ48-BA48))*1,0),"")</f>
        <v/>
      </c>
      <c r="BE48" s="229" t="str">
        <f aca="false">IF((BD48&lt;&gt;""),($F48=AZ48)*($G48=BA48),"")</f>
        <v/>
      </c>
      <c r="BF48" s="229" t="str">
        <f aca="false">IF(BC48&lt;&gt;"",IF(ABS($F48-$G48)&gt;=PrSettings!$M$7,(ABS($F48-$G48-AZ48+BA48)&lt;=1)*1,IF(AND(BC48,$F48=$G48,$F48&gt;=PrSettings!$M$6),(ABS(AZ48-$F48)&lt;=1)*1,IF(AND(ABS($F48-$G48-AZ48+BA48)&lt;=1,$F48+$G48&gt;=PrSettings!$M$8),(ABS(AZ48-$F48)&lt;=1)*(ABS(BA48-$G48)&lt;=1)*1,""))),"")</f>
        <v/>
      </c>
      <c r="BG48" s="318" t="n">
        <f aca="false">IF(OR(($C48&lt;&gt;"")*(AV48&lt;&gt;""),($E48&lt;&gt;"")*(AX48&lt;&gt;"")),($B48=AV48)*1+($D48=AX48)*1,"")</f>
        <v>2</v>
      </c>
      <c r="BH48" s="107"/>
      <c r="BI48" s="227" t="n">
        <f aca="false">$B48</f>
        <v>3</v>
      </c>
      <c r="BJ48" s="228" t="str">
        <f aca="false">$C48</f>
        <v>Spain</v>
      </c>
      <c r="BK48" s="229" t="n">
        <f aca="false">$D48</f>
        <v>7</v>
      </c>
      <c r="BL48" s="228" t="str">
        <f aca="false">$E48</f>
        <v>Türkiye</v>
      </c>
      <c r="BM48" s="232"/>
      <c r="BN48" s="232"/>
      <c r="BO48" s="317"/>
      <c r="BP48" s="229" t="str">
        <f aca="false">IF(($F48&lt;&gt;"")*($G48&lt;&gt;"")*(BM48&lt;&gt;"")*(BN48&lt;&gt;""),IF(BT48&lt;&gt;2,"0",($F48&gt;$G48)*(BM48&gt;BN48)+($F48=$G48)*(BM48=BN48)+($F48&lt;$G48)*(BM48&lt;BN48)),"")</f>
        <v/>
      </c>
      <c r="BQ48" s="229" t="str">
        <f aca="false">IF((BP48&lt;&gt;""),IF(OR($F48&lt;&gt;$G48,PrSettings!$M$4="●"),(($F48-$G48)=(BM48-BN48))*1,0),"")</f>
        <v/>
      </c>
      <c r="BR48" s="229" t="str">
        <f aca="false">IF((BQ48&lt;&gt;""),($F48=BM48)*($G48=BN48),"")</f>
        <v/>
      </c>
      <c r="BS48" s="229" t="str">
        <f aca="false">IF(BP48&lt;&gt;"",IF(ABS($F48-$G48)&gt;=PrSettings!$M$7,(ABS($F48-$G48-BM48+BN48)&lt;=1)*1,IF(AND(BP48,$F48=$G48,$F48&gt;=PrSettings!$M$6),(ABS(BM48-$F48)&lt;=1)*1,IF(AND(ABS($F48-$G48-BM48+BN48)&lt;=1,$F48+$G48&gt;=PrSettings!$M$8),(ABS(BM48-$F48)&lt;=1)*(ABS(BN48-$G48)&lt;=1)*1,""))),"")</f>
        <v/>
      </c>
      <c r="BT48" s="318" t="n">
        <f aca="false">IF(OR(($C48&lt;&gt;"")*(BI48&lt;&gt;""),($E48&lt;&gt;"")*(BK48&lt;&gt;"")),($B48=BI48)*1+($D48=BK48)*1,"")</f>
        <v>2</v>
      </c>
      <c r="BU48" s="107"/>
      <c r="BV48" s="227" t="n">
        <f aca="false">$B48</f>
        <v>3</v>
      </c>
      <c r="BW48" s="228" t="str">
        <f aca="false">$C48</f>
        <v>Spain</v>
      </c>
      <c r="BX48" s="229" t="n">
        <f aca="false">$D48</f>
        <v>7</v>
      </c>
      <c r="BY48" s="228" t="str">
        <f aca="false">$E48</f>
        <v>Türkiye</v>
      </c>
      <c r="BZ48" s="232"/>
      <c r="CA48" s="232"/>
      <c r="CB48" s="317"/>
      <c r="CC48" s="229" t="str">
        <f aca="false">IF(($F48&lt;&gt;"")*($G48&lt;&gt;"")*(BZ48&lt;&gt;"")*(CA48&lt;&gt;""),IF(CG48&lt;&gt;2,"0",($F48&gt;$G48)*(BZ48&gt;CA48)+($F48=$G48)*(BZ48=CA48)+($F48&lt;$G48)*(BZ48&lt;CA48)),"")</f>
        <v/>
      </c>
      <c r="CD48" s="229" t="str">
        <f aca="false">IF((CC48&lt;&gt;""),IF(OR($F48&lt;&gt;$G48,PrSettings!$M$4="●"),(($F48-$G48)=(BZ48-CA48))*1,0),"")</f>
        <v/>
      </c>
      <c r="CE48" s="229" t="str">
        <f aca="false">IF((CD48&lt;&gt;""),($F48=BZ48)*($G48=CA48),"")</f>
        <v/>
      </c>
      <c r="CF48" s="229" t="str">
        <f aca="false">IF(CC48&lt;&gt;"",IF(ABS($F48-$G48)&gt;=PrSettings!$M$7,(ABS($F48-$G48-BZ48+CA48)&lt;=1)*1,IF(AND(CC48,$F48=$G48,$F48&gt;=PrSettings!$M$6),(ABS(BZ48-$F48)&lt;=1)*1,IF(AND(ABS($F48-$G48-BZ48+CA48)&lt;=1,$F48+$G48&gt;=PrSettings!$M$8),(ABS(BZ48-$F48)&lt;=1)*(ABS(CA48-$G48)&lt;=1)*1,""))),"")</f>
        <v/>
      </c>
      <c r="CG48" s="318" t="n">
        <f aca="false">IF(OR(($C48&lt;&gt;"")*(BV48&lt;&gt;""),($E48&lt;&gt;"")*(BX48&lt;&gt;"")),($B48=BV48)*1+($D48=BX48)*1,"")</f>
        <v>2</v>
      </c>
      <c r="CH48" s="107"/>
      <c r="CI48" s="227" t="n">
        <f aca="false">$B48</f>
        <v>3</v>
      </c>
      <c r="CJ48" s="228" t="str">
        <f aca="false">$C48</f>
        <v>Spain</v>
      </c>
      <c r="CK48" s="229" t="n">
        <f aca="false">$D48</f>
        <v>7</v>
      </c>
      <c r="CL48" s="228" t="str">
        <f aca="false">$E48</f>
        <v>Türkiye</v>
      </c>
      <c r="CM48" s="232"/>
      <c r="CN48" s="232"/>
      <c r="CO48" s="317"/>
      <c r="CP48" s="229" t="str">
        <f aca="false">IF(($F48&lt;&gt;"")*($G48&lt;&gt;"")*(CM48&lt;&gt;"")*(CN48&lt;&gt;""),IF(CT48&lt;&gt;2,"0",($F48&gt;$G48)*(CM48&gt;CN48)+($F48=$G48)*(CM48=CN48)+($F48&lt;$G48)*(CM48&lt;CN48)),"")</f>
        <v/>
      </c>
      <c r="CQ48" s="229" t="str">
        <f aca="false">IF((CP48&lt;&gt;""),IF(OR($F48&lt;&gt;$G48,PrSettings!$M$4="●"),(($F48-$G48)=(CM48-CN48))*1,0),"")</f>
        <v/>
      </c>
      <c r="CR48" s="229" t="str">
        <f aca="false">IF((CQ48&lt;&gt;""),($F48=CM48)*($G48=CN48),"")</f>
        <v/>
      </c>
      <c r="CS48" s="229" t="str">
        <f aca="false">IF(CP48&lt;&gt;"",IF(ABS($F48-$G48)&gt;=PrSettings!$M$7,(ABS($F48-$G48-CM48+CN48)&lt;=1)*1,IF(AND(CP48,$F48=$G48,$F48&gt;=PrSettings!$M$6),(ABS(CM48-$F48)&lt;=1)*1,IF(AND(ABS($F48-$G48-CM48+CN48)&lt;=1,$F48+$G48&gt;=PrSettings!$M$8),(ABS(CM48-$F48)&lt;=1)*(ABS(CN48-$G48)&lt;=1)*1,""))),"")</f>
        <v/>
      </c>
      <c r="CT48" s="318" t="n">
        <f aca="false">IF(OR(($C48&lt;&gt;"")*(CI48&lt;&gt;""),($E48&lt;&gt;"")*(CK48&lt;&gt;"")),($B48=CI48)*1+($D48=CK48)*1,"")</f>
        <v>2</v>
      </c>
      <c r="CU48" s="107"/>
      <c r="CV48" s="227" t="n">
        <f aca="false">$B48</f>
        <v>3</v>
      </c>
      <c r="CW48" s="228" t="str">
        <f aca="false">$C48</f>
        <v>Spain</v>
      </c>
      <c r="CX48" s="229" t="n">
        <f aca="false">$D48</f>
        <v>7</v>
      </c>
      <c r="CY48" s="228" t="str">
        <f aca="false">$E48</f>
        <v>Türkiye</v>
      </c>
      <c r="CZ48" s="232"/>
      <c r="DA48" s="232"/>
      <c r="DB48" s="317"/>
      <c r="DC48" s="229" t="str">
        <f aca="false">IF(($F48&lt;&gt;"")*($G48&lt;&gt;"")*(CZ48&lt;&gt;"")*(DA48&lt;&gt;""),IF(DG48&lt;&gt;2,"0",($F48&gt;$G48)*(CZ48&gt;DA48)+($F48=$G48)*(CZ48=DA48)+($F48&lt;$G48)*(CZ48&lt;DA48)),"")</f>
        <v/>
      </c>
      <c r="DD48" s="229" t="str">
        <f aca="false">IF((DC48&lt;&gt;""),IF(OR($F48&lt;&gt;$G48,PrSettings!$M$4="●"),(($F48-$G48)=(CZ48-DA48))*1,0),"")</f>
        <v/>
      </c>
      <c r="DE48" s="229" t="str">
        <f aca="false">IF((DD48&lt;&gt;""),($F48=CZ48)*($G48=DA48),"")</f>
        <v/>
      </c>
      <c r="DF48" s="229" t="str">
        <f aca="false">IF(DC48&lt;&gt;"",IF(ABS($F48-$G48)&gt;=PrSettings!$M$7,(ABS($F48-$G48-CZ48+DA48)&lt;=1)*1,IF(AND(DC48,$F48=$G48,$F48&gt;=PrSettings!$M$6),(ABS(CZ48-$F48)&lt;=1)*1,IF(AND(ABS($F48-$G48-CZ48+DA48)&lt;=1,$F48+$G48&gt;=PrSettings!$M$8),(ABS(CZ48-$F48)&lt;=1)*(ABS(DA48-$G48)&lt;=1)*1,""))),"")</f>
        <v/>
      </c>
      <c r="DG48" s="318" t="n">
        <f aca="false">IF(OR(($C48&lt;&gt;"")*(CV48&lt;&gt;""),($E48&lt;&gt;"")*(CX48&lt;&gt;"")),($B48=CV48)*1+($D48=CX48)*1,"")</f>
        <v>2</v>
      </c>
      <c r="DH48" s="107"/>
      <c r="DI48" s="227" t="n">
        <f aca="false">$B48</f>
        <v>3</v>
      </c>
      <c r="DJ48" s="228" t="str">
        <f aca="false">$C48</f>
        <v>Spain</v>
      </c>
      <c r="DK48" s="229" t="n">
        <f aca="false">$D48</f>
        <v>7</v>
      </c>
      <c r="DL48" s="228" t="str">
        <f aca="false">$E48</f>
        <v>Türkiye</v>
      </c>
      <c r="DM48" s="232"/>
      <c r="DN48" s="232"/>
      <c r="DO48" s="317"/>
      <c r="DP48" s="229" t="str">
        <f aca="false">IF(($F48&lt;&gt;"")*($G48&lt;&gt;"")*(DM48&lt;&gt;"")*(DN48&lt;&gt;""),IF(DT48&lt;&gt;2,"0",($F48&gt;$G48)*(DM48&gt;DN48)+($F48=$G48)*(DM48=DN48)+($F48&lt;$G48)*(DM48&lt;DN48)),"")</f>
        <v/>
      </c>
      <c r="DQ48" s="229" t="str">
        <f aca="false">IF((DP48&lt;&gt;""),IF(OR($F48&lt;&gt;$G48,PrSettings!$M$4="●"),(($F48-$G48)=(DM48-DN48))*1,0),"")</f>
        <v/>
      </c>
      <c r="DR48" s="229" t="str">
        <f aca="false">IF((DQ48&lt;&gt;""),($F48=DM48)*($G48=DN48),"")</f>
        <v/>
      </c>
      <c r="DS48" s="229" t="str">
        <f aca="false">IF(DP48&lt;&gt;"",IF(ABS($F48-$G48)&gt;=PrSettings!$M$7,(ABS($F48-$G48-DM48+DN48)&lt;=1)*1,IF(AND(DP48,$F48=$G48,$F48&gt;=PrSettings!$M$6),(ABS(DM48-$F48)&lt;=1)*1,IF(AND(ABS($F48-$G48-DM48+DN48)&lt;=1,$F48+$G48&gt;=PrSettings!$M$8),(ABS(DM48-$F48)&lt;=1)*(ABS(DN48-$G48)&lt;=1)*1,""))),"")</f>
        <v/>
      </c>
      <c r="DT48" s="318" t="n">
        <f aca="false">IF(OR(($C48&lt;&gt;"")*(DI48&lt;&gt;""),($E48&lt;&gt;"")*(DK48&lt;&gt;"")),($B48=DI48)*1+($D48=DK48)*1,"")</f>
        <v>2</v>
      </c>
      <c r="DU48" s="107"/>
      <c r="DV48" s="227" t="n">
        <f aca="false">$B48</f>
        <v>3</v>
      </c>
      <c r="DW48" s="228" t="str">
        <f aca="false">$C48</f>
        <v>Spain</v>
      </c>
      <c r="DX48" s="229" t="n">
        <f aca="false">$D48</f>
        <v>7</v>
      </c>
      <c r="DY48" s="228" t="str">
        <f aca="false">$E48</f>
        <v>Türkiye</v>
      </c>
      <c r="DZ48" s="232"/>
      <c r="EA48" s="232"/>
      <c r="EB48" s="317"/>
      <c r="EC48" s="229" t="str">
        <f aca="false">IF(($F48&lt;&gt;"")*($G48&lt;&gt;"")*(DZ48&lt;&gt;"")*(EA48&lt;&gt;""),IF(EG48&lt;&gt;2,"0",($F48&gt;$G48)*(DZ48&gt;EA48)+($F48=$G48)*(DZ48=EA48)+($F48&lt;$G48)*(DZ48&lt;EA48)),"")</f>
        <v/>
      </c>
      <c r="ED48" s="229" t="str">
        <f aca="false">IF((EC48&lt;&gt;""),IF(OR($F48&lt;&gt;$G48,PrSettings!$M$4="●"),(($F48-$G48)=(DZ48-EA48))*1,0),"")</f>
        <v/>
      </c>
      <c r="EE48" s="229" t="str">
        <f aca="false">IF((ED48&lt;&gt;""),($F48=DZ48)*($G48=EA48),"")</f>
        <v/>
      </c>
      <c r="EF48" s="229" t="str">
        <f aca="false">IF(EC48&lt;&gt;"",IF(ABS($F48-$G48)&gt;=PrSettings!$M$7,(ABS($F48-$G48-DZ48+EA48)&lt;=1)*1,IF(AND(EC48,$F48=$G48,$F48&gt;=PrSettings!$M$6),(ABS(DZ48-$F48)&lt;=1)*1,IF(AND(ABS($F48-$G48-DZ48+EA48)&lt;=1,$F48+$G48&gt;=PrSettings!$M$8),(ABS(DZ48-$F48)&lt;=1)*(ABS(EA48-$G48)&lt;=1)*1,""))),"")</f>
        <v/>
      </c>
      <c r="EG48" s="318" t="n">
        <f aca="false">IF(OR(($C48&lt;&gt;"")*(DV48&lt;&gt;""),($E48&lt;&gt;"")*(DX48&lt;&gt;"")),($B48=DV48)*1+($D48=DX48)*1,"")</f>
        <v>2</v>
      </c>
      <c r="EH48" s="107"/>
      <c r="EI48" s="227" t="n">
        <f aca="false">$B48</f>
        <v>3</v>
      </c>
      <c r="EJ48" s="228" t="str">
        <f aca="false">$C48</f>
        <v>Spain</v>
      </c>
      <c r="EK48" s="229" t="n">
        <f aca="false">$D48</f>
        <v>7</v>
      </c>
      <c r="EL48" s="228" t="str">
        <f aca="false">$E48</f>
        <v>Türkiye</v>
      </c>
      <c r="EM48" s="232"/>
      <c r="EN48" s="232"/>
      <c r="EO48" s="317"/>
      <c r="EP48" s="229" t="str">
        <f aca="false">IF(($F48&lt;&gt;"")*($G48&lt;&gt;"")*(EM48&lt;&gt;"")*(EN48&lt;&gt;""),IF(ET48&lt;&gt;2,"0",($F48&gt;$G48)*(EM48&gt;EN48)+($F48=$G48)*(EM48=EN48)+($F48&lt;$G48)*(EM48&lt;EN48)),"")</f>
        <v/>
      </c>
      <c r="EQ48" s="229" t="str">
        <f aca="false">IF((EP48&lt;&gt;""),IF(OR($F48&lt;&gt;$G48,PrSettings!$M$4="●"),(($F48-$G48)=(EM48-EN48))*1,0),"")</f>
        <v/>
      </c>
      <c r="ER48" s="229" t="str">
        <f aca="false">IF((EQ48&lt;&gt;""),($F48=EM48)*($G48=EN48),"")</f>
        <v/>
      </c>
      <c r="ES48" s="229" t="str">
        <f aca="false">IF(EP48&lt;&gt;"",IF(ABS($F48-$G48)&gt;=PrSettings!$M$7,(ABS($F48-$G48-EM48+EN48)&lt;=1)*1,IF(AND(EP48,$F48=$G48,$F48&gt;=PrSettings!$M$6),(ABS(EM48-$F48)&lt;=1)*1,IF(AND(ABS($F48-$G48-EM48+EN48)&lt;=1,$F48+$G48&gt;=PrSettings!$M$8),(ABS(EM48-$F48)&lt;=1)*(ABS(EN48-$G48)&lt;=1)*1,""))),"")</f>
        <v/>
      </c>
      <c r="ET48" s="318" t="n">
        <f aca="false">IF(OR(($C48&lt;&gt;"")*(EI48&lt;&gt;""),($E48&lt;&gt;"")*(EK48&lt;&gt;"")),($B48=EI48)*1+($D48=EK48)*1,"")</f>
        <v>2</v>
      </c>
      <c r="EU48" s="107"/>
      <c r="EV48" s="227" t="n">
        <f aca="false">$B48</f>
        <v>3</v>
      </c>
      <c r="EW48" s="228" t="str">
        <f aca="false">$C48</f>
        <v>Spain</v>
      </c>
      <c r="EX48" s="229" t="n">
        <f aca="false">$D48</f>
        <v>7</v>
      </c>
      <c r="EY48" s="228" t="str">
        <f aca="false">$E48</f>
        <v>Türkiye</v>
      </c>
      <c r="EZ48" s="232"/>
      <c r="FA48" s="232"/>
      <c r="FB48" s="317"/>
      <c r="FC48" s="229" t="str">
        <f aca="false">IF(($F48&lt;&gt;"")*($G48&lt;&gt;"")*(EZ48&lt;&gt;"")*(FA48&lt;&gt;""),IF(FG48&lt;&gt;2,"0",($F48&gt;$G48)*(EZ48&gt;FA48)+($F48=$G48)*(EZ48=FA48)+($F48&lt;$G48)*(EZ48&lt;FA48)),"")</f>
        <v/>
      </c>
      <c r="FD48" s="229" t="str">
        <f aca="false">IF((FC48&lt;&gt;""),IF(OR($F48&lt;&gt;$G48,PrSettings!$M$4="●"),(($F48-$G48)=(EZ48-FA48))*1,0),"")</f>
        <v/>
      </c>
      <c r="FE48" s="229" t="str">
        <f aca="false">IF((FD48&lt;&gt;""),($F48=EZ48)*($G48=FA48),"")</f>
        <v/>
      </c>
      <c r="FF48" s="229" t="str">
        <f aca="false">IF(FC48&lt;&gt;"",IF(ABS($F48-$G48)&gt;=PrSettings!$M$7,(ABS($F48-$G48-EZ48+FA48)&lt;=1)*1,IF(AND(FC48,$F48=$G48,$F48&gt;=PrSettings!$M$6),(ABS(EZ48-$F48)&lt;=1)*1,IF(AND(ABS($F48-$G48-EZ48+FA48)&lt;=1,$F48+$G48&gt;=PrSettings!$M$8),(ABS(EZ48-$F48)&lt;=1)*(ABS(FA48-$G48)&lt;=1)*1,""))),"")</f>
        <v/>
      </c>
      <c r="FG48" s="318" t="n">
        <f aca="false">IF(OR(($C48&lt;&gt;"")*(EV48&lt;&gt;""),($E48&lt;&gt;"")*(EX48&lt;&gt;"")),($B48=EV48)*1+($D48=EX48)*1,"")</f>
        <v>2</v>
      </c>
      <c r="FH48" s="107"/>
      <c r="FI48" s="227" t="n">
        <f aca="false">$B48</f>
        <v>3</v>
      </c>
      <c r="FJ48" s="228" t="str">
        <f aca="false">$C48</f>
        <v>Spain</v>
      </c>
      <c r="FK48" s="229" t="n">
        <f aca="false">$D48</f>
        <v>7</v>
      </c>
      <c r="FL48" s="228" t="str">
        <f aca="false">$E48</f>
        <v>Türkiye</v>
      </c>
      <c r="FM48" s="232"/>
      <c r="FN48" s="232"/>
      <c r="FO48" s="317"/>
      <c r="FP48" s="229" t="str">
        <f aca="false">IF(($F48&lt;&gt;"")*($G48&lt;&gt;"")*(FM48&lt;&gt;"")*(FN48&lt;&gt;""),IF(FT48&lt;&gt;2,"0",($F48&gt;$G48)*(FM48&gt;FN48)+($F48=$G48)*(FM48=FN48)+($F48&lt;$G48)*(FM48&lt;FN48)),"")</f>
        <v/>
      </c>
      <c r="FQ48" s="229" t="str">
        <f aca="false">IF((FP48&lt;&gt;""),IF(OR($F48&lt;&gt;$G48,PrSettings!$M$4="●"),(($F48-$G48)=(FM48-FN48))*1,0),"")</f>
        <v/>
      </c>
      <c r="FR48" s="229" t="str">
        <f aca="false">IF((FQ48&lt;&gt;""),($F48=FM48)*($G48=FN48),"")</f>
        <v/>
      </c>
      <c r="FS48" s="229" t="str">
        <f aca="false">IF(FP48&lt;&gt;"",IF(ABS($F48-$G48)&gt;=PrSettings!$M$7,(ABS($F48-$G48-FM48+FN48)&lt;=1)*1,IF(AND(FP48,$F48=$G48,$F48&gt;=PrSettings!$M$6),(ABS(FM48-$F48)&lt;=1)*1,IF(AND(ABS($F48-$G48-FM48+FN48)&lt;=1,$F48+$G48&gt;=PrSettings!$M$8),(ABS(FM48-$F48)&lt;=1)*(ABS(FN48-$G48)&lt;=1)*1,""))),"")</f>
        <v/>
      </c>
      <c r="FT48" s="318" t="n">
        <f aca="false">IF(OR(($C48&lt;&gt;"")*(FI48&lt;&gt;""),($E48&lt;&gt;"")*(FK48&lt;&gt;"")),($B48=FI48)*1+($D48=FK48)*1,"")</f>
        <v>2</v>
      </c>
      <c r="FU48" s="107"/>
      <c r="FV48" s="227" t="n">
        <f aca="false">$B48</f>
        <v>3</v>
      </c>
      <c r="FW48" s="228" t="str">
        <f aca="false">$C48</f>
        <v>Spain</v>
      </c>
      <c r="FX48" s="229" t="n">
        <f aca="false">$D48</f>
        <v>7</v>
      </c>
      <c r="FY48" s="228" t="str">
        <f aca="false">$E48</f>
        <v>Türkiye</v>
      </c>
      <c r="FZ48" s="232"/>
      <c r="GA48" s="232"/>
      <c r="GB48" s="317"/>
      <c r="GC48" s="229" t="str">
        <f aca="false">IF(($F48&lt;&gt;"")*($G48&lt;&gt;"")*(FZ48&lt;&gt;"")*(GA48&lt;&gt;""),IF(GG48&lt;&gt;2,"0",($F48&gt;$G48)*(FZ48&gt;GA48)+($F48=$G48)*(FZ48=GA48)+($F48&lt;$G48)*(FZ48&lt;GA48)),"")</f>
        <v/>
      </c>
      <c r="GD48" s="229" t="str">
        <f aca="false">IF((GC48&lt;&gt;""),IF(OR($F48&lt;&gt;$G48,PrSettings!$M$4="●"),(($F48-$G48)=(FZ48-GA48))*1,0),"")</f>
        <v/>
      </c>
      <c r="GE48" s="229" t="str">
        <f aca="false">IF((GD48&lt;&gt;""),($F48=FZ48)*($G48=GA48),"")</f>
        <v/>
      </c>
      <c r="GF48" s="229" t="str">
        <f aca="false">IF(GC48&lt;&gt;"",IF(ABS($F48-$G48)&gt;=PrSettings!$M$7,(ABS($F48-$G48-FZ48+GA48)&lt;=1)*1,IF(AND(GC48,$F48=$G48,$F48&gt;=PrSettings!$M$6),(ABS(FZ48-$F48)&lt;=1)*1,IF(AND(ABS($F48-$G48-FZ48+GA48)&lt;=1,$F48+$G48&gt;=PrSettings!$M$8),(ABS(FZ48-$F48)&lt;=1)*(ABS(GA48-$G48)&lt;=1)*1,""))),"")</f>
        <v/>
      </c>
      <c r="GG48" s="318" t="n">
        <f aca="false">IF(OR(($C48&lt;&gt;"")*(FV48&lt;&gt;""),($E48&lt;&gt;"")*(FX48&lt;&gt;"")),($B48=FV48)*1+($D48=FX48)*1,"")</f>
        <v>2</v>
      </c>
      <c r="GH48" s="107"/>
      <c r="GI48" s="227" t="n">
        <f aca="false">$B48</f>
        <v>3</v>
      </c>
      <c r="GJ48" s="228" t="str">
        <f aca="false">$C48</f>
        <v>Spain</v>
      </c>
      <c r="GK48" s="229" t="n">
        <f aca="false">$D48</f>
        <v>7</v>
      </c>
      <c r="GL48" s="228" t="str">
        <f aca="false">$E48</f>
        <v>Türkiye</v>
      </c>
      <c r="GM48" s="232"/>
      <c r="GN48" s="232"/>
      <c r="GO48" s="317"/>
      <c r="GP48" s="229" t="str">
        <f aca="false">IF(($F48&lt;&gt;"")*($G48&lt;&gt;"")*(GM48&lt;&gt;"")*(GN48&lt;&gt;""),IF(GT48&lt;&gt;2,"0",($F48&gt;$G48)*(GM48&gt;GN48)+($F48=$G48)*(GM48=GN48)+($F48&lt;$G48)*(GM48&lt;GN48)),"")</f>
        <v/>
      </c>
      <c r="GQ48" s="229" t="str">
        <f aca="false">IF((GP48&lt;&gt;""),IF(OR($F48&lt;&gt;$G48,PrSettings!$M$4="●"),(($F48-$G48)=(GM48-GN48))*1,0),"")</f>
        <v/>
      </c>
      <c r="GR48" s="229" t="str">
        <f aca="false">IF((GQ48&lt;&gt;""),($F48=GM48)*($G48=GN48),"")</f>
        <v/>
      </c>
      <c r="GS48" s="229" t="str">
        <f aca="false">IF(GP48&lt;&gt;"",IF(ABS($F48-$G48)&gt;=PrSettings!$M$7,(ABS($F48-$G48-GM48+GN48)&lt;=1)*1,IF(AND(GP48,$F48=$G48,$F48&gt;=PrSettings!$M$6),(ABS(GM48-$F48)&lt;=1)*1,IF(AND(ABS($F48-$G48-GM48+GN48)&lt;=1,$F48+$G48&gt;=PrSettings!$M$8),(ABS(GM48-$F48)&lt;=1)*(ABS(GN48-$G48)&lt;=1)*1,""))),"")</f>
        <v/>
      </c>
      <c r="GT48" s="318" t="n">
        <f aca="false">IF(OR(($C48&lt;&gt;"")*(GI48&lt;&gt;""),($E48&lt;&gt;"")*(GK48&lt;&gt;"")),($B48=GI48)*1+($D48=GK48)*1,"")</f>
        <v>2</v>
      </c>
      <c r="GU48" s="107"/>
      <c r="GV48" s="227" t="n">
        <f aca="false">$B48</f>
        <v>3</v>
      </c>
      <c r="GW48" s="228" t="str">
        <f aca="false">$C48</f>
        <v>Spain</v>
      </c>
      <c r="GX48" s="229" t="n">
        <f aca="false">$D48</f>
        <v>7</v>
      </c>
      <c r="GY48" s="228" t="str">
        <f aca="false">$E48</f>
        <v>Türkiye</v>
      </c>
      <c r="GZ48" s="232"/>
      <c r="HA48" s="232"/>
      <c r="HB48" s="317"/>
      <c r="HC48" s="229" t="str">
        <f aca="false">IF(($F48&lt;&gt;"")*($G48&lt;&gt;"")*(GZ48&lt;&gt;"")*(HA48&lt;&gt;""),IF(HG48&lt;&gt;2,"0",($F48&gt;$G48)*(GZ48&gt;HA48)+($F48=$G48)*(GZ48=HA48)+($F48&lt;$G48)*(GZ48&lt;HA48)),"")</f>
        <v/>
      </c>
      <c r="HD48" s="229" t="str">
        <f aca="false">IF((HC48&lt;&gt;""),IF(OR($F48&lt;&gt;$G48,PrSettings!$M$4="●"),(($F48-$G48)=(GZ48-HA48))*1,0),"")</f>
        <v/>
      </c>
      <c r="HE48" s="229" t="str">
        <f aca="false">IF((HD48&lt;&gt;""),($F48=GZ48)*($G48=HA48),"")</f>
        <v/>
      </c>
      <c r="HF48" s="229" t="str">
        <f aca="false">IF(HC48&lt;&gt;"",IF(ABS($F48-$G48)&gt;=PrSettings!$M$7,(ABS($F48-$G48-GZ48+HA48)&lt;=1)*1,IF(AND(HC48,$F48=$G48,$F48&gt;=PrSettings!$M$6),(ABS(GZ48-$F48)&lt;=1)*1,IF(AND(ABS($F48-$G48-GZ48+HA48)&lt;=1,$F48+$G48&gt;=PrSettings!$M$8),(ABS(GZ48-$F48)&lt;=1)*(ABS(HA48-$G48)&lt;=1)*1,""))),"")</f>
        <v/>
      </c>
      <c r="HG48" s="318" t="n">
        <f aca="false">IF(OR(($C48&lt;&gt;"")*(GV48&lt;&gt;""),($E48&lt;&gt;"")*(GX48&lt;&gt;"")),($B48=GV48)*1+($D48=GX48)*1,"")</f>
        <v>2</v>
      </c>
      <c r="HH48" s="107"/>
      <c r="HI48" s="227" t="n">
        <f aca="false">$B48</f>
        <v>3</v>
      </c>
      <c r="HJ48" s="228" t="str">
        <f aca="false">$C48</f>
        <v>Spain</v>
      </c>
      <c r="HK48" s="229" t="n">
        <f aca="false">$D48</f>
        <v>7</v>
      </c>
      <c r="HL48" s="228" t="str">
        <f aca="false">$E48</f>
        <v>Türkiye</v>
      </c>
      <c r="HM48" s="232"/>
      <c r="HN48" s="232"/>
      <c r="HO48" s="317"/>
      <c r="HP48" s="229" t="str">
        <f aca="false">IF(($F48&lt;&gt;"")*($G48&lt;&gt;"")*(HM48&lt;&gt;"")*(HN48&lt;&gt;""),IF(HT48&lt;&gt;2,"0",($F48&gt;$G48)*(HM48&gt;HN48)+($F48=$G48)*(HM48=HN48)+($F48&lt;$G48)*(HM48&lt;HN48)),"")</f>
        <v/>
      </c>
      <c r="HQ48" s="229" t="str">
        <f aca="false">IF((HP48&lt;&gt;""),IF(OR($F48&lt;&gt;$G48,PrSettings!$M$4="●"),(($F48-$G48)=(HM48-HN48))*1,0),"")</f>
        <v/>
      </c>
      <c r="HR48" s="229" t="str">
        <f aca="false">IF((HQ48&lt;&gt;""),($F48=HM48)*($G48=HN48),"")</f>
        <v/>
      </c>
      <c r="HS48" s="229" t="str">
        <f aca="false">IF(HP48&lt;&gt;"",IF(ABS($F48-$G48)&gt;=PrSettings!$M$7,(ABS($F48-$G48-HM48+HN48)&lt;=1)*1,IF(AND(HP48,$F48=$G48,$F48&gt;=PrSettings!$M$6),(ABS(HM48-$F48)&lt;=1)*1,IF(AND(ABS($F48-$G48-HM48+HN48)&lt;=1,$F48+$G48&gt;=PrSettings!$M$8),(ABS(HM48-$F48)&lt;=1)*(ABS(HN48-$G48)&lt;=1)*1,""))),"")</f>
        <v/>
      </c>
      <c r="HT48" s="318" t="n">
        <f aca="false">IF(OR(($C48&lt;&gt;"")*(HI48&lt;&gt;""),($E48&lt;&gt;"")*(HK48&lt;&gt;"")),($B48=HI48)*1+($D48=HK48)*1,"")</f>
        <v>2</v>
      </c>
      <c r="HU48" s="107"/>
      <c r="HV48" s="227" t="n">
        <f aca="false">$B48</f>
        <v>3</v>
      </c>
      <c r="HW48" s="228" t="str">
        <f aca="false">$C48</f>
        <v>Spain</v>
      </c>
      <c r="HX48" s="229" t="n">
        <f aca="false">$D48</f>
        <v>7</v>
      </c>
      <c r="HY48" s="228" t="str">
        <f aca="false">$E48</f>
        <v>Türkiye</v>
      </c>
      <c r="HZ48" s="232"/>
      <c r="IA48" s="232"/>
      <c r="IB48" s="317"/>
      <c r="IC48" s="229" t="str">
        <f aca="false">IF(($F48&lt;&gt;"")*($G48&lt;&gt;"")*(HZ48&lt;&gt;"")*(IA48&lt;&gt;""),IF(IG48&lt;&gt;2,"0",($F48&gt;$G48)*(HZ48&gt;IA48)+($F48=$G48)*(HZ48=IA48)+($F48&lt;$G48)*(HZ48&lt;IA48)),"")</f>
        <v/>
      </c>
      <c r="ID48" s="229" t="str">
        <f aca="false">IF((IC48&lt;&gt;""),IF(OR($F48&lt;&gt;$G48,PrSettings!$M$4="●"),(($F48-$G48)=(HZ48-IA48))*1,0),"")</f>
        <v/>
      </c>
      <c r="IE48" s="229" t="str">
        <f aca="false">IF((ID48&lt;&gt;""),($F48=HZ48)*($G48=IA48),"")</f>
        <v/>
      </c>
      <c r="IF48" s="229" t="str">
        <f aca="false">IF(IC48&lt;&gt;"",IF(ABS($F48-$G48)&gt;=PrSettings!$M$7,(ABS($F48-$G48-HZ48+IA48)&lt;=1)*1,IF(AND(IC48,$F48=$G48,$F48&gt;=PrSettings!$M$6),(ABS(HZ48-$F48)&lt;=1)*1,IF(AND(ABS($F48-$G48-HZ48+IA48)&lt;=1,$F48+$G48&gt;=PrSettings!$M$8),(ABS(HZ48-$F48)&lt;=1)*(ABS(IA48-$G48)&lt;=1)*1,""))),"")</f>
        <v/>
      </c>
      <c r="IG48" s="318" t="n">
        <f aca="false">IF(OR(($C48&lt;&gt;"")*(HV48&lt;&gt;""),($E48&lt;&gt;"")*(HX48&lt;&gt;"")),($B48=HV48)*1+($D48=HX48)*1,"")</f>
        <v>2</v>
      </c>
      <c r="IH48" s="107"/>
      <c r="II48" s="227" t="n">
        <f aca="false">$B48</f>
        <v>3</v>
      </c>
      <c r="IJ48" s="228" t="str">
        <f aca="false">$C48</f>
        <v>Spain</v>
      </c>
      <c r="IK48" s="229" t="n">
        <f aca="false">$D48</f>
        <v>7</v>
      </c>
      <c r="IL48" s="228" t="str">
        <f aca="false">$E48</f>
        <v>Türkiye</v>
      </c>
      <c r="IM48" s="232"/>
      <c r="IN48" s="232"/>
      <c r="IO48" s="317"/>
      <c r="IP48" s="229" t="str">
        <f aca="false">IF(($F48&lt;&gt;"")*($G48&lt;&gt;"")*(IM48&lt;&gt;"")*(IN48&lt;&gt;""),IF(IT48&lt;&gt;2,"0",($F48&gt;$G48)*(IM48&gt;IN48)+($F48=$G48)*(IM48=IN48)+($F48&lt;$G48)*(IM48&lt;IN48)),"")</f>
        <v/>
      </c>
      <c r="IQ48" s="229" t="str">
        <f aca="false">IF((IP48&lt;&gt;""),IF(OR($F48&lt;&gt;$G48,PrSettings!$M$4="●"),(($F48-$G48)=(IM48-IN48))*1,0),"")</f>
        <v/>
      </c>
      <c r="IR48" s="229" t="str">
        <f aca="false">IF((IQ48&lt;&gt;""),($F48=IM48)*($G48=IN48),"")</f>
        <v/>
      </c>
      <c r="IS48" s="229" t="str">
        <f aca="false">IF(IP48&lt;&gt;"",IF(ABS($F48-$G48)&gt;=PrSettings!$M$7,(ABS($F48-$G48-IM48+IN48)&lt;=1)*1,IF(AND(IP48,$F48=$G48,$F48&gt;=PrSettings!$M$6),(ABS(IM48-$F48)&lt;=1)*1,IF(AND(ABS($F48-$G48-IM48+IN48)&lt;=1,$F48+$G48&gt;=PrSettings!$M$8),(ABS(IM48-$F48)&lt;=1)*(ABS(IN48-$G48)&lt;=1)*1,""))),"")</f>
        <v/>
      </c>
      <c r="IT48" s="318" t="n">
        <f aca="false">IF(OR(($C48&lt;&gt;"")*(II48&lt;&gt;""),($E48&lt;&gt;"")*(IK48&lt;&gt;"")),($B48=II48)*1+($D48=IK48)*1,"")</f>
        <v>2</v>
      </c>
      <c r="IU48" s="107"/>
      <c r="IV48" s="227" t="n">
        <f aca="false">$B48</f>
        <v>3</v>
      </c>
      <c r="IW48" s="228" t="str">
        <f aca="false">$C48</f>
        <v>Spain</v>
      </c>
      <c r="IX48" s="229" t="n">
        <f aca="false">$D48</f>
        <v>7</v>
      </c>
      <c r="IY48" s="228" t="str">
        <f aca="false">$E48</f>
        <v>Türkiye</v>
      </c>
      <c r="IZ48" s="232"/>
      <c r="JA48" s="232"/>
      <c r="JB48" s="317"/>
      <c r="JC48" s="229" t="str">
        <f aca="false">IF(($F48&lt;&gt;"")*($G48&lt;&gt;"")*(IZ48&lt;&gt;"")*(JA48&lt;&gt;""),IF(JG48&lt;&gt;2,"0",($F48&gt;$G48)*(IZ48&gt;JA48)+($F48=$G48)*(IZ48=JA48)+($F48&lt;$G48)*(IZ48&lt;JA48)),"")</f>
        <v/>
      </c>
      <c r="JD48" s="229" t="str">
        <f aca="false">IF((JC48&lt;&gt;""),IF(OR($F48&lt;&gt;$G48,PrSettings!$M$4="●"),(($F48-$G48)=(IZ48-JA48))*1,0),"")</f>
        <v/>
      </c>
      <c r="JE48" s="229" t="str">
        <f aca="false">IF((JD48&lt;&gt;""),($F48=IZ48)*($G48=JA48),"")</f>
        <v/>
      </c>
      <c r="JF48" s="229" t="str">
        <f aca="false">IF(JC48&lt;&gt;"",IF(ABS($F48-$G48)&gt;=PrSettings!$M$7,(ABS($F48-$G48-IZ48+JA48)&lt;=1)*1,IF(AND(JC48,$F48=$G48,$F48&gt;=PrSettings!$M$6),(ABS(IZ48-$F48)&lt;=1)*1,IF(AND(ABS($F48-$G48-IZ48+JA48)&lt;=1,$F48+$G48&gt;=PrSettings!$M$8),(ABS(IZ48-$F48)&lt;=1)*(ABS(JA48-$G48)&lt;=1)*1,""))),"")</f>
        <v/>
      </c>
      <c r="JG48" s="318" t="n">
        <f aca="false">IF(OR(($C48&lt;&gt;"")*(IV48&lt;&gt;""),($E48&lt;&gt;"")*(IX48&lt;&gt;"")),($B48=IV48)*1+($D48=IX48)*1,"")</f>
        <v>2</v>
      </c>
      <c r="JH48" s="107"/>
      <c r="JI48" s="227" t="n">
        <f aca="false">$B48</f>
        <v>3</v>
      </c>
      <c r="JJ48" s="228" t="str">
        <f aca="false">$C48</f>
        <v>Spain</v>
      </c>
      <c r="JK48" s="229" t="n">
        <f aca="false">$D48</f>
        <v>7</v>
      </c>
      <c r="JL48" s="228" t="str">
        <f aca="false">$E48</f>
        <v>Türkiye</v>
      </c>
      <c r="JM48" s="232"/>
      <c r="JN48" s="232"/>
      <c r="JO48" s="317"/>
      <c r="JP48" s="229" t="str">
        <f aca="false">IF(($F48&lt;&gt;"")*($G48&lt;&gt;"")*(JM48&lt;&gt;"")*(JN48&lt;&gt;""),IF(JT48&lt;&gt;2,"0",($F48&gt;$G48)*(JM48&gt;JN48)+($F48=$G48)*(JM48=JN48)+($F48&lt;$G48)*(JM48&lt;JN48)),"")</f>
        <v/>
      </c>
      <c r="JQ48" s="229" t="str">
        <f aca="false">IF((JP48&lt;&gt;""),IF(OR($F48&lt;&gt;$G48,PrSettings!$M$4="●"),(($F48-$G48)=(JM48-JN48))*1,0),"")</f>
        <v/>
      </c>
      <c r="JR48" s="229" t="str">
        <f aca="false">IF((JQ48&lt;&gt;""),($F48=JM48)*($G48=JN48),"")</f>
        <v/>
      </c>
      <c r="JS48" s="229" t="str">
        <f aca="false">IF(JP48&lt;&gt;"",IF(ABS($F48-$G48)&gt;=PrSettings!$M$7,(ABS($F48-$G48-JM48+JN48)&lt;=1)*1,IF(AND(JP48,$F48=$G48,$F48&gt;=PrSettings!$M$6),(ABS(JM48-$F48)&lt;=1)*1,IF(AND(ABS($F48-$G48-JM48+JN48)&lt;=1,$F48+$G48&gt;=PrSettings!$M$8),(ABS(JM48-$F48)&lt;=1)*(ABS(JN48-$G48)&lt;=1)*1,""))),"")</f>
        <v/>
      </c>
      <c r="JT48" s="318" t="n">
        <f aca="false">IF(OR(($C48&lt;&gt;"")*(JI48&lt;&gt;""),($E48&lt;&gt;"")*(JK48&lt;&gt;"")),($B48=JI48)*1+($D48=JK48)*1,"")</f>
        <v>2</v>
      </c>
      <c r="JU48" s="107"/>
      <c r="JV48" s="227" t="n">
        <f aca="false">$B48</f>
        <v>3</v>
      </c>
      <c r="JW48" s="228" t="str">
        <f aca="false">$C48</f>
        <v>Spain</v>
      </c>
      <c r="JX48" s="229" t="n">
        <f aca="false">$D48</f>
        <v>7</v>
      </c>
      <c r="JY48" s="228" t="str">
        <f aca="false">$E48</f>
        <v>Türkiye</v>
      </c>
      <c r="JZ48" s="232"/>
      <c r="KA48" s="232"/>
      <c r="KB48" s="317"/>
      <c r="KC48" s="229" t="str">
        <f aca="false">IF(($F48&lt;&gt;"")*($G48&lt;&gt;"")*(JZ48&lt;&gt;"")*(KA48&lt;&gt;""),IF(KG48&lt;&gt;2,"0",($F48&gt;$G48)*(JZ48&gt;KA48)+($F48=$G48)*(JZ48=KA48)+($F48&lt;$G48)*(JZ48&lt;KA48)),"")</f>
        <v/>
      </c>
      <c r="KD48" s="229" t="str">
        <f aca="false">IF((KC48&lt;&gt;""),IF(OR($F48&lt;&gt;$G48,PrSettings!$M$4="●"),(($F48-$G48)=(JZ48-KA48))*1,0),"")</f>
        <v/>
      </c>
      <c r="KE48" s="229" t="str">
        <f aca="false">IF((KD48&lt;&gt;""),($F48=JZ48)*($G48=KA48),"")</f>
        <v/>
      </c>
      <c r="KF48" s="229" t="str">
        <f aca="false">IF(KC48&lt;&gt;"",IF(ABS($F48-$G48)&gt;=PrSettings!$M$7,(ABS($F48-$G48-JZ48+KA48)&lt;=1)*1,IF(AND(KC48,$F48=$G48,$F48&gt;=PrSettings!$M$6),(ABS(JZ48-$F48)&lt;=1)*1,IF(AND(ABS($F48-$G48-JZ48+KA48)&lt;=1,$F48+$G48&gt;=PrSettings!$M$8),(ABS(JZ48-$F48)&lt;=1)*(ABS(KA48-$G48)&lt;=1)*1,""))),"")</f>
        <v/>
      </c>
      <c r="KG48" s="318" t="n">
        <f aca="false">IF(OR(($C48&lt;&gt;"")*(JV48&lt;&gt;""),($E48&lt;&gt;"")*(JX48&lt;&gt;"")),($B48=JV48)*1+($D48=JX48)*1,"")</f>
        <v>2</v>
      </c>
      <c r="KH48" s="107"/>
      <c r="KI48" s="227" t="n">
        <f aca="false">$B48</f>
        <v>3</v>
      </c>
      <c r="KJ48" s="228" t="str">
        <f aca="false">$C48</f>
        <v>Spain</v>
      </c>
      <c r="KK48" s="229" t="n">
        <f aca="false">$D48</f>
        <v>7</v>
      </c>
      <c r="KL48" s="228" t="str">
        <f aca="false">$E48</f>
        <v>Türkiye</v>
      </c>
      <c r="KM48" s="232"/>
      <c r="KN48" s="232"/>
      <c r="KO48" s="317"/>
      <c r="KP48" s="229" t="str">
        <f aca="false">IF(($F48&lt;&gt;"")*($G48&lt;&gt;"")*(KM48&lt;&gt;"")*(KN48&lt;&gt;""),IF(KT48&lt;&gt;2,"0",($F48&gt;$G48)*(KM48&gt;KN48)+($F48=$G48)*(KM48=KN48)+($F48&lt;$G48)*(KM48&lt;KN48)),"")</f>
        <v/>
      </c>
      <c r="KQ48" s="229" t="str">
        <f aca="false">IF((KP48&lt;&gt;""),IF(OR($F48&lt;&gt;$G48,PrSettings!$M$4="●"),(($F48-$G48)=(KM48-KN48))*1,0),"")</f>
        <v/>
      </c>
      <c r="KR48" s="229" t="str">
        <f aca="false">IF((KQ48&lt;&gt;""),($F48=KM48)*($G48=KN48),"")</f>
        <v/>
      </c>
      <c r="KS48" s="229" t="str">
        <f aca="false">IF(KP48&lt;&gt;"",IF(ABS($F48-$G48)&gt;=PrSettings!$M$7,(ABS($F48-$G48-KM48+KN48)&lt;=1)*1,IF(AND(KP48,$F48=$G48,$F48&gt;=PrSettings!$M$6),(ABS(KM48-$F48)&lt;=1)*1,IF(AND(ABS($F48-$G48-KM48+KN48)&lt;=1,$F48+$G48&gt;=PrSettings!$M$8),(ABS(KM48-$F48)&lt;=1)*(ABS(KN48-$G48)&lt;=1)*1,""))),"")</f>
        <v/>
      </c>
      <c r="KT48" s="318" t="n">
        <f aca="false">IF(OR(($C48&lt;&gt;"")*(KI48&lt;&gt;""),($E48&lt;&gt;"")*(KK48&lt;&gt;"")),($B48=KI48)*1+($D48=KK48)*1,"")</f>
        <v>2</v>
      </c>
      <c r="KU48" s="107"/>
      <c r="KV48" s="227" t="n">
        <f aca="false">$B48</f>
        <v>3</v>
      </c>
      <c r="KW48" s="228" t="str">
        <f aca="false">$C48</f>
        <v>Spain</v>
      </c>
      <c r="KX48" s="229" t="n">
        <f aca="false">$D48</f>
        <v>7</v>
      </c>
      <c r="KY48" s="228" t="str">
        <f aca="false">$E48</f>
        <v>Türkiye</v>
      </c>
      <c r="KZ48" s="232"/>
      <c r="LA48" s="232"/>
      <c r="LB48" s="317"/>
      <c r="LC48" s="229" t="str">
        <f aca="false">IF(($F48&lt;&gt;"")*($G48&lt;&gt;"")*(KZ48&lt;&gt;"")*(LA48&lt;&gt;""),IF(LG48&lt;&gt;2,"0",($F48&gt;$G48)*(KZ48&gt;LA48)+($F48=$G48)*(KZ48=LA48)+($F48&lt;$G48)*(KZ48&lt;LA48)),"")</f>
        <v/>
      </c>
      <c r="LD48" s="229" t="str">
        <f aca="false">IF((LC48&lt;&gt;""),IF(OR($F48&lt;&gt;$G48,PrSettings!$M$4="●"),(($F48-$G48)=(KZ48-LA48))*1,0),"")</f>
        <v/>
      </c>
      <c r="LE48" s="229" t="str">
        <f aca="false">IF((LD48&lt;&gt;""),($F48=KZ48)*($G48=LA48),"")</f>
        <v/>
      </c>
      <c r="LF48" s="229" t="str">
        <f aca="false">IF(LC48&lt;&gt;"",IF(ABS($F48-$G48)&gt;=PrSettings!$M$7,(ABS($F48-$G48-KZ48+LA48)&lt;=1)*1,IF(AND(LC48,$F48=$G48,$F48&gt;=PrSettings!$M$6),(ABS(KZ48-$F48)&lt;=1)*1,IF(AND(ABS($F48-$G48-KZ48+LA48)&lt;=1,$F48+$G48&gt;=PrSettings!$M$8),(ABS(KZ48-$F48)&lt;=1)*(ABS(LA48-$G48)&lt;=1)*1,""))),"")</f>
        <v/>
      </c>
      <c r="LG48" s="318" t="n">
        <f aca="false">IF(OR(($C48&lt;&gt;"")*(KV48&lt;&gt;""),($E48&lt;&gt;"")*(KX48&lt;&gt;"")),($B48=KV48)*1+($D48=KX48)*1,"")</f>
        <v>2</v>
      </c>
      <c r="LH48" s="107"/>
      <c r="LI48" s="227" t="n">
        <f aca="false">$B48</f>
        <v>3</v>
      </c>
      <c r="LJ48" s="228" t="str">
        <f aca="false">$C48</f>
        <v>Spain</v>
      </c>
      <c r="LK48" s="229" t="n">
        <f aca="false">$D48</f>
        <v>7</v>
      </c>
      <c r="LL48" s="228" t="str">
        <f aca="false">$E48</f>
        <v>Türkiye</v>
      </c>
      <c r="LM48" s="232"/>
      <c r="LN48" s="232"/>
      <c r="LO48" s="317"/>
      <c r="LP48" s="229" t="str">
        <f aca="false">IF(($F48&lt;&gt;"")*($G48&lt;&gt;"")*(LM48&lt;&gt;"")*(LN48&lt;&gt;""),IF(LT48&lt;&gt;2,"0",($F48&gt;$G48)*(LM48&gt;LN48)+($F48=$G48)*(LM48=LN48)+($F48&lt;$G48)*(LM48&lt;LN48)),"")</f>
        <v/>
      </c>
      <c r="LQ48" s="229" t="str">
        <f aca="false">IF((LP48&lt;&gt;""),IF(OR($F48&lt;&gt;$G48,PrSettings!$M$4="●"),(($F48-$G48)=(LM48-LN48))*1,0),"")</f>
        <v/>
      </c>
      <c r="LR48" s="229" t="str">
        <f aca="false">IF((LQ48&lt;&gt;""),($F48=LM48)*($G48=LN48),"")</f>
        <v/>
      </c>
      <c r="LS48" s="229" t="str">
        <f aca="false">IF(LP48&lt;&gt;"",IF(ABS($F48-$G48)&gt;=PrSettings!$M$7,(ABS($F48-$G48-LM48+LN48)&lt;=1)*1,IF(AND(LP48,$F48=$G48,$F48&gt;=PrSettings!$M$6),(ABS(LM48-$F48)&lt;=1)*1,IF(AND(ABS($F48-$G48-LM48+LN48)&lt;=1,$F48+$G48&gt;=PrSettings!$M$8),(ABS(LM48-$F48)&lt;=1)*(ABS(LN48-$G48)&lt;=1)*1,""))),"")</f>
        <v/>
      </c>
      <c r="LT48" s="318" t="n">
        <f aca="false">IF(OR(($C48&lt;&gt;"")*(LI48&lt;&gt;""),($E48&lt;&gt;"")*(LK48&lt;&gt;"")),($B48=LI48)*1+($D48=LK48)*1,"")</f>
        <v>2</v>
      </c>
      <c r="LU48" s="107"/>
      <c r="LV48" s="227" t="n">
        <f aca="false">$B48</f>
        <v>3</v>
      </c>
      <c r="LW48" s="228" t="str">
        <f aca="false">$C48</f>
        <v>Spain</v>
      </c>
      <c r="LX48" s="229" t="n">
        <f aca="false">$D48</f>
        <v>7</v>
      </c>
      <c r="LY48" s="228" t="str">
        <f aca="false">$E48</f>
        <v>Türkiye</v>
      </c>
      <c r="LZ48" s="232"/>
      <c r="MA48" s="232"/>
      <c r="MB48" s="317"/>
      <c r="MC48" s="229" t="str">
        <f aca="false">IF(($F48&lt;&gt;"")*($G48&lt;&gt;"")*(LZ48&lt;&gt;"")*(MA48&lt;&gt;""),IF(MG48&lt;&gt;2,"0",($F48&gt;$G48)*(LZ48&gt;MA48)+($F48=$G48)*(LZ48=MA48)+($F48&lt;$G48)*(LZ48&lt;MA48)),"")</f>
        <v/>
      </c>
      <c r="MD48" s="229" t="str">
        <f aca="false">IF((MC48&lt;&gt;""),IF(OR($F48&lt;&gt;$G48,PrSettings!$M$4="●"),(($F48-$G48)=(LZ48-MA48))*1,0),"")</f>
        <v/>
      </c>
      <c r="ME48" s="229" t="str">
        <f aca="false">IF((MD48&lt;&gt;""),($F48=LZ48)*($G48=MA48),"")</f>
        <v/>
      </c>
      <c r="MF48" s="229" t="str">
        <f aca="false">IF(MC48&lt;&gt;"",IF(ABS($F48-$G48)&gt;=PrSettings!$M$7,(ABS($F48-$G48-LZ48+MA48)&lt;=1)*1,IF(AND(MC48,$F48=$G48,$F48&gt;=PrSettings!$M$6),(ABS(LZ48-$F48)&lt;=1)*1,IF(AND(ABS($F48-$G48-LZ48+MA48)&lt;=1,$F48+$G48&gt;=PrSettings!$M$8),(ABS(LZ48-$F48)&lt;=1)*(ABS(MA48-$G48)&lt;=1)*1,""))),"")</f>
        <v/>
      </c>
      <c r="MG48" s="318" t="n">
        <f aca="false">IF(OR(($C48&lt;&gt;"")*(LV48&lt;&gt;""),($E48&lt;&gt;"")*(LX48&lt;&gt;"")),($B48=LV48)*1+($D48=LX48)*1,"")</f>
        <v>2</v>
      </c>
    </row>
    <row r="49" customFormat="false" ht="15.75" hidden="false" customHeight="true" outlineLevel="0" collapsed="false">
      <c r="A49" s="153"/>
      <c r="B49" s="227" t="n">
        <f aca="false" t="array" ref="B49:B49">IF(C49="","",INDEX(Groups!$C$7:$C$35,MATCH(C49,Groups!$D$7:$D$35,0)))</f>
        <v>54</v>
      </c>
      <c r="C49" s="228" t="str">
        <f aca="true">INDIRECT("'"&amp;References!$A$1&amp;"'!"&amp;"$E$54")</f>
        <v>Germany</v>
      </c>
      <c r="D49" s="229" t="n">
        <f aca="false" t="array" ref="D49:D49">IF(E49="","",INDEX(Groups!$C$7:$C$35,MATCH(E49,Groups!$D$7:$D$35,0)))</f>
        <v>9</v>
      </c>
      <c r="E49" s="228" t="str">
        <f aca="true">INDIRECT("'"&amp;References!$A$1&amp;"'!"&amp;"$F$54")</f>
        <v>Denmark</v>
      </c>
      <c r="F49" s="230" t="n">
        <f aca="true">IF(AND(INDIRECT("'"&amp;References!$A$1&amp;"'!"&amp;"$E$55")&lt;&gt;"",INDIRECT("'"&amp;References!$A$1&amp;"'!"&amp;"$F$55")&lt;&gt;""),INDIRECT("'"&amp;References!$A$1&amp;"'!"&amp;"$E$55"),"")</f>
        <v>1</v>
      </c>
      <c r="G49" s="231" t="n">
        <f aca="true">IF(AND(INDIRECT("'"&amp;References!$A$1&amp;"'!"&amp;"$E$55")&lt;&gt;"",INDIRECT("'"&amp;References!$A$1&amp;"'!"&amp;"$F$55")&lt;&gt;""),INDIRECT("'"&amp;References!$A$1&amp;"'!"&amp;"$F$55"),"")</f>
        <v>0</v>
      </c>
      <c r="H49" s="107"/>
      <c r="I49" s="227" t="n">
        <f aca="false">$B49</f>
        <v>54</v>
      </c>
      <c r="J49" s="228" t="str">
        <f aca="false">$C49</f>
        <v>Germany</v>
      </c>
      <c r="K49" s="229" t="n">
        <f aca="false">$D49</f>
        <v>9</v>
      </c>
      <c r="L49" s="228" t="str">
        <f aca="false">$E49</f>
        <v>Denmark</v>
      </c>
      <c r="M49" s="232"/>
      <c r="N49" s="232"/>
      <c r="O49" s="319" t="n">
        <f aca="false">COUNTIF(I$65,K65)+COUNTIF(K$65,K65)</f>
        <v>0</v>
      </c>
      <c r="P49" s="229" t="str">
        <f aca="false">IF(($F49&lt;&gt;"")*($G49&lt;&gt;"")*(M49&lt;&gt;"")*(N49&lt;&gt;""),IF(T49&lt;&gt;2,"0",($F49&gt;$G49)*(M49&gt;N49)+($F49=$G49)*(M49=N49)+($F49&lt;$G49)*(M49&lt;N49)),"")</f>
        <v/>
      </c>
      <c r="Q49" s="229" t="str">
        <f aca="false">IF((P49&lt;&gt;""),IF(OR($F49&lt;&gt;$G49,PrSettings!$M$4="●"),(($F49-$G49)=(M49-N49))*1,0),"")</f>
        <v/>
      </c>
      <c r="R49" s="229" t="str">
        <f aca="false">IF((Q49&lt;&gt;""),($F49=M49)*($G49=N49),"")</f>
        <v/>
      </c>
      <c r="S49" s="229" t="str">
        <f aca="false">IF(P49&lt;&gt;"",IF(ABS($F49-$G49)&gt;=PrSettings!$M$7,(ABS($F49-$G49-M49+N49)&lt;=1)*1,IF(AND(P49,$F49=$G49,$F49&gt;=PrSettings!$M$6),(ABS(M49-$F49)&lt;=1)*1,IF(AND(ABS($F49-$G49-M49+N49)&lt;=1,$F49+$G49&gt;=PrSettings!$M$8),(ABS(M49-$F49)&lt;=1)*(ABS(N49-$G49)&lt;=1)*1,""))),"")</f>
        <v/>
      </c>
      <c r="T49" s="320" t="n">
        <f aca="false">IF(OR(($C49&lt;&gt;"")*(I49&lt;&gt;""),($E49&lt;&gt;"")*(K49&lt;&gt;"")),($B49=I49)*1+($D49=K49)*1,"")</f>
        <v>2</v>
      </c>
      <c r="U49" s="107"/>
      <c r="V49" s="227" t="n">
        <f aca="false">$B49</f>
        <v>54</v>
      </c>
      <c r="W49" s="228" t="str">
        <f aca="false">$C49</f>
        <v>Germany</v>
      </c>
      <c r="X49" s="229" t="n">
        <f aca="false">$D49</f>
        <v>9</v>
      </c>
      <c r="Y49" s="228" t="str">
        <f aca="false">$E49</f>
        <v>Denmark</v>
      </c>
      <c r="Z49" s="232"/>
      <c r="AA49" s="232"/>
      <c r="AB49" s="319" t="n">
        <f aca="false">COUNTIF(V$65,X65)+COUNTIF(X$65,X65)</f>
        <v>0</v>
      </c>
      <c r="AC49" s="229" t="str">
        <f aca="false">IF(($F49&lt;&gt;"")*($G49&lt;&gt;"")*(Z49&lt;&gt;"")*(AA49&lt;&gt;""),IF(AG49&lt;&gt;2,"0",($F49&gt;$G49)*(Z49&gt;AA49)+($F49=$G49)*(Z49=AA49)+($F49&lt;$G49)*(Z49&lt;AA49)),"")</f>
        <v/>
      </c>
      <c r="AD49" s="229" t="str">
        <f aca="false">IF((AC49&lt;&gt;""),IF(OR($F49&lt;&gt;$G49,PrSettings!$M$4="●"),(($F49-$G49)=(Z49-AA49))*1,0),"")</f>
        <v/>
      </c>
      <c r="AE49" s="229" t="str">
        <f aca="false">IF((AD49&lt;&gt;""),($F49=Z49)*($G49=AA49),"")</f>
        <v/>
      </c>
      <c r="AF49" s="229" t="str">
        <f aca="false">IF(AC49&lt;&gt;"",IF(ABS($F49-$G49)&gt;=PrSettings!$M$7,(ABS($F49-$G49-Z49+AA49)&lt;=1)*1,IF(AND(AC49,$F49=$G49,$F49&gt;=PrSettings!$M$6),(ABS(Z49-$F49)&lt;=1)*1,IF(AND(ABS($F49-$G49-Z49+AA49)&lt;=1,$F49+$G49&gt;=PrSettings!$M$8),(ABS(Z49-$F49)&lt;=1)*(ABS(AA49-$G49)&lt;=1)*1,""))),"")</f>
        <v/>
      </c>
      <c r="AG49" s="320" t="n">
        <f aca="false">IF(OR(($C49&lt;&gt;"")*(V49&lt;&gt;""),($E49&lt;&gt;"")*(X49&lt;&gt;"")),($B49=V49)*1+($D49=X49)*1,"")</f>
        <v>2</v>
      </c>
      <c r="AH49" s="107"/>
      <c r="AI49" s="227" t="n">
        <f aca="false">$B49</f>
        <v>54</v>
      </c>
      <c r="AJ49" s="228" t="str">
        <f aca="false">$C49</f>
        <v>Germany</v>
      </c>
      <c r="AK49" s="229" t="n">
        <f aca="false">$D49</f>
        <v>9</v>
      </c>
      <c r="AL49" s="228" t="str">
        <f aca="false">$E49</f>
        <v>Denmark</v>
      </c>
      <c r="AM49" s="232"/>
      <c r="AN49" s="232"/>
      <c r="AO49" s="319" t="n">
        <f aca="false">COUNTIF(AI$65,AK65)+COUNTIF(AK$65,AK65)</f>
        <v>0</v>
      </c>
      <c r="AP49" s="229" t="str">
        <f aca="false">IF(($F49&lt;&gt;"")*($G49&lt;&gt;"")*(AM49&lt;&gt;"")*(AN49&lt;&gt;""),IF(AT49&lt;&gt;2,"0",($F49&gt;$G49)*(AM49&gt;AN49)+($F49=$G49)*(AM49=AN49)+($F49&lt;$G49)*(AM49&lt;AN49)),"")</f>
        <v/>
      </c>
      <c r="AQ49" s="229" t="str">
        <f aca="false">IF((AP49&lt;&gt;""),IF(OR($F49&lt;&gt;$G49,PrSettings!$M$4="●"),(($F49-$G49)=(AM49-AN49))*1,0),"")</f>
        <v/>
      </c>
      <c r="AR49" s="229" t="str">
        <f aca="false">IF((AQ49&lt;&gt;""),($F49=AM49)*($G49=AN49),"")</f>
        <v/>
      </c>
      <c r="AS49" s="229" t="str">
        <f aca="false">IF(AP49&lt;&gt;"",IF(ABS($F49-$G49)&gt;=PrSettings!$M$7,(ABS($F49-$G49-AM49+AN49)&lt;=1)*1,IF(AND(AP49,$F49=$G49,$F49&gt;=PrSettings!$M$6),(ABS(AM49-$F49)&lt;=1)*1,IF(AND(ABS($F49-$G49-AM49+AN49)&lt;=1,$F49+$G49&gt;=PrSettings!$M$8),(ABS(AM49-$F49)&lt;=1)*(ABS(AN49-$G49)&lt;=1)*1,""))),"")</f>
        <v/>
      </c>
      <c r="AT49" s="320" t="n">
        <f aca="false">IF(OR(($C49&lt;&gt;"")*(AI49&lt;&gt;""),($E49&lt;&gt;"")*(AK49&lt;&gt;"")),($B49=AI49)*1+($D49=AK49)*1,"")</f>
        <v>2</v>
      </c>
      <c r="AU49" s="107"/>
      <c r="AV49" s="227" t="n">
        <f aca="false">$B49</f>
        <v>54</v>
      </c>
      <c r="AW49" s="228" t="str">
        <f aca="false">$C49</f>
        <v>Germany</v>
      </c>
      <c r="AX49" s="229" t="n">
        <f aca="false">$D49</f>
        <v>9</v>
      </c>
      <c r="AY49" s="228" t="str">
        <f aca="false">$E49</f>
        <v>Denmark</v>
      </c>
      <c r="AZ49" s="232"/>
      <c r="BA49" s="232"/>
      <c r="BB49" s="319" t="n">
        <f aca="false">COUNTIF(AV$65,AX65)+COUNTIF(AX$65,AX65)</f>
        <v>0</v>
      </c>
      <c r="BC49" s="229" t="str">
        <f aca="false">IF(($F49&lt;&gt;"")*($G49&lt;&gt;"")*(AZ49&lt;&gt;"")*(BA49&lt;&gt;""),IF(BG49&lt;&gt;2,"0",($F49&gt;$G49)*(AZ49&gt;BA49)+($F49=$G49)*(AZ49=BA49)+($F49&lt;$G49)*(AZ49&lt;BA49)),"")</f>
        <v/>
      </c>
      <c r="BD49" s="229" t="str">
        <f aca="false">IF((BC49&lt;&gt;""),IF(OR($F49&lt;&gt;$G49,PrSettings!$M$4="●"),(($F49-$G49)=(AZ49-BA49))*1,0),"")</f>
        <v/>
      </c>
      <c r="BE49" s="229" t="str">
        <f aca="false">IF((BD49&lt;&gt;""),($F49=AZ49)*($G49=BA49),"")</f>
        <v/>
      </c>
      <c r="BF49" s="229" t="str">
        <f aca="false">IF(BC49&lt;&gt;"",IF(ABS($F49-$G49)&gt;=PrSettings!$M$7,(ABS($F49-$G49-AZ49+BA49)&lt;=1)*1,IF(AND(BC49,$F49=$G49,$F49&gt;=PrSettings!$M$6),(ABS(AZ49-$F49)&lt;=1)*1,IF(AND(ABS($F49-$G49-AZ49+BA49)&lt;=1,$F49+$G49&gt;=PrSettings!$M$8),(ABS(AZ49-$F49)&lt;=1)*(ABS(BA49-$G49)&lt;=1)*1,""))),"")</f>
        <v/>
      </c>
      <c r="BG49" s="320" t="n">
        <f aca="false">IF(OR(($C49&lt;&gt;"")*(AV49&lt;&gt;""),($E49&lt;&gt;"")*(AX49&lt;&gt;"")),($B49=AV49)*1+($D49=AX49)*1,"")</f>
        <v>2</v>
      </c>
      <c r="BH49" s="107"/>
      <c r="BI49" s="227" t="n">
        <f aca="false">$B49</f>
        <v>54</v>
      </c>
      <c r="BJ49" s="228" t="str">
        <f aca="false">$C49</f>
        <v>Germany</v>
      </c>
      <c r="BK49" s="229" t="n">
        <f aca="false">$D49</f>
        <v>9</v>
      </c>
      <c r="BL49" s="228" t="str">
        <f aca="false">$E49</f>
        <v>Denmark</v>
      </c>
      <c r="BM49" s="232"/>
      <c r="BN49" s="232"/>
      <c r="BO49" s="319" t="n">
        <f aca="false">COUNTIF(BI$65,BK65)+COUNTIF(BK$65,BK65)</f>
        <v>0</v>
      </c>
      <c r="BP49" s="229" t="str">
        <f aca="false">IF(($F49&lt;&gt;"")*($G49&lt;&gt;"")*(BM49&lt;&gt;"")*(BN49&lt;&gt;""),IF(BT49&lt;&gt;2,"0",($F49&gt;$G49)*(BM49&gt;BN49)+($F49=$G49)*(BM49=BN49)+($F49&lt;$G49)*(BM49&lt;BN49)),"")</f>
        <v/>
      </c>
      <c r="BQ49" s="229" t="str">
        <f aca="false">IF((BP49&lt;&gt;""),IF(OR($F49&lt;&gt;$G49,PrSettings!$M$4="●"),(($F49-$G49)=(BM49-BN49))*1,0),"")</f>
        <v/>
      </c>
      <c r="BR49" s="229" t="str">
        <f aca="false">IF((BQ49&lt;&gt;""),($F49=BM49)*($G49=BN49),"")</f>
        <v/>
      </c>
      <c r="BS49" s="229" t="str">
        <f aca="false">IF(BP49&lt;&gt;"",IF(ABS($F49-$G49)&gt;=PrSettings!$M$7,(ABS($F49-$G49-BM49+BN49)&lt;=1)*1,IF(AND(BP49,$F49=$G49,$F49&gt;=PrSettings!$M$6),(ABS(BM49-$F49)&lt;=1)*1,IF(AND(ABS($F49-$G49-BM49+BN49)&lt;=1,$F49+$G49&gt;=PrSettings!$M$8),(ABS(BM49-$F49)&lt;=1)*(ABS(BN49-$G49)&lt;=1)*1,""))),"")</f>
        <v/>
      </c>
      <c r="BT49" s="320" t="n">
        <f aca="false">IF(OR(($C49&lt;&gt;"")*(BI49&lt;&gt;""),($E49&lt;&gt;"")*(BK49&lt;&gt;"")),($B49=BI49)*1+($D49=BK49)*1,"")</f>
        <v>2</v>
      </c>
      <c r="BU49" s="107"/>
      <c r="BV49" s="227" t="n">
        <f aca="false">$B49</f>
        <v>54</v>
      </c>
      <c r="BW49" s="228" t="str">
        <f aca="false">$C49</f>
        <v>Germany</v>
      </c>
      <c r="BX49" s="229" t="n">
        <f aca="false">$D49</f>
        <v>9</v>
      </c>
      <c r="BY49" s="228" t="str">
        <f aca="false">$E49</f>
        <v>Denmark</v>
      </c>
      <c r="BZ49" s="232"/>
      <c r="CA49" s="232"/>
      <c r="CB49" s="319" t="n">
        <f aca="false">COUNTIF(BV$65,BX65)+COUNTIF(BX$65,BX65)</f>
        <v>0</v>
      </c>
      <c r="CC49" s="229" t="str">
        <f aca="false">IF(($F49&lt;&gt;"")*($G49&lt;&gt;"")*(BZ49&lt;&gt;"")*(CA49&lt;&gt;""),IF(CG49&lt;&gt;2,"0",($F49&gt;$G49)*(BZ49&gt;CA49)+($F49=$G49)*(BZ49=CA49)+($F49&lt;$G49)*(BZ49&lt;CA49)),"")</f>
        <v/>
      </c>
      <c r="CD49" s="229" t="str">
        <f aca="false">IF((CC49&lt;&gt;""),IF(OR($F49&lt;&gt;$G49,PrSettings!$M$4="●"),(($F49-$G49)=(BZ49-CA49))*1,0),"")</f>
        <v/>
      </c>
      <c r="CE49" s="229" t="str">
        <f aca="false">IF((CD49&lt;&gt;""),($F49=BZ49)*($G49=CA49),"")</f>
        <v/>
      </c>
      <c r="CF49" s="229" t="str">
        <f aca="false">IF(CC49&lt;&gt;"",IF(ABS($F49-$G49)&gt;=PrSettings!$M$7,(ABS($F49-$G49-BZ49+CA49)&lt;=1)*1,IF(AND(CC49,$F49=$G49,$F49&gt;=PrSettings!$M$6),(ABS(BZ49-$F49)&lt;=1)*1,IF(AND(ABS($F49-$G49-BZ49+CA49)&lt;=1,$F49+$G49&gt;=PrSettings!$M$8),(ABS(BZ49-$F49)&lt;=1)*(ABS(CA49-$G49)&lt;=1)*1,""))),"")</f>
        <v/>
      </c>
      <c r="CG49" s="320" t="n">
        <f aca="false">IF(OR(($C49&lt;&gt;"")*(BV49&lt;&gt;""),($E49&lt;&gt;"")*(BX49&lt;&gt;"")),($B49=BV49)*1+($D49=BX49)*1,"")</f>
        <v>2</v>
      </c>
      <c r="CH49" s="107"/>
      <c r="CI49" s="227" t="n">
        <f aca="false">$B49</f>
        <v>54</v>
      </c>
      <c r="CJ49" s="228" t="str">
        <f aca="false">$C49</f>
        <v>Germany</v>
      </c>
      <c r="CK49" s="229" t="n">
        <f aca="false">$D49</f>
        <v>9</v>
      </c>
      <c r="CL49" s="228" t="str">
        <f aca="false">$E49</f>
        <v>Denmark</v>
      </c>
      <c r="CM49" s="232"/>
      <c r="CN49" s="232"/>
      <c r="CO49" s="319" t="n">
        <f aca="false">COUNTIF(CI$65,CK65)+COUNTIF(CK$65,CK65)</f>
        <v>0</v>
      </c>
      <c r="CP49" s="229" t="str">
        <f aca="false">IF(($F49&lt;&gt;"")*($G49&lt;&gt;"")*(CM49&lt;&gt;"")*(CN49&lt;&gt;""),IF(CT49&lt;&gt;2,"0",($F49&gt;$G49)*(CM49&gt;CN49)+($F49=$G49)*(CM49=CN49)+($F49&lt;$G49)*(CM49&lt;CN49)),"")</f>
        <v/>
      </c>
      <c r="CQ49" s="229" t="str">
        <f aca="false">IF((CP49&lt;&gt;""),IF(OR($F49&lt;&gt;$G49,PrSettings!$M$4="●"),(($F49-$G49)=(CM49-CN49))*1,0),"")</f>
        <v/>
      </c>
      <c r="CR49" s="229" t="str">
        <f aca="false">IF((CQ49&lt;&gt;""),($F49=CM49)*($G49=CN49),"")</f>
        <v/>
      </c>
      <c r="CS49" s="229" t="str">
        <f aca="false">IF(CP49&lt;&gt;"",IF(ABS($F49-$G49)&gt;=PrSettings!$M$7,(ABS($F49-$G49-CM49+CN49)&lt;=1)*1,IF(AND(CP49,$F49=$G49,$F49&gt;=PrSettings!$M$6),(ABS(CM49-$F49)&lt;=1)*1,IF(AND(ABS($F49-$G49-CM49+CN49)&lt;=1,$F49+$G49&gt;=PrSettings!$M$8),(ABS(CM49-$F49)&lt;=1)*(ABS(CN49-$G49)&lt;=1)*1,""))),"")</f>
        <v/>
      </c>
      <c r="CT49" s="320" t="n">
        <f aca="false">IF(OR(($C49&lt;&gt;"")*(CI49&lt;&gt;""),($E49&lt;&gt;"")*(CK49&lt;&gt;"")),($B49=CI49)*1+($D49=CK49)*1,"")</f>
        <v>2</v>
      </c>
      <c r="CU49" s="107"/>
      <c r="CV49" s="227" t="n">
        <f aca="false">$B49</f>
        <v>54</v>
      </c>
      <c r="CW49" s="228" t="str">
        <f aca="false">$C49</f>
        <v>Germany</v>
      </c>
      <c r="CX49" s="229" t="n">
        <f aca="false">$D49</f>
        <v>9</v>
      </c>
      <c r="CY49" s="228" t="str">
        <f aca="false">$E49</f>
        <v>Denmark</v>
      </c>
      <c r="CZ49" s="232"/>
      <c r="DA49" s="232"/>
      <c r="DB49" s="319" t="n">
        <f aca="false">COUNTIF(CV$65,CX65)+COUNTIF(CX$65,CX65)</f>
        <v>0</v>
      </c>
      <c r="DC49" s="229" t="str">
        <f aca="false">IF(($F49&lt;&gt;"")*($G49&lt;&gt;"")*(CZ49&lt;&gt;"")*(DA49&lt;&gt;""),IF(DG49&lt;&gt;2,"0",($F49&gt;$G49)*(CZ49&gt;DA49)+($F49=$G49)*(CZ49=DA49)+($F49&lt;$G49)*(CZ49&lt;DA49)),"")</f>
        <v/>
      </c>
      <c r="DD49" s="229" t="str">
        <f aca="false">IF((DC49&lt;&gt;""),IF(OR($F49&lt;&gt;$G49,PrSettings!$M$4="●"),(($F49-$G49)=(CZ49-DA49))*1,0),"")</f>
        <v/>
      </c>
      <c r="DE49" s="229" t="str">
        <f aca="false">IF((DD49&lt;&gt;""),($F49=CZ49)*($G49=DA49),"")</f>
        <v/>
      </c>
      <c r="DF49" s="229" t="str">
        <f aca="false">IF(DC49&lt;&gt;"",IF(ABS($F49-$G49)&gt;=PrSettings!$M$7,(ABS($F49-$G49-CZ49+DA49)&lt;=1)*1,IF(AND(DC49,$F49=$G49,$F49&gt;=PrSettings!$M$6),(ABS(CZ49-$F49)&lt;=1)*1,IF(AND(ABS($F49-$G49-CZ49+DA49)&lt;=1,$F49+$G49&gt;=PrSettings!$M$8),(ABS(CZ49-$F49)&lt;=1)*(ABS(DA49-$G49)&lt;=1)*1,""))),"")</f>
        <v/>
      </c>
      <c r="DG49" s="320" t="n">
        <f aca="false">IF(OR(($C49&lt;&gt;"")*(CV49&lt;&gt;""),($E49&lt;&gt;"")*(CX49&lt;&gt;"")),($B49=CV49)*1+($D49=CX49)*1,"")</f>
        <v>2</v>
      </c>
      <c r="DH49" s="107"/>
      <c r="DI49" s="227" t="n">
        <f aca="false">$B49</f>
        <v>54</v>
      </c>
      <c r="DJ49" s="228" t="str">
        <f aca="false">$C49</f>
        <v>Germany</v>
      </c>
      <c r="DK49" s="229" t="n">
        <f aca="false">$D49</f>
        <v>9</v>
      </c>
      <c r="DL49" s="228" t="str">
        <f aca="false">$E49</f>
        <v>Denmark</v>
      </c>
      <c r="DM49" s="232"/>
      <c r="DN49" s="232"/>
      <c r="DO49" s="319" t="n">
        <f aca="false">COUNTIF(DI$65,DK65)+COUNTIF(DK$65,DK65)</f>
        <v>0</v>
      </c>
      <c r="DP49" s="229" t="str">
        <f aca="false">IF(($F49&lt;&gt;"")*($G49&lt;&gt;"")*(DM49&lt;&gt;"")*(DN49&lt;&gt;""),IF(DT49&lt;&gt;2,"0",($F49&gt;$G49)*(DM49&gt;DN49)+($F49=$G49)*(DM49=DN49)+($F49&lt;$G49)*(DM49&lt;DN49)),"")</f>
        <v/>
      </c>
      <c r="DQ49" s="229" t="str">
        <f aca="false">IF((DP49&lt;&gt;""),IF(OR($F49&lt;&gt;$G49,PrSettings!$M$4="●"),(($F49-$G49)=(DM49-DN49))*1,0),"")</f>
        <v/>
      </c>
      <c r="DR49" s="229" t="str">
        <f aca="false">IF((DQ49&lt;&gt;""),($F49=DM49)*($G49=DN49),"")</f>
        <v/>
      </c>
      <c r="DS49" s="229" t="str">
        <f aca="false">IF(DP49&lt;&gt;"",IF(ABS($F49-$G49)&gt;=PrSettings!$M$7,(ABS($F49-$G49-DM49+DN49)&lt;=1)*1,IF(AND(DP49,$F49=$G49,$F49&gt;=PrSettings!$M$6),(ABS(DM49-$F49)&lt;=1)*1,IF(AND(ABS($F49-$G49-DM49+DN49)&lt;=1,$F49+$G49&gt;=PrSettings!$M$8),(ABS(DM49-$F49)&lt;=1)*(ABS(DN49-$G49)&lt;=1)*1,""))),"")</f>
        <v/>
      </c>
      <c r="DT49" s="320" t="n">
        <f aca="false">IF(OR(($C49&lt;&gt;"")*(DI49&lt;&gt;""),($E49&lt;&gt;"")*(DK49&lt;&gt;"")),($B49=DI49)*1+($D49=DK49)*1,"")</f>
        <v>2</v>
      </c>
      <c r="DU49" s="107"/>
      <c r="DV49" s="227" t="n">
        <f aca="false">$B49</f>
        <v>54</v>
      </c>
      <c r="DW49" s="228" t="str">
        <f aca="false">$C49</f>
        <v>Germany</v>
      </c>
      <c r="DX49" s="229" t="n">
        <f aca="false">$D49</f>
        <v>9</v>
      </c>
      <c r="DY49" s="228" t="str">
        <f aca="false">$E49</f>
        <v>Denmark</v>
      </c>
      <c r="DZ49" s="232"/>
      <c r="EA49" s="232"/>
      <c r="EB49" s="319" t="n">
        <f aca="false">COUNTIF(DV$65,DX65)+COUNTIF(DX$65,DX65)</f>
        <v>0</v>
      </c>
      <c r="EC49" s="229" t="str">
        <f aca="false">IF(($F49&lt;&gt;"")*($G49&lt;&gt;"")*(DZ49&lt;&gt;"")*(EA49&lt;&gt;""),IF(EG49&lt;&gt;2,"0",($F49&gt;$G49)*(DZ49&gt;EA49)+($F49=$G49)*(DZ49=EA49)+($F49&lt;$G49)*(DZ49&lt;EA49)),"")</f>
        <v/>
      </c>
      <c r="ED49" s="229" t="str">
        <f aca="false">IF((EC49&lt;&gt;""),IF(OR($F49&lt;&gt;$G49,PrSettings!$M$4="●"),(($F49-$G49)=(DZ49-EA49))*1,0),"")</f>
        <v/>
      </c>
      <c r="EE49" s="229" t="str">
        <f aca="false">IF((ED49&lt;&gt;""),($F49=DZ49)*($G49=EA49),"")</f>
        <v/>
      </c>
      <c r="EF49" s="229" t="str">
        <f aca="false">IF(EC49&lt;&gt;"",IF(ABS($F49-$G49)&gt;=PrSettings!$M$7,(ABS($F49-$G49-DZ49+EA49)&lt;=1)*1,IF(AND(EC49,$F49=$G49,$F49&gt;=PrSettings!$M$6),(ABS(DZ49-$F49)&lt;=1)*1,IF(AND(ABS($F49-$G49-DZ49+EA49)&lt;=1,$F49+$G49&gt;=PrSettings!$M$8),(ABS(DZ49-$F49)&lt;=1)*(ABS(EA49-$G49)&lt;=1)*1,""))),"")</f>
        <v/>
      </c>
      <c r="EG49" s="320" t="n">
        <f aca="false">IF(OR(($C49&lt;&gt;"")*(DV49&lt;&gt;""),($E49&lt;&gt;"")*(DX49&lt;&gt;"")),($B49=DV49)*1+($D49=DX49)*1,"")</f>
        <v>2</v>
      </c>
      <c r="EH49" s="107"/>
      <c r="EI49" s="227" t="n">
        <f aca="false">$B49</f>
        <v>54</v>
      </c>
      <c r="EJ49" s="228" t="str">
        <f aca="false">$C49</f>
        <v>Germany</v>
      </c>
      <c r="EK49" s="229" t="n">
        <f aca="false">$D49</f>
        <v>9</v>
      </c>
      <c r="EL49" s="228" t="str">
        <f aca="false">$E49</f>
        <v>Denmark</v>
      </c>
      <c r="EM49" s="232"/>
      <c r="EN49" s="232"/>
      <c r="EO49" s="319" t="n">
        <f aca="false">COUNTIF(EI$65,EK65)+COUNTIF(EK$65,EK65)</f>
        <v>0</v>
      </c>
      <c r="EP49" s="229" t="str">
        <f aca="false">IF(($F49&lt;&gt;"")*($G49&lt;&gt;"")*(EM49&lt;&gt;"")*(EN49&lt;&gt;""),IF(ET49&lt;&gt;2,"0",($F49&gt;$G49)*(EM49&gt;EN49)+($F49=$G49)*(EM49=EN49)+($F49&lt;$G49)*(EM49&lt;EN49)),"")</f>
        <v/>
      </c>
      <c r="EQ49" s="229" t="str">
        <f aca="false">IF((EP49&lt;&gt;""),IF(OR($F49&lt;&gt;$G49,PrSettings!$M$4="●"),(($F49-$G49)=(EM49-EN49))*1,0),"")</f>
        <v/>
      </c>
      <c r="ER49" s="229" t="str">
        <f aca="false">IF((EQ49&lt;&gt;""),($F49=EM49)*($G49=EN49),"")</f>
        <v/>
      </c>
      <c r="ES49" s="229" t="str">
        <f aca="false">IF(EP49&lt;&gt;"",IF(ABS($F49-$G49)&gt;=PrSettings!$M$7,(ABS($F49-$G49-EM49+EN49)&lt;=1)*1,IF(AND(EP49,$F49=$G49,$F49&gt;=PrSettings!$M$6),(ABS(EM49-$F49)&lt;=1)*1,IF(AND(ABS($F49-$G49-EM49+EN49)&lt;=1,$F49+$G49&gt;=PrSettings!$M$8),(ABS(EM49-$F49)&lt;=1)*(ABS(EN49-$G49)&lt;=1)*1,""))),"")</f>
        <v/>
      </c>
      <c r="ET49" s="320" t="n">
        <f aca="false">IF(OR(($C49&lt;&gt;"")*(EI49&lt;&gt;""),($E49&lt;&gt;"")*(EK49&lt;&gt;"")),($B49=EI49)*1+($D49=EK49)*1,"")</f>
        <v>2</v>
      </c>
      <c r="EU49" s="107"/>
      <c r="EV49" s="227" t="n">
        <f aca="false">$B49</f>
        <v>54</v>
      </c>
      <c r="EW49" s="228" t="str">
        <f aca="false">$C49</f>
        <v>Germany</v>
      </c>
      <c r="EX49" s="229" t="n">
        <f aca="false">$D49</f>
        <v>9</v>
      </c>
      <c r="EY49" s="228" t="str">
        <f aca="false">$E49</f>
        <v>Denmark</v>
      </c>
      <c r="EZ49" s="232"/>
      <c r="FA49" s="232"/>
      <c r="FB49" s="319" t="n">
        <f aca="false">COUNTIF(EV$65,EX65)+COUNTIF(EX$65,EX65)</f>
        <v>0</v>
      </c>
      <c r="FC49" s="229" t="str">
        <f aca="false">IF(($F49&lt;&gt;"")*($G49&lt;&gt;"")*(EZ49&lt;&gt;"")*(FA49&lt;&gt;""),IF(FG49&lt;&gt;2,"0",($F49&gt;$G49)*(EZ49&gt;FA49)+($F49=$G49)*(EZ49=FA49)+($F49&lt;$G49)*(EZ49&lt;FA49)),"")</f>
        <v/>
      </c>
      <c r="FD49" s="229" t="str">
        <f aca="false">IF((FC49&lt;&gt;""),IF(OR($F49&lt;&gt;$G49,PrSettings!$M$4="●"),(($F49-$G49)=(EZ49-FA49))*1,0),"")</f>
        <v/>
      </c>
      <c r="FE49" s="229" t="str">
        <f aca="false">IF((FD49&lt;&gt;""),($F49=EZ49)*($G49=FA49),"")</f>
        <v/>
      </c>
      <c r="FF49" s="229" t="str">
        <f aca="false">IF(FC49&lt;&gt;"",IF(ABS($F49-$G49)&gt;=PrSettings!$M$7,(ABS($F49-$G49-EZ49+FA49)&lt;=1)*1,IF(AND(FC49,$F49=$G49,$F49&gt;=PrSettings!$M$6),(ABS(EZ49-$F49)&lt;=1)*1,IF(AND(ABS($F49-$G49-EZ49+FA49)&lt;=1,$F49+$G49&gt;=PrSettings!$M$8),(ABS(EZ49-$F49)&lt;=1)*(ABS(FA49-$G49)&lt;=1)*1,""))),"")</f>
        <v/>
      </c>
      <c r="FG49" s="320" t="n">
        <f aca="false">IF(OR(($C49&lt;&gt;"")*(EV49&lt;&gt;""),($E49&lt;&gt;"")*(EX49&lt;&gt;"")),($B49=EV49)*1+($D49=EX49)*1,"")</f>
        <v>2</v>
      </c>
      <c r="FH49" s="107"/>
      <c r="FI49" s="227" t="n">
        <f aca="false">$B49</f>
        <v>54</v>
      </c>
      <c r="FJ49" s="228" t="str">
        <f aca="false">$C49</f>
        <v>Germany</v>
      </c>
      <c r="FK49" s="229" t="n">
        <f aca="false">$D49</f>
        <v>9</v>
      </c>
      <c r="FL49" s="228" t="str">
        <f aca="false">$E49</f>
        <v>Denmark</v>
      </c>
      <c r="FM49" s="232"/>
      <c r="FN49" s="232"/>
      <c r="FO49" s="319" t="n">
        <f aca="false">COUNTIF(FI$65,FK65)+COUNTIF(FK$65,FK65)</f>
        <v>0</v>
      </c>
      <c r="FP49" s="229" t="str">
        <f aca="false">IF(($F49&lt;&gt;"")*($G49&lt;&gt;"")*(FM49&lt;&gt;"")*(FN49&lt;&gt;""),IF(FT49&lt;&gt;2,"0",($F49&gt;$G49)*(FM49&gt;FN49)+($F49=$G49)*(FM49=FN49)+($F49&lt;$G49)*(FM49&lt;FN49)),"")</f>
        <v/>
      </c>
      <c r="FQ49" s="229" t="str">
        <f aca="false">IF((FP49&lt;&gt;""),IF(OR($F49&lt;&gt;$G49,PrSettings!$M$4="●"),(($F49-$G49)=(FM49-FN49))*1,0),"")</f>
        <v/>
      </c>
      <c r="FR49" s="229" t="str">
        <f aca="false">IF((FQ49&lt;&gt;""),($F49=FM49)*($G49=FN49),"")</f>
        <v/>
      </c>
      <c r="FS49" s="229" t="str">
        <f aca="false">IF(FP49&lt;&gt;"",IF(ABS($F49-$G49)&gt;=PrSettings!$M$7,(ABS($F49-$G49-FM49+FN49)&lt;=1)*1,IF(AND(FP49,$F49=$G49,$F49&gt;=PrSettings!$M$6),(ABS(FM49-$F49)&lt;=1)*1,IF(AND(ABS($F49-$G49-FM49+FN49)&lt;=1,$F49+$G49&gt;=PrSettings!$M$8),(ABS(FM49-$F49)&lt;=1)*(ABS(FN49-$G49)&lt;=1)*1,""))),"")</f>
        <v/>
      </c>
      <c r="FT49" s="320" t="n">
        <f aca="false">IF(OR(($C49&lt;&gt;"")*(FI49&lt;&gt;""),($E49&lt;&gt;"")*(FK49&lt;&gt;"")),($B49=FI49)*1+($D49=FK49)*1,"")</f>
        <v>2</v>
      </c>
      <c r="FU49" s="107"/>
      <c r="FV49" s="227" t="n">
        <f aca="false">$B49</f>
        <v>54</v>
      </c>
      <c r="FW49" s="228" t="str">
        <f aca="false">$C49</f>
        <v>Germany</v>
      </c>
      <c r="FX49" s="229" t="n">
        <f aca="false">$D49</f>
        <v>9</v>
      </c>
      <c r="FY49" s="228" t="str">
        <f aca="false">$E49</f>
        <v>Denmark</v>
      </c>
      <c r="FZ49" s="232"/>
      <c r="GA49" s="232"/>
      <c r="GB49" s="319" t="n">
        <f aca="false">COUNTIF(FV$65,FX65)+COUNTIF(FX$65,FX65)</f>
        <v>0</v>
      </c>
      <c r="GC49" s="229" t="str">
        <f aca="false">IF(($F49&lt;&gt;"")*($G49&lt;&gt;"")*(FZ49&lt;&gt;"")*(GA49&lt;&gt;""),IF(GG49&lt;&gt;2,"0",($F49&gt;$G49)*(FZ49&gt;GA49)+($F49=$G49)*(FZ49=GA49)+($F49&lt;$G49)*(FZ49&lt;GA49)),"")</f>
        <v/>
      </c>
      <c r="GD49" s="229" t="str">
        <f aca="false">IF((GC49&lt;&gt;""),IF(OR($F49&lt;&gt;$G49,PrSettings!$M$4="●"),(($F49-$G49)=(FZ49-GA49))*1,0),"")</f>
        <v/>
      </c>
      <c r="GE49" s="229" t="str">
        <f aca="false">IF((GD49&lt;&gt;""),($F49=FZ49)*($G49=GA49),"")</f>
        <v/>
      </c>
      <c r="GF49" s="229" t="str">
        <f aca="false">IF(GC49&lt;&gt;"",IF(ABS($F49-$G49)&gt;=PrSettings!$M$7,(ABS($F49-$G49-FZ49+GA49)&lt;=1)*1,IF(AND(GC49,$F49=$G49,$F49&gt;=PrSettings!$M$6),(ABS(FZ49-$F49)&lt;=1)*1,IF(AND(ABS($F49-$G49-FZ49+GA49)&lt;=1,$F49+$G49&gt;=PrSettings!$M$8),(ABS(FZ49-$F49)&lt;=1)*(ABS(GA49-$G49)&lt;=1)*1,""))),"")</f>
        <v/>
      </c>
      <c r="GG49" s="320" t="n">
        <f aca="false">IF(OR(($C49&lt;&gt;"")*(FV49&lt;&gt;""),($E49&lt;&gt;"")*(FX49&lt;&gt;"")),($B49=FV49)*1+($D49=FX49)*1,"")</f>
        <v>2</v>
      </c>
      <c r="GH49" s="107"/>
      <c r="GI49" s="227" t="n">
        <f aca="false">$B49</f>
        <v>54</v>
      </c>
      <c r="GJ49" s="228" t="str">
        <f aca="false">$C49</f>
        <v>Germany</v>
      </c>
      <c r="GK49" s="229" t="n">
        <f aca="false">$D49</f>
        <v>9</v>
      </c>
      <c r="GL49" s="228" t="str">
        <f aca="false">$E49</f>
        <v>Denmark</v>
      </c>
      <c r="GM49" s="232"/>
      <c r="GN49" s="232"/>
      <c r="GO49" s="319" t="n">
        <f aca="false">COUNTIF(GI$65,GK65)+COUNTIF(GK$65,GK65)</f>
        <v>0</v>
      </c>
      <c r="GP49" s="229" t="str">
        <f aca="false">IF(($F49&lt;&gt;"")*($G49&lt;&gt;"")*(GM49&lt;&gt;"")*(GN49&lt;&gt;""),IF(GT49&lt;&gt;2,"0",($F49&gt;$G49)*(GM49&gt;GN49)+($F49=$G49)*(GM49=GN49)+($F49&lt;$G49)*(GM49&lt;GN49)),"")</f>
        <v/>
      </c>
      <c r="GQ49" s="229" t="str">
        <f aca="false">IF((GP49&lt;&gt;""),IF(OR($F49&lt;&gt;$G49,PrSettings!$M$4="●"),(($F49-$G49)=(GM49-GN49))*1,0),"")</f>
        <v/>
      </c>
      <c r="GR49" s="229" t="str">
        <f aca="false">IF((GQ49&lt;&gt;""),($F49=GM49)*($G49=GN49),"")</f>
        <v/>
      </c>
      <c r="GS49" s="229" t="str">
        <f aca="false">IF(GP49&lt;&gt;"",IF(ABS($F49-$G49)&gt;=PrSettings!$M$7,(ABS($F49-$G49-GM49+GN49)&lt;=1)*1,IF(AND(GP49,$F49=$G49,$F49&gt;=PrSettings!$M$6),(ABS(GM49-$F49)&lt;=1)*1,IF(AND(ABS($F49-$G49-GM49+GN49)&lt;=1,$F49+$G49&gt;=PrSettings!$M$8),(ABS(GM49-$F49)&lt;=1)*(ABS(GN49-$G49)&lt;=1)*1,""))),"")</f>
        <v/>
      </c>
      <c r="GT49" s="320" t="n">
        <f aca="false">IF(OR(($C49&lt;&gt;"")*(GI49&lt;&gt;""),($E49&lt;&gt;"")*(GK49&lt;&gt;"")),($B49=GI49)*1+($D49=GK49)*1,"")</f>
        <v>2</v>
      </c>
      <c r="GU49" s="107"/>
      <c r="GV49" s="227" t="n">
        <f aca="false">$B49</f>
        <v>54</v>
      </c>
      <c r="GW49" s="228" t="str">
        <f aca="false">$C49</f>
        <v>Germany</v>
      </c>
      <c r="GX49" s="229" t="n">
        <f aca="false">$D49</f>
        <v>9</v>
      </c>
      <c r="GY49" s="228" t="str">
        <f aca="false">$E49</f>
        <v>Denmark</v>
      </c>
      <c r="GZ49" s="232"/>
      <c r="HA49" s="232"/>
      <c r="HB49" s="319" t="n">
        <f aca="false">COUNTIF(GV$65,GX65)+COUNTIF(GX$65,GX65)</f>
        <v>0</v>
      </c>
      <c r="HC49" s="229" t="str">
        <f aca="false">IF(($F49&lt;&gt;"")*($G49&lt;&gt;"")*(GZ49&lt;&gt;"")*(HA49&lt;&gt;""),IF(HG49&lt;&gt;2,"0",($F49&gt;$G49)*(GZ49&gt;HA49)+($F49=$G49)*(GZ49=HA49)+($F49&lt;$G49)*(GZ49&lt;HA49)),"")</f>
        <v/>
      </c>
      <c r="HD49" s="229" t="str">
        <f aca="false">IF((HC49&lt;&gt;""),IF(OR($F49&lt;&gt;$G49,PrSettings!$M$4="●"),(($F49-$G49)=(GZ49-HA49))*1,0),"")</f>
        <v/>
      </c>
      <c r="HE49" s="229" t="str">
        <f aca="false">IF((HD49&lt;&gt;""),($F49=GZ49)*($G49=HA49),"")</f>
        <v/>
      </c>
      <c r="HF49" s="229" t="str">
        <f aca="false">IF(HC49&lt;&gt;"",IF(ABS($F49-$G49)&gt;=PrSettings!$M$7,(ABS($F49-$G49-GZ49+HA49)&lt;=1)*1,IF(AND(HC49,$F49=$G49,$F49&gt;=PrSettings!$M$6),(ABS(GZ49-$F49)&lt;=1)*1,IF(AND(ABS($F49-$G49-GZ49+HA49)&lt;=1,$F49+$G49&gt;=PrSettings!$M$8),(ABS(GZ49-$F49)&lt;=1)*(ABS(HA49-$G49)&lt;=1)*1,""))),"")</f>
        <v/>
      </c>
      <c r="HG49" s="320" t="n">
        <f aca="false">IF(OR(($C49&lt;&gt;"")*(GV49&lt;&gt;""),($E49&lt;&gt;"")*(GX49&lt;&gt;"")),($B49=GV49)*1+($D49=GX49)*1,"")</f>
        <v>2</v>
      </c>
      <c r="HH49" s="107"/>
      <c r="HI49" s="227" t="n">
        <f aca="false">$B49</f>
        <v>54</v>
      </c>
      <c r="HJ49" s="228" t="str">
        <f aca="false">$C49</f>
        <v>Germany</v>
      </c>
      <c r="HK49" s="229" t="n">
        <f aca="false">$D49</f>
        <v>9</v>
      </c>
      <c r="HL49" s="228" t="str">
        <f aca="false">$E49</f>
        <v>Denmark</v>
      </c>
      <c r="HM49" s="232"/>
      <c r="HN49" s="232"/>
      <c r="HO49" s="319" t="n">
        <f aca="false">COUNTIF(HI$65,HK65)+COUNTIF(HK$65,HK65)</f>
        <v>0</v>
      </c>
      <c r="HP49" s="229" t="str">
        <f aca="false">IF(($F49&lt;&gt;"")*($G49&lt;&gt;"")*(HM49&lt;&gt;"")*(HN49&lt;&gt;""),IF(HT49&lt;&gt;2,"0",($F49&gt;$G49)*(HM49&gt;HN49)+($F49=$G49)*(HM49=HN49)+($F49&lt;$G49)*(HM49&lt;HN49)),"")</f>
        <v/>
      </c>
      <c r="HQ49" s="229" t="str">
        <f aca="false">IF((HP49&lt;&gt;""),IF(OR($F49&lt;&gt;$G49,PrSettings!$M$4="●"),(($F49-$G49)=(HM49-HN49))*1,0),"")</f>
        <v/>
      </c>
      <c r="HR49" s="229" t="str">
        <f aca="false">IF((HQ49&lt;&gt;""),($F49=HM49)*($G49=HN49),"")</f>
        <v/>
      </c>
      <c r="HS49" s="229" t="str">
        <f aca="false">IF(HP49&lt;&gt;"",IF(ABS($F49-$G49)&gt;=PrSettings!$M$7,(ABS($F49-$G49-HM49+HN49)&lt;=1)*1,IF(AND(HP49,$F49=$G49,$F49&gt;=PrSettings!$M$6),(ABS(HM49-$F49)&lt;=1)*1,IF(AND(ABS($F49-$G49-HM49+HN49)&lt;=1,$F49+$G49&gt;=PrSettings!$M$8),(ABS(HM49-$F49)&lt;=1)*(ABS(HN49-$G49)&lt;=1)*1,""))),"")</f>
        <v/>
      </c>
      <c r="HT49" s="320" t="n">
        <f aca="false">IF(OR(($C49&lt;&gt;"")*(HI49&lt;&gt;""),($E49&lt;&gt;"")*(HK49&lt;&gt;"")),($B49=HI49)*1+($D49=HK49)*1,"")</f>
        <v>2</v>
      </c>
      <c r="HU49" s="107"/>
      <c r="HV49" s="227" t="n">
        <f aca="false">$B49</f>
        <v>54</v>
      </c>
      <c r="HW49" s="228" t="str">
        <f aca="false">$C49</f>
        <v>Germany</v>
      </c>
      <c r="HX49" s="229" t="n">
        <f aca="false">$D49</f>
        <v>9</v>
      </c>
      <c r="HY49" s="228" t="str">
        <f aca="false">$E49</f>
        <v>Denmark</v>
      </c>
      <c r="HZ49" s="232"/>
      <c r="IA49" s="232"/>
      <c r="IB49" s="319" t="n">
        <f aca="false">COUNTIF(HV$65,HX65)+COUNTIF(HX$65,HX65)</f>
        <v>0</v>
      </c>
      <c r="IC49" s="229" t="str">
        <f aca="false">IF(($F49&lt;&gt;"")*($G49&lt;&gt;"")*(HZ49&lt;&gt;"")*(IA49&lt;&gt;""),IF(IG49&lt;&gt;2,"0",($F49&gt;$G49)*(HZ49&gt;IA49)+($F49=$G49)*(HZ49=IA49)+($F49&lt;$G49)*(HZ49&lt;IA49)),"")</f>
        <v/>
      </c>
      <c r="ID49" s="229" t="str">
        <f aca="false">IF((IC49&lt;&gt;""),IF(OR($F49&lt;&gt;$G49,PrSettings!$M$4="●"),(($F49-$G49)=(HZ49-IA49))*1,0),"")</f>
        <v/>
      </c>
      <c r="IE49" s="229" t="str">
        <f aca="false">IF((ID49&lt;&gt;""),($F49=HZ49)*($G49=IA49),"")</f>
        <v/>
      </c>
      <c r="IF49" s="229" t="str">
        <f aca="false">IF(IC49&lt;&gt;"",IF(ABS($F49-$G49)&gt;=PrSettings!$M$7,(ABS($F49-$G49-HZ49+IA49)&lt;=1)*1,IF(AND(IC49,$F49=$G49,$F49&gt;=PrSettings!$M$6),(ABS(HZ49-$F49)&lt;=1)*1,IF(AND(ABS($F49-$G49-HZ49+IA49)&lt;=1,$F49+$G49&gt;=PrSettings!$M$8),(ABS(HZ49-$F49)&lt;=1)*(ABS(IA49-$G49)&lt;=1)*1,""))),"")</f>
        <v/>
      </c>
      <c r="IG49" s="320" t="n">
        <f aca="false">IF(OR(($C49&lt;&gt;"")*(HV49&lt;&gt;""),($E49&lt;&gt;"")*(HX49&lt;&gt;"")),($B49=HV49)*1+($D49=HX49)*1,"")</f>
        <v>2</v>
      </c>
      <c r="IH49" s="107"/>
      <c r="II49" s="227" t="n">
        <f aca="false">$B49</f>
        <v>54</v>
      </c>
      <c r="IJ49" s="228" t="str">
        <f aca="false">$C49</f>
        <v>Germany</v>
      </c>
      <c r="IK49" s="229" t="n">
        <f aca="false">$D49</f>
        <v>9</v>
      </c>
      <c r="IL49" s="228" t="str">
        <f aca="false">$E49</f>
        <v>Denmark</v>
      </c>
      <c r="IM49" s="232"/>
      <c r="IN49" s="232"/>
      <c r="IO49" s="319" t="n">
        <f aca="false">COUNTIF(II$65,IK65)+COUNTIF(IK$65,IK65)</f>
        <v>0</v>
      </c>
      <c r="IP49" s="229" t="str">
        <f aca="false">IF(($F49&lt;&gt;"")*($G49&lt;&gt;"")*(IM49&lt;&gt;"")*(IN49&lt;&gt;""),IF(IT49&lt;&gt;2,"0",($F49&gt;$G49)*(IM49&gt;IN49)+($F49=$G49)*(IM49=IN49)+($F49&lt;$G49)*(IM49&lt;IN49)),"")</f>
        <v/>
      </c>
      <c r="IQ49" s="229" t="str">
        <f aca="false">IF((IP49&lt;&gt;""),IF(OR($F49&lt;&gt;$G49,PrSettings!$M$4="●"),(($F49-$G49)=(IM49-IN49))*1,0),"")</f>
        <v/>
      </c>
      <c r="IR49" s="229" t="str">
        <f aca="false">IF((IQ49&lt;&gt;""),($F49=IM49)*($G49=IN49),"")</f>
        <v/>
      </c>
      <c r="IS49" s="229" t="str">
        <f aca="false">IF(IP49&lt;&gt;"",IF(ABS($F49-$G49)&gt;=PrSettings!$M$7,(ABS($F49-$G49-IM49+IN49)&lt;=1)*1,IF(AND(IP49,$F49=$G49,$F49&gt;=PrSettings!$M$6),(ABS(IM49-$F49)&lt;=1)*1,IF(AND(ABS($F49-$G49-IM49+IN49)&lt;=1,$F49+$G49&gt;=PrSettings!$M$8),(ABS(IM49-$F49)&lt;=1)*(ABS(IN49-$G49)&lt;=1)*1,""))),"")</f>
        <v/>
      </c>
      <c r="IT49" s="320" t="n">
        <f aca="false">IF(OR(($C49&lt;&gt;"")*(II49&lt;&gt;""),($E49&lt;&gt;"")*(IK49&lt;&gt;"")),($B49=II49)*1+($D49=IK49)*1,"")</f>
        <v>2</v>
      </c>
      <c r="IU49" s="107"/>
      <c r="IV49" s="227" t="n">
        <f aca="false">$B49</f>
        <v>54</v>
      </c>
      <c r="IW49" s="228" t="str">
        <f aca="false">$C49</f>
        <v>Germany</v>
      </c>
      <c r="IX49" s="229" t="n">
        <f aca="false">$D49</f>
        <v>9</v>
      </c>
      <c r="IY49" s="228" t="str">
        <f aca="false">$E49</f>
        <v>Denmark</v>
      </c>
      <c r="IZ49" s="232"/>
      <c r="JA49" s="232"/>
      <c r="JB49" s="319" t="n">
        <f aca="false">COUNTIF(IV$65,IX65)+COUNTIF(IX$65,IX65)</f>
        <v>0</v>
      </c>
      <c r="JC49" s="229" t="str">
        <f aca="false">IF(($F49&lt;&gt;"")*($G49&lt;&gt;"")*(IZ49&lt;&gt;"")*(JA49&lt;&gt;""),IF(JG49&lt;&gt;2,"0",($F49&gt;$G49)*(IZ49&gt;JA49)+($F49=$G49)*(IZ49=JA49)+($F49&lt;$G49)*(IZ49&lt;JA49)),"")</f>
        <v/>
      </c>
      <c r="JD49" s="229" t="str">
        <f aca="false">IF((JC49&lt;&gt;""),IF(OR($F49&lt;&gt;$G49,PrSettings!$M$4="●"),(($F49-$G49)=(IZ49-JA49))*1,0),"")</f>
        <v/>
      </c>
      <c r="JE49" s="229" t="str">
        <f aca="false">IF((JD49&lt;&gt;""),($F49=IZ49)*($G49=JA49),"")</f>
        <v/>
      </c>
      <c r="JF49" s="229" t="str">
        <f aca="false">IF(JC49&lt;&gt;"",IF(ABS($F49-$G49)&gt;=PrSettings!$M$7,(ABS($F49-$G49-IZ49+JA49)&lt;=1)*1,IF(AND(JC49,$F49=$G49,$F49&gt;=PrSettings!$M$6),(ABS(IZ49-$F49)&lt;=1)*1,IF(AND(ABS($F49-$G49-IZ49+JA49)&lt;=1,$F49+$G49&gt;=PrSettings!$M$8),(ABS(IZ49-$F49)&lt;=1)*(ABS(JA49-$G49)&lt;=1)*1,""))),"")</f>
        <v/>
      </c>
      <c r="JG49" s="320" t="n">
        <f aca="false">IF(OR(($C49&lt;&gt;"")*(IV49&lt;&gt;""),($E49&lt;&gt;"")*(IX49&lt;&gt;"")),($B49=IV49)*1+($D49=IX49)*1,"")</f>
        <v>2</v>
      </c>
      <c r="JH49" s="107"/>
      <c r="JI49" s="227" t="n">
        <f aca="false">$B49</f>
        <v>54</v>
      </c>
      <c r="JJ49" s="228" t="str">
        <f aca="false">$C49</f>
        <v>Germany</v>
      </c>
      <c r="JK49" s="229" t="n">
        <f aca="false">$D49</f>
        <v>9</v>
      </c>
      <c r="JL49" s="228" t="str">
        <f aca="false">$E49</f>
        <v>Denmark</v>
      </c>
      <c r="JM49" s="232"/>
      <c r="JN49" s="232"/>
      <c r="JO49" s="319" t="n">
        <f aca="false">COUNTIF(JI$65,JK65)+COUNTIF(JK$65,JK65)</f>
        <v>0</v>
      </c>
      <c r="JP49" s="229" t="str">
        <f aca="false">IF(($F49&lt;&gt;"")*($G49&lt;&gt;"")*(JM49&lt;&gt;"")*(JN49&lt;&gt;""),IF(JT49&lt;&gt;2,"0",($F49&gt;$G49)*(JM49&gt;JN49)+($F49=$G49)*(JM49=JN49)+($F49&lt;$G49)*(JM49&lt;JN49)),"")</f>
        <v/>
      </c>
      <c r="JQ49" s="229" t="str">
        <f aca="false">IF((JP49&lt;&gt;""),IF(OR($F49&lt;&gt;$G49,PrSettings!$M$4="●"),(($F49-$G49)=(JM49-JN49))*1,0),"")</f>
        <v/>
      </c>
      <c r="JR49" s="229" t="str">
        <f aca="false">IF((JQ49&lt;&gt;""),($F49=JM49)*($G49=JN49),"")</f>
        <v/>
      </c>
      <c r="JS49" s="229" t="str">
        <f aca="false">IF(JP49&lt;&gt;"",IF(ABS($F49-$G49)&gt;=PrSettings!$M$7,(ABS($F49-$G49-JM49+JN49)&lt;=1)*1,IF(AND(JP49,$F49=$G49,$F49&gt;=PrSettings!$M$6),(ABS(JM49-$F49)&lt;=1)*1,IF(AND(ABS($F49-$G49-JM49+JN49)&lt;=1,$F49+$G49&gt;=PrSettings!$M$8),(ABS(JM49-$F49)&lt;=1)*(ABS(JN49-$G49)&lt;=1)*1,""))),"")</f>
        <v/>
      </c>
      <c r="JT49" s="320" t="n">
        <f aca="false">IF(OR(($C49&lt;&gt;"")*(JI49&lt;&gt;""),($E49&lt;&gt;"")*(JK49&lt;&gt;"")),($B49=JI49)*1+($D49=JK49)*1,"")</f>
        <v>2</v>
      </c>
      <c r="JU49" s="107"/>
      <c r="JV49" s="227" t="n">
        <f aca="false">$B49</f>
        <v>54</v>
      </c>
      <c r="JW49" s="228" t="str">
        <f aca="false">$C49</f>
        <v>Germany</v>
      </c>
      <c r="JX49" s="229" t="n">
        <f aca="false">$D49</f>
        <v>9</v>
      </c>
      <c r="JY49" s="228" t="str">
        <f aca="false">$E49</f>
        <v>Denmark</v>
      </c>
      <c r="JZ49" s="232"/>
      <c r="KA49" s="232"/>
      <c r="KB49" s="319" t="n">
        <f aca="false">COUNTIF(JV$65,JX65)+COUNTIF(JX$65,JX65)</f>
        <v>0</v>
      </c>
      <c r="KC49" s="229" t="str">
        <f aca="false">IF(($F49&lt;&gt;"")*($G49&lt;&gt;"")*(JZ49&lt;&gt;"")*(KA49&lt;&gt;""),IF(KG49&lt;&gt;2,"0",($F49&gt;$G49)*(JZ49&gt;KA49)+($F49=$G49)*(JZ49=KA49)+($F49&lt;$G49)*(JZ49&lt;KA49)),"")</f>
        <v/>
      </c>
      <c r="KD49" s="229" t="str">
        <f aca="false">IF((KC49&lt;&gt;""),IF(OR($F49&lt;&gt;$G49,PrSettings!$M$4="●"),(($F49-$G49)=(JZ49-KA49))*1,0),"")</f>
        <v/>
      </c>
      <c r="KE49" s="229" t="str">
        <f aca="false">IF((KD49&lt;&gt;""),($F49=JZ49)*($G49=KA49),"")</f>
        <v/>
      </c>
      <c r="KF49" s="229" t="str">
        <f aca="false">IF(KC49&lt;&gt;"",IF(ABS($F49-$G49)&gt;=PrSettings!$M$7,(ABS($F49-$G49-JZ49+KA49)&lt;=1)*1,IF(AND(KC49,$F49=$G49,$F49&gt;=PrSettings!$M$6),(ABS(JZ49-$F49)&lt;=1)*1,IF(AND(ABS($F49-$G49-JZ49+KA49)&lt;=1,$F49+$G49&gt;=PrSettings!$M$8),(ABS(JZ49-$F49)&lt;=1)*(ABS(KA49-$G49)&lt;=1)*1,""))),"")</f>
        <v/>
      </c>
      <c r="KG49" s="320" t="n">
        <f aca="false">IF(OR(($C49&lt;&gt;"")*(JV49&lt;&gt;""),($E49&lt;&gt;"")*(JX49&lt;&gt;"")),($B49=JV49)*1+($D49=JX49)*1,"")</f>
        <v>2</v>
      </c>
      <c r="KH49" s="107"/>
      <c r="KI49" s="227" t="n">
        <f aca="false">$B49</f>
        <v>54</v>
      </c>
      <c r="KJ49" s="228" t="str">
        <f aca="false">$C49</f>
        <v>Germany</v>
      </c>
      <c r="KK49" s="229" t="n">
        <f aca="false">$D49</f>
        <v>9</v>
      </c>
      <c r="KL49" s="228" t="str">
        <f aca="false">$E49</f>
        <v>Denmark</v>
      </c>
      <c r="KM49" s="232"/>
      <c r="KN49" s="232"/>
      <c r="KO49" s="319" t="n">
        <f aca="false">COUNTIF(KI$65,KK65)+COUNTIF(KK$65,KK65)</f>
        <v>0</v>
      </c>
      <c r="KP49" s="229" t="str">
        <f aca="false">IF(($F49&lt;&gt;"")*($G49&lt;&gt;"")*(KM49&lt;&gt;"")*(KN49&lt;&gt;""),IF(KT49&lt;&gt;2,"0",($F49&gt;$G49)*(KM49&gt;KN49)+($F49=$G49)*(KM49=KN49)+($F49&lt;$G49)*(KM49&lt;KN49)),"")</f>
        <v/>
      </c>
      <c r="KQ49" s="229" t="str">
        <f aca="false">IF((KP49&lt;&gt;""),IF(OR($F49&lt;&gt;$G49,PrSettings!$M$4="●"),(($F49-$G49)=(KM49-KN49))*1,0),"")</f>
        <v/>
      </c>
      <c r="KR49" s="229" t="str">
        <f aca="false">IF((KQ49&lt;&gt;""),($F49=KM49)*($G49=KN49),"")</f>
        <v/>
      </c>
      <c r="KS49" s="229" t="str">
        <f aca="false">IF(KP49&lt;&gt;"",IF(ABS($F49-$G49)&gt;=PrSettings!$M$7,(ABS($F49-$G49-KM49+KN49)&lt;=1)*1,IF(AND(KP49,$F49=$G49,$F49&gt;=PrSettings!$M$6),(ABS(KM49-$F49)&lt;=1)*1,IF(AND(ABS($F49-$G49-KM49+KN49)&lt;=1,$F49+$G49&gt;=PrSettings!$M$8),(ABS(KM49-$F49)&lt;=1)*(ABS(KN49-$G49)&lt;=1)*1,""))),"")</f>
        <v/>
      </c>
      <c r="KT49" s="320" t="n">
        <f aca="false">IF(OR(($C49&lt;&gt;"")*(KI49&lt;&gt;""),($E49&lt;&gt;"")*(KK49&lt;&gt;"")),($B49=KI49)*1+($D49=KK49)*1,"")</f>
        <v>2</v>
      </c>
      <c r="KU49" s="107"/>
      <c r="KV49" s="227" t="n">
        <f aca="false">$B49</f>
        <v>54</v>
      </c>
      <c r="KW49" s="228" t="str">
        <f aca="false">$C49</f>
        <v>Germany</v>
      </c>
      <c r="KX49" s="229" t="n">
        <f aca="false">$D49</f>
        <v>9</v>
      </c>
      <c r="KY49" s="228" t="str">
        <f aca="false">$E49</f>
        <v>Denmark</v>
      </c>
      <c r="KZ49" s="232"/>
      <c r="LA49" s="232"/>
      <c r="LB49" s="319" t="n">
        <f aca="false">COUNTIF(KV$65,KX65)+COUNTIF(KX$65,KX65)</f>
        <v>0</v>
      </c>
      <c r="LC49" s="229" t="str">
        <f aca="false">IF(($F49&lt;&gt;"")*($G49&lt;&gt;"")*(KZ49&lt;&gt;"")*(LA49&lt;&gt;""),IF(LG49&lt;&gt;2,"0",($F49&gt;$G49)*(KZ49&gt;LA49)+($F49=$G49)*(KZ49=LA49)+($F49&lt;$G49)*(KZ49&lt;LA49)),"")</f>
        <v/>
      </c>
      <c r="LD49" s="229" t="str">
        <f aca="false">IF((LC49&lt;&gt;""),IF(OR($F49&lt;&gt;$G49,PrSettings!$M$4="●"),(($F49-$G49)=(KZ49-LA49))*1,0),"")</f>
        <v/>
      </c>
      <c r="LE49" s="229" t="str">
        <f aca="false">IF((LD49&lt;&gt;""),($F49=KZ49)*($G49=LA49),"")</f>
        <v/>
      </c>
      <c r="LF49" s="229" t="str">
        <f aca="false">IF(LC49&lt;&gt;"",IF(ABS($F49-$G49)&gt;=PrSettings!$M$7,(ABS($F49-$G49-KZ49+LA49)&lt;=1)*1,IF(AND(LC49,$F49=$G49,$F49&gt;=PrSettings!$M$6),(ABS(KZ49-$F49)&lt;=1)*1,IF(AND(ABS($F49-$G49-KZ49+LA49)&lt;=1,$F49+$G49&gt;=PrSettings!$M$8),(ABS(KZ49-$F49)&lt;=1)*(ABS(LA49-$G49)&lt;=1)*1,""))),"")</f>
        <v/>
      </c>
      <c r="LG49" s="320" t="n">
        <f aca="false">IF(OR(($C49&lt;&gt;"")*(KV49&lt;&gt;""),($E49&lt;&gt;"")*(KX49&lt;&gt;"")),($B49=KV49)*1+($D49=KX49)*1,"")</f>
        <v>2</v>
      </c>
      <c r="LH49" s="107"/>
      <c r="LI49" s="227" t="n">
        <f aca="false">$B49</f>
        <v>54</v>
      </c>
      <c r="LJ49" s="228" t="str">
        <f aca="false">$C49</f>
        <v>Germany</v>
      </c>
      <c r="LK49" s="229" t="n">
        <f aca="false">$D49</f>
        <v>9</v>
      </c>
      <c r="LL49" s="228" t="str">
        <f aca="false">$E49</f>
        <v>Denmark</v>
      </c>
      <c r="LM49" s="232"/>
      <c r="LN49" s="232"/>
      <c r="LO49" s="319" t="n">
        <f aca="false">COUNTIF(LI$65,LK65)+COUNTIF(LK$65,LK65)</f>
        <v>0</v>
      </c>
      <c r="LP49" s="229" t="str">
        <f aca="false">IF(($F49&lt;&gt;"")*($G49&lt;&gt;"")*(LM49&lt;&gt;"")*(LN49&lt;&gt;""),IF(LT49&lt;&gt;2,"0",($F49&gt;$G49)*(LM49&gt;LN49)+($F49=$G49)*(LM49=LN49)+($F49&lt;$G49)*(LM49&lt;LN49)),"")</f>
        <v/>
      </c>
      <c r="LQ49" s="229" t="str">
        <f aca="false">IF((LP49&lt;&gt;""),IF(OR($F49&lt;&gt;$G49,PrSettings!$M$4="●"),(($F49-$G49)=(LM49-LN49))*1,0),"")</f>
        <v/>
      </c>
      <c r="LR49" s="229" t="str">
        <f aca="false">IF((LQ49&lt;&gt;""),($F49=LM49)*($G49=LN49),"")</f>
        <v/>
      </c>
      <c r="LS49" s="229" t="str">
        <f aca="false">IF(LP49&lt;&gt;"",IF(ABS($F49-$G49)&gt;=PrSettings!$M$7,(ABS($F49-$G49-LM49+LN49)&lt;=1)*1,IF(AND(LP49,$F49=$G49,$F49&gt;=PrSettings!$M$6),(ABS(LM49-$F49)&lt;=1)*1,IF(AND(ABS($F49-$G49-LM49+LN49)&lt;=1,$F49+$G49&gt;=PrSettings!$M$8),(ABS(LM49-$F49)&lt;=1)*(ABS(LN49-$G49)&lt;=1)*1,""))),"")</f>
        <v/>
      </c>
      <c r="LT49" s="320" t="n">
        <f aca="false">IF(OR(($C49&lt;&gt;"")*(LI49&lt;&gt;""),($E49&lt;&gt;"")*(LK49&lt;&gt;"")),($B49=LI49)*1+($D49=LK49)*1,"")</f>
        <v>2</v>
      </c>
      <c r="LU49" s="107"/>
      <c r="LV49" s="227" t="n">
        <f aca="false">$B49</f>
        <v>54</v>
      </c>
      <c r="LW49" s="228" t="str">
        <f aca="false">$C49</f>
        <v>Germany</v>
      </c>
      <c r="LX49" s="229" t="n">
        <f aca="false">$D49</f>
        <v>9</v>
      </c>
      <c r="LY49" s="228" t="str">
        <f aca="false">$E49</f>
        <v>Denmark</v>
      </c>
      <c r="LZ49" s="232"/>
      <c r="MA49" s="232"/>
      <c r="MB49" s="319" t="n">
        <f aca="false">COUNTIF(LV$65,LX65)+COUNTIF(LX$65,LX65)</f>
        <v>0</v>
      </c>
      <c r="MC49" s="229" t="str">
        <f aca="false">IF(($F49&lt;&gt;"")*($G49&lt;&gt;"")*(LZ49&lt;&gt;"")*(MA49&lt;&gt;""),IF(MG49&lt;&gt;2,"0",($F49&gt;$G49)*(LZ49&gt;MA49)+($F49=$G49)*(LZ49=MA49)+($F49&lt;$G49)*(LZ49&lt;MA49)),"")</f>
        <v/>
      </c>
      <c r="MD49" s="229" t="str">
        <f aca="false">IF((MC49&lt;&gt;""),IF(OR($F49&lt;&gt;$G49,PrSettings!$M$4="●"),(($F49-$G49)=(LZ49-MA49))*1,0),"")</f>
        <v/>
      </c>
      <c r="ME49" s="229" t="str">
        <f aca="false">IF((MD49&lt;&gt;""),($F49=LZ49)*($G49=MA49),"")</f>
        <v/>
      </c>
      <c r="MF49" s="229" t="str">
        <f aca="false">IF(MC49&lt;&gt;"",IF(ABS($F49-$G49)&gt;=PrSettings!$M$7,(ABS($F49-$G49-LZ49+MA49)&lt;=1)*1,IF(AND(MC49,$F49=$G49,$F49&gt;=PrSettings!$M$6),(ABS(LZ49-$F49)&lt;=1)*1,IF(AND(ABS($F49-$G49-LZ49+MA49)&lt;=1,$F49+$G49&gt;=PrSettings!$M$8),(ABS(LZ49-$F49)&lt;=1)*(ABS(MA49-$G49)&lt;=1)*1,""))),"")</f>
        <v/>
      </c>
      <c r="MG49" s="320" t="n">
        <f aca="false">IF(OR(($C49&lt;&gt;"")*(LV49&lt;&gt;""),($E49&lt;&gt;"")*(LX49&lt;&gt;"")),($B49=LV49)*1+($D49=LX49)*1,"")</f>
        <v>2</v>
      </c>
    </row>
    <row r="50" customFormat="false" ht="15.75" hidden="false" customHeight="true" outlineLevel="0" collapsed="false">
      <c r="A50" s="153"/>
      <c r="B50" s="227" t="n">
        <f aca="false" t="array" ref="B50:B50">IF(C50="","",INDEX(Groups!$C$7:$C$35,MATCH(C50,Groups!$D$7:$D$35,0)))</f>
        <v>1</v>
      </c>
      <c r="C50" s="228" t="str">
        <f aca="true">INDIRECT("'"&amp;References!$A$1&amp;"'!"&amp;"$H$54")</f>
        <v>Portugal</v>
      </c>
      <c r="D50" s="229" t="n">
        <f aca="false" t="array" ref="D50:D50">IF(E50="","",INDEX(Groups!$C$7:$C$35,MATCH(E50,Groups!$D$7:$D$35,0)))</f>
        <v>18</v>
      </c>
      <c r="E50" s="228" t="str">
        <f aca="true">INDIRECT("'"&amp;References!$A$1&amp;"'!"&amp;"$I$54")</f>
        <v>Italy</v>
      </c>
      <c r="F50" s="230" t="n">
        <f aca="true">IF(AND(INDIRECT("'"&amp;References!$A$1&amp;"'!"&amp;"$H$55")&lt;&gt;"",INDIRECT("'"&amp;References!$A$1&amp;"'!"&amp;"$I$55")&lt;&gt;""),INDIRECT("'"&amp;References!$A$1&amp;"'!"&amp;"$H$55"),"")</f>
        <v>2</v>
      </c>
      <c r="G50" s="231" t="n">
        <f aca="true">IF(AND(INDIRECT("'"&amp;References!$A$1&amp;"'!"&amp;"$H$55")&lt;&gt;"",INDIRECT("'"&amp;References!$A$1&amp;"'!"&amp;"$I$55")&lt;&gt;""),INDIRECT("'"&amp;References!$A$1&amp;"'!"&amp;"$I$55"),"")</f>
        <v>1</v>
      </c>
      <c r="H50" s="107"/>
      <c r="I50" s="227" t="n">
        <f aca="false">$B50</f>
        <v>1</v>
      </c>
      <c r="J50" s="228" t="str">
        <f aca="false">$C50</f>
        <v>Portugal</v>
      </c>
      <c r="K50" s="229" t="n">
        <f aca="false">$D50</f>
        <v>18</v>
      </c>
      <c r="L50" s="228" t="str">
        <f aca="false">$E50</f>
        <v>Italy</v>
      </c>
      <c r="M50" s="232"/>
      <c r="N50" s="232"/>
      <c r="O50" s="319" t="n">
        <f aca="false">COUNTIF(I$62:I$63,K62)+COUNTIF(K$62:K$63,K62)</f>
        <v>0</v>
      </c>
      <c r="P50" s="229" t="str">
        <f aca="false">IF(($F50&lt;&gt;"")*($G50&lt;&gt;"")*(M50&lt;&gt;"")*(N50&lt;&gt;""),IF(T50&lt;&gt;2,"0",($F50&gt;$G50)*(M50&gt;N50)+($F50=$G50)*(M50=N50)+($F50&lt;$G50)*(M50&lt;N50)),"")</f>
        <v/>
      </c>
      <c r="Q50" s="229" t="str">
        <f aca="false">IF((P50&lt;&gt;""),IF(OR($F50&lt;&gt;$G50,PrSettings!$M$4="●"),(($F50-$G50)=(M50-N50))*1,0),"")</f>
        <v/>
      </c>
      <c r="R50" s="229" t="str">
        <f aca="false">IF((Q50&lt;&gt;""),($F50=M50)*($G50=N50),"")</f>
        <v/>
      </c>
      <c r="S50" s="229" t="str">
        <f aca="false">IF(P50&lt;&gt;"",IF(ABS($F50-$G50)&gt;=PrSettings!$M$7,(ABS($F50-$G50-M50+N50)&lt;=1)*1,IF(AND(P50,$F50=$G50,$F50&gt;=PrSettings!$M$6),(ABS(M50-$F50)&lt;=1)*1,IF(AND(ABS($F50-$G50-M50+N50)&lt;=1,$F50+$G50&gt;=PrSettings!$M$8),(ABS(M50-$F50)&lt;=1)*(ABS(N50-$G50)&lt;=1)*1,""))),"")</f>
        <v/>
      </c>
      <c r="T50" s="320" t="n">
        <f aca="false">IF(OR(($C50&lt;&gt;"")*(I50&lt;&gt;""),($E50&lt;&gt;"")*(K50&lt;&gt;"")),($B50=I50)*1+($D50=K50)*1,"")</f>
        <v>2</v>
      </c>
      <c r="U50" s="107"/>
      <c r="V50" s="227" t="n">
        <f aca="false">$B50</f>
        <v>1</v>
      </c>
      <c r="W50" s="228" t="str">
        <f aca="false">$C50</f>
        <v>Portugal</v>
      </c>
      <c r="X50" s="229" t="n">
        <f aca="false">$D50</f>
        <v>18</v>
      </c>
      <c r="Y50" s="228" t="str">
        <f aca="false">$E50</f>
        <v>Italy</v>
      </c>
      <c r="Z50" s="232"/>
      <c r="AA50" s="232"/>
      <c r="AB50" s="319" t="n">
        <f aca="false">COUNTIF(V$62:V$63,X62)+COUNTIF(X$62:X$63,X62)</f>
        <v>0</v>
      </c>
      <c r="AC50" s="229" t="str">
        <f aca="false">IF(($F50&lt;&gt;"")*($G50&lt;&gt;"")*(Z50&lt;&gt;"")*(AA50&lt;&gt;""),IF(AG50&lt;&gt;2,"0",($F50&gt;$G50)*(Z50&gt;AA50)+($F50=$G50)*(Z50=AA50)+($F50&lt;$G50)*(Z50&lt;AA50)),"")</f>
        <v/>
      </c>
      <c r="AD50" s="229" t="str">
        <f aca="false">IF((AC50&lt;&gt;""),IF(OR($F50&lt;&gt;$G50,PrSettings!$M$4="●"),(($F50-$G50)=(Z50-AA50))*1,0),"")</f>
        <v/>
      </c>
      <c r="AE50" s="229" t="str">
        <f aca="false">IF((AD50&lt;&gt;""),($F50=Z50)*($G50=AA50),"")</f>
        <v/>
      </c>
      <c r="AF50" s="229" t="str">
        <f aca="false">IF(AC50&lt;&gt;"",IF(ABS($F50-$G50)&gt;=PrSettings!$M$7,(ABS($F50-$G50-Z50+AA50)&lt;=1)*1,IF(AND(AC50,$F50=$G50,$F50&gt;=PrSettings!$M$6),(ABS(Z50-$F50)&lt;=1)*1,IF(AND(ABS($F50-$G50-Z50+AA50)&lt;=1,$F50+$G50&gt;=PrSettings!$M$8),(ABS(Z50-$F50)&lt;=1)*(ABS(AA50-$G50)&lt;=1)*1,""))),"")</f>
        <v/>
      </c>
      <c r="AG50" s="320" t="n">
        <f aca="false">IF(OR(($C50&lt;&gt;"")*(V50&lt;&gt;""),($E50&lt;&gt;"")*(X50&lt;&gt;"")),($B50=V50)*1+($D50=X50)*1,"")</f>
        <v>2</v>
      </c>
      <c r="AH50" s="107"/>
      <c r="AI50" s="227" t="n">
        <f aca="false">$B50</f>
        <v>1</v>
      </c>
      <c r="AJ50" s="228" t="str">
        <f aca="false">$C50</f>
        <v>Portugal</v>
      </c>
      <c r="AK50" s="229" t="n">
        <f aca="false">$D50</f>
        <v>18</v>
      </c>
      <c r="AL50" s="228" t="str">
        <f aca="false">$E50</f>
        <v>Italy</v>
      </c>
      <c r="AM50" s="232"/>
      <c r="AN50" s="232"/>
      <c r="AO50" s="319" t="n">
        <f aca="false">COUNTIF(AI$62:AI$63,AK62)+COUNTIF(AK$62:AK$63,AK62)</f>
        <v>0</v>
      </c>
      <c r="AP50" s="229" t="str">
        <f aca="false">IF(($F50&lt;&gt;"")*($G50&lt;&gt;"")*(AM50&lt;&gt;"")*(AN50&lt;&gt;""),IF(AT50&lt;&gt;2,"0",($F50&gt;$G50)*(AM50&gt;AN50)+($F50=$G50)*(AM50=AN50)+($F50&lt;$G50)*(AM50&lt;AN50)),"")</f>
        <v/>
      </c>
      <c r="AQ50" s="229" t="str">
        <f aca="false">IF((AP50&lt;&gt;""),IF(OR($F50&lt;&gt;$G50,PrSettings!$M$4="●"),(($F50-$G50)=(AM50-AN50))*1,0),"")</f>
        <v/>
      </c>
      <c r="AR50" s="229" t="str">
        <f aca="false">IF((AQ50&lt;&gt;""),($F50=AM50)*($G50=AN50),"")</f>
        <v/>
      </c>
      <c r="AS50" s="229" t="str">
        <f aca="false">IF(AP50&lt;&gt;"",IF(ABS($F50-$G50)&gt;=PrSettings!$M$7,(ABS($F50-$G50-AM50+AN50)&lt;=1)*1,IF(AND(AP50,$F50=$G50,$F50&gt;=PrSettings!$M$6),(ABS(AM50-$F50)&lt;=1)*1,IF(AND(ABS($F50-$G50-AM50+AN50)&lt;=1,$F50+$G50&gt;=PrSettings!$M$8),(ABS(AM50-$F50)&lt;=1)*(ABS(AN50-$G50)&lt;=1)*1,""))),"")</f>
        <v/>
      </c>
      <c r="AT50" s="320" t="n">
        <f aca="false">IF(OR(($C50&lt;&gt;"")*(AI50&lt;&gt;""),($E50&lt;&gt;"")*(AK50&lt;&gt;"")),($B50=AI50)*1+($D50=AK50)*1,"")</f>
        <v>2</v>
      </c>
      <c r="AU50" s="107"/>
      <c r="AV50" s="227" t="n">
        <f aca="false">$B50</f>
        <v>1</v>
      </c>
      <c r="AW50" s="228" t="str">
        <f aca="false">$C50</f>
        <v>Portugal</v>
      </c>
      <c r="AX50" s="229" t="n">
        <f aca="false">$D50</f>
        <v>18</v>
      </c>
      <c r="AY50" s="228" t="str">
        <f aca="false">$E50</f>
        <v>Italy</v>
      </c>
      <c r="AZ50" s="232"/>
      <c r="BA50" s="232"/>
      <c r="BB50" s="319" t="n">
        <f aca="false">COUNTIF(AV$62:AV$63,AX62)+COUNTIF(AX$62:AX$63,AX62)</f>
        <v>0</v>
      </c>
      <c r="BC50" s="229" t="str">
        <f aca="false">IF(($F50&lt;&gt;"")*($G50&lt;&gt;"")*(AZ50&lt;&gt;"")*(BA50&lt;&gt;""),IF(BG50&lt;&gt;2,"0",($F50&gt;$G50)*(AZ50&gt;BA50)+($F50=$G50)*(AZ50=BA50)+($F50&lt;$G50)*(AZ50&lt;BA50)),"")</f>
        <v/>
      </c>
      <c r="BD50" s="229" t="str">
        <f aca="false">IF((BC50&lt;&gt;""),IF(OR($F50&lt;&gt;$G50,PrSettings!$M$4="●"),(($F50-$G50)=(AZ50-BA50))*1,0),"")</f>
        <v/>
      </c>
      <c r="BE50" s="229" t="str">
        <f aca="false">IF((BD50&lt;&gt;""),($F50=AZ50)*($G50=BA50),"")</f>
        <v/>
      </c>
      <c r="BF50" s="229" t="str">
        <f aca="false">IF(BC50&lt;&gt;"",IF(ABS($F50-$G50)&gt;=PrSettings!$M$7,(ABS($F50-$G50-AZ50+BA50)&lt;=1)*1,IF(AND(BC50,$F50=$G50,$F50&gt;=PrSettings!$M$6),(ABS(AZ50-$F50)&lt;=1)*1,IF(AND(ABS($F50-$G50-AZ50+BA50)&lt;=1,$F50+$G50&gt;=PrSettings!$M$8),(ABS(AZ50-$F50)&lt;=1)*(ABS(BA50-$G50)&lt;=1)*1,""))),"")</f>
        <v/>
      </c>
      <c r="BG50" s="320" t="n">
        <f aca="false">IF(OR(($C50&lt;&gt;"")*(AV50&lt;&gt;""),($E50&lt;&gt;"")*(AX50&lt;&gt;"")),($B50=AV50)*1+($D50=AX50)*1,"")</f>
        <v>2</v>
      </c>
      <c r="BH50" s="107"/>
      <c r="BI50" s="227" t="n">
        <f aca="false">$B50</f>
        <v>1</v>
      </c>
      <c r="BJ50" s="228" t="str">
        <f aca="false">$C50</f>
        <v>Portugal</v>
      </c>
      <c r="BK50" s="229" t="n">
        <f aca="false">$D50</f>
        <v>18</v>
      </c>
      <c r="BL50" s="228" t="str">
        <f aca="false">$E50</f>
        <v>Italy</v>
      </c>
      <c r="BM50" s="232"/>
      <c r="BN50" s="232"/>
      <c r="BO50" s="319" t="n">
        <f aca="false">COUNTIF(BI$62:BI$63,BK62)+COUNTIF(BK$62:BK$63,BK62)</f>
        <v>0</v>
      </c>
      <c r="BP50" s="229" t="str">
        <f aca="false">IF(($F50&lt;&gt;"")*($G50&lt;&gt;"")*(BM50&lt;&gt;"")*(BN50&lt;&gt;""),IF(BT50&lt;&gt;2,"0",($F50&gt;$G50)*(BM50&gt;BN50)+($F50=$G50)*(BM50=BN50)+($F50&lt;$G50)*(BM50&lt;BN50)),"")</f>
        <v/>
      </c>
      <c r="BQ50" s="229" t="str">
        <f aca="false">IF((BP50&lt;&gt;""),IF(OR($F50&lt;&gt;$G50,PrSettings!$M$4="●"),(($F50-$G50)=(BM50-BN50))*1,0),"")</f>
        <v/>
      </c>
      <c r="BR50" s="229" t="str">
        <f aca="false">IF((BQ50&lt;&gt;""),($F50=BM50)*($G50=BN50),"")</f>
        <v/>
      </c>
      <c r="BS50" s="229" t="str">
        <f aca="false">IF(BP50&lt;&gt;"",IF(ABS($F50-$G50)&gt;=PrSettings!$M$7,(ABS($F50-$G50-BM50+BN50)&lt;=1)*1,IF(AND(BP50,$F50=$G50,$F50&gt;=PrSettings!$M$6),(ABS(BM50-$F50)&lt;=1)*1,IF(AND(ABS($F50-$G50-BM50+BN50)&lt;=1,$F50+$G50&gt;=PrSettings!$M$8),(ABS(BM50-$F50)&lt;=1)*(ABS(BN50-$G50)&lt;=1)*1,""))),"")</f>
        <v/>
      </c>
      <c r="BT50" s="320" t="n">
        <f aca="false">IF(OR(($C50&lt;&gt;"")*(BI50&lt;&gt;""),($E50&lt;&gt;"")*(BK50&lt;&gt;"")),($B50=BI50)*1+($D50=BK50)*1,"")</f>
        <v>2</v>
      </c>
      <c r="BU50" s="107"/>
      <c r="BV50" s="227" t="n">
        <f aca="false">$B50</f>
        <v>1</v>
      </c>
      <c r="BW50" s="228" t="str">
        <f aca="false">$C50</f>
        <v>Portugal</v>
      </c>
      <c r="BX50" s="229" t="n">
        <f aca="false">$D50</f>
        <v>18</v>
      </c>
      <c r="BY50" s="228" t="str">
        <f aca="false">$E50</f>
        <v>Italy</v>
      </c>
      <c r="BZ50" s="232"/>
      <c r="CA50" s="232"/>
      <c r="CB50" s="319" t="n">
        <f aca="false">COUNTIF(BV$62:BV$63,BX62)+COUNTIF(BX$62:BX$63,BX62)</f>
        <v>0</v>
      </c>
      <c r="CC50" s="229" t="str">
        <f aca="false">IF(($F50&lt;&gt;"")*($G50&lt;&gt;"")*(BZ50&lt;&gt;"")*(CA50&lt;&gt;""),IF(CG50&lt;&gt;2,"0",($F50&gt;$G50)*(BZ50&gt;CA50)+($F50=$G50)*(BZ50=CA50)+($F50&lt;$G50)*(BZ50&lt;CA50)),"")</f>
        <v/>
      </c>
      <c r="CD50" s="229" t="str">
        <f aca="false">IF((CC50&lt;&gt;""),IF(OR($F50&lt;&gt;$G50,PrSettings!$M$4="●"),(($F50-$G50)=(BZ50-CA50))*1,0),"")</f>
        <v/>
      </c>
      <c r="CE50" s="229" t="str">
        <f aca="false">IF((CD50&lt;&gt;""),($F50=BZ50)*($G50=CA50),"")</f>
        <v/>
      </c>
      <c r="CF50" s="229" t="str">
        <f aca="false">IF(CC50&lt;&gt;"",IF(ABS($F50-$G50)&gt;=PrSettings!$M$7,(ABS($F50-$G50-BZ50+CA50)&lt;=1)*1,IF(AND(CC50,$F50=$G50,$F50&gt;=PrSettings!$M$6),(ABS(BZ50-$F50)&lt;=1)*1,IF(AND(ABS($F50-$G50-BZ50+CA50)&lt;=1,$F50+$G50&gt;=PrSettings!$M$8),(ABS(BZ50-$F50)&lt;=1)*(ABS(CA50-$G50)&lt;=1)*1,""))),"")</f>
        <v/>
      </c>
      <c r="CG50" s="320" t="n">
        <f aca="false">IF(OR(($C50&lt;&gt;"")*(BV50&lt;&gt;""),($E50&lt;&gt;"")*(BX50&lt;&gt;"")),($B50=BV50)*1+($D50=BX50)*1,"")</f>
        <v>2</v>
      </c>
      <c r="CH50" s="107"/>
      <c r="CI50" s="227" t="n">
        <f aca="false">$B50</f>
        <v>1</v>
      </c>
      <c r="CJ50" s="228" t="str">
        <f aca="false">$C50</f>
        <v>Portugal</v>
      </c>
      <c r="CK50" s="229" t="n">
        <f aca="false">$D50</f>
        <v>18</v>
      </c>
      <c r="CL50" s="228" t="str">
        <f aca="false">$E50</f>
        <v>Italy</v>
      </c>
      <c r="CM50" s="232"/>
      <c r="CN50" s="232"/>
      <c r="CO50" s="319" t="n">
        <f aca="false">COUNTIF(CI$62:CI$63,CK62)+COUNTIF(CK$62:CK$63,CK62)</f>
        <v>0</v>
      </c>
      <c r="CP50" s="229" t="str">
        <f aca="false">IF(($F50&lt;&gt;"")*($G50&lt;&gt;"")*(CM50&lt;&gt;"")*(CN50&lt;&gt;""),IF(CT50&lt;&gt;2,"0",($F50&gt;$G50)*(CM50&gt;CN50)+($F50=$G50)*(CM50=CN50)+($F50&lt;$G50)*(CM50&lt;CN50)),"")</f>
        <v/>
      </c>
      <c r="CQ50" s="229" t="str">
        <f aca="false">IF((CP50&lt;&gt;""),IF(OR($F50&lt;&gt;$G50,PrSettings!$M$4="●"),(($F50-$G50)=(CM50-CN50))*1,0),"")</f>
        <v/>
      </c>
      <c r="CR50" s="229" t="str">
        <f aca="false">IF((CQ50&lt;&gt;""),($F50=CM50)*($G50=CN50),"")</f>
        <v/>
      </c>
      <c r="CS50" s="229" t="str">
        <f aca="false">IF(CP50&lt;&gt;"",IF(ABS($F50-$G50)&gt;=PrSettings!$M$7,(ABS($F50-$G50-CM50+CN50)&lt;=1)*1,IF(AND(CP50,$F50=$G50,$F50&gt;=PrSettings!$M$6),(ABS(CM50-$F50)&lt;=1)*1,IF(AND(ABS($F50-$G50-CM50+CN50)&lt;=1,$F50+$G50&gt;=PrSettings!$M$8),(ABS(CM50-$F50)&lt;=1)*(ABS(CN50-$G50)&lt;=1)*1,""))),"")</f>
        <v/>
      </c>
      <c r="CT50" s="320" t="n">
        <f aca="false">IF(OR(($C50&lt;&gt;"")*(CI50&lt;&gt;""),($E50&lt;&gt;"")*(CK50&lt;&gt;"")),($B50=CI50)*1+($D50=CK50)*1,"")</f>
        <v>2</v>
      </c>
      <c r="CU50" s="107"/>
      <c r="CV50" s="227" t="n">
        <f aca="false">$B50</f>
        <v>1</v>
      </c>
      <c r="CW50" s="228" t="str">
        <f aca="false">$C50</f>
        <v>Portugal</v>
      </c>
      <c r="CX50" s="229" t="n">
        <f aca="false">$D50</f>
        <v>18</v>
      </c>
      <c r="CY50" s="228" t="str">
        <f aca="false">$E50</f>
        <v>Italy</v>
      </c>
      <c r="CZ50" s="232"/>
      <c r="DA50" s="232"/>
      <c r="DB50" s="319" t="n">
        <f aca="false">COUNTIF(CV$62:CV$63,CX62)+COUNTIF(CX$62:CX$63,CX62)</f>
        <v>0</v>
      </c>
      <c r="DC50" s="229" t="str">
        <f aca="false">IF(($F50&lt;&gt;"")*($G50&lt;&gt;"")*(CZ50&lt;&gt;"")*(DA50&lt;&gt;""),IF(DG50&lt;&gt;2,"0",($F50&gt;$G50)*(CZ50&gt;DA50)+($F50=$G50)*(CZ50=DA50)+($F50&lt;$G50)*(CZ50&lt;DA50)),"")</f>
        <v/>
      </c>
      <c r="DD50" s="229" t="str">
        <f aca="false">IF((DC50&lt;&gt;""),IF(OR($F50&lt;&gt;$G50,PrSettings!$M$4="●"),(($F50-$G50)=(CZ50-DA50))*1,0),"")</f>
        <v/>
      </c>
      <c r="DE50" s="229" t="str">
        <f aca="false">IF((DD50&lt;&gt;""),($F50=CZ50)*($G50=DA50),"")</f>
        <v/>
      </c>
      <c r="DF50" s="229" t="str">
        <f aca="false">IF(DC50&lt;&gt;"",IF(ABS($F50-$G50)&gt;=PrSettings!$M$7,(ABS($F50-$G50-CZ50+DA50)&lt;=1)*1,IF(AND(DC50,$F50=$G50,$F50&gt;=PrSettings!$M$6),(ABS(CZ50-$F50)&lt;=1)*1,IF(AND(ABS($F50-$G50-CZ50+DA50)&lt;=1,$F50+$G50&gt;=PrSettings!$M$8),(ABS(CZ50-$F50)&lt;=1)*(ABS(DA50-$G50)&lt;=1)*1,""))),"")</f>
        <v/>
      </c>
      <c r="DG50" s="320" t="n">
        <f aca="false">IF(OR(($C50&lt;&gt;"")*(CV50&lt;&gt;""),($E50&lt;&gt;"")*(CX50&lt;&gt;"")),($B50=CV50)*1+($D50=CX50)*1,"")</f>
        <v>2</v>
      </c>
      <c r="DH50" s="107"/>
      <c r="DI50" s="227" t="n">
        <f aca="false">$B50</f>
        <v>1</v>
      </c>
      <c r="DJ50" s="228" t="str">
        <f aca="false">$C50</f>
        <v>Portugal</v>
      </c>
      <c r="DK50" s="229" t="n">
        <f aca="false">$D50</f>
        <v>18</v>
      </c>
      <c r="DL50" s="228" t="str">
        <f aca="false">$E50</f>
        <v>Italy</v>
      </c>
      <c r="DM50" s="232"/>
      <c r="DN50" s="232"/>
      <c r="DO50" s="319" t="n">
        <f aca="false">COUNTIF(DI$62:DI$63,DK62)+COUNTIF(DK$62:DK$63,DK62)</f>
        <v>0</v>
      </c>
      <c r="DP50" s="229" t="str">
        <f aca="false">IF(($F50&lt;&gt;"")*($G50&lt;&gt;"")*(DM50&lt;&gt;"")*(DN50&lt;&gt;""),IF(DT50&lt;&gt;2,"0",($F50&gt;$G50)*(DM50&gt;DN50)+($F50=$G50)*(DM50=DN50)+($F50&lt;$G50)*(DM50&lt;DN50)),"")</f>
        <v/>
      </c>
      <c r="DQ50" s="229" t="str">
        <f aca="false">IF((DP50&lt;&gt;""),IF(OR($F50&lt;&gt;$G50,PrSettings!$M$4="●"),(($F50-$G50)=(DM50-DN50))*1,0),"")</f>
        <v/>
      </c>
      <c r="DR50" s="229" t="str">
        <f aca="false">IF((DQ50&lt;&gt;""),($F50=DM50)*($G50=DN50),"")</f>
        <v/>
      </c>
      <c r="DS50" s="229" t="str">
        <f aca="false">IF(DP50&lt;&gt;"",IF(ABS($F50-$G50)&gt;=PrSettings!$M$7,(ABS($F50-$G50-DM50+DN50)&lt;=1)*1,IF(AND(DP50,$F50=$G50,$F50&gt;=PrSettings!$M$6),(ABS(DM50-$F50)&lt;=1)*1,IF(AND(ABS($F50-$G50-DM50+DN50)&lt;=1,$F50+$G50&gt;=PrSettings!$M$8),(ABS(DM50-$F50)&lt;=1)*(ABS(DN50-$G50)&lt;=1)*1,""))),"")</f>
        <v/>
      </c>
      <c r="DT50" s="320" t="n">
        <f aca="false">IF(OR(($C50&lt;&gt;"")*(DI50&lt;&gt;""),($E50&lt;&gt;"")*(DK50&lt;&gt;"")),($B50=DI50)*1+($D50=DK50)*1,"")</f>
        <v>2</v>
      </c>
      <c r="DU50" s="107"/>
      <c r="DV50" s="227" t="n">
        <f aca="false">$B50</f>
        <v>1</v>
      </c>
      <c r="DW50" s="228" t="str">
        <f aca="false">$C50</f>
        <v>Portugal</v>
      </c>
      <c r="DX50" s="229" t="n">
        <f aca="false">$D50</f>
        <v>18</v>
      </c>
      <c r="DY50" s="228" t="str">
        <f aca="false">$E50</f>
        <v>Italy</v>
      </c>
      <c r="DZ50" s="232"/>
      <c r="EA50" s="232"/>
      <c r="EB50" s="319" t="n">
        <f aca="false">COUNTIF(DV$62:DV$63,DX62)+COUNTIF(DX$62:DX$63,DX62)</f>
        <v>0</v>
      </c>
      <c r="EC50" s="229" t="str">
        <f aca="false">IF(($F50&lt;&gt;"")*($G50&lt;&gt;"")*(DZ50&lt;&gt;"")*(EA50&lt;&gt;""),IF(EG50&lt;&gt;2,"0",($F50&gt;$G50)*(DZ50&gt;EA50)+($F50=$G50)*(DZ50=EA50)+($F50&lt;$G50)*(DZ50&lt;EA50)),"")</f>
        <v/>
      </c>
      <c r="ED50" s="229" t="str">
        <f aca="false">IF((EC50&lt;&gt;""),IF(OR($F50&lt;&gt;$G50,PrSettings!$M$4="●"),(($F50-$G50)=(DZ50-EA50))*1,0),"")</f>
        <v/>
      </c>
      <c r="EE50" s="229" t="str">
        <f aca="false">IF((ED50&lt;&gt;""),($F50=DZ50)*($G50=EA50),"")</f>
        <v/>
      </c>
      <c r="EF50" s="229" t="str">
        <f aca="false">IF(EC50&lt;&gt;"",IF(ABS($F50-$G50)&gt;=PrSettings!$M$7,(ABS($F50-$G50-DZ50+EA50)&lt;=1)*1,IF(AND(EC50,$F50=$G50,$F50&gt;=PrSettings!$M$6),(ABS(DZ50-$F50)&lt;=1)*1,IF(AND(ABS($F50-$G50-DZ50+EA50)&lt;=1,$F50+$G50&gt;=PrSettings!$M$8),(ABS(DZ50-$F50)&lt;=1)*(ABS(EA50-$G50)&lt;=1)*1,""))),"")</f>
        <v/>
      </c>
      <c r="EG50" s="320" t="n">
        <f aca="false">IF(OR(($C50&lt;&gt;"")*(DV50&lt;&gt;""),($E50&lt;&gt;"")*(DX50&lt;&gt;"")),($B50=DV50)*1+($D50=DX50)*1,"")</f>
        <v>2</v>
      </c>
      <c r="EH50" s="107"/>
      <c r="EI50" s="227" t="n">
        <f aca="false">$B50</f>
        <v>1</v>
      </c>
      <c r="EJ50" s="228" t="str">
        <f aca="false">$C50</f>
        <v>Portugal</v>
      </c>
      <c r="EK50" s="229" t="n">
        <f aca="false">$D50</f>
        <v>18</v>
      </c>
      <c r="EL50" s="228" t="str">
        <f aca="false">$E50</f>
        <v>Italy</v>
      </c>
      <c r="EM50" s="232"/>
      <c r="EN50" s="232"/>
      <c r="EO50" s="319" t="n">
        <f aca="false">COUNTIF(EI$62:EI$63,EK62)+COUNTIF(EK$62:EK$63,EK62)</f>
        <v>0</v>
      </c>
      <c r="EP50" s="229" t="str">
        <f aca="false">IF(($F50&lt;&gt;"")*($G50&lt;&gt;"")*(EM50&lt;&gt;"")*(EN50&lt;&gt;""),IF(ET50&lt;&gt;2,"0",($F50&gt;$G50)*(EM50&gt;EN50)+($F50=$G50)*(EM50=EN50)+($F50&lt;$G50)*(EM50&lt;EN50)),"")</f>
        <v/>
      </c>
      <c r="EQ50" s="229" t="str">
        <f aca="false">IF((EP50&lt;&gt;""),IF(OR($F50&lt;&gt;$G50,PrSettings!$M$4="●"),(($F50-$G50)=(EM50-EN50))*1,0),"")</f>
        <v/>
      </c>
      <c r="ER50" s="229" t="str">
        <f aca="false">IF((EQ50&lt;&gt;""),($F50=EM50)*($G50=EN50),"")</f>
        <v/>
      </c>
      <c r="ES50" s="229" t="str">
        <f aca="false">IF(EP50&lt;&gt;"",IF(ABS($F50-$G50)&gt;=PrSettings!$M$7,(ABS($F50-$G50-EM50+EN50)&lt;=1)*1,IF(AND(EP50,$F50=$G50,$F50&gt;=PrSettings!$M$6),(ABS(EM50-$F50)&lt;=1)*1,IF(AND(ABS($F50-$G50-EM50+EN50)&lt;=1,$F50+$G50&gt;=PrSettings!$M$8),(ABS(EM50-$F50)&lt;=1)*(ABS(EN50-$G50)&lt;=1)*1,""))),"")</f>
        <v/>
      </c>
      <c r="ET50" s="320" t="n">
        <f aca="false">IF(OR(($C50&lt;&gt;"")*(EI50&lt;&gt;""),($E50&lt;&gt;"")*(EK50&lt;&gt;"")),($B50=EI50)*1+($D50=EK50)*1,"")</f>
        <v>2</v>
      </c>
      <c r="EU50" s="107"/>
      <c r="EV50" s="227" t="n">
        <f aca="false">$B50</f>
        <v>1</v>
      </c>
      <c r="EW50" s="228" t="str">
        <f aca="false">$C50</f>
        <v>Portugal</v>
      </c>
      <c r="EX50" s="229" t="n">
        <f aca="false">$D50</f>
        <v>18</v>
      </c>
      <c r="EY50" s="228" t="str">
        <f aca="false">$E50</f>
        <v>Italy</v>
      </c>
      <c r="EZ50" s="232"/>
      <c r="FA50" s="232"/>
      <c r="FB50" s="319" t="n">
        <f aca="false">COUNTIF(EV$62:EV$63,EX62)+COUNTIF(EX$62:EX$63,EX62)</f>
        <v>0</v>
      </c>
      <c r="FC50" s="229" t="str">
        <f aca="false">IF(($F50&lt;&gt;"")*($G50&lt;&gt;"")*(EZ50&lt;&gt;"")*(FA50&lt;&gt;""),IF(FG50&lt;&gt;2,"0",($F50&gt;$G50)*(EZ50&gt;FA50)+($F50=$G50)*(EZ50=FA50)+($F50&lt;$G50)*(EZ50&lt;FA50)),"")</f>
        <v/>
      </c>
      <c r="FD50" s="229" t="str">
        <f aca="false">IF((FC50&lt;&gt;""),IF(OR($F50&lt;&gt;$G50,PrSettings!$M$4="●"),(($F50-$G50)=(EZ50-FA50))*1,0),"")</f>
        <v/>
      </c>
      <c r="FE50" s="229" t="str">
        <f aca="false">IF((FD50&lt;&gt;""),($F50=EZ50)*($G50=FA50),"")</f>
        <v/>
      </c>
      <c r="FF50" s="229" t="str">
        <f aca="false">IF(FC50&lt;&gt;"",IF(ABS($F50-$G50)&gt;=PrSettings!$M$7,(ABS($F50-$G50-EZ50+FA50)&lt;=1)*1,IF(AND(FC50,$F50=$G50,$F50&gt;=PrSettings!$M$6),(ABS(EZ50-$F50)&lt;=1)*1,IF(AND(ABS($F50-$G50-EZ50+FA50)&lt;=1,$F50+$G50&gt;=PrSettings!$M$8),(ABS(EZ50-$F50)&lt;=1)*(ABS(FA50-$G50)&lt;=1)*1,""))),"")</f>
        <v/>
      </c>
      <c r="FG50" s="320" t="n">
        <f aca="false">IF(OR(($C50&lt;&gt;"")*(EV50&lt;&gt;""),($E50&lt;&gt;"")*(EX50&lt;&gt;"")),($B50=EV50)*1+($D50=EX50)*1,"")</f>
        <v>2</v>
      </c>
      <c r="FH50" s="107"/>
      <c r="FI50" s="227" t="n">
        <f aca="false">$B50</f>
        <v>1</v>
      </c>
      <c r="FJ50" s="228" t="str">
        <f aca="false">$C50</f>
        <v>Portugal</v>
      </c>
      <c r="FK50" s="229" t="n">
        <f aca="false">$D50</f>
        <v>18</v>
      </c>
      <c r="FL50" s="228" t="str">
        <f aca="false">$E50</f>
        <v>Italy</v>
      </c>
      <c r="FM50" s="232"/>
      <c r="FN50" s="232"/>
      <c r="FO50" s="319" t="n">
        <f aca="false">COUNTIF(FI$62:FI$63,FK62)+COUNTIF(FK$62:FK$63,FK62)</f>
        <v>0</v>
      </c>
      <c r="FP50" s="229" t="str">
        <f aca="false">IF(($F50&lt;&gt;"")*($G50&lt;&gt;"")*(FM50&lt;&gt;"")*(FN50&lt;&gt;""),IF(FT50&lt;&gt;2,"0",($F50&gt;$G50)*(FM50&gt;FN50)+($F50=$G50)*(FM50=FN50)+($F50&lt;$G50)*(FM50&lt;FN50)),"")</f>
        <v/>
      </c>
      <c r="FQ50" s="229" t="str">
        <f aca="false">IF((FP50&lt;&gt;""),IF(OR($F50&lt;&gt;$G50,PrSettings!$M$4="●"),(($F50-$G50)=(FM50-FN50))*1,0),"")</f>
        <v/>
      </c>
      <c r="FR50" s="229" t="str">
        <f aca="false">IF((FQ50&lt;&gt;""),($F50=FM50)*($G50=FN50),"")</f>
        <v/>
      </c>
      <c r="FS50" s="229" t="str">
        <f aca="false">IF(FP50&lt;&gt;"",IF(ABS($F50-$G50)&gt;=PrSettings!$M$7,(ABS($F50-$G50-FM50+FN50)&lt;=1)*1,IF(AND(FP50,$F50=$G50,$F50&gt;=PrSettings!$M$6),(ABS(FM50-$F50)&lt;=1)*1,IF(AND(ABS($F50-$G50-FM50+FN50)&lt;=1,$F50+$G50&gt;=PrSettings!$M$8),(ABS(FM50-$F50)&lt;=1)*(ABS(FN50-$G50)&lt;=1)*1,""))),"")</f>
        <v/>
      </c>
      <c r="FT50" s="320" t="n">
        <f aca="false">IF(OR(($C50&lt;&gt;"")*(FI50&lt;&gt;""),($E50&lt;&gt;"")*(FK50&lt;&gt;"")),($B50=FI50)*1+($D50=FK50)*1,"")</f>
        <v>2</v>
      </c>
      <c r="FU50" s="107"/>
      <c r="FV50" s="227" t="n">
        <f aca="false">$B50</f>
        <v>1</v>
      </c>
      <c r="FW50" s="228" t="str">
        <f aca="false">$C50</f>
        <v>Portugal</v>
      </c>
      <c r="FX50" s="229" t="n">
        <f aca="false">$D50</f>
        <v>18</v>
      </c>
      <c r="FY50" s="228" t="str">
        <f aca="false">$E50</f>
        <v>Italy</v>
      </c>
      <c r="FZ50" s="232"/>
      <c r="GA50" s="232"/>
      <c r="GB50" s="319" t="n">
        <f aca="false">COUNTIF(FV$62:FV$63,FX62)+COUNTIF(FX$62:FX$63,FX62)</f>
        <v>0</v>
      </c>
      <c r="GC50" s="229" t="str">
        <f aca="false">IF(($F50&lt;&gt;"")*($G50&lt;&gt;"")*(FZ50&lt;&gt;"")*(GA50&lt;&gt;""),IF(GG50&lt;&gt;2,"0",($F50&gt;$G50)*(FZ50&gt;GA50)+($F50=$G50)*(FZ50=GA50)+($F50&lt;$G50)*(FZ50&lt;GA50)),"")</f>
        <v/>
      </c>
      <c r="GD50" s="229" t="str">
        <f aca="false">IF((GC50&lt;&gt;""),IF(OR($F50&lt;&gt;$G50,PrSettings!$M$4="●"),(($F50-$G50)=(FZ50-GA50))*1,0),"")</f>
        <v/>
      </c>
      <c r="GE50" s="229" t="str">
        <f aca="false">IF((GD50&lt;&gt;""),($F50=FZ50)*($G50=GA50),"")</f>
        <v/>
      </c>
      <c r="GF50" s="229" t="str">
        <f aca="false">IF(GC50&lt;&gt;"",IF(ABS($F50-$G50)&gt;=PrSettings!$M$7,(ABS($F50-$G50-FZ50+GA50)&lt;=1)*1,IF(AND(GC50,$F50=$G50,$F50&gt;=PrSettings!$M$6),(ABS(FZ50-$F50)&lt;=1)*1,IF(AND(ABS($F50-$G50-FZ50+GA50)&lt;=1,$F50+$G50&gt;=PrSettings!$M$8),(ABS(FZ50-$F50)&lt;=1)*(ABS(GA50-$G50)&lt;=1)*1,""))),"")</f>
        <v/>
      </c>
      <c r="GG50" s="320" t="n">
        <f aca="false">IF(OR(($C50&lt;&gt;"")*(FV50&lt;&gt;""),($E50&lt;&gt;"")*(FX50&lt;&gt;"")),($B50=FV50)*1+($D50=FX50)*1,"")</f>
        <v>2</v>
      </c>
      <c r="GH50" s="107"/>
      <c r="GI50" s="227" t="n">
        <f aca="false">$B50</f>
        <v>1</v>
      </c>
      <c r="GJ50" s="228" t="str">
        <f aca="false">$C50</f>
        <v>Portugal</v>
      </c>
      <c r="GK50" s="229" t="n">
        <f aca="false">$D50</f>
        <v>18</v>
      </c>
      <c r="GL50" s="228" t="str">
        <f aca="false">$E50</f>
        <v>Italy</v>
      </c>
      <c r="GM50" s="232"/>
      <c r="GN50" s="232"/>
      <c r="GO50" s="319" t="n">
        <f aca="false">COUNTIF(GI$62:GI$63,GK62)+COUNTIF(GK$62:GK$63,GK62)</f>
        <v>0</v>
      </c>
      <c r="GP50" s="229" t="str">
        <f aca="false">IF(($F50&lt;&gt;"")*($G50&lt;&gt;"")*(GM50&lt;&gt;"")*(GN50&lt;&gt;""),IF(GT50&lt;&gt;2,"0",($F50&gt;$G50)*(GM50&gt;GN50)+($F50=$G50)*(GM50=GN50)+($F50&lt;$G50)*(GM50&lt;GN50)),"")</f>
        <v/>
      </c>
      <c r="GQ50" s="229" t="str">
        <f aca="false">IF((GP50&lt;&gt;""),IF(OR($F50&lt;&gt;$G50,PrSettings!$M$4="●"),(($F50-$G50)=(GM50-GN50))*1,0),"")</f>
        <v/>
      </c>
      <c r="GR50" s="229" t="str">
        <f aca="false">IF((GQ50&lt;&gt;""),($F50=GM50)*($G50=GN50),"")</f>
        <v/>
      </c>
      <c r="GS50" s="229" t="str">
        <f aca="false">IF(GP50&lt;&gt;"",IF(ABS($F50-$G50)&gt;=PrSettings!$M$7,(ABS($F50-$G50-GM50+GN50)&lt;=1)*1,IF(AND(GP50,$F50=$G50,$F50&gt;=PrSettings!$M$6),(ABS(GM50-$F50)&lt;=1)*1,IF(AND(ABS($F50-$G50-GM50+GN50)&lt;=1,$F50+$G50&gt;=PrSettings!$M$8),(ABS(GM50-$F50)&lt;=1)*(ABS(GN50-$G50)&lt;=1)*1,""))),"")</f>
        <v/>
      </c>
      <c r="GT50" s="320" t="n">
        <f aca="false">IF(OR(($C50&lt;&gt;"")*(GI50&lt;&gt;""),($E50&lt;&gt;"")*(GK50&lt;&gt;"")),($B50=GI50)*1+($D50=GK50)*1,"")</f>
        <v>2</v>
      </c>
      <c r="GU50" s="107"/>
      <c r="GV50" s="227" t="n">
        <f aca="false">$B50</f>
        <v>1</v>
      </c>
      <c r="GW50" s="228" t="str">
        <f aca="false">$C50</f>
        <v>Portugal</v>
      </c>
      <c r="GX50" s="229" t="n">
        <f aca="false">$D50</f>
        <v>18</v>
      </c>
      <c r="GY50" s="228" t="str">
        <f aca="false">$E50</f>
        <v>Italy</v>
      </c>
      <c r="GZ50" s="232"/>
      <c r="HA50" s="232"/>
      <c r="HB50" s="319" t="n">
        <f aca="false">COUNTIF(GV$62:GV$63,GX62)+COUNTIF(GX$62:GX$63,GX62)</f>
        <v>0</v>
      </c>
      <c r="HC50" s="229" t="str">
        <f aca="false">IF(($F50&lt;&gt;"")*($G50&lt;&gt;"")*(GZ50&lt;&gt;"")*(HA50&lt;&gt;""),IF(HG50&lt;&gt;2,"0",($F50&gt;$G50)*(GZ50&gt;HA50)+($F50=$G50)*(GZ50=HA50)+($F50&lt;$G50)*(GZ50&lt;HA50)),"")</f>
        <v/>
      </c>
      <c r="HD50" s="229" t="str">
        <f aca="false">IF((HC50&lt;&gt;""),IF(OR($F50&lt;&gt;$G50,PrSettings!$M$4="●"),(($F50-$G50)=(GZ50-HA50))*1,0),"")</f>
        <v/>
      </c>
      <c r="HE50" s="229" t="str">
        <f aca="false">IF((HD50&lt;&gt;""),($F50=GZ50)*($G50=HA50),"")</f>
        <v/>
      </c>
      <c r="HF50" s="229" t="str">
        <f aca="false">IF(HC50&lt;&gt;"",IF(ABS($F50-$G50)&gt;=PrSettings!$M$7,(ABS($F50-$G50-GZ50+HA50)&lt;=1)*1,IF(AND(HC50,$F50=$G50,$F50&gt;=PrSettings!$M$6),(ABS(GZ50-$F50)&lt;=1)*1,IF(AND(ABS($F50-$G50-GZ50+HA50)&lt;=1,$F50+$G50&gt;=PrSettings!$M$8),(ABS(GZ50-$F50)&lt;=1)*(ABS(HA50-$G50)&lt;=1)*1,""))),"")</f>
        <v/>
      </c>
      <c r="HG50" s="320" t="n">
        <f aca="false">IF(OR(($C50&lt;&gt;"")*(GV50&lt;&gt;""),($E50&lt;&gt;"")*(GX50&lt;&gt;"")),($B50=GV50)*1+($D50=GX50)*1,"")</f>
        <v>2</v>
      </c>
      <c r="HH50" s="107"/>
      <c r="HI50" s="227" t="n">
        <f aca="false">$B50</f>
        <v>1</v>
      </c>
      <c r="HJ50" s="228" t="str">
        <f aca="false">$C50</f>
        <v>Portugal</v>
      </c>
      <c r="HK50" s="229" t="n">
        <f aca="false">$D50</f>
        <v>18</v>
      </c>
      <c r="HL50" s="228" t="str">
        <f aca="false">$E50</f>
        <v>Italy</v>
      </c>
      <c r="HM50" s="232"/>
      <c r="HN50" s="232"/>
      <c r="HO50" s="319" t="n">
        <f aca="false">COUNTIF(HI$62:HI$63,HK62)+COUNTIF(HK$62:HK$63,HK62)</f>
        <v>0</v>
      </c>
      <c r="HP50" s="229" t="str">
        <f aca="false">IF(($F50&lt;&gt;"")*($G50&lt;&gt;"")*(HM50&lt;&gt;"")*(HN50&lt;&gt;""),IF(HT50&lt;&gt;2,"0",($F50&gt;$G50)*(HM50&gt;HN50)+($F50=$G50)*(HM50=HN50)+($F50&lt;$G50)*(HM50&lt;HN50)),"")</f>
        <v/>
      </c>
      <c r="HQ50" s="229" t="str">
        <f aca="false">IF((HP50&lt;&gt;""),IF(OR($F50&lt;&gt;$G50,PrSettings!$M$4="●"),(($F50-$G50)=(HM50-HN50))*1,0),"")</f>
        <v/>
      </c>
      <c r="HR50" s="229" t="str">
        <f aca="false">IF((HQ50&lt;&gt;""),($F50=HM50)*($G50=HN50),"")</f>
        <v/>
      </c>
      <c r="HS50" s="229" t="str">
        <f aca="false">IF(HP50&lt;&gt;"",IF(ABS($F50-$G50)&gt;=PrSettings!$M$7,(ABS($F50-$G50-HM50+HN50)&lt;=1)*1,IF(AND(HP50,$F50=$G50,$F50&gt;=PrSettings!$M$6),(ABS(HM50-$F50)&lt;=1)*1,IF(AND(ABS($F50-$G50-HM50+HN50)&lt;=1,$F50+$G50&gt;=PrSettings!$M$8),(ABS(HM50-$F50)&lt;=1)*(ABS(HN50-$G50)&lt;=1)*1,""))),"")</f>
        <v/>
      </c>
      <c r="HT50" s="320" t="n">
        <f aca="false">IF(OR(($C50&lt;&gt;"")*(HI50&lt;&gt;""),($E50&lt;&gt;"")*(HK50&lt;&gt;"")),($B50=HI50)*1+($D50=HK50)*1,"")</f>
        <v>2</v>
      </c>
      <c r="HU50" s="107"/>
      <c r="HV50" s="227" t="n">
        <f aca="false">$B50</f>
        <v>1</v>
      </c>
      <c r="HW50" s="228" t="str">
        <f aca="false">$C50</f>
        <v>Portugal</v>
      </c>
      <c r="HX50" s="229" t="n">
        <f aca="false">$D50</f>
        <v>18</v>
      </c>
      <c r="HY50" s="228" t="str">
        <f aca="false">$E50</f>
        <v>Italy</v>
      </c>
      <c r="HZ50" s="232"/>
      <c r="IA50" s="232"/>
      <c r="IB50" s="319" t="n">
        <f aca="false">COUNTIF(HV$62:HV$63,HX62)+COUNTIF(HX$62:HX$63,HX62)</f>
        <v>0</v>
      </c>
      <c r="IC50" s="229" t="str">
        <f aca="false">IF(($F50&lt;&gt;"")*($G50&lt;&gt;"")*(HZ50&lt;&gt;"")*(IA50&lt;&gt;""),IF(IG50&lt;&gt;2,"0",($F50&gt;$G50)*(HZ50&gt;IA50)+($F50=$G50)*(HZ50=IA50)+($F50&lt;$G50)*(HZ50&lt;IA50)),"")</f>
        <v/>
      </c>
      <c r="ID50" s="229" t="str">
        <f aca="false">IF((IC50&lt;&gt;""),IF(OR($F50&lt;&gt;$G50,PrSettings!$M$4="●"),(($F50-$G50)=(HZ50-IA50))*1,0),"")</f>
        <v/>
      </c>
      <c r="IE50" s="229" t="str">
        <f aca="false">IF((ID50&lt;&gt;""),($F50=HZ50)*($G50=IA50),"")</f>
        <v/>
      </c>
      <c r="IF50" s="229" t="str">
        <f aca="false">IF(IC50&lt;&gt;"",IF(ABS($F50-$G50)&gt;=PrSettings!$M$7,(ABS($F50-$G50-HZ50+IA50)&lt;=1)*1,IF(AND(IC50,$F50=$G50,$F50&gt;=PrSettings!$M$6),(ABS(HZ50-$F50)&lt;=1)*1,IF(AND(ABS($F50-$G50-HZ50+IA50)&lt;=1,$F50+$G50&gt;=PrSettings!$M$8),(ABS(HZ50-$F50)&lt;=1)*(ABS(IA50-$G50)&lt;=1)*1,""))),"")</f>
        <v/>
      </c>
      <c r="IG50" s="320" t="n">
        <f aca="false">IF(OR(($C50&lt;&gt;"")*(HV50&lt;&gt;""),($E50&lt;&gt;"")*(HX50&lt;&gt;"")),($B50=HV50)*1+($D50=HX50)*1,"")</f>
        <v>2</v>
      </c>
      <c r="IH50" s="107"/>
      <c r="II50" s="227" t="n">
        <f aca="false">$B50</f>
        <v>1</v>
      </c>
      <c r="IJ50" s="228" t="str">
        <f aca="false">$C50</f>
        <v>Portugal</v>
      </c>
      <c r="IK50" s="229" t="n">
        <f aca="false">$D50</f>
        <v>18</v>
      </c>
      <c r="IL50" s="228" t="str">
        <f aca="false">$E50</f>
        <v>Italy</v>
      </c>
      <c r="IM50" s="232"/>
      <c r="IN50" s="232"/>
      <c r="IO50" s="319" t="n">
        <f aca="false">COUNTIF(II$62:II$63,IK62)+COUNTIF(IK$62:IK$63,IK62)</f>
        <v>0</v>
      </c>
      <c r="IP50" s="229" t="str">
        <f aca="false">IF(($F50&lt;&gt;"")*($G50&lt;&gt;"")*(IM50&lt;&gt;"")*(IN50&lt;&gt;""),IF(IT50&lt;&gt;2,"0",($F50&gt;$G50)*(IM50&gt;IN50)+($F50=$G50)*(IM50=IN50)+($F50&lt;$G50)*(IM50&lt;IN50)),"")</f>
        <v/>
      </c>
      <c r="IQ50" s="229" t="str">
        <f aca="false">IF((IP50&lt;&gt;""),IF(OR($F50&lt;&gt;$G50,PrSettings!$M$4="●"),(($F50-$G50)=(IM50-IN50))*1,0),"")</f>
        <v/>
      </c>
      <c r="IR50" s="229" t="str">
        <f aca="false">IF((IQ50&lt;&gt;""),($F50=IM50)*($G50=IN50),"")</f>
        <v/>
      </c>
      <c r="IS50" s="229" t="str">
        <f aca="false">IF(IP50&lt;&gt;"",IF(ABS($F50-$G50)&gt;=PrSettings!$M$7,(ABS($F50-$G50-IM50+IN50)&lt;=1)*1,IF(AND(IP50,$F50=$G50,$F50&gt;=PrSettings!$M$6),(ABS(IM50-$F50)&lt;=1)*1,IF(AND(ABS($F50-$G50-IM50+IN50)&lt;=1,$F50+$G50&gt;=PrSettings!$M$8),(ABS(IM50-$F50)&lt;=1)*(ABS(IN50-$G50)&lt;=1)*1,""))),"")</f>
        <v/>
      </c>
      <c r="IT50" s="320" t="n">
        <f aca="false">IF(OR(($C50&lt;&gt;"")*(II50&lt;&gt;""),($E50&lt;&gt;"")*(IK50&lt;&gt;"")),($B50=II50)*1+($D50=IK50)*1,"")</f>
        <v>2</v>
      </c>
      <c r="IU50" s="107"/>
      <c r="IV50" s="227" t="n">
        <f aca="false">$B50</f>
        <v>1</v>
      </c>
      <c r="IW50" s="228" t="str">
        <f aca="false">$C50</f>
        <v>Portugal</v>
      </c>
      <c r="IX50" s="229" t="n">
        <f aca="false">$D50</f>
        <v>18</v>
      </c>
      <c r="IY50" s="228" t="str">
        <f aca="false">$E50</f>
        <v>Italy</v>
      </c>
      <c r="IZ50" s="232"/>
      <c r="JA50" s="232"/>
      <c r="JB50" s="319" t="n">
        <f aca="false">COUNTIF(IV$62:IV$63,IX62)+COUNTIF(IX$62:IX$63,IX62)</f>
        <v>0</v>
      </c>
      <c r="JC50" s="229" t="str">
        <f aca="false">IF(($F50&lt;&gt;"")*($G50&lt;&gt;"")*(IZ50&lt;&gt;"")*(JA50&lt;&gt;""),IF(JG50&lt;&gt;2,"0",($F50&gt;$G50)*(IZ50&gt;JA50)+($F50=$G50)*(IZ50=JA50)+($F50&lt;$G50)*(IZ50&lt;JA50)),"")</f>
        <v/>
      </c>
      <c r="JD50" s="229" t="str">
        <f aca="false">IF((JC50&lt;&gt;""),IF(OR($F50&lt;&gt;$G50,PrSettings!$M$4="●"),(($F50-$G50)=(IZ50-JA50))*1,0),"")</f>
        <v/>
      </c>
      <c r="JE50" s="229" t="str">
        <f aca="false">IF((JD50&lt;&gt;""),($F50=IZ50)*($G50=JA50),"")</f>
        <v/>
      </c>
      <c r="JF50" s="229" t="str">
        <f aca="false">IF(JC50&lt;&gt;"",IF(ABS($F50-$G50)&gt;=PrSettings!$M$7,(ABS($F50-$G50-IZ50+JA50)&lt;=1)*1,IF(AND(JC50,$F50=$G50,$F50&gt;=PrSettings!$M$6),(ABS(IZ50-$F50)&lt;=1)*1,IF(AND(ABS($F50-$G50-IZ50+JA50)&lt;=1,$F50+$G50&gt;=PrSettings!$M$8),(ABS(IZ50-$F50)&lt;=1)*(ABS(JA50-$G50)&lt;=1)*1,""))),"")</f>
        <v/>
      </c>
      <c r="JG50" s="320" t="n">
        <f aca="false">IF(OR(($C50&lt;&gt;"")*(IV50&lt;&gt;""),($E50&lt;&gt;"")*(IX50&lt;&gt;"")),($B50=IV50)*1+($D50=IX50)*1,"")</f>
        <v>2</v>
      </c>
      <c r="JH50" s="107"/>
      <c r="JI50" s="227" t="n">
        <f aca="false">$B50</f>
        <v>1</v>
      </c>
      <c r="JJ50" s="228" t="str">
        <f aca="false">$C50</f>
        <v>Portugal</v>
      </c>
      <c r="JK50" s="229" t="n">
        <f aca="false">$D50</f>
        <v>18</v>
      </c>
      <c r="JL50" s="228" t="str">
        <f aca="false">$E50</f>
        <v>Italy</v>
      </c>
      <c r="JM50" s="232"/>
      <c r="JN50" s="232"/>
      <c r="JO50" s="319" t="n">
        <f aca="false">COUNTIF(JI$62:JI$63,JK62)+COUNTIF(JK$62:JK$63,JK62)</f>
        <v>0</v>
      </c>
      <c r="JP50" s="229" t="str">
        <f aca="false">IF(($F50&lt;&gt;"")*($G50&lt;&gt;"")*(JM50&lt;&gt;"")*(JN50&lt;&gt;""),IF(JT50&lt;&gt;2,"0",($F50&gt;$G50)*(JM50&gt;JN50)+($F50=$G50)*(JM50=JN50)+($F50&lt;$G50)*(JM50&lt;JN50)),"")</f>
        <v/>
      </c>
      <c r="JQ50" s="229" t="str">
        <f aca="false">IF((JP50&lt;&gt;""),IF(OR($F50&lt;&gt;$G50,PrSettings!$M$4="●"),(($F50-$G50)=(JM50-JN50))*1,0),"")</f>
        <v/>
      </c>
      <c r="JR50" s="229" t="str">
        <f aca="false">IF((JQ50&lt;&gt;""),($F50=JM50)*($G50=JN50),"")</f>
        <v/>
      </c>
      <c r="JS50" s="229" t="str">
        <f aca="false">IF(JP50&lt;&gt;"",IF(ABS($F50-$G50)&gt;=PrSettings!$M$7,(ABS($F50-$G50-JM50+JN50)&lt;=1)*1,IF(AND(JP50,$F50=$G50,$F50&gt;=PrSettings!$M$6),(ABS(JM50-$F50)&lt;=1)*1,IF(AND(ABS($F50-$G50-JM50+JN50)&lt;=1,$F50+$G50&gt;=PrSettings!$M$8),(ABS(JM50-$F50)&lt;=1)*(ABS(JN50-$G50)&lt;=1)*1,""))),"")</f>
        <v/>
      </c>
      <c r="JT50" s="320" t="n">
        <f aca="false">IF(OR(($C50&lt;&gt;"")*(JI50&lt;&gt;""),($E50&lt;&gt;"")*(JK50&lt;&gt;"")),($B50=JI50)*1+($D50=JK50)*1,"")</f>
        <v>2</v>
      </c>
      <c r="JU50" s="107"/>
      <c r="JV50" s="227" t="n">
        <f aca="false">$B50</f>
        <v>1</v>
      </c>
      <c r="JW50" s="228" t="str">
        <f aca="false">$C50</f>
        <v>Portugal</v>
      </c>
      <c r="JX50" s="229" t="n">
        <f aca="false">$D50</f>
        <v>18</v>
      </c>
      <c r="JY50" s="228" t="str">
        <f aca="false">$E50</f>
        <v>Italy</v>
      </c>
      <c r="JZ50" s="232"/>
      <c r="KA50" s="232"/>
      <c r="KB50" s="319" t="n">
        <f aca="false">COUNTIF(JV$62:JV$63,JX62)+COUNTIF(JX$62:JX$63,JX62)</f>
        <v>0</v>
      </c>
      <c r="KC50" s="229" t="str">
        <f aca="false">IF(($F50&lt;&gt;"")*($G50&lt;&gt;"")*(JZ50&lt;&gt;"")*(KA50&lt;&gt;""),IF(KG50&lt;&gt;2,"0",($F50&gt;$G50)*(JZ50&gt;KA50)+($F50=$G50)*(JZ50=KA50)+($F50&lt;$G50)*(JZ50&lt;KA50)),"")</f>
        <v/>
      </c>
      <c r="KD50" s="229" t="str">
        <f aca="false">IF((KC50&lt;&gt;""),IF(OR($F50&lt;&gt;$G50,PrSettings!$M$4="●"),(($F50-$G50)=(JZ50-KA50))*1,0),"")</f>
        <v/>
      </c>
      <c r="KE50" s="229" t="str">
        <f aca="false">IF((KD50&lt;&gt;""),($F50=JZ50)*($G50=KA50),"")</f>
        <v/>
      </c>
      <c r="KF50" s="229" t="str">
        <f aca="false">IF(KC50&lt;&gt;"",IF(ABS($F50-$G50)&gt;=PrSettings!$M$7,(ABS($F50-$G50-JZ50+KA50)&lt;=1)*1,IF(AND(KC50,$F50=$G50,$F50&gt;=PrSettings!$M$6),(ABS(JZ50-$F50)&lt;=1)*1,IF(AND(ABS($F50-$G50-JZ50+KA50)&lt;=1,$F50+$G50&gt;=PrSettings!$M$8),(ABS(JZ50-$F50)&lt;=1)*(ABS(KA50-$G50)&lt;=1)*1,""))),"")</f>
        <v/>
      </c>
      <c r="KG50" s="320" t="n">
        <f aca="false">IF(OR(($C50&lt;&gt;"")*(JV50&lt;&gt;""),($E50&lt;&gt;"")*(JX50&lt;&gt;"")),($B50=JV50)*1+($D50=JX50)*1,"")</f>
        <v>2</v>
      </c>
      <c r="KH50" s="107"/>
      <c r="KI50" s="227" t="n">
        <f aca="false">$B50</f>
        <v>1</v>
      </c>
      <c r="KJ50" s="228" t="str">
        <f aca="false">$C50</f>
        <v>Portugal</v>
      </c>
      <c r="KK50" s="229" t="n">
        <f aca="false">$D50</f>
        <v>18</v>
      </c>
      <c r="KL50" s="228" t="str">
        <f aca="false">$E50</f>
        <v>Italy</v>
      </c>
      <c r="KM50" s="232"/>
      <c r="KN50" s="232"/>
      <c r="KO50" s="319" t="n">
        <f aca="false">COUNTIF(KI$62:KI$63,KK62)+COUNTIF(KK$62:KK$63,KK62)</f>
        <v>0</v>
      </c>
      <c r="KP50" s="229" t="str">
        <f aca="false">IF(($F50&lt;&gt;"")*($G50&lt;&gt;"")*(KM50&lt;&gt;"")*(KN50&lt;&gt;""),IF(KT50&lt;&gt;2,"0",($F50&gt;$G50)*(KM50&gt;KN50)+($F50=$G50)*(KM50=KN50)+($F50&lt;$G50)*(KM50&lt;KN50)),"")</f>
        <v/>
      </c>
      <c r="KQ50" s="229" t="str">
        <f aca="false">IF((KP50&lt;&gt;""),IF(OR($F50&lt;&gt;$G50,PrSettings!$M$4="●"),(($F50-$G50)=(KM50-KN50))*1,0),"")</f>
        <v/>
      </c>
      <c r="KR50" s="229" t="str">
        <f aca="false">IF((KQ50&lt;&gt;""),($F50=KM50)*($G50=KN50),"")</f>
        <v/>
      </c>
      <c r="KS50" s="229" t="str">
        <f aca="false">IF(KP50&lt;&gt;"",IF(ABS($F50-$G50)&gt;=PrSettings!$M$7,(ABS($F50-$G50-KM50+KN50)&lt;=1)*1,IF(AND(KP50,$F50=$G50,$F50&gt;=PrSettings!$M$6),(ABS(KM50-$F50)&lt;=1)*1,IF(AND(ABS($F50-$G50-KM50+KN50)&lt;=1,$F50+$G50&gt;=PrSettings!$M$8),(ABS(KM50-$F50)&lt;=1)*(ABS(KN50-$G50)&lt;=1)*1,""))),"")</f>
        <v/>
      </c>
      <c r="KT50" s="320" t="n">
        <f aca="false">IF(OR(($C50&lt;&gt;"")*(KI50&lt;&gt;""),($E50&lt;&gt;"")*(KK50&lt;&gt;"")),($B50=KI50)*1+($D50=KK50)*1,"")</f>
        <v>2</v>
      </c>
      <c r="KU50" s="107"/>
      <c r="KV50" s="227" t="n">
        <f aca="false">$B50</f>
        <v>1</v>
      </c>
      <c r="KW50" s="228" t="str">
        <f aca="false">$C50</f>
        <v>Portugal</v>
      </c>
      <c r="KX50" s="229" t="n">
        <f aca="false">$D50</f>
        <v>18</v>
      </c>
      <c r="KY50" s="228" t="str">
        <f aca="false">$E50</f>
        <v>Italy</v>
      </c>
      <c r="KZ50" s="232"/>
      <c r="LA50" s="232"/>
      <c r="LB50" s="319" t="n">
        <f aca="false">COUNTIF(KV$62:KV$63,KX62)+COUNTIF(KX$62:KX$63,KX62)</f>
        <v>0</v>
      </c>
      <c r="LC50" s="229" t="str">
        <f aca="false">IF(($F50&lt;&gt;"")*($G50&lt;&gt;"")*(KZ50&lt;&gt;"")*(LA50&lt;&gt;""),IF(LG50&lt;&gt;2,"0",($F50&gt;$G50)*(KZ50&gt;LA50)+($F50=$G50)*(KZ50=LA50)+($F50&lt;$G50)*(KZ50&lt;LA50)),"")</f>
        <v/>
      </c>
      <c r="LD50" s="229" t="str">
        <f aca="false">IF((LC50&lt;&gt;""),IF(OR($F50&lt;&gt;$G50,PrSettings!$M$4="●"),(($F50-$G50)=(KZ50-LA50))*1,0),"")</f>
        <v/>
      </c>
      <c r="LE50" s="229" t="str">
        <f aca="false">IF((LD50&lt;&gt;""),($F50=KZ50)*($G50=LA50),"")</f>
        <v/>
      </c>
      <c r="LF50" s="229" t="str">
        <f aca="false">IF(LC50&lt;&gt;"",IF(ABS($F50-$G50)&gt;=PrSettings!$M$7,(ABS($F50-$G50-KZ50+LA50)&lt;=1)*1,IF(AND(LC50,$F50=$G50,$F50&gt;=PrSettings!$M$6),(ABS(KZ50-$F50)&lt;=1)*1,IF(AND(ABS($F50-$G50-KZ50+LA50)&lt;=1,$F50+$G50&gt;=PrSettings!$M$8),(ABS(KZ50-$F50)&lt;=1)*(ABS(LA50-$G50)&lt;=1)*1,""))),"")</f>
        <v/>
      </c>
      <c r="LG50" s="320" t="n">
        <f aca="false">IF(OR(($C50&lt;&gt;"")*(KV50&lt;&gt;""),($E50&lt;&gt;"")*(KX50&lt;&gt;"")),($B50=KV50)*1+($D50=KX50)*1,"")</f>
        <v>2</v>
      </c>
      <c r="LH50" s="107"/>
      <c r="LI50" s="227" t="n">
        <f aca="false">$B50</f>
        <v>1</v>
      </c>
      <c r="LJ50" s="228" t="str">
        <f aca="false">$C50</f>
        <v>Portugal</v>
      </c>
      <c r="LK50" s="229" t="n">
        <f aca="false">$D50</f>
        <v>18</v>
      </c>
      <c r="LL50" s="228" t="str">
        <f aca="false">$E50</f>
        <v>Italy</v>
      </c>
      <c r="LM50" s="232"/>
      <c r="LN50" s="232"/>
      <c r="LO50" s="319" t="n">
        <f aca="false">COUNTIF(LI$62:LI$63,LK62)+COUNTIF(LK$62:LK$63,LK62)</f>
        <v>0</v>
      </c>
      <c r="LP50" s="229" t="str">
        <f aca="false">IF(($F50&lt;&gt;"")*($G50&lt;&gt;"")*(LM50&lt;&gt;"")*(LN50&lt;&gt;""),IF(LT50&lt;&gt;2,"0",($F50&gt;$G50)*(LM50&gt;LN50)+($F50=$G50)*(LM50=LN50)+($F50&lt;$G50)*(LM50&lt;LN50)),"")</f>
        <v/>
      </c>
      <c r="LQ50" s="229" t="str">
        <f aca="false">IF((LP50&lt;&gt;""),IF(OR($F50&lt;&gt;$G50,PrSettings!$M$4="●"),(($F50-$G50)=(LM50-LN50))*1,0),"")</f>
        <v/>
      </c>
      <c r="LR50" s="229" t="str">
        <f aca="false">IF((LQ50&lt;&gt;""),($F50=LM50)*($G50=LN50),"")</f>
        <v/>
      </c>
      <c r="LS50" s="229" t="str">
        <f aca="false">IF(LP50&lt;&gt;"",IF(ABS($F50-$G50)&gt;=PrSettings!$M$7,(ABS($F50-$G50-LM50+LN50)&lt;=1)*1,IF(AND(LP50,$F50=$G50,$F50&gt;=PrSettings!$M$6),(ABS(LM50-$F50)&lt;=1)*1,IF(AND(ABS($F50-$G50-LM50+LN50)&lt;=1,$F50+$G50&gt;=PrSettings!$M$8),(ABS(LM50-$F50)&lt;=1)*(ABS(LN50-$G50)&lt;=1)*1,""))),"")</f>
        <v/>
      </c>
      <c r="LT50" s="320" t="n">
        <f aca="false">IF(OR(($C50&lt;&gt;"")*(LI50&lt;&gt;""),($E50&lt;&gt;"")*(LK50&lt;&gt;"")),($B50=LI50)*1+($D50=LK50)*1,"")</f>
        <v>2</v>
      </c>
      <c r="LU50" s="107"/>
      <c r="LV50" s="227" t="n">
        <f aca="false">$B50</f>
        <v>1</v>
      </c>
      <c r="LW50" s="228" t="str">
        <f aca="false">$C50</f>
        <v>Portugal</v>
      </c>
      <c r="LX50" s="229" t="n">
        <f aca="false">$D50</f>
        <v>18</v>
      </c>
      <c r="LY50" s="228" t="str">
        <f aca="false">$E50</f>
        <v>Italy</v>
      </c>
      <c r="LZ50" s="232"/>
      <c r="MA50" s="232"/>
      <c r="MB50" s="319" t="n">
        <f aca="false">COUNTIF(LV$62:LV$63,LX62)+COUNTIF(LX$62:LX$63,LX62)</f>
        <v>0</v>
      </c>
      <c r="MC50" s="229" t="str">
        <f aca="false">IF(($F50&lt;&gt;"")*($G50&lt;&gt;"")*(LZ50&lt;&gt;"")*(MA50&lt;&gt;""),IF(MG50&lt;&gt;2,"0",($F50&gt;$G50)*(LZ50&gt;MA50)+($F50=$G50)*(LZ50=MA50)+($F50&lt;$G50)*(LZ50&lt;MA50)),"")</f>
        <v/>
      </c>
      <c r="MD50" s="229" t="str">
        <f aca="false">IF((MC50&lt;&gt;""),IF(OR($F50&lt;&gt;$G50,PrSettings!$M$4="●"),(($F50-$G50)=(LZ50-MA50))*1,0),"")</f>
        <v/>
      </c>
      <c r="ME50" s="229" t="str">
        <f aca="false">IF((MD50&lt;&gt;""),($F50=LZ50)*($G50=MA50),"")</f>
        <v/>
      </c>
      <c r="MF50" s="229" t="str">
        <f aca="false">IF(MC50&lt;&gt;"",IF(ABS($F50-$G50)&gt;=PrSettings!$M$7,(ABS($F50-$G50-LZ50+MA50)&lt;=1)*1,IF(AND(MC50,$F50=$G50,$F50&gt;=PrSettings!$M$6),(ABS(LZ50-$F50)&lt;=1)*1,IF(AND(ABS($F50-$G50-LZ50+MA50)&lt;=1,$F50+$G50&gt;=PrSettings!$M$8),(ABS(LZ50-$F50)&lt;=1)*(ABS(MA50-$G50)&lt;=1)*1,""))),"")</f>
        <v/>
      </c>
      <c r="MG50" s="320" t="n">
        <f aca="false">IF(OR(($C50&lt;&gt;"")*(LV50&lt;&gt;""),($E50&lt;&gt;"")*(LX50&lt;&gt;"")),($B50=LV50)*1+($D50=LX50)*1,"")</f>
        <v>2</v>
      </c>
    </row>
    <row r="51" customFormat="false" ht="15.75" hidden="false" customHeight="true" outlineLevel="0" collapsed="false">
      <c r="A51" s="153"/>
      <c r="B51" s="227" t="n">
        <f aca="false" t="array" ref="B51:B51">IF(C51="","",INDEX(Groups!$C$7:$C$35,MATCH(C51,Groups!$D$7:$D$35,0)))</f>
        <v>12</v>
      </c>
      <c r="C51" s="228" t="str">
        <f aca="true">INDIRECT("'"&amp;References!$A$1&amp;"'!"&amp;"$K$54")</f>
        <v>Netherlands</v>
      </c>
      <c r="D51" s="229" t="n">
        <f aca="false" t="array" ref="D51:D51">IF(E51="","",INDEX(Groups!$C$7:$C$35,MATCH(E51,Groups!$D$7:$D$35,0)))</f>
        <v>21</v>
      </c>
      <c r="E51" s="228" t="str">
        <f aca="true">INDIRECT("'"&amp;References!$A$1&amp;"'!"&amp;"$L$54")</f>
        <v>Ukraine</v>
      </c>
      <c r="F51" s="230" t="n">
        <f aca="true">IF(AND(INDIRECT("'"&amp;References!$A$1&amp;"'!"&amp;"$K$55")&lt;&gt;"",INDIRECT("'"&amp;References!$A$1&amp;"'!"&amp;"$L$55")&lt;&gt;""),INDIRECT("'"&amp;References!$A$1&amp;"'!"&amp;"$K$55"),"")</f>
        <v>2</v>
      </c>
      <c r="G51" s="231" t="n">
        <f aca="true">IF(AND(INDIRECT("'"&amp;References!$A$1&amp;"'!"&amp;"$K$55")&lt;&gt;"",INDIRECT("'"&amp;References!$A$1&amp;"'!"&amp;"$L$55")&lt;&gt;""),INDIRECT("'"&amp;References!$A$1&amp;"'!"&amp;"$L$55"),"")</f>
        <v>0</v>
      </c>
      <c r="H51" s="107"/>
      <c r="I51" s="227" t="n">
        <f aca="false">$B51</f>
        <v>12</v>
      </c>
      <c r="J51" s="228" t="str">
        <f aca="false">$C51</f>
        <v>Netherlands</v>
      </c>
      <c r="K51" s="229" t="n">
        <f aca="false">$D51</f>
        <v>21</v>
      </c>
      <c r="L51" s="228" t="str">
        <f aca="false">$E51</f>
        <v>Ukraine</v>
      </c>
      <c r="M51" s="232"/>
      <c r="N51" s="232"/>
      <c r="O51" s="319" t="n">
        <f aca="false">COUNTIF(I$62:I$63,K63)+COUNTIF(K$62:K$63,K63)</f>
        <v>0</v>
      </c>
      <c r="P51" s="229" t="str">
        <f aca="false">IF(($F51&lt;&gt;"")*($G51&lt;&gt;"")*(M51&lt;&gt;"")*(N51&lt;&gt;""),IF(T51&lt;&gt;2,"0",($F51&gt;$G51)*(M51&gt;N51)+($F51=$G51)*(M51=N51)+($F51&lt;$G51)*(M51&lt;N51)),"")</f>
        <v/>
      </c>
      <c r="Q51" s="229" t="str">
        <f aca="false">IF((P51&lt;&gt;""),IF(OR($F51&lt;&gt;$G51,PrSettings!$M$4="●"),(($F51-$G51)=(M51-N51))*1,0),"")</f>
        <v/>
      </c>
      <c r="R51" s="229" t="str">
        <f aca="false">IF((Q51&lt;&gt;""),($F51=M51)*($G51=N51),"")</f>
        <v/>
      </c>
      <c r="S51" s="229" t="str">
        <f aca="false">IF(P51&lt;&gt;"",IF(ABS($F51-$G51)&gt;=PrSettings!$M$7,(ABS($F51-$G51-M51+N51)&lt;=1)*1,IF(AND(P51,$F51=$G51,$F51&gt;=PrSettings!$M$6),(ABS(M51-$F51)&lt;=1)*1,IF(AND(ABS($F51-$G51-M51+N51)&lt;=1,$F51+$G51&gt;=PrSettings!$M$8),(ABS(M51-$F51)&lt;=1)*(ABS(N51-$G51)&lt;=1)*1,""))),"")</f>
        <v/>
      </c>
      <c r="T51" s="320" t="n">
        <f aca="false">IF(OR(($C51&lt;&gt;"")*(I51&lt;&gt;""),($E51&lt;&gt;"")*(K51&lt;&gt;"")),($B51=I51)*1+($D51=K51)*1,"")</f>
        <v>2</v>
      </c>
      <c r="U51" s="107"/>
      <c r="V51" s="227" t="n">
        <f aca="false">$B51</f>
        <v>12</v>
      </c>
      <c r="W51" s="228" t="str">
        <f aca="false">$C51</f>
        <v>Netherlands</v>
      </c>
      <c r="X51" s="229" t="n">
        <f aca="false">$D51</f>
        <v>21</v>
      </c>
      <c r="Y51" s="228" t="str">
        <f aca="false">$E51</f>
        <v>Ukraine</v>
      </c>
      <c r="Z51" s="232"/>
      <c r="AA51" s="232"/>
      <c r="AB51" s="319" t="n">
        <f aca="false">COUNTIF(V$62:V$63,X63)+COUNTIF(X$62:X$63,X63)</f>
        <v>0</v>
      </c>
      <c r="AC51" s="229" t="str">
        <f aca="false">IF(($F51&lt;&gt;"")*($G51&lt;&gt;"")*(Z51&lt;&gt;"")*(AA51&lt;&gt;""),IF(AG51&lt;&gt;2,"0",($F51&gt;$G51)*(Z51&gt;AA51)+($F51=$G51)*(Z51=AA51)+($F51&lt;$G51)*(Z51&lt;AA51)),"")</f>
        <v/>
      </c>
      <c r="AD51" s="229" t="str">
        <f aca="false">IF((AC51&lt;&gt;""),IF(OR($F51&lt;&gt;$G51,PrSettings!$M$4="●"),(($F51-$G51)=(Z51-AA51))*1,0),"")</f>
        <v/>
      </c>
      <c r="AE51" s="229" t="str">
        <f aca="false">IF((AD51&lt;&gt;""),($F51=Z51)*($G51=AA51),"")</f>
        <v/>
      </c>
      <c r="AF51" s="229" t="str">
        <f aca="false">IF(AC51&lt;&gt;"",IF(ABS($F51-$G51)&gt;=PrSettings!$M$7,(ABS($F51-$G51-Z51+AA51)&lt;=1)*1,IF(AND(AC51,$F51=$G51,$F51&gt;=PrSettings!$M$6),(ABS(Z51-$F51)&lt;=1)*1,IF(AND(ABS($F51-$G51-Z51+AA51)&lt;=1,$F51+$G51&gt;=PrSettings!$M$8),(ABS(Z51-$F51)&lt;=1)*(ABS(AA51-$G51)&lt;=1)*1,""))),"")</f>
        <v/>
      </c>
      <c r="AG51" s="320" t="n">
        <f aca="false">IF(OR(($C51&lt;&gt;"")*(V51&lt;&gt;""),($E51&lt;&gt;"")*(X51&lt;&gt;"")),($B51=V51)*1+($D51=X51)*1,"")</f>
        <v>2</v>
      </c>
      <c r="AH51" s="107"/>
      <c r="AI51" s="227" t="n">
        <f aca="false">$B51</f>
        <v>12</v>
      </c>
      <c r="AJ51" s="228" t="str">
        <f aca="false">$C51</f>
        <v>Netherlands</v>
      </c>
      <c r="AK51" s="229" t="n">
        <f aca="false">$D51</f>
        <v>21</v>
      </c>
      <c r="AL51" s="228" t="str">
        <f aca="false">$E51</f>
        <v>Ukraine</v>
      </c>
      <c r="AM51" s="232"/>
      <c r="AN51" s="232"/>
      <c r="AO51" s="319" t="n">
        <f aca="false">COUNTIF(AI$62:AI$63,AK63)+COUNTIF(AK$62:AK$63,AK63)</f>
        <v>0</v>
      </c>
      <c r="AP51" s="229" t="str">
        <f aca="false">IF(($F51&lt;&gt;"")*($G51&lt;&gt;"")*(AM51&lt;&gt;"")*(AN51&lt;&gt;""),IF(AT51&lt;&gt;2,"0",($F51&gt;$G51)*(AM51&gt;AN51)+($F51=$G51)*(AM51=AN51)+($F51&lt;$G51)*(AM51&lt;AN51)),"")</f>
        <v/>
      </c>
      <c r="AQ51" s="229" t="str">
        <f aca="false">IF((AP51&lt;&gt;""),IF(OR($F51&lt;&gt;$G51,PrSettings!$M$4="●"),(($F51-$G51)=(AM51-AN51))*1,0),"")</f>
        <v/>
      </c>
      <c r="AR51" s="229" t="str">
        <f aca="false">IF((AQ51&lt;&gt;""),($F51=AM51)*($G51=AN51),"")</f>
        <v/>
      </c>
      <c r="AS51" s="229" t="str">
        <f aca="false">IF(AP51&lt;&gt;"",IF(ABS($F51-$G51)&gt;=PrSettings!$M$7,(ABS($F51-$G51-AM51+AN51)&lt;=1)*1,IF(AND(AP51,$F51=$G51,$F51&gt;=PrSettings!$M$6),(ABS(AM51-$F51)&lt;=1)*1,IF(AND(ABS($F51-$G51-AM51+AN51)&lt;=1,$F51+$G51&gt;=PrSettings!$M$8),(ABS(AM51-$F51)&lt;=1)*(ABS(AN51-$G51)&lt;=1)*1,""))),"")</f>
        <v/>
      </c>
      <c r="AT51" s="320" t="n">
        <f aca="false">IF(OR(($C51&lt;&gt;"")*(AI51&lt;&gt;""),($E51&lt;&gt;"")*(AK51&lt;&gt;"")),($B51=AI51)*1+($D51=AK51)*1,"")</f>
        <v>2</v>
      </c>
      <c r="AU51" s="107"/>
      <c r="AV51" s="227" t="n">
        <f aca="false">$B51</f>
        <v>12</v>
      </c>
      <c r="AW51" s="228" t="str">
        <f aca="false">$C51</f>
        <v>Netherlands</v>
      </c>
      <c r="AX51" s="229" t="n">
        <f aca="false">$D51</f>
        <v>21</v>
      </c>
      <c r="AY51" s="228" t="str">
        <f aca="false">$E51</f>
        <v>Ukraine</v>
      </c>
      <c r="AZ51" s="232"/>
      <c r="BA51" s="232"/>
      <c r="BB51" s="319" t="n">
        <f aca="false">COUNTIF(AV$62:AV$63,AX63)+COUNTIF(AX$62:AX$63,AX63)</f>
        <v>0</v>
      </c>
      <c r="BC51" s="229" t="str">
        <f aca="false">IF(($F51&lt;&gt;"")*($G51&lt;&gt;"")*(AZ51&lt;&gt;"")*(BA51&lt;&gt;""),IF(BG51&lt;&gt;2,"0",($F51&gt;$G51)*(AZ51&gt;BA51)+($F51=$G51)*(AZ51=BA51)+($F51&lt;$G51)*(AZ51&lt;BA51)),"")</f>
        <v/>
      </c>
      <c r="BD51" s="229" t="str">
        <f aca="false">IF((BC51&lt;&gt;""),IF(OR($F51&lt;&gt;$G51,PrSettings!$M$4="●"),(($F51-$G51)=(AZ51-BA51))*1,0),"")</f>
        <v/>
      </c>
      <c r="BE51" s="229" t="str">
        <f aca="false">IF((BD51&lt;&gt;""),($F51=AZ51)*($G51=BA51),"")</f>
        <v/>
      </c>
      <c r="BF51" s="229" t="str">
        <f aca="false">IF(BC51&lt;&gt;"",IF(ABS($F51-$G51)&gt;=PrSettings!$M$7,(ABS($F51-$G51-AZ51+BA51)&lt;=1)*1,IF(AND(BC51,$F51=$G51,$F51&gt;=PrSettings!$M$6),(ABS(AZ51-$F51)&lt;=1)*1,IF(AND(ABS($F51-$G51-AZ51+BA51)&lt;=1,$F51+$G51&gt;=PrSettings!$M$8),(ABS(AZ51-$F51)&lt;=1)*(ABS(BA51-$G51)&lt;=1)*1,""))),"")</f>
        <v/>
      </c>
      <c r="BG51" s="320" t="n">
        <f aca="false">IF(OR(($C51&lt;&gt;"")*(AV51&lt;&gt;""),($E51&lt;&gt;"")*(AX51&lt;&gt;"")),($B51=AV51)*1+($D51=AX51)*1,"")</f>
        <v>2</v>
      </c>
      <c r="BH51" s="107"/>
      <c r="BI51" s="227" t="n">
        <f aca="false">$B51</f>
        <v>12</v>
      </c>
      <c r="BJ51" s="228" t="str">
        <f aca="false">$C51</f>
        <v>Netherlands</v>
      </c>
      <c r="BK51" s="229" t="n">
        <f aca="false">$D51</f>
        <v>21</v>
      </c>
      <c r="BL51" s="228" t="str">
        <f aca="false">$E51</f>
        <v>Ukraine</v>
      </c>
      <c r="BM51" s="232"/>
      <c r="BN51" s="232"/>
      <c r="BO51" s="319" t="n">
        <f aca="false">COUNTIF(BI$62:BI$63,BK63)+COUNTIF(BK$62:BK$63,BK63)</f>
        <v>0</v>
      </c>
      <c r="BP51" s="229" t="str">
        <f aca="false">IF(($F51&lt;&gt;"")*($G51&lt;&gt;"")*(BM51&lt;&gt;"")*(BN51&lt;&gt;""),IF(BT51&lt;&gt;2,"0",($F51&gt;$G51)*(BM51&gt;BN51)+($F51=$G51)*(BM51=BN51)+($F51&lt;$G51)*(BM51&lt;BN51)),"")</f>
        <v/>
      </c>
      <c r="BQ51" s="229" t="str">
        <f aca="false">IF((BP51&lt;&gt;""),IF(OR($F51&lt;&gt;$G51,PrSettings!$M$4="●"),(($F51-$G51)=(BM51-BN51))*1,0),"")</f>
        <v/>
      </c>
      <c r="BR51" s="229" t="str">
        <f aca="false">IF((BQ51&lt;&gt;""),($F51=BM51)*($G51=BN51),"")</f>
        <v/>
      </c>
      <c r="BS51" s="229" t="str">
        <f aca="false">IF(BP51&lt;&gt;"",IF(ABS($F51-$G51)&gt;=PrSettings!$M$7,(ABS($F51-$G51-BM51+BN51)&lt;=1)*1,IF(AND(BP51,$F51=$G51,$F51&gt;=PrSettings!$M$6),(ABS(BM51-$F51)&lt;=1)*1,IF(AND(ABS($F51-$G51-BM51+BN51)&lt;=1,$F51+$G51&gt;=PrSettings!$M$8),(ABS(BM51-$F51)&lt;=1)*(ABS(BN51-$G51)&lt;=1)*1,""))),"")</f>
        <v/>
      </c>
      <c r="BT51" s="320" t="n">
        <f aca="false">IF(OR(($C51&lt;&gt;"")*(BI51&lt;&gt;""),($E51&lt;&gt;"")*(BK51&lt;&gt;"")),($B51=BI51)*1+($D51=BK51)*1,"")</f>
        <v>2</v>
      </c>
      <c r="BU51" s="107"/>
      <c r="BV51" s="227" t="n">
        <f aca="false">$B51</f>
        <v>12</v>
      </c>
      <c r="BW51" s="228" t="str">
        <f aca="false">$C51</f>
        <v>Netherlands</v>
      </c>
      <c r="BX51" s="229" t="n">
        <f aca="false">$D51</f>
        <v>21</v>
      </c>
      <c r="BY51" s="228" t="str">
        <f aca="false">$E51</f>
        <v>Ukraine</v>
      </c>
      <c r="BZ51" s="232"/>
      <c r="CA51" s="232"/>
      <c r="CB51" s="319" t="n">
        <f aca="false">COUNTIF(BV$62:BV$63,BX63)+COUNTIF(BX$62:BX$63,BX63)</f>
        <v>0</v>
      </c>
      <c r="CC51" s="229" t="str">
        <f aca="false">IF(($F51&lt;&gt;"")*($G51&lt;&gt;"")*(BZ51&lt;&gt;"")*(CA51&lt;&gt;""),IF(CG51&lt;&gt;2,"0",($F51&gt;$G51)*(BZ51&gt;CA51)+($F51=$G51)*(BZ51=CA51)+($F51&lt;$G51)*(BZ51&lt;CA51)),"")</f>
        <v/>
      </c>
      <c r="CD51" s="229" t="str">
        <f aca="false">IF((CC51&lt;&gt;""),IF(OR($F51&lt;&gt;$G51,PrSettings!$M$4="●"),(($F51-$G51)=(BZ51-CA51))*1,0),"")</f>
        <v/>
      </c>
      <c r="CE51" s="229" t="str">
        <f aca="false">IF((CD51&lt;&gt;""),($F51=BZ51)*($G51=CA51),"")</f>
        <v/>
      </c>
      <c r="CF51" s="229" t="str">
        <f aca="false">IF(CC51&lt;&gt;"",IF(ABS($F51-$G51)&gt;=PrSettings!$M$7,(ABS($F51-$G51-BZ51+CA51)&lt;=1)*1,IF(AND(CC51,$F51=$G51,$F51&gt;=PrSettings!$M$6),(ABS(BZ51-$F51)&lt;=1)*1,IF(AND(ABS($F51-$G51-BZ51+CA51)&lt;=1,$F51+$G51&gt;=PrSettings!$M$8),(ABS(BZ51-$F51)&lt;=1)*(ABS(CA51-$G51)&lt;=1)*1,""))),"")</f>
        <v/>
      </c>
      <c r="CG51" s="320" t="n">
        <f aca="false">IF(OR(($C51&lt;&gt;"")*(BV51&lt;&gt;""),($E51&lt;&gt;"")*(BX51&lt;&gt;"")),($B51=BV51)*1+($D51=BX51)*1,"")</f>
        <v>2</v>
      </c>
      <c r="CH51" s="107"/>
      <c r="CI51" s="227" t="n">
        <f aca="false">$B51</f>
        <v>12</v>
      </c>
      <c r="CJ51" s="228" t="str">
        <f aca="false">$C51</f>
        <v>Netherlands</v>
      </c>
      <c r="CK51" s="229" t="n">
        <f aca="false">$D51</f>
        <v>21</v>
      </c>
      <c r="CL51" s="228" t="str">
        <f aca="false">$E51</f>
        <v>Ukraine</v>
      </c>
      <c r="CM51" s="232"/>
      <c r="CN51" s="232"/>
      <c r="CO51" s="319" t="n">
        <f aca="false">COUNTIF(CI$62:CI$63,CK63)+COUNTIF(CK$62:CK$63,CK63)</f>
        <v>0</v>
      </c>
      <c r="CP51" s="229" t="str">
        <f aca="false">IF(($F51&lt;&gt;"")*($G51&lt;&gt;"")*(CM51&lt;&gt;"")*(CN51&lt;&gt;""),IF(CT51&lt;&gt;2,"0",($F51&gt;$G51)*(CM51&gt;CN51)+($F51=$G51)*(CM51=CN51)+($F51&lt;$G51)*(CM51&lt;CN51)),"")</f>
        <v/>
      </c>
      <c r="CQ51" s="229" t="str">
        <f aca="false">IF((CP51&lt;&gt;""),IF(OR($F51&lt;&gt;$G51,PrSettings!$M$4="●"),(($F51-$G51)=(CM51-CN51))*1,0),"")</f>
        <v/>
      </c>
      <c r="CR51" s="229" t="str">
        <f aca="false">IF((CQ51&lt;&gt;""),($F51=CM51)*($G51=CN51),"")</f>
        <v/>
      </c>
      <c r="CS51" s="229" t="str">
        <f aca="false">IF(CP51&lt;&gt;"",IF(ABS($F51-$G51)&gt;=PrSettings!$M$7,(ABS($F51-$G51-CM51+CN51)&lt;=1)*1,IF(AND(CP51,$F51=$G51,$F51&gt;=PrSettings!$M$6),(ABS(CM51-$F51)&lt;=1)*1,IF(AND(ABS($F51-$G51-CM51+CN51)&lt;=1,$F51+$G51&gt;=PrSettings!$M$8),(ABS(CM51-$F51)&lt;=1)*(ABS(CN51-$G51)&lt;=1)*1,""))),"")</f>
        <v/>
      </c>
      <c r="CT51" s="320" t="n">
        <f aca="false">IF(OR(($C51&lt;&gt;"")*(CI51&lt;&gt;""),($E51&lt;&gt;"")*(CK51&lt;&gt;"")),($B51=CI51)*1+($D51=CK51)*1,"")</f>
        <v>2</v>
      </c>
      <c r="CU51" s="107"/>
      <c r="CV51" s="227" t="n">
        <f aca="false">$B51</f>
        <v>12</v>
      </c>
      <c r="CW51" s="228" t="str">
        <f aca="false">$C51</f>
        <v>Netherlands</v>
      </c>
      <c r="CX51" s="229" t="n">
        <f aca="false">$D51</f>
        <v>21</v>
      </c>
      <c r="CY51" s="228" t="str">
        <f aca="false">$E51</f>
        <v>Ukraine</v>
      </c>
      <c r="CZ51" s="232"/>
      <c r="DA51" s="232"/>
      <c r="DB51" s="319" t="n">
        <f aca="false">COUNTIF(CV$62:CV$63,CX63)+COUNTIF(CX$62:CX$63,CX63)</f>
        <v>0</v>
      </c>
      <c r="DC51" s="229" t="str">
        <f aca="false">IF(($F51&lt;&gt;"")*($G51&lt;&gt;"")*(CZ51&lt;&gt;"")*(DA51&lt;&gt;""),IF(DG51&lt;&gt;2,"0",($F51&gt;$G51)*(CZ51&gt;DA51)+($F51=$G51)*(CZ51=DA51)+($F51&lt;$G51)*(CZ51&lt;DA51)),"")</f>
        <v/>
      </c>
      <c r="DD51" s="229" t="str">
        <f aca="false">IF((DC51&lt;&gt;""),IF(OR($F51&lt;&gt;$G51,PrSettings!$M$4="●"),(($F51-$G51)=(CZ51-DA51))*1,0),"")</f>
        <v/>
      </c>
      <c r="DE51" s="229" t="str">
        <f aca="false">IF((DD51&lt;&gt;""),($F51=CZ51)*($G51=DA51),"")</f>
        <v/>
      </c>
      <c r="DF51" s="229" t="str">
        <f aca="false">IF(DC51&lt;&gt;"",IF(ABS($F51-$G51)&gt;=PrSettings!$M$7,(ABS($F51-$G51-CZ51+DA51)&lt;=1)*1,IF(AND(DC51,$F51=$G51,$F51&gt;=PrSettings!$M$6),(ABS(CZ51-$F51)&lt;=1)*1,IF(AND(ABS($F51-$G51-CZ51+DA51)&lt;=1,$F51+$G51&gt;=PrSettings!$M$8),(ABS(CZ51-$F51)&lt;=1)*(ABS(DA51-$G51)&lt;=1)*1,""))),"")</f>
        <v/>
      </c>
      <c r="DG51" s="320" t="n">
        <f aca="false">IF(OR(($C51&lt;&gt;"")*(CV51&lt;&gt;""),($E51&lt;&gt;"")*(CX51&lt;&gt;"")),($B51=CV51)*1+($D51=CX51)*1,"")</f>
        <v>2</v>
      </c>
      <c r="DH51" s="107"/>
      <c r="DI51" s="227" t="n">
        <f aca="false">$B51</f>
        <v>12</v>
      </c>
      <c r="DJ51" s="228" t="str">
        <f aca="false">$C51</f>
        <v>Netherlands</v>
      </c>
      <c r="DK51" s="229" t="n">
        <f aca="false">$D51</f>
        <v>21</v>
      </c>
      <c r="DL51" s="228" t="str">
        <f aca="false">$E51</f>
        <v>Ukraine</v>
      </c>
      <c r="DM51" s="232"/>
      <c r="DN51" s="232"/>
      <c r="DO51" s="319" t="n">
        <f aca="false">COUNTIF(DI$62:DI$63,DK63)+COUNTIF(DK$62:DK$63,DK63)</f>
        <v>0</v>
      </c>
      <c r="DP51" s="229" t="str">
        <f aca="false">IF(($F51&lt;&gt;"")*($G51&lt;&gt;"")*(DM51&lt;&gt;"")*(DN51&lt;&gt;""),IF(DT51&lt;&gt;2,"0",($F51&gt;$G51)*(DM51&gt;DN51)+($F51=$G51)*(DM51=DN51)+($F51&lt;$G51)*(DM51&lt;DN51)),"")</f>
        <v/>
      </c>
      <c r="DQ51" s="229" t="str">
        <f aca="false">IF((DP51&lt;&gt;""),IF(OR($F51&lt;&gt;$G51,PrSettings!$M$4="●"),(($F51-$G51)=(DM51-DN51))*1,0),"")</f>
        <v/>
      </c>
      <c r="DR51" s="229" t="str">
        <f aca="false">IF((DQ51&lt;&gt;""),($F51=DM51)*($G51=DN51),"")</f>
        <v/>
      </c>
      <c r="DS51" s="229" t="str">
        <f aca="false">IF(DP51&lt;&gt;"",IF(ABS($F51-$G51)&gt;=PrSettings!$M$7,(ABS($F51-$G51-DM51+DN51)&lt;=1)*1,IF(AND(DP51,$F51=$G51,$F51&gt;=PrSettings!$M$6),(ABS(DM51-$F51)&lt;=1)*1,IF(AND(ABS($F51-$G51-DM51+DN51)&lt;=1,$F51+$G51&gt;=PrSettings!$M$8),(ABS(DM51-$F51)&lt;=1)*(ABS(DN51-$G51)&lt;=1)*1,""))),"")</f>
        <v/>
      </c>
      <c r="DT51" s="320" t="n">
        <f aca="false">IF(OR(($C51&lt;&gt;"")*(DI51&lt;&gt;""),($E51&lt;&gt;"")*(DK51&lt;&gt;"")),($B51=DI51)*1+($D51=DK51)*1,"")</f>
        <v>2</v>
      </c>
      <c r="DU51" s="107"/>
      <c r="DV51" s="227" t="n">
        <f aca="false">$B51</f>
        <v>12</v>
      </c>
      <c r="DW51" s="228" t="str">
        <f aca="false">$C51</f>
        <v>Netherlands</v>
      </c>
      <c r="DX51" s="229" t="n">
        <f aca="false">$D51</f>
        <v>21</v>
      </c>
      <c r="DY51" s="228" t="str">
        <f aca="false">$E51</f>
        <v>Ukraine</v>
      </c>
      <c r="DZ51" s="232"/>
      <c r="EA51" s="232"/>
      <c r="EB51" s="319" t="n">
        <f aca="false">COUNTIF(DV$62:DV$63,DX63)+COUNTIF(DX$62:DX$63,DX63)</f>
        <v>0</v>
      </c>
      <c r="EC51" s="229" t="str">
        <f aca="false">IF(($F51&lt;&gt;"")*($G51&lt;&gt;"")*(DZ51&lt;&gt;"")*(EA51&lt;&gt;""),IF(EG51&lt;&gt;2,"0",($F51&gt;$G51)*(DZ51&gt;EA51)+($F51=$G51)*(DZ51=EA51)+($F51&lt;$G51)*(DZ51&lt;EA51)),"")</f>
        <v/>
      </c>
      <c r="ED51" s="229" t="str">
        <f aca="false">IF((EC51&lt;&gt;""),IF(OR($F51&lt;&gt;$G51,PrSettings!$M$4="●"),(($F51-$G51)=(DZ51-EA51))*1,0),"")</f>
        <v/>
      </c>
      <c r="EE51" s="229" t="str">
        <f aca="false">IF((ED51&lt;&gt;""),($F51=DZ51)*($G51=EA51),"")</f>
        <v/>
      </c>
      <c r="EF51" s="229" t="str">
        <f aca="false">IF(EC51&lt;&gt;"",IF(ABS($F51-$G51)&gt;=PrSettings!$M$7,(ABS($F51-$G51-DZ51+EA51)&lt;=1)*1,IF(AND(EC51,$F51=$G51,$F51&gt;=PrSettings!$M$6),(ABS(DZ51-$F51)&lt;=1)*1,IF(AND(ABS($F51-$G51-DZ51+EA51)&lt;=1,$F51+$G51&gt;=PrSettings!$M$8),(ABS(DZ51-$F51)&lt;=1)*(ABS(EA51-$G51)&lt;=1)*1,""))),"")</f>
        <v/>
      </c>
      <c r="EG51" s="320" t="n">
        <f aca="false">IF(OR(($C51&lt;&gt;"")*(DV51&lt;&gt;""),($E51&lt;&gt;"")*(DX51&lt;&gt;"")),($B51=DV51)*1+($D51=DX51)*1,"")</f>
        <v>2</v>
      </c>
      <c r="EH51" s="107"/>
      <c r="EI51" s="227" t="n">
        <f aca="false">$B51</f>
        <v>12</v>
      </c>
      <c r="EJ51" s="228" t="str">
        <f aca="false">$C51</f>
        <v>Netherlands</v>
      </c>
      <c r="EK51" s="229" t="n">
        <f aca="false">$D51</f>
        <v>21</v>
      </c>
      <c r="EL51" s="228" t="str">
        <f aca="false">$E51</f>
        <v>Ukraine</v>
      </c>
      <c r="EM51" s="232"/>
      <c r="EN51" s="232"/>
      <c r="EO51" s="319" t="n">
        <f aca="false">COUNTIF(EI$62:EI$63,EK63)+COUNTIF(EK$62:EK$63,EK63)</f>
        <v>0</v>
      </c>
      <c r="EP51" s="229" t="str">
        <f aca="false">IF(($F51&lt;&gt;"")*($G51&lt;&gt;"")*(EM51&lt;&gt;"")*(EN51&lt;&gt;""),IF(ET51&lt;&gt;2,"0",($F51&gt;$G51)*(EM51&gt;EN51)+($F51=$G51)*(EM51=EN51)+($F51&lt;$G51)*(EM51&lt;EN51)),"")</f>
        <v/>
      </c>
      <c r="EQ51" s="229" t="str">
        <f aca="false">IF((EP51&lt;&gt;""),IF(OR($F51&lt;&gt;$G51,PrSettings!$M$4="●"),(($F51-$G51)=(EM51-EN51))*1,0),"")</f>
        <v/>
      </c>
      <c r="ER51" s="229" t="str">
        <f aca="false">IF((EQ51&lt;&gt;""),($F51=EM51)*($G51=EN51),"")</f>
        <v/>
      </c>
      <c r="ES51" s="229" t="str">
        <f aca="false">IF(EP51&lt;&gt;"",IF(ABS($F51-$G51)&gt;=PrSettings!$M$7,(ABS($F51-$G51-EM51+EN51)&lt;=1)*1,IF(AND(EP51,$F51=$G51,$F51&gt;=PrSettings!$M$6),(ABS(EM51-$F51)&lt;=1)*1,IF(AND(ABS($F51-$G51-EM51+EN51)&lt;=1,$F51+$G51&gt;=PrSettings!$M$8),(ABS(EM51-$F51)&lt;=1)*(ABS(EN51-$G51)&lt;=1)*1,""))),"")</f>
        <v/>
      </c>
      <c r="ET51" s="320" t="n">
        <f aca="false">IF(OR(($C51&lt;&gt;"")*(EI51&lt;&gt;""),($E51&lt;&gt;"")*(EK51&lt;&gt;"")),($B51=EI51)*1+($D51=EK51)*1,"")</f>
        <v>2</v>
      </c>
      <c r="EU51" s="107"/>
      <c r="EV51" s="227" t="n">
        <f aca="false">$B51</f>
        <v>12</v>
      </c>
      <c r="EW51" s="228" t="str">
        <f aca="false">$C51</f>
        <v>Netherlands</v>
      </c>
      <c r="EX51" s="229" t="n">
        <f aca="false">$D51</f>
        <v>21</v>
      </c>
      <c r="EY51" s="228" t="str">
        <f aca="false">$E51</f>
        <v>Ukraine</v>
      </c>
      <c r="EZ51" s="232"/>
      <c r="FA51" s="232"/>
      <c r="FB51" s="319" t="n">
        <f aca="false">COUNTIF(EV$62:EV$63,EX63)+COUNTIF(EX$62:EX$63,EX63)</f>
        <v>0</v>
      </c>
      <c r="FC51" s="229" t="str">
        <f aca="false">IF(($F51&lt;&gt;"")*($G51&lt;&gt;"")*(EZ51&lt;&gt;"")*(FA51&lt;&gt;""),IF(FG51&lt;&gt;2,"0",($F51&gt;$G51)*(EZ51&gt;FA51)+($F51=$G51)*(EZ51=FA51)+($F51&lt;$G51)*(EZ51&lt;FA51)),"")</f>
        <v/>
      </c>
      <c r="FD51" s="229" t="str">
        <f aca="false">IF((FC51&lt;&gt;""),IF(OR($F51&lt;&gt;$G51,PrSettings!$M$4="●"),(($F51-$G51)=(EZ51-FA51))*1,0),"")</f>
        <v/>
      </c>
      <c r="FE51" s="229" t="str">
        <f aca="false">IF((FD51&lt;&gt;""),($F51=EZ51)*($G51=FA51),"")</f>
        <v/>
      </c>
      <c r="FF51" s="229" t="str">
        <f aca="false">IF(FC51&lt;&gt;"",IF(ABS($F51-$G51)&gt;=PrSettings!$M$7,(ABS($F51-$G51-EZ51+FA51)&lt;=1)*1,IF(AND(FC51,$F51=$G51,$F51&gt;=PrSettings!$M$6),(ABS(EZ51-$F51)&lt;=1)*1,IF(AND(ABS($F51-$G51-EZ51+FA51)&lt;=1,$F51+$G51&gt;=PrSettings!$M$8),(ABS(EZ51-$F51)&lt;=1)*(ABS(FA51-$G51)&lt;=1)*1,""))),"")</f>
        <v/>
      </c>
      <c r="FG51" s="320" t="n">
        <f aca="false">IF(OR(($C51&lt;&gt;"")*(EV51&lt;&gt;""),($E51&lt;&gt;"")*(EX51&lt;&gt;"")),($B51=EV51)*1+($D51=EX51)*1,"")</f>
        <v>2</v>
      </c>
      <c r="FH51" s="107"/>
      <c r="FI51" s="227" t="n">
        <f aca="false">$B51</f>
        <v>12</v>
      </c>
      <c r="FJ51" s="228" t="str">
        <f aca="false">$C51</f>
        <v>Netherlands</v>
      </c>
      <c r="FK51" s="229" t="n">
        <f aca="false">$D51</f>
        <v>21</v>
      </c>
      <c r="FL51" s="228" t="str">
        <f aca="false">$E51</f>
        <v>Ukraine</v>
      </c>
      <c r="FM51" s="232"/>
      <c r="FN51" s="232"/>
      <c r="FO51" s="319" t="n">
        <f aca="false">COUNTIF(FI$62:FI$63,FK63)+COUNTIF(FK$62:FK$63,FK63)</f>
        <v>0</v>
      </c>
      <c r="FP51" s="229" t="str">
        <f aca="false">IF(($F51&lt;&gt;"")*($G51&lt;&gt;"")*(FM51&lt;&gt;"")*(FN51&lt;&gt;""),IF(FT51&lt;&gt;2,"0",($F51&gt;$G51)*(FM51&gt;FN51)+($F51=$G51)*(FM51=FN51)+($F51&lt;$G51)*(FM51&lt;FN51)),"")</f>
        <v/>
      </c>
      <c r="FQ51" s="229" t="str">
        <f aca="false">IF((FP51&lt;&gt;""),IF(OR($F51&lt;&gt;$G51,PrSettings!$M$4="●"),(($F51-$G51)=(FM51-FN51))*1,0),"")</f>
        <v/>
      </c>
      <c r="FR51" s="229" t="str">
        <f aca="false">IF((FQ51&lt;&gt;""),($F51=FM51)*($G51=FN51),"")</f>
        <v/>
      </c>
      <c r="FS51" s="229" t="str">
        <f aca="false">IF(FP51&lt;&gt;"",IF(ABS($F51-$G51)&gt;=PrSettings!$M$7,(ABS($F51-$G51-FM51+FN51)&lt;=1)*1,IF(AND(FP51,$F51=$G51,$F51&gt;=PrSettings!$M$6),(ABS(FM51-$F51)&lt;=1)*1,IF(AND(ABS($F51-$G51-FM51+FN51)&lt;=1,$F51+$G51&gt;=PrSettings!$M$8),(ABS(FM51-$F51)&lt;=1)*(ABS(FN51-$G51)&lt;=1)*1,""))),"")</f>
        <v/>
      </c>
      <c r="FT51" s="320" t="n">
        <f aca="false">IF(OR(($C51&lt;&gt;"")*(FI51&lt;&gt;""),($E51&lt;&gt;"")*(FK51&lt;&gt;"")),($B51=FI51)*1+($D51=FK51)*1,"")</f>
        <v>2</v>
      </c>
      <c r="FU51" s="107"/>
      <c r="FV51" s="227" t="n">
        <f aca="false">$B51</f>
        <v>12</v>
      </c>
      <c r="FW51" s="228" t="str">
        <f aca="false">$C51</f>
        <v>Netherlands</v>
      </c>
      <c r="FX51" s="229" t="n">
        <f aca="false">$D51</f>
        <v>21</v>
      </c>
      <c r="FY51" s="228" t="str">
        <f aca="false">$E51</f>
        <v>Ukraine</v>
      </c>
      <c r="FZ51" s="232"/>
      <c r="GA51" s="232"/>
      <c r="GB51" s="319" t="n">
        <f aca="false">COUNTIF(FV$62:FV$63,FX63)+COUNTIF(FX$62:FX$63,FX63)</f>
        <v>0</v>
      </c>
      <c r="GC51" s="229" t="str">
        <f aca="false">IF(($F51&lt;&gt;"")*($G51&lt;&gt;"")*(FZ51&lt;&gt;"")*(GA51&lt;&gt;""),IF(GG51&lt;&gt;2,"0",($F51&gt;$G51)*(FZ51&gt;GA51)+($F51=$G51)*(FZ51=GA51)+($F51&lt;$G51)*(FZ51&lt;GA51)),"")</f>
        <v/>
      </c>
      <c r="GD51" s="229" t="str">
        <f aca="false">IF((GC51&lt;&gt;""),IF(OR($F51&lt;&gt;$G51,PrSettings!$M$4="●"),(($F51-$G51)=(FZ51-GA51))*1,0),"")</f>
        <v/>
      </c>
      <c r="GE51" s="229" t="str">
        <f aca="false">IF((GD51&lt;&gt;""),($F51=FZ51)*($G51=GA51),"")</f>
        <v/>
      </c>
      <c r="GF51" s="229" t="str">
        <f aca="false">IF(GC51&lt;&gt;"",IF(ABS($F51-$G51)&gt;=PrSettings!$M$7,(ABS($F51-$G51-FZ51+GA51)&lt;=1)*1,IF(AND(GC51,$F51=$G51,$F51&gt;=PrSettings!$M$6),(ABS(FZ51-$F51)&lt;=1)*1,IF(AND(ABS($F51-$G51-FZ51+GA51)&lt;=1,$F51+$G51&gt;=PrSettings!$M$8),(ABS(FZ51-$F51)&lt;=1)*(ABS(GA51-$G51)&lt;=1)*1,""))),"")</f>
        <v/>
      </c>
      <c r="GG51" s="320" t="n">
        <f aca="false">IF(OR(($C51&lt;&gt;"")*(FV51&lt;&gt;""),($E51&lt;&gt;"")*(FX51&lt;&gt;"")),($B51=FV51)*1+($D51=FX51)*1,"")</f>
        <v>2</v>
      </c>
      <c r="GH51" s="107"/>
      <c r="GI51" s="227" t="n">
        <f aca="false">$B51</f>
        <v>12</v>
      </c>
      <c r="GJ51" s="228" t="str">
        <f aca="false">$C51</f>
        <v>Netherlands</v>
      </c>
      <c r="GK51" s="229" t="n">
        <f aca="false">$D51</f>
        <v>21</v>
      </c>
      <c r="GL51" s="228" t="str">
        <f aca="false">$E51</f>
        <v>Ukraine</v>
      </c>
      <c r="GM51" s="232"/>
      <c r="GN51" s="232"/>
      <c r="GO51" s="319" t="n">
        <f aca="false">COUNTIF(GI$62:GI$63,GK63)+COUNTIF(GK$62:GK$63,GK63)</f>
        <v>0</v>
      </c>
      <c r="GP51" s="229" t="str">
        <f aca="false">IF(($F51&lt;&gt;"")*($G51&lt;&gt;"")*(GM51&lt;&gt;"")*(GN51&lt;&gt;""),IF(GT51&lt;&gt;2,"0",($F51&gt;$G51)*(GM51&gt;GN51)+($F51=$G51)*(GM51=GN51)+($F51&lt;$G51)*(GM51&lt;GN51)),"")</f>
        <v/>
      </c>
      <c r="GQ51" s="229" t="str">
        <f aca="false">IF((GP51&lt;&gt;""),IF(OR($F51&lt;&gt;$G51,PrSettings!$M$4="●"),(($F51-$G51)=(GM51-GN51))*1,0),"")</f>
        <v/>
      </c>
      <c r="GR51" s="229" t="str">
        <f aca="false">IF((GQ51&lt;&gt;""),($F51=GM51)*($G51=GN51),"")</f>
        <v/>
      </c>
      <c r="GS51" s="229" t="str">
        <f aca="false">IF(GP51&lt;&gt;"",IF(ABS($F51-$G51)&gt;=PrSettings!$M$7,(ABS($F51-$G51-GM51+GN51)&lt;=1)*1,IF(AND(GP51,$F51=$G51,$F51&gt;=PrSettings!$M$6),(ABS(GM51-$F51)&lt;=1)*1,IF(AND(ABS($F51-$G51-GM51+GN51)&lt;=1,$F51+$G51&gt;=PrSettings!$M$8),(ABS(GM51-$F51)&lt;=1)*(ABS(GN51-$G51)&lt;=1)*1,""))),"")</f>
        <v/>
      </c>
      <c r="GT51" s="320" t="n">
        <f aca="false">IF(OR(($C51&lt;&gt;"")*(GI51&lt;&gt;""),($E51&lt;&gt;"")*(GK51&lt;&gt;"")),($B51=GI51)*1+($D51=GK51)*1,"")</f>
        <v>2</v>
      </c>
      <c r="GU51" s="107"/>
      <c r="GV51" s="227" t="n">
        <f aca="false">$B51</f>
        <v>12</v>
      </c>
      <c r="GW51" s="228" t="str">
        <f aca="false">$C51</f>
        <v>Netherlands</v>
      </c>
      <c r="GX51" s="229" t="n">
        <f aca="false">$D51</f>
        <v>21</v>
      </c>
      <c r="GY51" s="228" t="str">
        <f aca="false">$E51</f>
        <v>Ukraine</v>
      </c>
      <c r="GZ51" s="232"/>
      <c r="HA51" s="232"/>
      <c r="HB51" s="319" t="n">
        <f aca="false">COUNTIF(GV$62:GV$63,GX63)+COUNTIF(GX$62:GX$63,GX63)</f>
        <v>0</v>
      </c>
      <c r="HC51" s="229" t="str">
        <f aca="false">IF(($F51&lt;&gt;"")*($G51&lt;&gt;"")*(GZ51&lt;&gt;"")*(HA51&lt;&gt;""),IF(HG51&lt;&gt;2,"0",($F51&gt;$G51)*(GZ51&gt;HA51)+($F51=$G51)*(GZ51=HA51)+($F51&lt;$G51)*(GZ51&lt;HA51)),"")</f>
        <v/>
      </c>
      <c r="HD51" s="229" t="str">
        <f aca="false">IF((HC51&lt;&gt;""),IF(OR($F51&lt;&gt;$G51,PrSettings!$M$4="●"),(($F51-$G51)=(GZ51-HA51))*1,0),"")</f>
        <v/>
      </c>
      <c r="HE51" s="229" t="str">
        <f aca="false">IF((HD51&lt;&gt;""),($F51=GZ51)*($G51=HA51),"")</f>
        <v/>
      </c>
      <c r="HF51" s="229" t="str">
        <f aca="false">IF(HC51&lt;&gt;"",IF(ABS($F51-$G51)&gt;=PrSettings!$M$7,(ABS($F51-$G51-GZ51+HA51)&lt;=1)*1,IF(AND(HC51,$F51=$G51,$F51&gt;=PrSettings!$M$6),(ABS(GZ51-$F51)&lt;=1)*1,IF(AND(ABS($F51-$G51-GZ51+HA51)&lt;=1,$F51+$G51&gt;=PrSettings!$M$8),(ABS(GZ51-$F51)&lt;=1)*(ABS(HA51-$G51)&lt;=1)*1,""))),"")</f>
        <v/>
      </c>
      <c r="HG51" s="320" t="n">
        <f aca="false">IF(OR(($C51&lt;&gt;"")*(GV51&lt;&gt;""),($E51&lt;&gt;"")*(GX51&lt;&gt;"")),($B51=GV51)*1+($D51=GX51)*1,"")</f>
        <v>2</v>
      </c>
      <c r="HH51" s="107"/>
      <c r="HI51" s="227" t="n">
        <f aca="false">$B51</f>
        <v>12</v>
      </c>
      <c r="HJ51" s="228" t="str">
        <f aca="false">$C51</f>
        <v>Netherlands</v>
      </c>
      <c r="HK51" s="229" t="n">
        <f aca="false">$D51</f>
        <v>21</v>
      </c>
      <c r="HL51" s="228" t="str">
        <f aca="false">$E51</f>
        <v>Ukraine</v>
      </c>
      <c r="HM51" s="232"/>
      <c r="HN51" s="232"/>
      <c r="HO51" s="319" t="n">
        <f aca="false">COUNTIF(HI$62:HI$63,HK63)+COUNTIF(HK$62:HK$63,HK63)</f>
        <v>0</v>
      </c>
      <c r="HP51" s="229" t="str">
        <f aca="false">IF(($F51&lt;&gt;"")*($G51&lt;&gt;"")*(HM51&lt;&gt;"")*(HN51&lt;&gt;""),IF(HT51&lt;&gt;2,"0",($F51&gt;$G51)*(HM51&gt;HN51)+($F51=$G51)*(HM51=HN51)+($F51&lt;$G51)*(HM51&lt;HN51)),"")</f>
        <v/>
      </c>
      <c r="HQ51" s="229" t="str">
        <f aca="false">IF((HP51&lt;&gt;""),IF(OR($F51&lt;&gt;$G51,PrSettings!$M$4="●"),(($F51-$G51)=(HM51-HN51))*1,0),"")</f>
        <v/>
      </c>
      <c r="HR51" s="229" t="str">
        <f aca="false">IF((HQ51&lt;&gt;""),($F51=HM51)*($G51=HN51),"")</f>
        <v/>
      </c>
      <c r="HS51" s="229" t="str">
        <f aca="false">IF(HP51&lt;&gt;"",IF(ABS($F51-$G51)&gt;=PrSettings!$M$7,(ABS($F51-$G51-HM51+HN51)&lt;=1)*1,IF(AND(HP51,$F51=$G51,$F51&gt;=PrSettings!$M$6),(ABS(HM51-$F51)&lt;=1)*1,IF(AND(ABS($F51-$G51-HM51+HN51)&lt;=1,$F51+$G51&gt;=PrSettings!$M$8),(ABS(HM51-$F51)&lt;=1)*(ABS(HN51-$G51)&lt;=1)*1,""))),"")</f>
        <v/>
      </c>
      <c r="HT51" s="320" t="n">
        <f aca="false">IF(OR(($C51&lt;&gt;"")*(HI51&lt;&gt;""),($E51&lt;&gt;"")*(HK51&lt;&gt;"")),($B51=HI51)*1+($D51=HK51)*1,"")</f>
        <v>2</v>
      </c>
      <c r="HU51" s="107"/>
      <c r="HV51" s="227" t="n">
        <f aca="false">$B51</f>
        <v>12</v>
      </c>
      <c r="HW51" s="228" t="str">
        <f aca="false">$C51</f>
        <v>Netherlands</v>
      </c>
      <c r="HX51" s="229" t="n">
        <f aca="false">$D51</f>
        <v>21</v>
      </c>
      <c r="HY51" s="228" t="str">
        <f aca="false">$E51</f>
        <v>Ukraine</v>
      </c>
      <c r="HZ51" s="232"/>
      <c r="IA51" s="232"/>
      <c r="IB51" s="319" t="n">
        <f aca="false">COUNTIF(HV$62:HV$63,HX63)+COUNTIF(HX$62:HX$63,HX63)</f>
        <v>0</v>
      </c>
      <c r="IC51" s="229" t="str">
        <f aca="false">IF(($F51&lt;&gt;"")*($G51&lt;&gt;"")*(HZ51&lt;&gt;"")*(IA51&lt;&gt;""),IF(IG51&lt;&gt;2,"0",($F51&gt;$G51)*(HZ51&gt;IA51)+($F51=$G51)*(HZ51=IA51)+($F51&lt;$G51)*(HZ51&lt;IA51)),"")</f>
        <v/>
      </c>
      <c r="ID51" s="229" t="str">
        <f aca="false">IF((IC51&lt;&gt;""),IF(OR($F51&lt;&gt;$G51,PrSettings!$M$4="●"),(($F51-$G51)=(HZ51-IA51))*1,0),"")</f>
        <v/>
      </c>
      <c r="IE51" s="229" t="str">
        <f aca="false">IF((ID51&lt;&gt;""),($F51=HZ51)*($G51=IA51),"")</f>
        <v/>
      </c>
      <c r="IF51" s="229" t="str">
        <f aca="false">IF(IC51&lt;&gt;"",IF(ABS($F51-$G51)&gt;=PrSettings!$M$7,(ABS($F51-$G51-HZ51+IA51)&lt;=1)*1,IF(AND(IC51,$F51=$G51,$F51&gt;=PrSettings!$M$6),(ABS(HZ51-$F51)&lt;=1)*1,IF(AND(ABS($F51-$G51-HZ51+IA51)&lt;=1,$F51+$G51&gt;=PrSettings!$M$8),(ABS(HZ51-$F51)&lt;=1)*(ABS(IA51-$G51)&lt;=1)*1,""))),"")</f>
        <v/>
      </c>
      <c r="IG51" s="320" t="n">
        <f aca="false">IF(OR(($C51&lt;&gt;"")*(HV51&lt;&gt;""),($E51&lt;&gt;"")*(HX51&lt;&gt;"")),($B51=HV51)*1+($D51=HX51)*1,"")</f>
        <v>2</v>
      </c>
      <c r="IH51" s="107"/>
      <c r="II51" s="227" t="n">
        <f aca="false">$B51</f>
        <v>12</v>
      </c>
      <c r="IJ51" s="228" t="str">
        <f aca="false">$C51</f>
        <v>Netherlands</v>
      </c>
      <c r="IK51" s="229" t="n">
        <f aca="false">$D51</f>
        <v>21</v>
      </c>
      <c r="IL51" s="228" t="str">
        <f aca="false">$E51</f>
        <v>Ukraine</v>
      </c>
      <c r="IM51" s="232"/>
      <c r="IN51" s="232"/>
      <c r="IO51" s="319" t="n">
        <f aca="false">COUNTIF(II$62:II$63,IK63)+COUNTIF(IK$62:IK$63,IK63)</f>
        <v>0</v>
      </c>
      <c r="IP51" s="229" t="str">
        <f aca="false">IF(($F51&lt;&gt;"")*($G51&lt;&gt;"")*(IM51&lt;&gt;"")*(IN51&lt;&gt;""),IF(IT51&lt;&gt;2,"0",($F51&gt;$G51)*(IM51&gt;IN51)+($F51=$G51)*(IM51=IN51)+($F51&lt;$G51)*(IM51&lt;IN51)),"")</f>
        <v/>
      </c>
      <c r="IQ51" s="229" t="str">
        <f aca="false">IF((IP51&lt;&gt;""),IF(OR($F51&lt;&gt;$G51,PrSettings!$M$4="●"),(($F51-$G51)=(IM51-IN51))*1,0),"")</f>
        <v/>
      </c>
      <c r="IR51" s="229" t="str">
        <f aca="false">IF((IQ51&lt;&gt;""),($F51=IM51)*($G51=IN51),"")</f>
        <v/>
      </c>
      <c r="IS51" s="229" t="str">
        <f aca="false">IF(IP51&lt;&gt;"",IF(ABS($F51-$G51)&gt;=PrSettings!$M$7,(ABS($F51-$G51-IM51+IN51)&lt;=1)*1,IF(AND(IP51,$F51=$G51,$F51&gt;=PrSettings!$M$6),(ABS(IM51-$F51)&lt;=1)*1,IF(AND(ABS($F51-$G51-IM51+IN51)&lt;=1,$F51+$G51&gt;=PrSettings!$M$8),(ABS(IM51-$F51)&lt;=1)*(ABS(IN51-$G51)&lt;=1)*1,""))),"")</f>
        <v/>
      </c>
      <c r="IT51" s="320" t="n">
        <f aca="false">IF(OR(($C51&lt;&gt;"")*(II51&lt;&gt;""),($E51&lt;&gt;"")*(IK51&lt;&gt;"")),($B51=II51)*1+($D51=IK51)*1,"")</f>
        <v>2</v>
      </c>
      <c r="IU51" s="107"/>
      <c r="IV51" s="227" t="n">
        <f aca="false">$B51</f>
        <v>12</v>
      </c>
      <c r="IW51" s="228" t="str">
        <f aca="false">$C51</f>
        <v>Netherlands</v>
      </c>
      <c r="IX51" s="229" t="n">
        <f aca="false">$D51</f>
        <v>21</v>
      </c>
      <c r="IY51" s="228" t="str">
        <f aca="false">$E51</f>
        <v>Ukraine</v>
      </c>
      <c r="IZ51" s="232"/>
      <c r="JA51" s="232"/>
      <c r="JB51" s="319" t="n">
        <f aca="false">COUNTIF(IV$62:IV$63,IX63)+COUNTIF(IX$62:IX$63,IX63)</f>
        <v>0</v>
      </c>
      <c r="JC51" s="229" t="str">
        <f aca="false">IF(($F51&lt;&gt;"")*($G51&lt;&gt;"")*(IZ51&lt;&gt;"")*(JA51&lt;&gt;""),IF(JG51&lt;&gt;2,"0",($F51&gt;$G51)*(IZ51&gt;JA51)+($F51=$G51)*(IZ51=JA51)+($F51&lt;$G51)*(IZ51&lt;JA51)),"")</f>
        <v/>
      </c>
      <c r="JD51" s="229" t="str">
        <f aca="false">IF((JC51&lt;&gt;""),IF(OR($F51&lt;&gt;$G51,PrSettings!$M$4="●"),(($F51-$G51)=(IZ51-JA51))*1,0),"")</f>
        <v/>
      </c>
      <c r="JE51" s="229" t="str">
        <f aca="false">IF((JD51&lt;&gt;""),($F51=IZ51)*($G51=JA51),"")</f>
        <v/>
      </c>
      <c r="JF51" s="229" t="str">
        <f aca="false">IF(JC51&lt;&gt;"",IF(ABS($F51-$G51)&gt;=PrSettings!$M$7,(ABS($F51-$G51-IZ51+JA51)&lt;=1)*1,IF(AND(JC51,$F51=$G51,$F51&gt;=PrSettings!$M$6),(ABS(IZ51-$F51)&lt;=1)*1,IF(AND(ABS($F51-$G51-IZ51+JA51)&lt;=1,$F51+$G51&gt;=PrSettings!$M$8),(ABS(IZ51-$F51)&lt;=1)*(ABS(JA51-$G51)&lt;=1)*1,""))),"")</f>
        <v/>
      </c>
      <c r="JG51" s="320" t="n">
        <f aca="false">IF(OR(($C51&lt;&gt;"")*(IV51&lt;&gt;""),($E51&lt;&gt;"")*(IX51&lt;&gt;"")),($B51=IV51)*1+($D51=IX51)*1,"")</f>
        <v>2</v>
      </c>
      <c r="JH51" s="107"/>
      <c r="JI51" s="227" t="n">
        <f aca="false">$B51</f>
        <v>12</v>
      </c>
      <c r="JJ51" s="228" t="str">
        <f aca="false">$C51</f>
        <v>Netherlands</v>
      </c>
      <c r="JK51" s="229" t="n">
        <f aca="false">$D51</f>
        <v>21</v>
      </c>
      <c r="JL51" s="228" t="str">
        <f aca="false">$E51</f>
        <v>Ukraine</v>
      </c>
      <c r="JM51" s="232"/>
      <c r="JN51" s="232"/>
      <c r="JO51" s="319" t="n">
        <f aca="false">COUNTIF(JI$62:JI$63,JK63)+COUNTIF(JK$62:JK$63,JK63)</f>
        <v>0</v>
      </c>
      <c r="JP51" s="229" t="str">
        <f aca="false">IF(($F51&lt;&gt;"")*($G51&lt;&gt;"")*(JM51&lt;&gt;"")*(JN51&lt;&gt;""),IF(JT51&lt;&gt;2,"0",($F51&gt;$G51)*(JM51&gt;JN51)+($F51=$G51)*(JM51=JN51)+($F51&lt;$G51)*(JM51&lt;JN51)),"")</f>
        <v/>
      </c>
      <c r="JQ51" s="229" t="str">
        <f aca="false">IF((JP51&lt;&gt;""),IF(OR($F51&lt;&gt;$G51,PrSettings!$M$4="●"),(($F51-$G51)=(JM51-JN51))*1,0),"")</f>
        <v/>
      </c>
      <c r="JR51" s="229" t="str">
        <f aca="false">IF((JQ51&lt;&gt;""),($F51=JM51)*($G51=JN51),"")</f>
        <v/>
      </c>
      <c r="JS51" s="229" t="str">
        <f aca="false">IF(JP51&lt;&gt;"",IF(ABS($F51-$G51)&gt;=PrSettings!$M$7,(ABS($F51-$G51-JM51+JN51)&lt;=1)*1,IF(AND(JP51,$F51=$G51,$F51&gt;=PrSettings!$M$6),(ABS(JM51-$F51)&lt;=1)*1,IF(AND(ABS($F51-$G51-JM51+JN51)&lt;=1,$F51+$G51&gt;=PrSettings!$M$8),(ABS(JM51-$F51)&lt;=1)*(ABS(JN51-$G51)&lt;=1)*1,""))),"")</f>
        <v/>
      </c>
      <c r="JT51" s="320" t="n">
        <f aca="false">IF(OR(($C51&lt;&gt;"")*(JI51&lt;&gt;""),($E51&lt;&gt;"")*(JK51&lt;&gt;"")),($B51=JI51)*1+($D51=JK51)*1,"")</f>
        <v>2</v>
      </c>
      <c r="JU51" s="107"/>
      <c r="JV51" s="227" t="n">
        <f aca="false">$B51</f>
        <v>12</v>
      </c>
      <c r="JW51" s="228" t="str">
        <f aca="false">$C51</f>
        <v>Netherlands</v>
      </c>
      <c r="JX51" s="229" t="n">
        <f aca="false">$D51</f>
        <v>21</v>
      </c>
      <c r="JY51" s="228" t="str">
        <f aca="false">$E51</f>
        <v>Ukraine</v>
      </c>
      <c r="JZ51" s="232"/>
      <c r="KA51" s="232"/>
      <c r="KB51" s="319" t="n">
        <f aca="false">COUNTIF(JV$62:JV$63,JX63)+COUNTIF(JX$62:JX$63,JX63)</f>
        <v>0</v>
      </c>
      <c r="KC51" s="229" t="str">
        <f aca="false">IF(($F51&lt;&gt;"")*($G51&lt;&gt;"")*(JZ51&lt;&gt;"")*(KA51&lt;&gt;""),IF(KG51&lt;&gt;2,"0",($F51&gt;$G51)*(JZ51&gt;KA51)+($F51=$G51)*(JZ51=KA51)+($F51&lt;$G51)*(JZ51&lt;KA51)),"")</f>
        <v/>
      </c>
      <c r="KD51" s="229" t="str">
        <f aca="false">IF((KC51&lt;&gt;""),IF(OR($F51&lt;&gt;$G51,PrSettings!$M$4="●"),(($F51-$G51)=(JZ51-KA51))*1,0),"")</f>
        <v/>
      </c>
      <c r="KE51" s="229" t="str">
        <f aca="false">IF((KD51&lt;&gt;""),($F51=JZ51)*($G51=KA51),"")</f>
        <v/>
      </c>
      <c r="KF51" s="229" t="str">
        <f aca="false">IF(KC51&lt;&gt;"",IF(ABS($F51-$G51)&gt;=PrSettings!$M$7,(ABS($F51-$G51-JZ51+KA51)&lt;=1)*1,IF(AND(KC51,$F51=$G51,$F51&gt;=PrSettings!$M$6),(ABS(JZ51-$F51)&lt;=1)*1,IF(AND(ABS($F51-$G51-JZ51+KA51)&lt;=1,$F51+$G51&gt;=PrSettings!$M$8),(ABS(JZ51-$F51)&lt;=1)*(ABS(KA51-$G51)&lt;=1)*1,""))),"")</f>
        <v/>
      </c>
      <c r="KG51" s="320" t="n">
        <f aca="false">IF(OR(($C51&lt;&gt;"")*(JV51&lt;&gt;""),($E51&lt;&gt;"")*(JX51&lt;&gt;"")),($B51=JV51)*1+($D51=JX51)*1,"")</f>
        <v>2</v>
      </c>
      <c r="KH51" s="107"/>
      <c r="KI51" s="227" t="n">
        <f aca="false">$B51</f>
        <v>12</v>
      </c>
      <c r="KJ51" s="228" t="str">
        <f aca="false">$C51</f>
        <v>Netherlands</v>
      </c>
      <c r="KK51" s="229" t="n">
        <f aca="false">$D51</f>
        <v>21</v>
      </c>
      <c r="KL51" s="228" t="str">
        <f aca="false">$E51</f>
        <v>Ukraine</v>
      </c>
      <c r="KM51" s="232"/>
      <c r="KN51" s="232"/>
      <c r="KO51" s="319" t="n">
        <f aca="false">COUNTIF(KI$62:KI$63,KK63)+COUNTIF(KK$62:KK$63,KK63)</f>
        <v>0</v>
      </c>
      <c r="KP51" s="229" t="str">
        <f aca="false">IF(($F51&lt;&gt;"")*($G51&lt;&gt;"")*(KM51&lt;&gt;"")*(KN51&lt;&gt;""),IF(KT51&lt;&gt;2,"0",($F51&gt;$G51)*(KM51&gt;KN51)+($F51=$G51)*(KM51=KN51)+($F51&lt;$G51)*(KM51&lt;KN51)),"")</f>
        <v/>
      </c>
      <c r="KQ51" s="229" t="str">
        <f aca="false">IF((KP51&lt;&gt;""),IF(OR($F51&lt;&gt;$G51,PrSettings!$M$4="●"),(($F51-$G51)=(KM51-KN51))*1,0),"")</f>
        <v/>
      </c>
      <c r="KR51" s="229" t="str">
        <f aca="false">IF((KQ51&lt;&gt;""),($F51=KM51)*($G51=KN51),"")</f>
        <v/>
      </c>
      <c r="KS51" s="229" t="str">
        <f aca="false">IF(KP51&lt;&gt;"",IF(ABS($F51-$G51)&gt;=PrSettings!$M$7,(ABS($F51-$G51-KM51+KN51)&lt;=1)*1,IF(AND(KP51,$F51=$G51,$F51&gt;=PrSettings!$M$6),(ABS(KM51-$F51)&lt;=1)*1,IF(AND(ABS($F51-$G51-KM51+KN51)&lt;=1,$F51+$G51&gt;=PrSettings!$M$8),(ABS(KM51-$F51)&lt;=1)*(ABS(KN51-$G51)&lt;=1)*1,""))),"")</f>
        <v/>
      </c>
      <c r="KT51" s="320" t="n">
        <f aca="false">IF(OR(($C51&lt;&gt;"")*(KI51&lt;&gt;""),($E51&lt;&gt;"")*(KK51&lt;&gt;"")),($B51=KI51)*1+($D51=KK51)*1,"")</f>
        <v>2</v>
      </c>
      <c r="KU51" s="107"/>
      <c r="KV51" s="227" t="n">
        <f aca="false">$B51</f>
        <v>12</v>
      </c>
      <c r="KW51" s="228" t="str">
        <f aca="false">$C51</f>
        <v>Netherlands</v>
      </c>
      <c r="KX51" s="229" t="n">
        <f aca="false">$D51</f>
        <v>21</v>
      </c>
      <c r="KY51" s="228" t="str">
        <f aca="false">$E51</f>
        <v>Ukraine</v>
      </c>
      <c r="KZ51" s="232"/>
      <c r="LA51" s="232"/>
      <c r="LB51" s="319" t="n">
        <f aca="false">COUNTIF(KV$62:KV$63,KX63)+COUNTIF(KX$62:KX$63,KX63)</f>
        <v>0</v>
      </c>
      <c r="LC51" s="229" t="str">
        <f aca="false">IF(($F51&lt;&gt;"")*($G51&lt;&gt;"")*(KZ51&lt;&gt;"")*(LA51&lt;&gt;""),IF(LG51&lt;&gt;2,"0",($F51&gt;$G51)*(KZ51&gt;LA51)+($F51=$G51)*(KZ51=LA51)+($F51&lt;$G51)*(KZ51&lt;LA51)),"")</f>
        <v/>
      </c>
      <c r="LD51" s="229" t="str">
        <f aca="false">IF((LC51&lt;&gt;""),IF(OR($F51&lt;&gt;$G51,PrSettings!$M$4="●"),(($F51-$G51)=(KZ51-LA51))*1,0),"")</f>
        <v/>
      </c>
      <c r="LE51" s="229" t="str">
        <f aca="false">IF((LD51&lt;&gt;""),($F51=KZ51)*($G51=LA51),"")</f>
        <v/>
      </c>
      <c r="LF51" s="229" t="str">
        <f aca="false">IF(LC51&lt;&gt;"",IF(ABS($F51-$G51)&gt;=PrSettings!$M$7,(ABS($F51-$G51-KZ51+LA51)&lt;=1)*1,IF(AND(LC51,$F51=$G51,$F51&gt;=PrSettings!$M$6),(ABS(KZ51-$F51)&lt;=1)*1,IF(AND(ABS($F51-$G51-KZ51+LA51)&lt;=1,$F51+$G51&gt;=PrSettings!$M$8),(ABS(KZ51-$F51)&lt;=1)*(ABS(LA51-$G51)&lt;=1)*1,""))),"")</f>
        <v/>
      </c>
      <c r="LG51" s="320" t="n">
        <f aca="false">IF(OR(($C51&lt;&gt;"")*(KV51&lt;&gt;""),($E51&lt;&gt;"")*(KX51&lt;&gt;"")),($B51=KV51)*1+($D51=KX51)*1,"")</f>
        <v>2</v>
      </c>
      <c r="LH51" s="107"/>
      <c r="LI51" s="227" t="n">
        <f aca="false">$B51</f>
        <v>12</v>
      </c>
      <c r="LJ51" s="228" t="str">
        <f aca="false">$C51</f>
        <v>Netherlands</v>
      </c>
      <c r="LK51" s="229" t="n">
        <f aca="false">$D51</f>
        <v>21</v>
      </c>
      <c r="LL51" s="228" t="str">
        <f aca="false">$E51</f>
        <v>Ukraine</v>
      </c>
      <c r="LM51" s="232"/>
      <c r="LN51" s="232"/>
      <c r="LO51" s="319" t="n">
        <f aca="false">COUNTIF(LI$62:LI$63,LK63)+COUNTIF(LK$62:LK$63,LK63)</f>
        <v>0</v>
      </c>
      <c r="LP51" s="229" t="str">
        <f aca="false">IF(($F51&lt;&gt;"")*($G51&lt;&gt;"")*(LM51&lt;&gt;"")*(LN51&lt;&gt;""),IF(LT51&lt;&gt;2,"0",($F51&gt;$G51)*(LM51&gt;LN51)+($F51=$G51)*(LM51=LN51)+($F51&lt;$G51)*(LM51&lt;LN51)),"")</f>
        <v/>
      </c>
      <c r="LQ51" s="229" t="str">
        <f aca="false">IF((LP51&lt;&gt;""),IF(OR($F51&lt;&gt;$G51,PrSettings!$M$4="●"),(($F51-$G51)=(LM51-LN51))*1,0),"")</f>
        <v/>
      </c>
      <c r="LR51" s="229" t="str">
        <f aca="false">IF((LQ51&lt;&gt;""),($F51=LM51)*($G51=LN51),"")</f>
        <v/>
      </c>
      <c r="LS51" s="229" t="str">
        <f aca="false">IF(LP51&lt;&gt;"",IF(ABS($F51-$G51)&gt;=PrSettings!$M$7,(ABS($F51-$G51-LM51+LN51)&lt;=1)*1,IF(AND(LP51,$F51=$G51,$F51&gt;=PrSettings!$M$6),(ABS(LM51-$F51)&lt;=1)*1,IF(AND(ABS($F51-$G51-LM51+LN51)&lt;=1,$F51+$G51&gt;=PrSettings!$M$8),(ABS(LM51-$F51)&lt;=1)*(ABS(LN51-$G51)&lt;=1)*1,""))),"")</f>
        <v/>
      </c>
      <c r="LT51" s="320" t="n">
        <f aca="false">IF(OR(($C51&lt;&gt;"")*(LI51&lt;&gt;""),($E51&lt;&gt;"")*(LK51&lt;&gt;"")),($B51=LI51)*1+($D51=LK51)*1,"")</f>
        <v>2</v>
      </c>
      <c r="LU51" s="107"/>
      <c r="LV51" s="227" t="n">
        <f aca="false">$B51</f>
        <v>12</v>
      </c>
      <c r="LW51" s="228" t="str">
        <f aca="false">$C51</f>
        <v>Netherlands</v>
      </c>
      <c r="LX51" s="229" t="n">
        <f aca="false">$D51</f>
        <v>21</v>
      </c>
      <c r="LY51" s="228" t="str">
        <f aca="false">$E51</f>
        <v>Ukraine</v>
      </c>
      <c r="LZ51" s="232"/>
      <c r="MA51" s="232"/>
      <c r="MB51" s="319" t="n">
        <f aca="false">COUNTIF(LV$62:LV$63,LX63)+COUNTIF(LX$62:LX$63,LX63)</f>
        <v>0</v>
      </c>
      <c r="MC51" s="229" t="str">
        <f aca="false">IF(($F51&lt;&gt;"")*($G51&lt;&gt;"")*(LZ51&lt;&gt;"")*(MA51&lt;&gt;""),IF(MG51&lt;&gt;2,"0",($F51&gt;$G51)*(LZ51&gt;MA51)+($F51=$G51)*(LZ51=MA51)+($F51&lt;$G51)*(LZ51&lt;MA51)),"")</f>
        <v/>
      </c>
      <c r="MD51" s="229" t="str">
        <f aca="false">IF((MC51&lt;&gt;""),IF(OR($F51&lt;&gt;$G51,PrSettings!$M$4="●"),(($F51-$G51)=(LZ51-MA51))*1,0),"")</f>
        <v/>
      </c>
      <c r="ME51" s="229" t="str">
        <f aca="false">IF((MD51&lt;&gt;""),($F51=LZ51)*($G51=MA51),"")</f>
        <v/>
      </c>
      <c r="MF51" s="229" t="str">
        <f aca="false">IF(MC51&lt;&gt;"",IF(ABS($F51-$G51)&gt;=PrSettings!$M$7,(ABS($F51-$G51-LZ51+MA51)&lt;=1)*1,IF(AND(MC51,$F51=$G51,$F51&gt;=PrSettings!$M$6),(ABS(LZ51-$F51)&lt;=1)*1,IF(AND(ABS($F51-$G51-LZ51+MA51)&lt;=1,$F51+$G51&gt;=PrSettings!$M$8),(ABS(LZ51-$F51)&lt;=1)*(ABS(MA51-$G51)&lt;=1)*1,""))),"")</f>
        <v/>
      </c>
      <c r="MG51" s="320" t="n">
        <f aca="false">IF(OR(($C51&lt;&gt;"")*(LV51&lt;&gt;""),($E51&lt;&gt;"")*(LX51&lt;&gt;"")),($B51=LV51)*1+($D51=LX51)*1,"")</f>
        <v>2</v>
      </c>
    </row>
    <row r="52" customFormat="false" ht="15.75" hidden="false" customHeight="true" outlineLevel="0" collapsed="false">
      <c r="A52" s="153"/>
      <c r="B52" s="227" t="n">
        <f aca="false" t="array" ref="B52:B52">IF(C52="","",INDEX(Groups!$C$7:$C$35,MATCH(C52,Groups!$D$7:$D$35,0)))</f>
        <v>4</v>
      </c>
      <c r="C52" s="228" t="str">
        <f aca="true">INDIRECT("'"&amp;References!$A$1&amp;"'!"&amp;"$N$54")</f>
        <v>Belgium</v>
      </c>
      <c r="D52" s="229" t="n">
        <f aca="false" t="array" ref="D52:D52">IF(E52="","",INDEX(Groups!$C$7:$C$35,MATCH(E52,Groups!$D$7:$D$35,0)))</f>
        <v>19</v>
      </c>
      <c r="E52" s="228" t="str">
        <f aca="true">INDIRECT("'"&amp;References!$A$1&amp;"'!"&amp;"$O$54")</f>
        <v>Serbia</v>
      </c>
      <c r="F52" s="230" t="n">
        <f aca="true">IF(AND(INDIRECT("'"&amp;References!$A$1&amp;"'!"&amp;"$N$55")&lt;&gt;"",INDIRECT("'"&amp;References!$A$1&amp;"'!"&amp;"$O$55")&lt;&gt;""),INDIRECT("'"&amp;References!$A$1&amp;"'!"&amp;"$N$55"),"")</f>
        <v>2</v>
      </c>
      <c r="G52" s="231" t="n">
        <f aca="true">IF(AND(INDIRECT("'"&amp;References!$A$1&amp;"'!"&amp;"$N$55")&lt;&gt;"",INDIRECT("'"&amp;References!$A$1&amp;"'!"&amp;"$O$55")&lt;&gt;""),INDIRECT("'"&amp;References!$A$1&amp;"'!"&amp;"$O$55"),"")</f>
        <v>0</v>
      </c>
      <c r="H52" s="107"/>
      <c r="I52" s="227" t="n">
        <f aca="false">$B52</f>
        <v>4</v>
      </c>
      <c r="J52" s="228" t="str">
        <f aca="false">$C52</f>
        <v>Belgium</v>
      </c>
      <c r="K52" s="229" t="n">
        <f aca="false">$D52</f>
        <v>19</v>
      </c>
      <c r="L52" s="228" t="str">
        <f aca="false">$E52</f>
        <v>Serbia</v>
      </c>
      <c r="M52" s="232"/>
      <c r="N52" s="232"/>
      <c r="O52" s="319" t="n">
        <f aca="false">COUNTIF(I$57:I$60,K57)+COUNTIF(K$57:K$60,K57)</f>
        <v>0</v>
      </c>
      <c r="P52" s="229" t="str">
        <f aca="false">IF(($F52&lt;&gt;"")*($G52&lt;&gt;"")*(M52&lt;&gt;"")*(N52&lt;&gt;""),IF(T52&lt;&gt;2,"0",($F52&gt;$G52)*(M52&gt;N52)+($F52=$G52)*(M52=N52)+($F52&lt;$G52)*(M52&lt;N52)),"")</f>
        <v/>
      </c>
      <c r="Q52" s="229" t="str">
        <f aca="false">IF((P52&lt;&gt;""),IF(OR($F52&lt;&gt;$G52,PrSettings!$M$4="●"),(($F52-$G52)=(M52-N52))*1,0),"")</f>
        <v/>
      </c>
      <c r="R52" s="229" t="str">
        <f aca="false">IF((Q52&lt;&gt;""),($F52=M52)*($G52=N52),"")</f>
        <v/>
      </c>
      <c r="S52" s="229" t="str">
        <f aca="false">IF(P52&lt;&gt;"",IF(ABS($F52-$G52)&gt;=PrSettings!$M$7,(ABS($F52-$G52-M52+N52)&lt;=1)*1,IF(AND(P52,$F52=$G52,$F52&gt;=PrSettings!$M$6),(ABS(M52-$F52)&lt;=1)*1,IF(AND(ABS($F52-$G52-M52+N52)&lt;=1,$F52+$G52&gt;=PrSettings!$M$8),(ABS(M52-$F52)&lt;=1)*(ABS(N52-$G52)&lt;=1)*1,""))),"")</f>
        <v/>
      </c>
      <c r="T52" s="320" t="n">
        <f aca="false">IF(OR(($C52&lt;&gt;"")*(I52&lt;&gt;""),($E52&lt;&gt;"")*(K52&lt;&gt;"")),($B52=I52)*1+($D52=K52)*1,"")</f>
        <v>2</v>
      </c>
      <c r="U52" s="107"/>
      <c r="V52" s="227" t="n">
        <f aca="false">$B52</f>
        <v>4</v>
      </c>
      <c r="W52" s="228" t="str">
        <f aca="false">$C52</f>
        <v>Belgium</v>
      </c>
      <c r="X52" s="229" t="n">
        <f aca="false">$D52</f>
        <v>19</v>
      </c>
      <c r="Y52" s="228" t="str">
        <f aca="false">$E52</f>
        <v>Serbia</v>
      </c>
      <c r="Z52" s="232"/>
      <c r="AA52" s="232"/>
      <c r="AB52" s="319" t="n">
        <f aca="false">COUNTIF(V$57:V$60,X57)+COUNTIF(X$57:X$60,X57)</f>
        <v>0</v>
      </c>
      <c r="AC52" s="229" t="str">
        <f aca="false">IF(($F52&lt;&gt;"")*($G52&lt;&gt;"")*(Z52&lt;&gt;"")*(AA52&lt;&gt;""),IF(AG52&lt;&gt;2,"0",($F52&gt;$G52)*(Z52&gt;AA52)+($F52=$G52)*(Z52=AA52)+($F52&lt;$G52)*(Z52&lt;AA52)),"")</f>
        <v/>
      </c>
      <c r="AD52" s="229" t="str">
        <f aca="false">IF((AC52&lt;&gt;""),IF(OR($F52&lt;&gt;$G52,PrSettings!$M$4="●"),(($F52-$G52)=(Z52-AA52))*1,0),"")</f>
        <v/>
      </c>
      <c r="AE52" s="229" t="str">
        <f aca="false">IF((AD52&lt;&gt;""),($F52=Z52)*($G52=AA52),"")</f>
        <v/>
      </c>
      <c r="AF52" s="229" t="str">
        <f aca="false">IF(AC52&lt;&gt;"",IF(ABS($F52-$G52)&gt;=PrSettings!$M$7,(ABS($F52-$G52-Z52+AA52)&lt;=1)*1,IF(AND(AC52,$F52=$G52,$F52&gt;=PrSettings!$M$6),(ABS(Z52-$F52)&lt;=1)*1,IF(AND(ABS($F52-$G52-Z52+AA52)&lt;=1,$F52+$G52&gt;=PrSettings!$M$8),(ABS(Z52-$F52)&lt;=1)*(ABS(AA52-$G52)&lt;=1)*1,""))),"")</f>
        <v/>
      </c>
      <c r="AG52" s="320" t="n">
        <f aca="false">IF(OR(($C52&lt;&gt;"")*(V52&lt;&gt;""),($E52&lt;&gt;"")*(X52&lt;&gt;"")),($B52=V52)*1+($D52=X52)*1,"")</f>
        <v>2</v>
      </c>
      <c r="AH52" s="107"/>
      <c r="AI52" s="227" t="n">
        <f aca="false">$B52</f>
        <v>4</v>
      </c>
      <c r="AJ52" s="228" t="str">
        <f aca="false">$C52</f>
        <v>Belgium</v>
      </c>
      <c r="AK52" s="229" t="n">
        <f aca="false">$D52</f>
        <v>19</v>
      </c>
      <c r="AL52" s="228" t="str">
        <f aca="false">$E52</f>
        <v>Serbia</v>
      </c>
      <c r="AM52" s="232"/>
      <c r="AN52" s="232"/>
      <c r="AO52" s="319" t="n">
        <f aca="false">COUNTIF(AI$57:AI$60,AK57)+COUNTIF(AK$57:AK$60,AK57)</f>
        <v>0</v>
      </c>
      <c r="AP52" s="229" t="str">
        <f aca="false">IF(($F52&lt;&gt;"")*($G52&lt;&gt;"")*(AM52&lt;&gt;"")*(AN52&lt;&gt;""),IF(AT52&lt;&gt;2,"0",($F52&gt;$G52)*(AM52&gt;AN52)+($F52=$G52)*(AM52=AN52)+($F52&lt;$G52)*(AM52&lt;AN52)),"")</f>
        <v/>
      </c>
      <c r="AQ52" s="229" t="str">
        <f aca="false">IF((AP52&lt;&gt;""),IF(OR($F52&lt;&gt;$G52,PrSettings!$M$4="●"),(($F52-$G52)=(AM52-AN52))*1,0),"")</f>
        <v/>
      </c>
      <c r="AR52" s="229" t="str">
        <f aca="false">IF((AQ52&lt;&gt;""),($F52=AM52)*($G52=AN52),"")</f>
        <v/>
      </c>
      <c r="AS52" s="229" t="str">
        <f aca="false">IF(AP52&lt;&gt;"",IF(ABS($F52-$G52)&gt;=PrSettings!$M$7,(ABS($F52-$G52-AM52+AN52)&lt;=1)*1,IF(AND(AP52,$F52=$G52,$F52&gt;=PrSettings!$M$6),(ABS(AM52-$F52)&lt;=1)*1,IF(AND(ABS($F52-$G52-AM52+AN52)&lt;=1,$F52+$G52&gt;=PrSettings!$M$8),(ABS(AM52-$F52)&lt;=1)*(ABS(AN52-$G52)&lt;=1)*1,""))),"")</f>
        <v/>
      </c>
      <c r="AT52" s="320" t="n">
        <f aca="false">IF(OR(($C52&lt;&gt;"")*(AI52&lt;&gt;""),($E52&lt;&gt;"")*(AK52&lt;&gt;"")),($B52=AI52)*1+($D52=AK52)*1,"")</f>
        <v>2</v>
      </c>
      <c r="AU52" s="107"/>
      <c r="AV52" s="227" t="n">
        <f aca="false">$B52</f>
        <v>4</v>
      </c>
      <c r="AW52" s="228" t="str">
        <f aca="false">$C52</f>
        <v>Belgium</v>
      </c>
      <c r="AX52" s="229" t="n">
        <f aca="false">$D52</f>
        <v>19</v>
      </c>
      <c r="AY52" s="228" t="str">
        <f aca="false">$E52</f>
        <v>Serbia</v>
      </c>
      <c r="AZ52" s="232"/>
      <c r="BA52" s="232"/>
      <c r="BB52" s="319" t="n">
        <f aca="false">COUNTIF(AV$57:AV$60,AX57)+COUNTIF(AX$57:AX$60,AX57)</f>
        <v>0</v>
      </c>
      <c r="BC52" s="229" t="str">
        <f aca="false">IF(($F52&lt;&gt;"")*($G52&lt;&gt;"")*(AZ52&lt;&gt;"")*(BA52&lt;&gt;""),IF(BG52&lt;&gt;2,"0",($F52&gt;$G52)*(AZ52&gt;BA52)+($F52=$G52)*(AZ52=BA52)+($F52&lt;$G52)*(AZ52&lt;BA52)),"")</f>
        <v/>
      </c>
      <c r="BD52" s="229" t="str">
        <f aca="false">IF((BC52&lt;&gt;""),IF(OR($F52&lt;&gt;$G52,PrSettings!$M$4="●"),(($F52-$G52)=(AZ52-BA52))*1,0),"")</f>
        <v/>
      </c>
      <c r="BE52" s="229" t="str">
        <f aca="false">IF((BD52&lt;&gt;""),($F52=AZ52)*($G52=BA52),"")</f>
        <v/>
      </c>
      <c r="BF52" s="229" t="str">
        <f aca="false">IF(BC52&lt;&gt;"",IF(ABS($F52-$G52)&gt;=PrSettings!$M$7,(ABS($F52-$G52-AZ52+BA52)&lt;=1)*1,IF(AND(BC52,$F52=$G52,$F52&gt;=PrSettings!$M$6),(ABS(AZ52-$F52)&lt;=1)*1,IF(AND(ABS($F52-$G52-AZ52+BA52)&lt;=1,$F52+$G52&gt;=PrSettings!$M$8),(ABS(AZ52-$F52)&lt;=1)*(ABS(BA52-$G52)&lt;=1)*1,""))),"")</f>
        <v/>
      </c>
      <c r="BG52" s="320" t="n">
        <f aca="false">IF(OR(($C52&lt;&gt;"")*(AV52&lt;&gt;""),($E52&lt;&gt;"")*(AX52&lt;&gt;"")),($B52=AV52)*1+($D52=AX52)*1,"")</f>
        <v>2</v>
      </c>
      <c r="BH52" s="107"/>
      <c r="BI52" s="227" t="n">
        <f aca="false">$B52</f>
        <v>4</v>
      </c>
      <c r="BJ52" s="228" t="str">
        <f aca="false">$C52</f>
        <v>Belgium</v>
      </c>
      <c r="BK52" s="229" t="n">
        <f aca="false">$D52</f>
        <v>19</v>
      </c>
      <c r="BL52" s="228" t="str">
        <f aca="false">$E52</f>
        <v>Serbia</v>
      </c>
      <c r="BM52" s="232"/>
      <c r="BN52" s="232"/>
      <c r="BO52" s="319" t="n">
        <f aca="false">COUNTIF(BI$57:BI$60,BK57)+COUNTIF(BK$57:BK$60,BK57)</f>
        <v>0</v>
      </c>
      <c r="BP52" s="229" t="str">
        <f aca="false">IF(($F52&lt;&gt;"")*($G52&lt;&gt;"")*(BM52&lt;&gt;"")*(BN52&lt;&gt;""),IF(BT52&lt;&gt;2,"0",($F52&gt;$G52)*(BM52&gt;BN52)+($F52=$G52)*(BM52=BN52)+($F52&lt;$G52)*(BM52&lt;BN52)),"")</f>
        <v/>
      </c>
      <c r="BQ52" s="229" t="str">
        <f aca="false">IF((BP52&lt;&gt;""),IF(OR($F52&lt;&gt;$G52,PrSettings!$M$4="●"),(($F52-$G52)=(BM52-BN52))*1,0),"")</f>
        <v/>
      </c>
      <c r="BR52" s="229" t="str">
        <f aca="false">IF((BQ52&lt;&gt;""),($F52=BM52)*($G52=BN52),"")</f>
        <v/>
      </c>
      <c r="BS52" s="229" t="str">
        <f aca="false">IF(BP52&lt;&gt;"",IF(ABS($F52-$G52)&gt;=PrSettings!$M$7,(ABS($F52-$G52-BM52+BN52)&lt;=1)*1,IF(AND(BP52,$F52=$G52,$F52&gt;=PrSettings!$M$6),(ABS(BM52-$F52)&lt;=1)*1,IF(AND(ABS($F52-$G52-BM52+BN52)&lt;=1,$F52+$G52&gt;=PrSettings!$M$8),(ABS(BM52-$F52)&lt;=1)*(ABS(BN52-$G52)&lt;=1)*1,""))),"")</f>
        <v/>
      </c>
      <c r="BT52" s="320" t="n">
        <f aca="false">IF(OR(($C52&lt;&gt;"")*(BI52&lt;&gt;""),($E52&lt;&gt;"")*(BK52&lt;&gt;"")),($B52=BI52)*1+($D52=BK52)*1,"")</f>
        <v>2</v>
      </c>
      <c r="BU52" s="107"/>
      <c r="BV52" s="227" t="n">
        <f aca="false">$B52</f>
        <v>4</v>
      </c>
      <c r="BW52" s="228" t="str">
        <f aca="false">$C52</f>
        <v>Belgium</v>
      </c>
      <c r="BX52" s="229" t="n">
        <f aca="false">$D52</f>
        <v>19</v>
      </c>
      <c r="BY52" s="228" t="str">
        <f aca="false">$E52</f>
        <v>Serbia</v>
      </c>
      <c r="BZ52" s="232"/>
      <c r="CA52" s="232"/>
      <c r="CB52" s="319" t="n">
        <f aca="false">COUNTIF(BV$57:BV$60,BX57)+COUNTIF(BX$57:BX$60,BX57)</f>
        <v>0</v>
      </c>
      <c r="CC52" s="229" t="str">
        <f aca="false">IF(($F52&lt;&gt;"")*($G52&lt;&gt;"")*(BZ52&lt;&gt;"")*(CA52&lt;&gt;""),IF(CG52&lt;&gt;2,"0",($F52&gt;$G52)*(BZ52&gt;CA52)+($F52=$G52)*(BZ52=CA52)+($F52&lt;$G52)*(BZ52&lt;CA52)),"")</f>
        <v/>
      </c>
      <c r="CD52" s="229" t="str">
        <f aca="false">IF((CC52&lt;&gt;""),IF(OR($F52&lt;&gt;$G52,PrSettings!$M$4="●"),(($F52-$G52)=(BZ52-CA52))*1,0),"")</f>
        <v/>
      </c>
      <c r="CE52" s="229" t="str">
        <f aca="false">IF((CD52&lt;&gt;""),($F52=BZ52)*($G52=CA52),"")</f>
        <v/>
      </c>
      <c r="CF52" s="229" t="str">
        <f aca="false">IF(CC52&lt;&gt;"",IF(ABS($F52-$G52)&gt;=PrSettings!$M$7,(ABS($F52-$G52-BZ52+CA52)&lt;=1)*1,IF(AND(CC52,$F52=$G52,$F52&gt;=PrSettings!$M$6),(ABS(BZ52-$F52)&lt;=1)*1,IF(AND(ABS($F52-$G52-BZ52+CA52)&lt;=1,$F52+$G52&gt;=PrSettings!$M$8),(ABS(BZ52-$F52)&lt;=1)*(ABS(CA52-$G52)&lt;=1)*1,""))),"")</f>
        <v/>
      </c>
      <c r="CG52" s="320" t="n">
        <f aca="false">IF(OR(($C52&lt;&gt;"")*(BV52&lt;&gt;""),($E52&lt;&gt;"")*(BX52&lt;&gt;"")),($B52=BV52)*1+($D52=BX52)*1,"")</f>
        <v>2</v>
      </c>
      <c r="CH52" s="107"/>
      <c r="CI52" s="227" t="n">
        <f aca="false">$B52</f>
        <v>4</v>
      </c>
      <c r="CJ52" s="228" t="str">
        <f aca="false">$C52</f>
        <v>Belgium</v>
      </c>
      <c r="CK52" s="229" t="n">
        <f aca="false">$D52</f>
        <v>19</v>
      </c>
      <c r="CL52" s="228" t="str">
        <f aca="false">$E52</f>
        <v>Serbia</v>
      </c>
      <c r="CM52" s="232"/>
      <c r="CN52" s="232"/>
      <c r="CO52" s="319" t="n">
        <f aca="false">COUNTIF(CI$57:CI$60,CK57)+COUNTIF(CK$57:CK$60,CK57)</f>
        <v>0</v>
      </c>
      <c r="CP52" s="229" t="str">
        <f aca="false">IF(($F52&lt;&gt;"")*($G52&lt;&gt;"")*(CM52&lt;&gt;"")*(CN52&lt;&gt;""),IF(CT52&lt;&gt;2,"0",($F52&gt;$G52)*(CM52&gt;CN52)+($F52=$G52)*(CM52=CN52)+($F52&lt;$G52)*(CM52&lt;CN52)),"")</f>
        <v/>
      </c>
      <c r="CQ52" s="229" t="str">
        <f aca="false">IF((CP52&lt;&gt;""),IF(OR($F52&lt;&gt;$G52,PrSettings!$M$4="●"),(($F52-$G52)=(CM52-CN52))*1,0),"")</f>
        <v/>
      </c>
      <c r="CR52" s="229" t="str">
        <f aca="false">IF((CQ52&lt;&gt;""),($F52=CM52)*($G52=CN52),"")</f>
        <v/>
      </c>
      <c r="CS52" s="229" t="str">
        <f aca="false">IF(CP52&lt;&gt;"",IF(ABS($F52-$G52)&gt;=PrSettings!$M$7,(ABS($F52-$G52-CM52+CN52)&lt;=1)*1,IF(AND(CP52,$F52=$G52,$F52&gt;=PrSettings!$M$6),(ABS(CM52-$F52)&lt;=1)*1,IF(AND(ABS($F52-$G52-CM52+CN52)&lt;=1,$F52+$G52&gt;=PrSettings!$M$8),(ABS(CM52-$F52)&lt;=1)*(ABS(CN52-$G52)&lt;=1)*1,""))),"")</f>
        <v/>
      </c>
      <c r="CT52" s="320" t="n">
        <f aca="false">IF(OR(($C52&lt;&gt;"")*(CI52&lt;&gt;""),($E52&lt;&gt;"")*(CK52&lt;&gt;"")),($B52=CI52)*1+($D52=CK52)*1,"")</f>
        <v>2</v>
      </c>
      <c r="CU52" s="107"/>
      <c r="CV52" s="227" t="n">
        <f aca="false">$B52</f>
        <v>4</v>
      </c>
      <c r="CW52" s="228" t="str">
        <f aca="false">$C52</f>
        <v>Belgium</v>
      </c>
      <c r="CX52" s="229" t="n">
        <f aca="false">$D52</f>
        <v>19</v>
      </c>
      <c r="CY52" s="228" t="str">
        <f aca="false">$E52</f>
        <v>Serbia</v>
      </c>
      <c r="CZ52" s="232"/>
      <c r="DA52" s="232"/>
      <c r="DB52" s="319" t="n">
        <f aca="false">COUNTIF(CV$57:CV$60,CX57)+COUNTIF(CX$57:CX$60,CX57)</f>
        <v>0</v>
      </c>
      <c r="DC52" s="229" t="str">
        <f aca="false">IF(($F52&lt;&gt;"")*($G52&lt;&gt;"")*(CZ52&lt;&gt;"")*(DA52&lt;&gt;""),IF(DG52&lt;&gt;2,"0",($F52&gt;$G52)*(CZ52&gt;DA52)+($F52=$G52)*(CZ52=DA52)+($F52&lt;$G52)*(CZ52&lt;DA52)),"")</f>
        <v/>
      </c>
      <c r="DD52" s="229" t="str">
        <f aca="false">IF((DC52&lt;&gt;""),IF(OR($F52&lt;&gt;$G52,PrSettings!$M$4="●"),(($F52-$G52)=(CZ52-DA52))*1,0),"")</f>
        <v/>
      </c>
      <c r="DE52" s="229" t="str">
        <f aca="false">IF((DD52&lt;&gt;""),($F52=CZ52)*($G52=DA52),"")</f>
        <v/>
      </c>
      <c r="DF52" s="229" t="str">
        <f aca="false">IF(DC52&lt;&gt;"",IF(ABS($F52-$G52)&gt;=PrSettings!$M$7,(ABS($F52-$G52-CZ52+DA52)&lt;=1)*1,IF(AND(DC52,$F52=$G52,$F52&gt;=PrSettings!$M$6),(ABS(CZ52-$F52)&lt;=1)*1,IF(AND(ABS($F52-$G52-CZ52+DA52)&lt;=1,$F52+$G52&gt;=PrSettings!$M$8),(ABS(CZ52-$F52)&lt;=1)*(ABS(DA52-$G52)&lt;=1)*1,""))),"")</f>
        <v/>
      </c>
      <c r="DG52" s="320" t="n">
        <f aca="false">IF(OR(($C52&lt;&gt;"")*(CV52&lt;&gt;""),($E52&lt;&gt;"")*(CX52&lt;&gt;"")),($B52=CV52)*1+($D52=CX52)*1,"")</f>
        <v>2</v>
      </c>
      <c r="DH52" s="107"/>
      <c r="DI52" s="227" t="n">
        <f aca="false">$B52</f>
        <v>4</v>
      </c>
      <c r="DJ52" s="228" t="str">
        <f aca="false">$C52</f>
        <v>Belgium</v>
      </c>
      <c r="DK52" s="229" t="n">
        <f aca="false">$D52</f>
        <v>19</v>
      </c>
      <c r="DL52" s="228" t="str">
        <f aca="false">$E52</f>
        <v>Serbia</v>
      </c>
      <c r="DM52" s="232"/>
      <c r="DN52" s="232"/>
      <c r="DO52" s="319" t="n">
        <f aca="false">COUNTIF(DI$57:DI$60,DK57)+COUNTIF(DK$57:DK$60,DK57)</f>
        <v>0</v>
      </c>
      <c r="DP52" s="229" t="str">
        <f aca="false">IF(($F52&lt;&gt;"")*($G52&lt;&gt;"")*(DM52&lt;&gt;"")*(DN52&lt;&gt;""),IF(DT52&lt;&gt;2,"0",($F52&gt;$G52)*(DM52&gt;DN52)+($F52=$G52)*(DM52=DN52)+($F52&lt;$G52)*(DM52&lt;DN52)),"")</f>
        <v/>
      </c>
      <c r="DQ52" s="229" t="str">
        <f aca="false">IF((DP52&lt;&gt;""),IF(OR($F52&lt;&gt;$G52,PrSettings!$M$4="●"),(($F52-$G52)=(DM52-DN52))*1,0),"")</f>
        <v/>
      </c>
      <c r="DR52" s="229" t="str">
        <f aca="false">IF((DQ52&lt;&gt;""),($F52=DM52)*($G52=DN52),"")</f>
        <v/>
      </c>
      <c r="DS52" s="229" t="str">
        <f aca="false">IF(DP52&lt;&gt;"",IF(ABS($F52-$G52)&gt;=PrSettings!$M$7,(ABS($F52-$G52-DM52+DN52)&lt;=1)*1,IF(AND(DP52,$F52=$G52,$F52&gt;=PrSettings!$M$6),(ABS(DM52-$F52)&lt;=1)*1,IF(AND(ABS($F52-$G52-DM52+DN52)&lt;=1,$F52+$G52&gt;=PrSettings!$M$8),(ABS(DM52-$F52)&lt;=1)*(ABS(DN52-$G52)&lt;=1)*1,""))),"")</f>
        <v/>
      </c>
      <c r="DT52" s="320" t="n">
        <f aca="false">IF(OR(($C52&lt;&gt;"")*(DI52&lt;&gt;""),($E52&lt;&gt;"")*(DK52&lt;&gt;"")),($B52=DI52)*1+($D52=DK52)*1,"")</f>
        <v>2</v>
      </c>
      <c r="DU52" s="107"/>
      <c r="DV52" s="227" t="n">
        <f aca="false">$B52</f>
        <v>4</v>
      </c>
      <c r="DW52" s="228" t="str">
        <f aca="false">$C52</f>
        <v>Belgium</v>
      </c>
      <c r="DX52" s="229" t="n">
        <f aca="false">$D52</f>
        <v>19</v>
      </c>
      <c r="DY52" s="228" t="str">
        <f aca="false">$E52</f>
        <v>Serbia</v>
      </c>
      <c r="DZ52" s="232"/>
      <c r="EA52" s="232"/>
      <c r="EB52" s="319" t="n">
        <f aca="false">COUNTIF(DV$57:DV$60,DX57)+COUNTIF(DX$57:DX$60,DX57)</f>
        <v>0</v>
      </c>
      <c r="EC52" s="229" t="str">
        <f aca="false">IF(($F52&lt;&gt;"")*($G52&lt;&gt;"")*(DZ52&lt;&gt;"")*(EA52&lt;&gt;""),IF(EG52&lt;&gt;2,"0",($F52&gt;$G52)*(DZ52&gt;EA52)+($F52=$G52)*(DZ52=EA52)+($F52&lt;$G52)*(DZ52&lt;EA52)),"")</f>
        <v/>
      </c>
      <c r="ED52" s="229" t="str">
        <f aca="false">IF((EC52&lt;&gt;""),IF(OR($F52&lt;&gt;$G52,PrSettings!$M$4="●"),(($F52-$G52)=(DZ52-EA52))*1,0),"")</f>
        <v/>
      </c>
      <c r="EE52" s="229" t="str">
        <f aca="false">IF((ED52&lt;&gt;""),($F52=DZ52)*($G52=EA52),"")</f>
        <v/>
      </c>
      <c r="EF52" s="229" t="str">
        <f aca="false">IF(EC52&lt;&gt;"",IF(ABS($F52-$G52)&gt;=PrSettings!$M$7,(ABS($F52-$G52-DZ52+EA52)&lt;=1)*1,IF(AND(EC52,$F52=$G52,$F52&gt;=PrSettings!$M$6),(ABS(DZ52-$F52)&lt;=1)*1,IF(AND(ABS($F52-$G52-DZ52+EA52)&lt;=1,$F52+$G52&gt;=PrSettings!$M$8),(ABS(DZ52-$F52)&lt;=1)*(ABS(EA52-$G52)&lt;=1)*1,""))),"")</f>
        <v/>
      </c>
      <c r="EG52" s="320" t="n">
        <f aca="false">IF(OR(($C52&lt;&gt;"")*(DV52&lt;&gt;""),($E52&lt;&gt;"")*(DX52&lt;&gt;"")),($B52=DV52)*1+($D52=DX52)*1,"")</f>
        <v>2</v>
      </c>
      <c r="EH52" s="107"/>
      <c r="EI52" s="227" t="n">
        <f aca="false">$B52</f>
        <v>4</v>
      </c>
      <c r="EJ52" s="228" t="str">
        <f aca="false">$C52</f>
        <v>Belgium</v>
      </c>
      <c r="EK52" s="229" t="n">
        <f aca="false">$D52</f>
        <v>19</v>
      </c>
      <c r="EL52" s="228" t="str">
        <f aca="false">$E52</f>
        <v>Serbia</v>
      </c>
      <c r="EM52" s="232"/>
      <c r="EN52" s="232"/>
      <c r="EO52" s="319" t="n">
        <f aca="false">COUNTIF(EI$57:EI$60,EK57)+COUNTIF(EK$57:EK$60,EK57)</f>
        <v>0</v>
      </c>
      <c r="EP52" s="229" t="str">
        <f aca="false">IF(($F52&lt;&gt;"")*($G52&lt;&gt;"")*(EM52&lt;&gt;"")*(EN52&lt;&gt;""),IF(ET52&lt;&gt;2,"0",($F52&gt;$G52)*(EM52&gt;EN52)+($F52=$G52)*(EM52=EN52)+($F52&lt;$G52)*(EM52&lt;EN52)),"")</f>
        <v/>
      </c>
      <c r="EQ52" s="229" t="str">
        <f aca="false">IF((EP52&lt;&gt;""),IF(OR($F52&lt;&gt;$G52,PrSettings!$M$4="●"),(($F52-$G52)=(EM52-EN52))*1,0),"")</f>
        <v/>
      </c>
      <c r="ER52" s="229" t="str">
        <f aca="false">IF((EQ52&lt;&gt;""),($F52=EM52)*($G52=EN52),"")</f>
        <v/>
      </c>
      <c r="ES52" s="229" t="str">
        <f aca="false">IF(EP52&lt;&gt;"",IF(ABS($F52-$G52)&gt;=PrSettings!$M$7,(ABS($F52-$G52-EM52+EN52)&lt;=1)*1,IF(AND(EP52,$F52=$G52,$F52&gt;=PrSettings!$M$6),(ABS(EM52-$F52)&lt;=1)*1,IF(AND(ABS($F52-$G52-EM52+EN52)&lt;=1,$F52+$G52&gt;=PrSettings!$M$8),(ABS(EM52-$F52)&lt;=1)*(ABS(EN52-$G52)&lt;=1)*1,""))),"")</f>
        <v/>
      </c>
      <c r="ET52" s="320" t="n">
        <f aca="false">IF(OR(($C52&lt;&gt;"")*(EI52&lt;&gt;""),($E52&lt;&gt;"")*(EK52&lt;&gt;"")),($B52=EI52)*1+($D52=EK52)*1,"")</f>
        <v>2</v>
      </c>
      <c r="EU52" s="107"/>
      <c r="EV52" s="227" t="n">
        <f aca="false">$B52</f>
        <v>4</v>
      </c>
      <c r="EW52" s="228" t="str">
        <f aca="false">$C52</f>
        <v>Belgium</v>
      </c>
      <c r="EX52" s="229" t="n">
        <f aca="false">$D52</f>
        <v>19</v>
      </c>
      <c r="EY52" s="228" t="str">
        <f aca="false">$E52</f>
        <v>Serbia</v>
      </c>
      <c r="EZ52" s="232"/>
      <c r="FA52" s="232"/>
      <c r="FB52" s="319" t="n">
        <f aca="false">COUNTIF(EV$57:EV$60,EX57)+COUNTIF(EX$57:EX$60,EX57)</f>
        <v>0</v>
      </c>
      <c r="FC52" s="229" t="str">
        <f aca="false">IF(($F52&lt;&gt;"")*($G52&lt;&gt;"")*(EZ52&lt;&gt;"")*(FA52&lt;&gt;""),IF(FG52&lt;&gt;2,"0",($F52&gt;$G52)*(EZ52&gt;FA52)+($F52=$G52)*(EZ52=FA52)+($F52&lt;$G52)*(EZ52&lt;FA52)),"")</f>
        <v/>
      </c>
      <c r="FD52" s="229" t="str">
        <f aca="false">IF((FC52&lt;&gt;""),IF(OR($F52&lt;&gt;$G52,PrSettings!$M$4="●"),(($F52-$G52)=(EZ52-FA52))*1,0),"")</f>
        <v/>
      </c>
      <c r="FE52" s="229" t="str">
        <f aca="false">IF((FD52&lt;&gt;""),($F52=EZ52)*($G52=FA52),"")</f>
        <v/>
      </c>
      <c r="FF52" s="229" t="str">
        <f aca="false">IF(FC52&lt;&gt;"",IF(ABS($F52-$G52)&gt;=PrSettings!$M$7,(ABS($F52-$G52-EZ52+FA52)&lt;=1)*1,IF(AND(FC52,$F52=$G52,$F52&gt;=PrSettings!$M$6),(ABS(EZ52-$F52)&lt;=1)*1,IF(AND(ABS($F52-$G52-EZ52+FA52)&lt;=1,$F52+$G52&gt;=PrSettings!$M$8),(ABS(EZ52-$F52)&lt;=1)*(ABS(FA52-$G52)&lt;=1)*1,""))),"")</f>
        <v/>
      </c>
      <c r="FG52" s="320" t="n">
        <f aca="false">IF(OR(($C52&lt;&gt;"")*(EV52&lt;&gt;""),($E52&lt;&gt;"")*(EX52&lt;&gt;"")),($B52=EV52)*1+($D52=EX52)*1,"")</f>
        <v>2</v>
      </c>
      <c r="FH52" s="107"/>
      <c r="FI52" s="227" t="n">
        <f aca="false">$B52</f>
        <v>4</v>
      </c>
      <c r="FJ52" s="228" t="str">
        <f aca="false">$C52</f>
        <v>Belgium</v>
      </c>
      <c r="FK52" s="229" t="n">
        <f aca="false">$D52</f>
        <v>19</v>
      </c>
      <c r="FL52" s="228" t="str">
        <f aca="false">$E52</f>
        <v>Serbia</v>
      </c>
      <c r="FM52" s="232"/>
      <c r="FN52" s="232"/>
      <c r="FO52" s="319" t="n">
        <f aca="false">COUNTIF(FI$57:FI$60,FK57)+COUNTIF(FK$57:FK$60,FK57)</f>
        <v>0</v>
      </c>
      <c r="FP52" s="229" t="str">
        <f aca="false">IF(($F52&lt;&gt;"")*($G52&lt;&gt;"")*(FM52&lt;&gt;"")*(FN52&lt;&gt;""),IF(FT52&lt;&gt;2,"0",($F52&gt;$G52)*(FM52&gt;FN52)+($F52=$G52)*(FM52=FN52)+($F52&lt;$G52)*(FM52&lt;FN52)),"")</f>
        <v/>
      </c>
      <c r="FQ52" s="229" t="str">
        <f aca="false">IF((FP52&lt;&gt;""),IF(OR($F52&lt;&gt;$G52,PrSettings!$M$4="●"),(($F52-$G52)=(FM52-FN52))*1,0),"")</f>
        <v/>
      </c>
      <c r="FR52" s="229" t="str">
        <f aca="false">IF((FQ52&lt;&gt;""),($F52=FM52)*($G52=FN52),"")</f>
        <v/>
      </c>
      <c r="FS52" s="229" t="str">
        <f aca="false">IF(FP52&lt;&gt;"",IF(ABS($F52-$G52)&gt;=PrSettings!$M$7,(ABS($F52-$G52-FM52+FN52)&lt;=1)*1,IF(AND(FP52,$F52=$G52,$F52&gt;=PrSettings!$M$6),(ABS(FM52-$F52)&lt;=1)*1,IF(AND(ABS($F52-$G52-FM52+FN52)&lt;=1,$F52+$G52&gt;=PrSettings!$M$8),(ABS(FM52-$F52)&lt;=1)*(ABS(FN52-$G52)&lt;=1)*1,""))),"")</f>
        <v/>
      </c>
      <c r="FT52" s="320" t="n">
        <f aca="false">IF(OR(($C52&lt;&gt;"")*(FI52&lt;&gt;""),($E52&lt;&gt;"")*(FK52&lt;&gt;"")),($B52=FI52)*1+($D52=FK52)*1,"")</f>
        <v>2</v>
      </c>
      <c r="FU52" s="107"/>
      <c r="FV52" s="227" t="n">
        <f aca="false">$B52</f>
        <v>4</v>
      </c>
      <c r="FW52" s="228" t="str">
        <f aca="false">$C52</f>
        <v>Belgium</v>
      </c>
      <c r="FX52" s="229" t="n">
        <f aca="false">$D52</f>
        <v>19</v>
      </c>
      <c r="FY52" s="228" t="str">
        <f aca="false">$E52</f>
        <v>Serbia</v>
      </c>
      <c r="FZ52" s="232"/>
      <c r="GA52" s="232"/>
      <c r="GB52" s="319" t="n">
        <f aca="false">COUNTIF(FV$57:FV$60,FX57)+COUNTIF(FX$57:FX$60,FX57)</f>
        <v>0</v>
      </c>
      <c r="GC52" s="229" t="str">
        <f aca="false">IF(($F52&lt;&gt;"")*($G52&lt;&gt;"")*(FZ52&lt;&gt;"")*(GA52&lt;&gt;""),IF(GG52&lt;&gt;2,"0",($F52&gt;$G52)*(FZ52&gt;GA52)+($F52=$G52)*(FZ52=GA52)+($F52&lt;$G52)*(FZ52&lt;GA52)),"")</f>
        <v/>
      </c>
      <c r="GD52" s="229" t="str">
        <f aca="false">IF((GC52&lt;&gt;""),IF(OR($F52&lt;&gt;$G52,PrSettings!$M$4="●"),(($F52-$G52)=(FZ52-GA52))*1,0),"")</f>
        <v/>
      </c>
      <c r="GE52" s="229" t="str">
        <f aca="false">IF((GD52&lt;&gt;""),($F52=FZ52)*($G52=GA52),"")</f>
        <v/>
      </c>
      <c r="GF52" s="229" t="str">
        <f aca="false">IF(GC52&lt;&gt;"",IF(ABS($F52-$G52)&gt;=PrSettings!$M$7,(ABS($F52-$G52-FZ52+GA52)&lt;=1)*1,IF(AND(GC52,$F52=$G52,$F52&gt;=PrSettings!$M$6),(ABS(FZ52-$F52)&lt;=1)*1,IF(AND(ABS($F52-$G52-FZ52+GA52)&lt;=1,$F52+$G52&gt;=PrSettings!$M$8),(ABS(FZ52-$F52)&lt;=1)*(ABS(GA52-$G52)&lt;=1)*1,""))),"")</f>
        <v/>
      </c>
      <c r="GG52" s="320" t="n">
        <f aca="false">IF(OR(($C52&lt;&gt;"")*(FV52&lt;&gt;""),($E52&lt;&gt;"")*(FX52&lt;&gt;"")),($B52=FV52)*1+($D52=FX52)*1,"")</f>
        <v>2</v>
      </c>
      <c r="GH52" s="107"/>
      <c r="GI52" s="227" t="n">
        <f aca="false">$B52</f>
        <v>4</v>
      </c>
      <c r="GJ52" s="228" t="str">
        <f aca="false">$C52</f>
        <v>Belgium</v>
      </c>
      <c r="GK52" s="229" t="n">
        <f aca="false">$D52</f>
        <v>19</v>
      </c>
      <c r="GL52" s="228" t="str">
        <f aca="false">$E52</f>
        <v>Serbia</v>
      </c>
      <c r="GM52" s="232"/>
      <c r="GN52" s="232"/>
      <c r="GO52" s="319" t="n">
        <f aca="false">COUNTIF(GI$57:GI$60,GK57)+COUNTIF(GK$57:GK$60,GK57)</f>
        <v>0</v>
      </c>
      <c r="GP52" s="229" t="str">
        <f aca="false">IF(($F52&lt;&gt;"")*($G52&lt;&gt;"")*(GM52&lt;&gt;"")*(GN52&lt;&gt;""),IF(GT52&lt;&gt;2,"0",($F52&gt;$G52)*(GM52&gt;GN52)+($F52=$G52)*(GM52=GN52)+($F52&lt;$G52)*(GM52&lt;GN52)),"")</f>
        <v/>
      </c>
      <c r="GQ52" s="229" t="str">
        <f aca="false">IF((GP52&lt;&gt;""),IF(OR($F52&lt;&gt;$G52,PrSettings!$M$4="●"),(($F52-$G52)=(GM52-GN52))*1,0),"")</f>
        <v/>
      </c>
      <c r="GR52" s="229" t="str">
        <f aca="false">IF((GQ52&lt;&gt;""),($F52=GM52)*($G52=GN52),"")</f>
        <v/>
      </c>
      <c r="GS52" s="229" t="str">
        <f aca="false">IF(GP52&lt;&gt;"",IF(ABS($F52-$G52)&gt;=PrSettings!$M$7,(ABS($F52-$G52-GM52+GN52)&lt;=1)*1,IF(AND(GP52,$F52=$G52,$F52&gt;=PrSettings!$M$6),(ABS(GM52-$F52)&lt;=1)*1,IF(AND(ABS($F52-$G52-GM52+GN52)&lt;=1,$F52+$G52&gt;=PrSettings!$M$8),(ABS(GM52-$F52)&lt;=1)*(ABS(GN52-$G52)&lt;=1)*1,""))),"")</f>
        <v/>
      </c>
      <c r="GT52" s="320" t="n">
        <f aca="false">IF(OR(($C52&lt;&gt;"")*(GI52&lt;&gt;""),($E52&lt;&gt;"")*(GK52&lt;&gt;"")),($B52=GI52)*1+($D52=GK52)*1,"")</f>
        <v>2</v>
      </c>
      <c r="GU52" s="107"/>
      <c r="GV52" s="227" t="n">
        <f aca="false">$B52</f>
        <v>4</v>
      </c>
      <c r="GW52" s="228" t="str">
        <f aca="false">$C52</f>
        <v>Belgium</v>
      </c>
      <c r="GX52" s="229" t="n">
        <f aca="false">$D52</f>
        <v>19</v>
      </c>
      <c r="GY52" s="228" t="str">
        <f aca="false">$E52</f>
        <v>Serbia</v>
      </c>
      <c r="GZ52" s="232"/>
      <c r="HA52" s="232"/>
      <c r="HB52" s="319" t="n">
        <f aca="false">COUNTIF(GV$57:GV$60,GX57)+COUNTIF(GX$57:GX$60,GX57)</f>
        <v>0</v>
      </c>
      <c r="HC52" s="229" t="str">
        <f aca="false">IF(($F52&lt;&gt;"")*($G52&lt;&gt;"")*(GZ52&lt;&gt;"")*(HA52&lt;&gt;""),IF(HG52&lt;&gt;2,"0",($F52&gt;$G52)*(GZ52&gt;HA52)+($F52=$G52)*(GZ52=HA52)+($F52&lt;$G52)*(GZ52&lt;HA52)),"")</f>
        <v/>
      </c>
      <c r="HD52" s="229" t="str">
        <f aca="false">IF((HC52&lt;&gt;""),IF(OR($F52&lt;&gt;$G52,PrSettings!$M$4="●"),(($F52-$G52)=(GZ52-HA52))*1,0),"")</f>
        <v/>
      </c>
      <c r="HE52" s="229" t="str">
        <f aca="false">IF((HD52&lt;&gt;""),($F52=GZ52)*($G52=HA52),"")</f>
        <v/>
      </c>
      <c r="HF52" s="229" t="str">
        <f aca="false">IF(HC52&lt;&gt;"",IF(ABS($F52-$G52)&gt;=PrSettings!$M$7,(ABS($F52-$G52-GZ52+HA52)&lt;=1)*1,IF(AND(HC52,$F52=$G52,$F52&gt;=PrSettings!$M$6),(ABS(GZ52-$F52)&lt;=1)*1,IF(AND(ABS($F52-$G52-GZ52+HA52)&lt;=1,$F52+$G52&gt;=PrSettings!$M$8),(ABS(GZ52-$F52)&lt;=1)*(ABS(HA52-$G52)&lt;=1)*1,""))),"")</f>
        <v/>
      </c>
      <c r="HG52" s="320" t="n">
        <f aca="false">IF(OR(($C52&lt;&gt;"")*(GV52&lt;&gt;""),($E52&lt;&gt;"")*(GX52&lt;&gt;"")),($B52=GV52)*1+($D52=GX52)*1,"")</f>
        <v>2</v>
      </c>
      <c r="HH52" s="107"/>
      <c r="HI52" s="227" t="n">
        <f aca="false">$B52</f>
        <v>4</v>
      </c>
      <c r="HJ52" s="228" t="str">
        <f aca="false">$C52</f>
        <v>Belgium</v>
      </c>
      <c r="HK52" s="229" t="n">
        <f aca="false">$D52</f>
        <v>19</v>
      </c>
      <c r="HL52" s="228" t="str">
        <f aca="false">$E52</f>
        <v>Serbia</v>
      </c>
      <c r="HM52" s="232"/>
      <c r="HN52" s="232"/>
      <c r="HO52" s="319" t="n">
        <f aca="false">COUNTIF(HI$57:HI$60,HK57)+COUNTIF(HK$57:HK$60,HK57)</f>
        <v>0</v>
      </c>
      <c r="HP52" s="229" t="str">
        <f aca="false">IF(($F52&lt;&gt;"")*($G52&lt;&gt;"")*(HM52&lt;&gt;"")*(HN52&lt;&gt;""),IF(HT52&lt;&gt;2,"0",($F52&gt;$G52)*(HM52&gt;HN52)+($F52=$G52)*(HM52=HN52)+($F52&lt;$G52)*(HM52&lt;HN52)),"")</f>
        <v/>
      </c>
      <c r="HQ52" s="229" t="str">
        <f aca="false">IF((HP52&lt;&gt;""),IF(OR($F52&lt;&gt;$G52,PrSettings!$M$4="●"),(($F52-$G52)=(HM52-HN52))*1,0),"")</f>
        <v/>
      </c>
      <c r="HR52" s="229" t="str">
        <f aca="false">IF((HQ52&lt;&gt;""),($F52=HM52)*($G52=HN52),"")</f>
        <v/>
      </c>
      <c r="HS52" s="229" t="str">
        <f aca="false">IF(HP52&lt;&gt;"",IF(ABS($F52-$G52)&gt;=PrSettings!$M$7,(ABS($F52-$G52-HM52+HN52)&lt;=1)*1,IF(AND(HP52,$F52=$G52,$F52&gt;=PrSettings!$M$6),(ABS(HM52-$F52)&lt;=1)*1,IF(AND(ABS($F52-$G52-HM52+HN52)&lt;=1,$F52+$G52&gt;=PrSettings!$M$8),(ABS(HM52-$F52)&lt;=1)*(ABS(HN52-$G52)&lt;=1)*1,""))),"")</f>
        <v/>
      </c>
      <c r="HT52" s="320" t="n">
        <f aca="false">IF(OR(($C52&lt;&gt;"")*(HI52&lt;&gt;""),($E52&lt;&gt;"")*(HK52&lt;&gt;"")),($B52=HI52)*1+($D52=HK52)*1,"")</f>
        <v>2</v>
      </c>
      <c r="HU52" s="107"/>
      <c r="HV52" s="227" t="n">
        <f aca="false">$B52</f>
        <v>4</v>
      </c>
      <c r="HW52" s="228" t="str">
        <f aca="false">$C52</f>
        <v>Belgium</v>
      </c>
      <c r="HX52" s="229" t="n">
        <f aca="false">$D52</f>
        <v>19</v>
      </c>
      <c r="HY52" s="228" t="str">
        <f aca="false">$E52</f>
        <v>Serbia</v>
      </c>
      <c r="HZ52" s="232"/>
      <c r="IA52" s="232"/>
      <c r="IB52" s="319" t="n">
        <f aca="false">COUNTIF(HV$57:HV$60,HX57)+COUNTIF(HX$57:HX$60,HX57)</f>
        <v>0</v>
      </c>
      <c r="IC52" s="229" t="str">
        <f aca="false">IF(($F52&lt;&gt;"")*($G52&lt;&gt;"")*(HZ52&lt;&gt;"")*(IA52&lt;&gt;""),IF(IG52&lt;&gt;2,"0",($F52&gt;$G52)*(HZ52&gt;IA52)+($F52=$G52)*(HZ52=IA52)+($F52&lt;$G52)*(HZ52&lt;IA52)),"")</f>
        <v/>
      </c>
      <c r="ID52" s="229" t="str">
        <f aca="false">IF((IC52&lt;&gt;""),IF(OR($F52&lt;&gt;$G52,PrSettings!$M$4="●"),(($F52-$G52)=(HZ52-IA52))*1,0),"")</f>
        <v/>
      </c>
      <c r="IE52" s="229" t="str">
        <f aca="false">IF((ID52&lt;&gt;""),($F52=HZ52)*($G52=IA52),"")</f>
        <v/>
      </c>
      <c r="IF52" s="229" t="str">
        <f aca="false">IF(IC52&lt;&gt;"",IF(ABS($F52-$G52)&gt;=PrSettings!$M$7,(ABS($F52-$G52-HZ52+IA52)&lt;=1)*1,IF(AND(IC52,$F52=$G52,$F52&gt;=PrSettings!$M$6),(ABS(HZ52-$F52)&lt;=1)*1,IF(AND(ABS($F52-$G52-HZ52+IA52)&lt;=1,$F52+$G52&gt;=PrSettings!$M$8),(ABS(HZ52-$F52)&lt;=1)*(ABS(IA52-$G52)&lt;=1)*1,""))),"")</f>
        <v/>
      </c>
      <c r="IG52" s="320" t="n">
        <f aca="false">IF(OR(($C52&lt;&gt;"")*(HV52&lt;&gt;""),($E52&lt;&gt;"")*(HX52&lt;&gt;"")),($B52=HV52)*1+($D52=HX52)*1,"")</f>
        <v>2</v>
      </c>
      <c r="IH52" s="107"/>
      <c r="II52" s="227" t="n">
        <f aca="false">$B52</f>
        <v>4</v>
      </c>
      <c r="IJ52" s="228" t="str">
        <f aca="false">$C52</f>
        <v>Belgium</v>
      </c>
      <c r="IK52" s="229" t="n">
        <f aca="false">$D52</f>
        <v>19</v>
      </c>
      <c r="IL52" s="228" t="str">
        <f aca="false">$E52</f>
        <v>Serbia</v>
      </c>
      <c r="IM52" s="232"/>
      <c r="IN52" s="232"/>
      <c r="IO52" s="319" t="n">
        <f aca="false">COUNTIF(II$57:II$60,IK57)+COUNTIF(IK$57:IK$60,IK57)</f>
        <v>0</v>
      </c>
      <c r="IP52" s="229" t="str">
        <f aca="false">IF(($F52&lt;&gt;"")*($G52&lt;&gt;"")*(IM52&lt;&gt;"")*(IN52&lt;&gt;""),IF(IT52&lt;&gt;2,"0",($F52&gt;$G52)*(IM52&gt;IN52)+($F52=$G52)*(IM52=IN52)+($F52&lt;$G52)*(IM52&lt;IN52)),"")</f>
        <v/>
      </c>
      <c r="IQ52" s="229" t="str">
        <f aca="false">IF((IP52&lt;&gt;""),IF(OR($F52&lt;&gt;$G52,PrSettings!$M$4="●"),(($F52-$G52)=(IM52-IN52))*1,0),"")</f>
        <v/>
      </c>
      <c r="IR52" s="229" t="str">
        <f aca="false">IF((IQ52&lt;&gt;""),($F52=IM52)*($G52=IN52),"")</f>
        <v/>
      </c>
      <c r="IS52" s="229" t="str">
        <f aca="false">IF(IP52&lt;&gt;"",IF(ABS($F52-$G52)&gt;=PrSettings!$M$7,(ABS($F52-$G52-IM52+IN52)&lt;=1)*1,IF(AND(IP52,$F52=$G52,$F52&gt;=PrSettings!$M$6),(ABS(IM52-$F52)&lt;=1)*1,IF(AND(ABS($F52-$G52-IM52+IN52)&lt;=1,$F52+$G52&gt;=PrSettings!$M$8),(ABS(IM52-$F52)&lt;=1)*(ABS(IN52-$G52)&lt;=1)*1,""))),"")</f>
        <v/>
      </c>
      <c r="IT52" s="320" t="n">
        <f aca="false">IF(OR(($C52&lt;&gt;"")*(II52&lt;&gt;""),($E52&lt;&gt;"")*(IK52&lt;&gt;"")),($B52=II52)*1+($D52=IK52)*1,"")</f>
        <v>2</v>
      </c>
      <c r="IU52" s="107"/>
      <c r="IV52" s="227" t="n">
        <f aca="false">$B52</f>
        <v>4</v>
      </c>
      <c r="IW52" s="228" t="str">
        <f aca="false">$C52</f>
        <v>Belgium</v>
      </c>
      <c r="IX52" s="229" t="n">
        <f aca="false">$D52</f>
        <v>19</v>
      </c>
      <c r="IY52" s="228" t="str">
        <f aca="false">$E52</f>
        <v>Serbia</v>
      </c>
      <c r="IZ52" s="232"/>
      <c r="JA52" s="232"/>
      <c r="JB52" s="319" t="n">
        <f aca="false">COUNTIF(IV$57:IV$60,IX57)+COUNTIF(IX$57:IX$60,IX57)</f>
        <v>0</v>
      </c>
      <c r="JC52" s="229" t="str">
        <f aca="false">IF(($F52&lt;&gt;"")*($G52&lt;&gt;"")*(IZ52&lt;&gt;"")*(JA52&lt;&gt;""),IF(JG52&lt;&gt;2,"0",($F52&gt;$G52)*(IZ52&gt;JA52)+($F52=$G52)*(IZ52=JA52)+($F52&lt;$G52)*(IZ52&lt;JA52)),"")</f>
        <v/>
      </c>
      <c r="JD52" s="229" t="str">
        <f aca="false">IF((JC52&lt;&gt;""),IF(OR($F52&lt;&gt;$G52,PrSettings!$M$4="●"),(($F52-$G52)=(IZ52-JA52))*1,0),"")</f>
        <v/>
      </c>
      <c r="JE52" s="229" t="str">
        <f aca="false">IF((JD52&lt;&gt;""),($F52=IZ52)*($G52=JA52),"")</f>
        <v/>
      </c>
      <c r="JF52" s="229" t="str">
        <f aca="false">IF(JC52&lt;&gt;"",IF(ABS($F52-$G52)&gt;=PrSettings!$M$7,(ABS($F52-$G52-IZ52+JA52)&lt;=1)*1,IF(AND(JC52,$F52=$G52,$F52&gt;=PrSettings!$M$6),(ABS(IZ52-$F52)&lt;=1)*1,IF(AND(ABS($F52-$G52-IZ52+JA52)&lt;=1,$F52+$G52&gt;=PrSettings!$M$8),(ABS(IZ52-$F52)&lt;=1)*(ABS(JA52-$G52)&lt;=1)*1,""))),"")</f>
        <v/>
      </c>
      <c r="JG52" s="320" t="n">
        <f aca="false">IF(OR(($C52&lt;&gt;"")*(IV52&lt;&gt;""),($E52&lt;&gt;"")*(IX52&lt;&gt;"")),($B52=IV52)*1+($D52=IX52)*1,"")</f>
        <v>2</v>
      </c>
      <c r="JH52" s="107"/>
      <c r="JI52" s="227" t="n">
        <f aca="false">$B52</f>
        <v>4</v>
      </c>
      <c r="JJ52" s="228" t="str">
        <f aca="false">$C52</f>
        <v>Belgium</v>
      </c>
      <c r="JK52" s="229" t="n">
        <f aca="false">$D52</f>
        <v>19</v>
      </c>
      <c r="JL52" s="228" t="str">
        <f aca="false">$E52</f>
        <v>Serbia</v>
      </c>
      <c r="JM52" s="232"/>
      <c r="JN52" s="232"/>
      <c r="JO52" s="319" t="n">
        <f aca="false">COUNTIF(JI$57:JI$60,JK57)+COUNTIF(JK$57:JK$60,JK57)</f>
        <v>0</v>
      </c>
      <c r="JP52" s="229" t="str">
        <f aca="false">IF(($F52&lt;&gt;"")*($G52&lt;&gt;"")*(JM52&lt;&gt;"")*(JN52&lt;&gt;""),IF(JT52&lt;&gt;2,"0",($F52&gt;$G52)*(JM52&gt;JN52)+($F52=$G52)*(JM52=JN52)+($F52&lt;$G52)*(JM52&lt;JN52)),"")</f>
        <v/>
      </c>
      <c r="JQ52" s="229" t="str">
        <f aca="false">IF((JP52&lt;&gt;""),IF(OR($F52&lt;&gt;$G52,PrSettings!$M$4="●"),(($F52-$G52)=(JM52-JN52))*1,0),"")</f>
        <v/>
      </c>
      <c r="JR52" s="229" t="str">
        <f aca="false">IF((JQ52&lt;&gt;""),($F52=JM52)*($G52=JN52),"")</f>
        <v/>
      </c>
      <c r="JS52" s="229" t="str">
        <f aca="false">IF(JP52&lt;&gt;"",IF(ABS($F52-$G52)&gt;=PrSettings!$M$7,(ABS($F52-$G52-JM52+JN52)&lt;=1)*1,IF(AND(JP52,$F52=$G52,$F52&gt;=PrSettings!$M$6),(ABS(JM52-$F52)&lt;=1)*1,IF(AND(ABS($F52-$G52-JM52+JN52)&lt;=1,$F52+$G52&gt;=PrSettings!$M$8),(ABS(JM52-$F52)&lt;=1)*(ABS(JN52-$G52)&lt;=1)*1,""))),"")</f>
        <v/>
      </c>
      <c r="JT52" s="320" t="n">
        <f aca="false">IF(OR(($C52&lt;&gt;"")*(JI52&lt;&gt;""),($E52&lt;&gt;"")*(JK52&lt;&gt;"")),($B52=JI52)*1+($D52=JK52)*1,"")</f>
        <v>2</v>
      </c>
      <c r="JU52" s="107"/>
      <c r="JV52" s="227" t="n">
        <f aca="false">$B52</f>
        <v>4</v>
      </c>
      <c r="JW52" s="228" t="str">
        <f aca="false">$C52</f>
        <v>Belgium</v>
      </c>
      <c r="JX52" s="229" t="n">
        <f aca="false">$D52</f>
        <v>19</v>
      </c>
      <c r="JY52" s="228" t="str">
        <f aca="false">$E52</f>
        <v>Serbia</v>
      </c>
      <c r="JZ52" s="232"/>
      <c r="KA52" s="232"/>
      <c r="KB52" s="319" t="n">
        <f aca="false">COUNTIF(JV$57:JV$60,JX57)+COUNTIF(JX$57:JX$60,JX57)</f>
        <v>0</v>
      </c>
      <c r="KC52" s="229" t="str">
        <f aca="false">IF(($F52&lt;&gt;"")*($G52&lt;&gt;"")*(JZ52&lt;&gt;"")*(KA52&lt;&gt;""),IF(KG52&lt;&gt;2,"0",($F52&gt;$G52)*(JZ52&gt;KA52)+($F52=$G52)*(JZ52=KA52)+($F52&lt;$G52)*(JZ52&lt;KA52)),"")</f>
        <v/>
      </c>
      <c r="KD52" s="229" t="str">
        <f aca="false">IF((KC52&lt;&gt;""),IF(OR($F52&lt;&gt;$G52,PrSettings!$M$4="●"),(($F52-$G52)=(JZ52-KA52))*1,0),"")</f>
        <v/>
      </c>
      <c r="KE52" s="229" t="str">
        <f aca="false">IF((KD52&lt;&gt;""),($F52=JZ52)*($G52=KA52),"")</f>
        <v/>
      </c>
      <c r="KF52" s="229" t="str">
        <f aca="false">IF(KC52&lt;&gt;"",IF(ABS($F52-$G52)&gt;=PrSettings!$M$7,(ABS($F52-$G52-JZ52+KA52)&lt;=1)*1,IF(AND(KC52,$F52=$G52,$F52&gt;=PrSettings!$M$6),(ABS(JZ52-$F52)&lt;=1)*1,IF(AND(ABS($F52-$G52-JZ52+KA52)&lt;=1,$F52+$G52&gt;=PrSettings!$M$8),(ABS(JZ52-$F52)&lt;=1)*(ABS(KA52-$G52)&lt;=1)*1,""))),"")</f>
        <v/>
      </c>
      <c r="KG52" s="320" t="n">
        <f aca="false">IF(OR(($C52&lt;&gt;"")*(JV52&lt;&gt;""),($E52&lt;&gt;"")*(JX52&lt;&gt;"")),($B52=JV52)*1+($D52=JX52)*1,"")</f>
        <v>2</v>
      </c>
      <c r="KH52" s="107"/>
      <c r="KI52" s="227" t="n">
        <f aca="false">$B52</f>
        <v>4</v>
      </c>
      <c r="KJ52" s="228" t="str">
        <f aca="false">$C52</f>
        <v>Belgium</v>
      </c>
      <c r="KK52" s="229" t="n">
        <f aca="false">$D52</f>
        <v>19</v>
      </c>
      <c r="KL52" s="228" t="str">
        <f aca="false">$E52</f>
        <v>Serbia</v>
      </c>
      <c r="KM52" s="232"/>
      <c r="KN52" s="232"/>
      <c r="KO52" s="319" t="n">
        <f aca="false">COUNTIF(KI$57:KI$60,KK57)+COUNTIF(KK$57:KK$60,KK57)</f>
        <v>0</v>
      </c>
      <c r="KP52" s="229" t="str">
        <f aca="false">IF(($F52&lt;&gt;"")*($G52&lt;&gt;"")*(KM52&lt;&gt;"")*(KN52&lt;&gt;""),IF(KT52&lt;&gt;2,"0",($F52&gt;$G52)*(KM52&gt;KN52)+($F52=$G52)*(KM52=KN52)+($F52&lt;$G52)*(KM52&lt;KN52)),"")</f>
        <v/>
      </c>
      <c r="KQ52" s="229" t="str">
        <f aca="false">IF((KP52&lt;&gt;""),IF(OR($F52&lt;&gt;$G52,PrSettings!$M$4="●"),(($F52-$G52)=(KM52-KN52))*1,0),"")</f>
        <v/>
      </c>
      <c r="KR52" s="229" t="str">
        <f aca="false">IF((KQ52&lt;&gt;""),($F52=KM52)*($G52=KN52),"")</f>
        <v/>
      </c>
      <c r="KS52" s="229" t="str">
        <f aca="false">IF(KP52&lt;&gt;"",IF(ABS($F52-$G52)&gt;=PrSettings!$M$7,(ABS($F52-$G52-KM52+KN52)&lt;=1)*1,IF(AND(KP52,$F52=$G52,$F52&gt;=PrSettings!$M$6),(ABS(KM52-$F52)&lt;=1)*1,IF(AND(ABS($F52-$G52-KM52+KN52)&lt;=1,$F52+$G52&gt;=PrSettings!$M$8),(ABS(KM52-$F52)&lt;=1)*(ABS(KN52-$G52)&lt;=1)*1,""))),"")</f>
        <v/>
      </c>
      <c r="KT52" s="320" t="n">
        <f aca="false">IF(OR(($C52&lt;&gt;"")*(KI52&lt;&gt;""),($E52&lt;&gt;"")*(KK52&lt;&gt;"")),($B52=KI52)*1+($D52=KK52)*1,"")</f>
        <v>2</v>
      </c>
      <c r="KU52" s="107"/>
      <c r="KV52" s="227" t="n">
        <f aca="false">$B52</f>
        <v>4</v>
      </c>
      <c r="KW52" s="228" t="str">
        <f aca="false">$C52</f>
        <v>Belgium</v>
      </c>
      <c r="KX52" s="229" t="n">
        <f aca="false">$D52</f>
        <v>19</v>
      </c>
      <c r="KY52" s="228" t="str">
        <f aca="false">$E52</f>
        <v>Serbia</v>
      </c>
      <c r="KZ52" s="232"/>
      <c r="LA52" s="232"/>
      <c r="LB52" s="319" t="n">
        <f aca="false">COUNTIF(KV$57:KV$60,KX57)+COUNTIF(KX$57:KX$60,KX57)</f>
        <v>0</v>
      </c>
      <c r="LC52" s="229" t="str">
        <f aca="false">IF(($F52&lt;&gt;"")*($G52&lt;&gt;"")*(KZ52&lt;&gt;"")*(LA52&lt;&gt;""),IF(LG52&lt;&gt;2,"0",($F52&gt;$G52)*(KZ52&gt;LA52)+($F52=$G52)*(KZ52=LA52)+($F52&lt;$G52)*(KZ52&lt;LA52)),"")</f>
        <v/>
      </c>
      <c r="LD52" s="229" t="str">
        <f aca="false">IF((LC52&lt;&gt;""),IF(OR($F52&lt;&gt;$G52,PrSettings!$M$4="●"),(($F52-$G52)=(KZ52-LA52))*1,0),"")</f>
        <v/>
      </c>
      <c r="LE52" s="229" t="str">
        <f aca="false">IF((LD52&lt;&gt;""),($F52=KZ52)*($G52=LA52),"")</f>
        <v/>
      </c>
      <c r="LF52" s="229" t="str">
        <f aca="false">IF(LC52&lt;&gt;"",IF(ABS($F52-$G52)&gt;=PrSettings!$M$7,(ABS($F52-$G52-KZ52+LA52)&lt;=1)*1,IF(AND(LC52,$F52=$G52,$F52&gt;=PrSettings!$M$6),(ABS(KZ52-$F52)&lt;=1)*1,IF(AND(ABS($F52-$G52-KZ52+LA52)&lt;=1,$F52+$G52&gt;=PrSettings!$M$8),(ABS(KZ52-$F52)&lt;=1)*(ABS(LA52-$G52)&lt;=1)*1,""))),"")</f>
        <v/>
      </c>
      <c r="LG52" s="320" t="n">
        <f aca="false">IF(OR(($C52&lt;&gt;"")*(KV52&lt;&gt;""),($E52&lt;&gt;"")*(KX52&lt;&gt;"")),($B52=KV52)*1+($D52=KX52)*1,"")</f>
        <v>2</v>
      </c>
      <c r="LH52" s="107"/>
      <c r="LI52" s="227" t="n">
        <f aca="false">$B52</f>
        <v>4</v>
      </c>
      <c r="LJ52" s="228" t="str">
        <f aca="false">$C52</f>
        <v>Belgium</v>
      </c>
      <c r="LK52" s="229" t="n">
        <f aca="false">$D52</f>
        <v>19</v>
      </c>
      <c r="LL52" s="228" t="str">
        <f aca="false">$E52</f>
        <v>Serbia</v>
      </c>
      <c r="LM52" s="232"/>
      <c r="LN52" s="232"/>
      <c r="LO52" s="319" t="n">
        <f aca="false">COUNTIF(LI$57:LI$60,LK57)+COUNTIF(LK$57:LK$60,LK57)</f>
        <v>0</v>
      </c>
      <c r="LP52" s="229" t="str">
        <f aca="false">IF(($F52&lt;&gt;"")*($G52&lt;&gt;"")*(LM52&lt;&gt;"")*(LN52&lt;&gt;""),IF(LT52&lt;&gt;2,"0",($F52&gt;$G52)*(LM52&gt;LN52)+($F52=$G52)*(LM52=LN52)+($F52&lt;$G52)*(LM52&lt;LN52)),"")</f>
        <v/>
      </c>
      <c r="LQ52" s="229" t="str">
        <f aca="false">IF((LP52&lt;&gt;""),IF(OR($F52&lt;&gt;$G52,PrSettings!$M$4="●"),(($F52-$G52)=(LM52-LN52))*1,0),"")</f>
        <v/>
      </c>
      <c r="LR52" s="229" t="str">
        <f aca="false">IF((LQ52&lt;&gt;""),($F52=LM52)*($G52=LN52),"")</f>
        <v/>
      </c>
      <c r="LS52" s="229" t="str">
        <f aca="false">IF(LP52&lt;&gt;"",IF(ABS($F52-$G52)&gt;=PrSettings!$M$7,(ABS($F52-$G52-LM52+LN52)&lt;=1)*1,IF(AND(LP52,$F52=$G52,$F52&gt;=PrSettings!$M$6),(ABS(LM52-$F52)&lt;=1)*1,IF(AND(ABS($F52-$G52-LM52+LN52)&lt;=1,$F52+$G52&gt;=PrSettings!$M$8),(ABS(LM52-$F52)&lt;=1)*(ABS(LN52-$G52)&lt;=1)*1,""))),"")</f>
        <v/>
      </c>
      <c r="LT52" s="320" t="n">
        <f aca="false">IF(OR(($C52&lt;&gt;"")*(LI52&lt;&gt;""),($E52&lt;&gt;"")*(LK52&lt;&gt;"")),($B52=LI52)*1+($D52=LK52)*1,"")</f>
        <v>2</v>
      </c>
      <c r="LU52" s="107"/>
      <c r="LV52" s="227" t="n">
        <f aca="false">$B52</f>
        <v>4</v>
      </c>
      <c r="LW52" s="228" t="str">
        <f aca="false">$C52</f>
        <v>Belgium</v>
      </c>
      <c r="LX52" s="229" t="n">
        <f aca="false">$D52</f>
        <v>19</v>
      </c>
      <c r="LY52" s="228" t="str">
        <f aca="false">$E52</f>
        <v>Serbia</v>
      </c>
      <c r="LZ52" s="232"/>
      <c r="MA52" s="232"/>
      <c r="MB52" s="319" t="n">
        <f aca="false">COUNTIF(LV$57:LV$60,LX57)+COUNTIF(LX$57:LX$60,LX57)</f>
        <v>0</v>
      </c>
      <c r="MC52" s="229" t="str">
        <f aca="false">IF(($F52&lt;&gt;"")*($G52&lt;&gt;"")*(LZ52&lt;&gt;"")*(MA52&lt;&gt;""),IF(MG52&lt;&gt;2,"0",($F52&gt;$G52)*(LZ52&gt;MA52)+($F52=$G52)*(LZ52=MA52)+($F52&lt;$G52)*(LZ52&lt;MA52)),"")</f>
        <v/>
      </c>
      <c r="MD52" s="229" t="str">
        <f aca="false">IF((MC52&lt;&gt;""),IF(OR($F52&lt;&gt;$G52,PrSettings!$M$4="●"),(($F52-$G52)=(LZ52-MA52))*1,0),"")</f>
        <v/>
      </c>
      <c r="ME52" s="229" t="str">
        <f aca="false">IF((MD52&lt;&gt;""),($F52=LZ52)*($G52=MA52),"")</f>
        <v/>
      </c>
      <c r="MF52" s="229" t="str">
        <f aca="false">IF(MC52&lt;&gt;"",IF(ABS($F52-$G52)&gt;=PrSettings!$M$7,(ABS($F52-$G52-LZ52+MA52)&lt;=1)*1,IF(AND(MC52,$F52=$G52,$F52&gt;=PrSettings!$M$6),(ABS(LZ52-$F52)&lt;=1)*1,IF(AND(ABS($F52-$G52-LZ52+MA52)&lt;=1,$F52+$G52&gt;=PrSettings!$M$8),(ABS(LZ52-$F52)&lt;=1)*(ABS(MA52-$G52)&lt;=1)*1,""))),"")</f>
        <v/>
      </c>
      <c r="MG52" s="320" t="n">
        <f aca="false">IF(OR(($C52&lt;&gt;"")*(LV52&lt;&gt;""),($E52&lt;&gt;"")*(LX52&lt;&gt;"")),($B52=LV52)*1+($D52=LX52)*1,"")</f>
        <v>2</v>
      </c>
    </row>
    <row r="53" customFormat="false" ht="15.75" hidden="false" customHeight="true" outlineLevel="0" collapsed="false">
      <c r="A53" s="153"/>
      <c r="B53" s="227" t="n">
        <f aca="false" t="array" ref="B53:B53">IF(C53="","",INDEX(Groups!$C$7:$C$35,MATCH(C53,Groups!$D$7:$D$35,0)))</f>
        <v>2</v>
      </c>
      <c r="C53" s="228" t="str">
        <f aca="true">INDIRECT("'"&amp;References!$A$1&amp;"'!"&amp;"$Q$54")</f>
        <v>France</v>
      </c>
      <c r="D53" s="229" t="n">
        <f aca="false" t="array" ref="D53:D53">IF(E53="","",INDEX(Groups!$C$7:$C$35,MATCH(E53,Groups!$D$7:$D$35,0)))</f>
        <v>17</v>
      </c>
      <c r="E53" s="228" t="str">
        <f aca="true">INDIRECT("'"&amp;References!$A$1&amp;"'!"&amp;"$R$54")</f>
        <v>Czechia</v>
      </c>
      <c r="F53" s="230" t="n">
        <f aca="true">IF(AND(INDIRECT("'"&amp;References!$A$1&amp;"'!"&amp;"$Q$55")&lt;&gt;"",INDIRECT("'"&amp;References!$A$1&amp;"'!"&amp;"$R$55")&lt;&gt;""),INDIRECT("'"&amp;References!$A$1&amp;"'!"&amp;"$Q$55"),"")</f>
        <v>3</v>
      </c>
      <c r="G53" s="231" t="n">
        <f aca="true">IF(AND(INDIRECT("'"&amp;References!$A$1&amp;"'!"&amp;"$Q$55")&lt;&gt;"",INDIRECT("'"&amp;References!$A$1&amp;"'!"&amp;"$R$55")&lt;&gt;""),INDIRECT("'"&amp;References!$A$1&amp;"'!"&amp;"$R$55"),"")</f>
        <v>0</v>
      </c>
      <c r="H53" s="107"/>
      <c r="I53" s="227" t="n">
        <f aca="false">$B53</f>
        <v>2</v>
      </c>
      <c r="J53" s="228" t="str">
        <f aca="false">$C53</f>
        <v>France</v>
      </c>
      <c r="K53" s="229" t="n">
        <f aca="false">$D53</f>
        <v>17</v>
      </c>
      <c r="L53" s="228" t="str">
        <f aca="false">$E53</f>
        <v>Czechia</v>
      </c>
      <c r="M53" s="232"/>
      <c r="N53" s="232"/>
      <c r="O53" s="319" t="n">
        <f aca="false">COUNTIF(I$57:I$60,K58)+COUNTIF(K$57:K$60,K58)</f>
        <v>0</v>
      </c>
      <c r="P53" s="229" t="str">
        <f aca="false">IF(($F53&lt;&gt;"")*($G53&lt;&gt;"")*(M53&lt;&gt;"")*(N53&lt;&gt;""),IF(T53&lt;&gt;2,"0",($F53&gt;$G53)*(M53&gt;N53)+($F53=$G53)*(M53=N53)+($F53&lt;$G53)*(M53&lt;N53)),"")</f>
        <v/>
      </c>
      <c r="Q53" s="229" t="str">
        <f aca="false">IF((P53&lt;&gt;""),IF(OR($F53&lt;&gt;$G53,PrSettings!$M$4="●"),(($F53-$G53)=(M53-N53))*1,0),"")</f>
        <v/>
      </c>
      <c r="R53" s="229" t="str">
        <f aca="false">IF((Q53&lt;&gt;""),($F53=M53)*($G53=N53),"")</f>
        <v/>
      </c>
      <c r="S53" s="229" t="str">
        <f aca="false">IF(P53&lt;&gt;"",IF(ABS($F53-$G53)&gt;=PrSettings!$M$7,(ABS($F53-$G53-M53+N53)&lt;=1)*1,IF(AND(P53,$F53=$G53,$F53&gt;=PrSettings!$M$6),(ABS(M53-$F53)&lt;=1)*1,IF(AND(ABS($F53-$G53-M53+N53)&lt;=1,$F53+$G53&gt;=PrSettings!$M$8),(ABS(M53-$F53)&lt;=1)*(ABS(N53-$G53)&lt;=1)*1,""))),"")</f>
        <v/>
      </c>
      <c r="T53" s="320" t="n">
        <f aca="false">IF(OR(($C53&lt;&gt;"")*(I53&lt;&gt;""),($E53&lt;&gt;"")*(K53&lt;&gt;"")),($B53=I53)*1+($D53=K53)*1,"")</f>
        <v>2</v>
      </c>
      <c r="U53" s="107"/>
      <c r="V53" s="227" t="n">
        <f aca="false">$B53</f>
        <v>2</v>
      </c>
      <c r="W53" s="228" t="str">
        <f aca="false">$C53</f>
        <v>France</v>
      </c>
      <c r="X53" s="229" t="n">
        <f aca="false">$D53</f>
        <v>17</v>
      </c>
      <c r="Y53" s="228" t="str">
        <f aca="false">$E53</f>
        <v>Czechia</v>
      </c>
      <c r="Z53" s="232"/>
      <c r="AA53" s="232"/>
      <c r="AB53" s="319" t="n">
        <f aca="false">COUNTIF(V$57:V$60,X58)+COUNTIF(X$57:X$60,X58)</f>
        <v>0</v>
      </c>
      <c r="AC53" s="229" t="str">
        <f aca="false">IF(($F53&lt;&gt;"")*($G53&lt;&gt;"")*(Z53&lt;&gt;"")*(AA53&lt;&gt;""),IF(AG53&lt;&gt;2,"0",($F53&gt;$G53)*(Z53&gt;AA53)+($F53=$G53)*(Z53=AA53)+($F53&lt;$G53)*(Z53&lt;AA53)),"")</f>
        <v/>
      </c>
      <c r="AD53" s="229" t="str">
        <f aca="false">IF((AC53&lt;&gt;""),IF(OR($F53&lt;&gt;$G53,PrSettings!$M$4="●"),(($F53-$G53)=(Z53-AA53))*1,0),"")</f>
        <v/>
      </c>
      <c r="AE53" s="229" t="str">
        <f aca="false">IF((AD53&lt;&gt;""),($F53=Z53)*($G53=AA53),"")</f>
        <v/>
      </c>
      <c r="AF53" s="229" t="str">
        <f aca="false">IF(AC53&lt;&gt;"",IF(ABS($F53-$G53)&gt;=PrSettings!$M$7,(ABS($F53-$G53-Z53+AA53)&lt;=1)*1,IF(AND(AC53,$F53=$G53,$F53&gt;=PrSettings!$M$6),(ABS(Z53-$F53)&lt;=1)*1,IF(AND(ABS($F53-$G53-Z53+AA53)&lt;=1,$F53+$G53&gt;=PrSettings!$M$8),(ABS(Z53-$F53)&lt;=1)*(ABS(AA53-$G53)&lt;=1)*1,""))),"")</f>
        <v/>
      </c>
      <c r="AG53" s="320" t="n">
        <f aca="false">IF(OR(($C53&lt;&gt;"")*(V53&lt;&gt;""),($E53&lt;&gt;"")*(X53&lt;&gt;"")),($B53=V53)*1+($D53=X53)*1,"")</f>
        <v>2</v>
      </c>
      <c r="AH53" s="107"/>
      <c r="AI53" s="227" t="n">
        <f aca="false">$B53</f>
        <v>2</v>
      </c>
      <c r="AJ53" s="228" t="str">
        <f aca="false">$C53</f>
        <v>France</v>
      </c>
      <c r="AK53" s="229" t="n">
        <f aca="false">$D53</f>
        <v>17</v>
      </c>
      <c r="AL53" s="228" t="str">
        <f aca="false">$E53</f>
        <v>Czechia</v>
      </c>
      <c r="AM53" s="232"/>
      <c r="AN53" s="232"/>
      <c r="AO53" s="319" t="n">
        <f aca="false">COUNTIF(AI$57:AI$60,AK58)+COUNTIF(AK$57:AK$60,AK58)</f>
        <v>0</v>
      </c>
      <c r="AP53" s="229" t="str">
        <f aca="false">IF(($F53&lt;&gt;"")*($G53&lt;&gt;"")*(AM53&lt;&gt;"")*(AN53&lt;&gt;""),IF(AT53&lt;&gt;2,"0",($F53&gt;$G53)*(AM53&gt;AN53)+($F53=$G53)*(AM53=AN53)+($F53&lt;$G53)*(AM53&lt;AN53)),"")</f>
        <v/>
      </c>
      <c r="AQ53" s="229" t="str">
        <f aca="false">IF((AP53&lt;&gt;""),IF(OR($F53&lt;&gt;$G53,PrSettings!$M$4="●"),(($F53-$G53)=(AM53-AN53))*1,0),"")</f>
        <v/>
      </c>
      <c r="AR53" s="229" t="str">
        <f aca="false">IF((AQ53&lt;&gt;""),($F53=AM53)*($G53=AN53),"")</f>
        <v/>
      </c>
      <c r="AS53" s="229" t="str">
        <f aca="false">IF(AP53&lt;&gt;"",IF(ABS($F53-$G53)&gt;=PrSettings!$M$7,(ABS($F53-$G53-AM53+AN53)&lt;=1)*1,IF(AND(AP53,$F53=$G53,$F53&gt;=PrSettings!$M$6),(ABS(AM53-$F53)&lt;=1)*1,IF(AND(ABS($F53-$G53-AM53+AN53)&lt;=1,$F53+$G53&gt;=PrSettings!$M$8),(ABS(AM53-$F53)&lt;=1)*(ABS(AN53-$G53)&lt;=1)*1,""))),"")</f>
        <v/>
      </c>
      <c r="AT53" s="320" t="n">
        <f aca="false">IF(OR(($C53&lt;&gt;"")*(AI53&lt;&gt;""),($E53&lt;&gt;"")*(AK53&lt;&gt;"")),($B53=AI53)*1+($D53=AK53)*1,"")</f>
        <v>2</v>
      </c>
      <c r="AU53" s="107"/>
      <c r="AV53" s="227" t="n">
        <f aca="false">$B53</f>
        <v>2</v>
      </c>
      <c r="AW53" s="228" t="str">
        <f aca="false">$C53</f>
        <v>France</v>
      </c>
      <c r="AX53" s="229" t="n">
        <f aca="false">$D53</f>
        <v>17</v>
      </c>
      <c r="AY53" s="228" t="str">
        <f aca="false">$E53</f>
        <v>Czechia</v>
      </c>
      <c r="AZ53" s="232"/>
      <c r="BA53" s="232"/>
      <c r="BB53" s="319" t="n">
        <f aca="false">COUNTIF(AV$57:AV$60,AX58)+COUNTIF(AX$57:AX$60,AX58)</f>
        <v>0</v>
      </c>
      <c r="BC53" s="229" t="str">
        <f aca="false">IF(($F53&lt;&gt;"")*($G53&lt;&gt;"")*(AZ53&lt;&gt;"")*(BA53&lt;&gt;""),IF(BG53&lt;&gt;2,"0",($F53&gt;$G53)*(AZ53&gt;BA53)+($F53=$G53)*(AZ53=BA53)+($F53&lt;$G53)*(AZ53&lt;BA53)),"")</f>
        <v/>
      </c>
      <c r="BD53" s="229" t="str">
        <f aca="false">IF((BC53&lt;&gt;""),IF(OR($F53&lt;&gt;$G53,PrSettings!$M$4="●"),(($F53-$G53)=(AZ53-BA53))*1,0),"")</f>
        <v/>
      </c>
      <c r="BE53" s="229" t="str">
        <f aca="false">IF((BD53&lt;&gt;""),($F53=AZ53)*($G53=BA53),"")</f>
        <v/>
      </c>
      <c r="BF53" s="229" t="str">
        <f aca="false">IF(BC53&lt;&gt;"",IF(ABS($F53-$G53)&gt;=PrSettings!$M$7,(ABS($F53-$G53-AZ53+BA53)&lt;=1)*1,IF(AND(BC53,$F53=$G53,$F53&gt;=PrSettings!$M$6),(ABS(AZ53-$F53)&lt;=1)*1,IF(AND(ABS($F53-$G53-AZ53+BA53)&lt;=1,$F53+$G53&gt;=PrSettings!$M$8),(ABS(AZ53-$F53)&lt;=1)*(ABS(BA53-$G53)&lt;=1)*1,""))),"")</f>
        <v/>
      </c>
      <c r="BG53" s="320" t="n">
        <f aca="false">IF(OR(($C53&lt;&gt;"")*(AV53&lt;&gt;""),($E53&lt;&gt;"")*(AX53&lt;&gt;"")),($B53=AV53)*1+($D53=AX53)*1,"")</f>
        <v>2</v>
      </c>
      <c r="BH53" s="107"/>
      <c r="BI53" s="227" t="n">
        <f aca="false">$B53</f>
        <v>2</v>
      </c>
      <c r="BJ53" s="228" t="str">
        <f aca="false">$C53</f>
        <v>France</v>
      </c>
      <c r="BK53" s="229" t="n">
        <f aca="false">$D53</f>
        <v>17</v>
      </c>
      <c r="BL53" s="228" t="str">
        <f aca="false">$E53</f>
        <v>Czechia</v>
      </c>
      <c r="BM53" s="232"/>
      <c r="BN53" s="232"/>
      <c r="BO53" s="319" t="n">
        <f aca="false">COUNTIF(BI$57:BI$60,BK58)+COUNTIF(BK$57:BK$60,BK58)</f>
        <v>0</v>
      </c>
      <c r="BP53" s="229" t="str">
        <f aca="false">IF(($F53&lt;&gt;"")*($G53&lt;&gt;"")*(BM53&lt;&gt;"")*(BN53&lt;&gt;""),IF(BT53&lt;&gt;2,"0",($F53&gt;$G53)*(BM53&gt;BN53)+($F53=$G53)*(BM53=BN53)+($F53&lt;$G53)*(BM53&lt;BN53)),"")</f>
        <v/>
      </c>
      <c r="BQ53" s="229" t="str">
        <f aca="false">IF((BP53&lt;&gt;""),IF(OR($F53&lt;&gt;$G53,PrSettings!$M$4="●"),(($F53-$G53)=(BM53-BN53))*1,0),"")</f>
        <v/>
      </c>
      <c r="BR53" s="229" t="str">
        <f aca="false">IF((BQ53&lt;&gt;""),($F53=BM53)*($G53=BN53),"")</f>
        <v/>
      </c>
      <c r="BS53" s="229" t="str">
        <f aca="false">IF(BP53&lt;&gt;"",IF(ABS($F53-$G53)&gt;=PrSettings!$M$7,(ABS($F53-$G53-BM53+BN53)&lt;=1)*1,IF(AND(BP53,$F53=$G53,$F53&gt;=PrSettings!$M$6),(ABS(BM53-$F53)&lt;=1)*1,IF(AND(ABS($F53-$G53-BM53+BN53)&lt;=1,$F53+$G53&gt;=PrSettings!$M$8),(ABS(BM53-$F53)&lt;=1)*(ABS(BN53-$G53)&lt;=1)*1,""))),"")</f>
        <v/>
      </c>
      <c r="BT53" s="320" t="n">
        <f aca="false">IF(OR(($C53&lt;&gt;"")*(BI53&lt;&gt;""),($E53&lt;&gt;"")*(BK53&lt;&gt;"")),($B53=BI53)*1+($D53=BK53)*1,"")</f>
        <v>2</v>
      </c>
      <c r="BU53" s="107"/>
      <c r="BV53" s="227" t="n">
        <f aca="false">$B53</f>
        <v>2</v>
      </c>
      <c r="BW53" s="228" t="str">
        <f aca="false">$C53</f>
        <v>France</v>
      </c>
      <c r="BX53" s="229" t="n">
        <f aca="false">$D53</f>
        <v>17</v>
      </c>
      <c r="BY53" s="228" t="str">
        <f aca="false">$E53</f>
        <v>Czechia</v>
      </c>
      <c r="BZ53" s="232"/>
      <c r="CA53" s="232"/>
      <c r="CB53" s="319" t="n">
        <f aca="false">COUNTIF(BV$57:BV$60,BX58)+COUNTIF(BX$57:BX$60,BX58)</f>
        <v>0</v>
      </c>
      <c r="CC53" s="229" t="str">
        <f aca="false">IF(($F53&lt;&gt;"")*($G53&lt;&gt;"")*(BZ53&lt;&gt;"")*(CA53&lt;&gt;""),IF(CG53&lt;&gt;2,"0",($F53&gt;$G53)*(BZ53&gt;CA53)+($F53=$G53)*(BZ53=CA53)+($F53&lt;$G53)*(BZ53&lt;CA53)),"")</f>
        <v/>
      </c>
      <c r="CD53" s="229" t="str">
        <f aca="false">IF((CC53&lt;&gt;""),IF(OR($F53&lt;&gt;$G53,PrSettings!$M$4="●"),(($F53-$G53)=(BZ53-CA53))*1,0),"")</f>
        <v/>
      </c>
      <c r="CE53" s="229" t="str">
        <f aca="false">IF((CD53&lt;&gt;""),($F53=BZ53)*($G53=CA53),"")</f>
        <v/>
      </c>
      <c r="CF53" s="229" t="str">
        <f aca="false">IF(CC53&lt;&gt;"",IF(ABS($F53-$G53)&gt;=PrSettings!$M$7,(ABS($F53-$G53-BZ53+CA53)&lt;=1)*1,IF(AND(CC53,$F53=$G53,$F53&gt;=PrSettings!$M$6),(ABS(BZ53-$F53)&lt;=1)*1,IF(AND(ABS($F53-$G53-BZ53+CA53)&lt;=1,$F53+$G53&gt;=PrSettings!$M$8),(ABS(BZ53-$F53)&lt;=1)*(ABS(CA53-$G53)&lt;=1)*1,""))),"")</f>
        <v/>
      </c>
      <c r="CG53" s="320" t="n">
        <f aca="false">IF(OR(($C53&lt;&gt;"")*(BV53&lt;&gt;""),($E53&lt;&gt;"")*(BX53&lt;&gt;"")),($B53=BV53)*1+($D53=BX53)*1,"")</f>
        <v>2</v>
      </c>
      <c r="CH53" s="107"/>
      <c r="CI53" s="227" t="n">
        <f aca="false">$B53</f>
        <v>2</v>
      </c>
      <c r="CJ53" s="228" t="str">
        <f aca="false">$C53</f>
        <v>France</v>
      </c>
      <c r="CK53" s="229" t="n">
        <f aca="false">$D53</f>
        <v>17</v>
      </c>
      <c r="CL53" s="228" t="str">
        <f aca="false">$E53</f>
        <v>Czechia</v>
      </c>
      <c r="CM53" s="232"/>
      <c r="CN53" s="232"/>
      <c r="CO53" s="319" t="n">
        <f aca="false">COUNTIF(CI$57:CI$60,CK58)+COUNTIF(CK$57:CK$60,CK58)</f>
        <v>0</v>
      </c>
      <c r="CP53" s="229" t="str">
        <f aca="false">IF(($F53&lt;&gt;"")*($G53&lt;&gt;"")*(CM53&lt;&gt;"")*(CN53&lt;&gt;""),IF(CT53&lt;&gt;2,"0",($F53&gt;$G53)*(CM53&gt;CN53)+($F53=$G53)*(CM53=CN53)+($F53&lt;$G53)*(CM53&lt;CN53)),"")</f>
        <v/>
      </c>
      <c r="CQ53" s="229" t="str">
        <f aca="false">IF((CP53&lt;&gt;""),IF(OR($F53&lt;&gt;$G53,PrSettings!$M$4="●"),(($F53-$G53)=(CM53-CN53))*1,0),"")</f>
        <v/>
      </c>
      <c r="CR53" s="229" t="str">
        <f aca="false">IF((CQ53&lt;&gt;""),($F53=CM53)*($G53=CN53),"")</f>
        <v/>
      </c>
      <c r="CS53" s="229" t="str">
        <f aca="false">IF(CP53&lt;&gt;"",IF(ABS($F53-$G53)&gt;=PrSettings!$M$7,(ABS($F53-$G53-CM53+CN53)&lt;=1)*1,IF(AND(CP53,$F53=$G53,$F53&gt;=PrSettings!$M$6),(ABS(CM53-$F53)&lt;=1)*1,IF(AND(ABS($F53-$G53-CM53+CN53)&lt;=1,$F53+$G53&gt;=PrSettings!$M$8),(ABS(CM53-$F53)&lt;=1)*(ABS(CN53-$G53)&lt;=1)*1,""))),"")</f>
        <v/>
      </c>
      <c r="CT53" s="320" t="n">
        <f aca="false">IF(OR(($C53&lt;&gt;"")*(CI53&lt;&gt;""),($E53&lt;&gt;"")*(CK53&lt;&gt;"")),($B53=CI53)*1+($D53=CK53)*1,"")</f>
        <v>2</v>
      </c>
      <c r="CU53" s="107"/>
      <c r="CV53" s="227" t="n">
        <f aca="false">$B53</f>
        <v>2</v>
      </c>
      <c r="CW53" s="228" t="str">
        <f aca="false">$C53</f>
        <v>France</v>
      </c>
      <c r="CX53" s="229" t="n">
        <f aca="false">$D53</f>
        <v>17</v>
      </c>
      <c r="CY53" s="228" t="str">
        <f aca="false">$E53</f>
        <v>Czechia</v>
      </c>
      <c r="CZ53" s="232"/>
      <c r="DA53" s="232"/>
      <c r="DB53" s="319" t="n">
        <f aca="false">COUNTIF(CV$57:CV$60,CX58)+COUNTIF(CX$57:CX$60,CX58)</f>
        <v>0</v>
      </c>
      <c r="DC53" s="229" t="str">
        <f aca="false">IF(($F53&lt;&gt;"")*($G53&lt;&gt;"")*(CZ53&lt;&gt;"")*(DA53&lt;&gt;""),IF(DG53&lt;&gt;2,"0",($F53&gt;$G53)*(CZ53&gt;DA53)+($F53=$G53)*(CZ53=DA53)+($F53&lt;$G53)*(CZ53&lt;DA53)),"")</f>
        <v/>
      </c>
      <c r="DD53" s="229" t="str">
        <f aca="false">IF((DC53&lt;&gt;""),IF(OR($F53&lt;&gt;$G53,PrSettings!$M$4="●"),(($F53-$G53)=(CZ53-DA53))*1,0),"")</f>
        <v/>
      </c>
      <c r="DE53" s="229" t="str">
        <f aca="false">IF((DD53&lt;&gt;""),($F53=CZ53)*($G53=DA53),"")</f>
        <v/>
      </c>
      <c r="DF53" s="229" t="str">
        <f aca="false">IF(DC53&lt;&gt;"",IF(ABS($F53-$G53)&gt;=PrSettings!$M$7,(ABS($F53-$G53-CZ53+DA53)&lt;=1)*1,IF(AND(DC53,$F53=$G53,$F53&gt;=PrSettings!$M$6),(ABS(CZ53-$F53)&lt;=1)*1,IF(AND(ABS($F53-$G53-CZ53+DA53)&lt;=1,$F53+$G53&gt;=PrSettings!$M$8),(ABS(CZ53-$F53)&lt;=1)*(ABS(DA53-$G53)&lt;=1)*1,""))),"")</f>
        <v/>
      </c>
      <c r="DG53" s="320" t="n">
        <f aca="false">IF(OR(($C53&lt;&gt;"")*(CV53&lt;&gt;""),($E53&lt;&gt;"")*(CX53&lt;&gt;"")),($B53=CV53)*1+($D53=CX53)*1,"")</f>
        <v>2</v>
      </c>
      <c r="DH53" s="107"/>
      <c r="DI53" s="227" t="n">
        <f aca="false">$B53</f>
        <v>2</v>
      </c>
      <c r="DJ53" s="228" t="str">
        <f aca="false">$C53</f>
        <v>France</v>
      </c>
      <c r="DK53" s="229" t="n">
        <f aca="false">$D53</f>
        <v>17</v>
      </c>
      <c r="DL53" s="228" t="str">
        <f aca="false">$E53</f>
        <v>Czechia</v>
      </c>
      <c r="DM53" s="232"/>
      <c r="DN53" s="232"/>
      <c r="DO53" s="319" t="n">
        <f aca="false">COUNTIF(DI$57:DI$60,DK58)+COUNTIF(DK$57:DK$60,DK58)</f>
        <v>0</v>
      </c>
      <c r="DP53" s="229" t="str">
        <f aca="false">IF(($F53&lt;&gt;"")*($G53&lt;&gt;"")*(DM53&lt;&gt;"")*(DN53&lt;&gt;""),IF(DT53&lt;&gt;2,"0",($F53&gt;$G53)*(DM53&gt;DN53)+($F53=$G53)*(DM53=DN53)+($F53&lt;$G53)*(DM53&lt;DN53)),"")</f>
        <v/>
      </c>
      <c r="DQ53" s="229" t="str">
        <f aca="false">IF((DP53&lt;&gt;""),IF(OR($F53&lt;&gt;$G53,PrSettings!$M$4="●"),(($F53-$G53)=(DM53-DN53))*1,0),"")</f>
        <v/>
      </c>
      <c r="DR53" s="229" t="str">
        <f aca="false">IF((DQ53&lt;&gt;""),($F53=DM53)*($G53=DN53),"")</f>
        <v/>
      </c>
      <c r="DS53" s="229" t="str">
        <f aca="false">IF(DP53&lt;&gt;"",IF(ABS($F53-$G53)&gt;=PrSettings!$M$7,(ABS($F53-$G53-DM53+DN53)&lt;=1)*1,IF(AND(DP53,$F53=$G53,$F53&gt;=PrSettings!$M$6),(ABS(DM53-$F53)&lt;=1)*1,IF(AND(ABS($F53-$G53-DM53+DN53)&lt;=1,$F53+$G53&gt;=PrSettings!$M$8),(ABS(DM53-$F53)&lt;=1)*(ABS(DN53-$G53)&lt;=1)*1,""))),"")</f>
        <v/>
      </c>
      <c r="DT53" s="320" t="n">
        <f aca="false">IF(OR(($C53&lt;&gt;"")*(DI53&lt;&gt;""),($E53&lt;&gt;"")*(DK53&lt;&gt;"")),($B53=DI53)*1+($D53=DK53)*1,"")</f>
        <v>2</v>
      </c>
      <c r="DU53" s="107"/>
      <c r="DV53" s="227" t="n">
        <f aca="false">$B53</f>
        <v>2</v>
      </c>
      <c r="DW53" s="228" t="str">
        <f aca="false">$C53</f>
        <v>France</v>
      </c>
      <c r="DX53" s="229" t="n">
        <f aca="false">$D53</f>
        <v>17</v>
      </c>
      <c r="DY53" s="228" t="str">
        <f aca="false">$E53</f>
        <v>Czechia</v>
      </c>
      <c r="DZ53" s="232"/>
      <c r="EA53" s="232"/>
      <c r="EB53" s="319" t="n">
        <f aca="false">COUNTIF(DV$57:DV$60,DX58)+COUNTIF(DX$57:DX$60,DX58)</f>
        <v>0</v>
      </c>
      <c r="EC53" s="229" t="str">
        <f aca="false">IF(($F53&lt;&gt;"")*($G53&lt;&gt;"")*(DZ53&lt;&gt;"")*(EA53&lt;&gt;""),IF(EG53&lt;&gt;2,"0",($F53&gt;$G53)*(DZ53&gt;EA53)+($F53=$G53)*(DZ53=EA53)+($F53&lt;$G53)*(DZ53&lt;EA53)),"")</f>
        <v/>
      </c>
      <c r="ED53" s="229" t="str">
        <f aca="false">IF((EC53&lt;&gt;""),IF(OR($F53&lt;&gt;$G53,PrSettings!$M$4="●"),(($F53-$G53)=(DZ53-EA53))*1,0),"")</f>
        <v/>
      </c>
      <c r="EE53" s="229" t="str">
        <f aca="false">IF((ED53&lt;&gt;""),($F53=DZ53)*($G53=EA53),"")</f>
        <v/>
      </c>
      <c r="EF53" s="229" t="str">
        <f aca="false">IF(EC53&lt;&gt;"",IF(ABS($F53-$G53)&gt;=PrSettings!$M$7,(ABS($F53-$G53-DZ53+EA53)&lt;=1)*1,IF(AND(EC53,$F53=$G53,$F53&gt;=PrSettings!$M$6),(ABS(DZ53-$F53)&lt;=1)*1,IF(AND(ABS($F53-$G53-DZ53+EA53)&lt;=1,$F53+$G53&gt;=PrSettings!$M$8),(ABS(DZ53-$F53)&lt;=1)*(ABS(EA53-$G53)&lt;=1)*1,""))),"")</f>
        <v/>
      </c>
      <c r="EG53" s="320" t="n">
        <f aca="false">IF(OR(($C53&lt;&gt;"")*(DV53&lt;&gt;""),($E53&lt;&gt;"")*(DX53&lt;&gt;"")),($B53=DV53)*1+($D53=DX53)*1,"")</f>
        <v>2</v>
      </c>
      <c r="EH53" s="107"/>
      <c r="EI53" s="227" t="n">
        <f aca="false">$B53</f>
        <v>2</v>
      </c>
      <c r="EJ53" s="228" t="str">
        <f aca="false">$C53</f>
        <v>France</v>
      </c>
      <c r="EK53" s="229" t="n">
        <f aca="false">$D53</f>
        <v>17</v>
      </c>
      <c r="EL53" s="228" t="str">
        <f aca="false">$E53</f>
        <v>Czechia</v>
      </c>
      <c r="EM53" s="232"/>
      <c r="EN53" s="232"/>
      <c r="EO53" s="319" t="n">
        <f aca="false">COUNTIF(EI$57:EI$60,EK58)+COUNTIF(EK$57:EK$60,EK58)</f>
        <v>0</v>
      </c>
      <c r="EP53" s="229" t="str">
        <f aca="false">IF(($F53&lt;&gt;"")*($G53&lt;&gt;"")*(EM53&lt;&gt;"")*(EN53&lt;&gt;""),IF(ET53&lt;&gt;2,"0",($F53&gt;$G53)*(EM53&gt;EN53)+($F53=$G53)*(EM53=EN53)+($F53&lt;$G53)*(EM53&lt;EN53)),"")</f>
        <v/>
      </c>
      <c r="EQ53" s="229" t="str">
        <f aca="false">IF((EP53&lt;&gt;""),IF(OR($F53&lt;&gt;$G53,PrSettings!$M$4="●"),(($F53-$G53)=(EM53-EN53))*1,0),"")</f>
        <v/>
      </c>
      <c r="ER53" s="229" t="str">
        <f aca="false">IF((EQ53&lt;&gt;""),($F53=EM53)*($G53=EN53),"")</f>
        <v/>
      </c>
      <c r="ES53" s="229" t="str">
        <f aca="false">IF(EP53&lt;&gt;"",IF(ABS($F53-$G53)&gt;=PrSettings!$M$7,(ABS($F53-$G53-EM53+EN53)&lt;=1)*1,IF(AND(EP53,$F53=$G53,$F53&gt;=PrSettings!$M$6),(ABS(EM53-$F53)&lt;=1)*1,IF(AND(ABS($F53-$G53-EM53+EN53)&lt;=1,$F53+$G53&gt;=PrSettings!$M$8),(ABS(EM53-$F53)&lt;=1)*(ABS(EN53-$G53)&lt;=1)*1,""))),"")</f>
        <v/>
      </c>
      <c r="ET53" s="320" t="n">
        <f aca="false">IF(OR(($C53&lt;&gt;"")*(EI53&lt;&gt;""),($E53&lt;&gt;"")*(EK53&lt;&gt;"")),($B53=EI53)*1+($D53=EK53)*1,"")</f>
        <v>2</v>
      </c>
      <c r="EU53" s="107"/>
      <c r="EV53" s="227" t="n">
        <f aca="false">$B53</f>
        <v>2</v>
      </c>
      <c r="EW53" s="228" t="str">
        <f aca="false">$C53</f>
        <v>France</v>
      </c>
      <c r="EX53" s="229" t="n">
        <f aca="false">$D53</f>
        <v>17</v>
      </c>
      <c r="EY53" s="228" t="str">
        <f aca="false">$E53</f>
        <v>Czechia</v>
      </c>
      <c r="EZ53" s="232"/>
      <c r="FA53" s="232"/>
      <c r="FB53" s="319" t="n">
        <f aca="false">COUNTIF(EV$57:EV$60,EX58)+COUNTIF(EX$57:EX$60,EX58)</f>
        <v>0</v>
      </c>
      <c r="FC53" s="229" t="str">
        <f aca="false">IF(($F53&lt;&gt;"")*($G53&lt;&gt;"")*(EZ53&lt;&gt;"")*(FA53&lt;&gt;""),IF(FG53&lt;&gt;2,"0",($F53&gt;$G53)*(EZ53&gt;FA53)+($F53=$G53)*(EZ53=FA53)+($F53&lt;$G53)*(EZ53&lt;FA53)),"")</f>
        <v/>
      </c>
      <c r="FD53" s="229" t="str">
        <f aca="false">IF((FC53&lt;&gt;""),IF(OR($F53&lt;&gt;$G53,PrSettings!$M$4="●"),(($F53-$G53)=(EZ53-FA53))*1,0),"")</f>
        <v/>
      </c>
      <c r="FE53" s="229" t="str">
        <f aca="false">IF((FD53&lt;&gt;""),($F53=EZ53)*($G53=FA53),"")</f>
        <v/>
      </c>
      <c r="FF53" s="229" t="str">
        <f aca="false">IF(FC53&lt;&gt;"",IF(ABS($F53-$G53)&gt;=PrSettings!$M$7,(ABS($F53-$G53-EZ53+FA53)&lt;=1)*1,IF(AND(FC53,$F53=$G53,$F53&gt;=PrSettings!$M$6),(ABS(EZ53-$F53)&lt;=1)*1,IF(AND(ABS($F53-$G53-EZ53+FA53)&lt;=1,$F53+$G53&gt;=PrSettings!$M$8),(ABS(EZ53-$F53)&lt;=1)*(ABS(FA53-$G53)&lt;=1)*1,""))),"")</f>
        <v/>
      </c>
      <c r="FG53" s="320" t="n">
        <f aca="false">IF(OR(($C53&lt;&gt;"")*(EV53&lt;&gt;""),($E53&lt;&gt;"")*(EX53&lt;&gt;"")),($B53=EV53)*1+($D53=EX53)*1,"")</f>
        <v>2</v>
      </c>
      <c r="FH53" s="107"/>
      <c r="FI53" s="227" t="n">
        <f aca="false">$B53</f>
        <v>2</v>
      </c>
      <c r="FJ53" s="228" t="str">
        <f aca="false">$C53</f>
        <v>France</v>
      </c>
      <c r="FK53" s="229" t="n">
        <f aca="false">$D53</f>
        <v>17</v>
      </c>
      <c r="FL53" s="228" t="str">
        <f aca="false">$E53</f>
        <v>Czechia</v>
      </c>
      <c r="FM53" s="232"/>
      <c r="FN53" s="232"/>
      <c r="FO53" s="319" t="n">
        <f aca="false">COUNTIF(FI$57:FI$60,FK58)+COUNTIF(FK$57:FK$60,FK58)</f>
        <v>0</v>
      </c>
      <c r="FP53" s="229" t="str">
        <f aca="false">IF(($F53&lt;&gt;"")*($G53&lt;&gt;"")*(FM53&lt;&gt;"")*(FN53&lt;&gt;""),IF(FT53&lt;&gt;2,"0",($F53&gt;$G53)*(FM53&gt;FN53)+($F53=$G53)*(FM53=FN53)+($F53&lt;$G53)*(FM53&lt;FN53)),"")</f>
        <v/>
      </c>
      <c r="FQ53" s="229" t="str">
        <f aca="false">IF((FP53&lt;&gt;""),IF(OR($F53&lt;&gt;$G53,PrSettings!$M$4="●"),(($F53-$G53)=(FM53-FN53))*1,0),"")</f>
        <v/>
      </c>
      <c r="FR53" s="229" t="str">
        <f aca="false">IF((FQ53&lt;&gt;""),($F53=FM53)*($G53=FN53),"")</f>
        <v/>
      </c>
      <c r="FS53" s="229" t="str">
        <f aca="false">IF(FP53&lt;&gt;"",IF(ABS($F53-$G53)&gt;=PrSettings!$M$7,(ABS($F53-$G53-FM53+FN53)&lt;=1)*1,IF(AND(FP53,$F53=$G53,$F53&gt;=PrSettings!$M$6),(ABS(FM53-$F53)&lt;=1)*1,IF(AND(ABS($F53-$G53-FM53+FN53)&lt;=1,$F53+$G53&gt;=PrSettings!$M$8),(ABS(FM53-$F53)&lt;=1)*(ABS(FN53-$G53)&lt;=1)*1,""))),"")</f>
        <v/>
      </c>
      <c r="FT53" s="320" t="n">
        <f aca="false">IF(OR(($C53&lt;&gt;"")*(FI53&lt;&gt;""),($E53&lt;&gt;"")*(FK53&lt;&gt;"")),($B53=FI53)*1+($D53=FK53)*1,"")</f>
        <v>2</v>
      </c>
      <c r="FU53" s="107"/>
      <c r="FV53" s="227" t="n">
        <f aca="false">$B53</f>
        <v>2</v>
      </c>
      <c r="FW53" s="228" t="str">
        <f aca="false">$C53</f>
        <v>France</v>
      </c>
      <c r="FX53" s="229" t="n">
        <f aca="false">$D53</f>
        <v>17</v>
      </c>
      <c r="FY53" s="228" t="str">
        <f aca="false">$E53</f>
        <v>Czechia</v>
      </c>
      <c r="FZ53" s="232"/>
      <c r="GA53" s="232"/>
      <c r="GB53" s="319" t="n">
        <f aca="false">COUNTIF(FV$57:FV$60,FX58)+COUNTIF(FX$57:FX$60,FX58)</f>
        <v>0</v>
      </c>
      <c r="GC53" s="229" t="str">
        <f aca="false">IF(($F53&lt;&gt;"")*($G53&lt;&gt;"")*(FZ53&lt;&gt;"")*(GA53&lt;&gt;""),IF(GG53&lt;&gt;2,"0",($F53&gt;$G53)*(FZ53&gt;GA53)+($F53=$G53)*(FZ53=GA53)+($F53&lt;$G53)*(FZ53&lt;GA53)),"")</f>
        <v/>
      </c>
      <c r="GD53" s="229" t="str">
        <f aca="false">IF((GC53&lt;&gt;""),IF(OR($F53&lt;&gt;$G53,PrSettings!$M$4="●"),(($F53-$G53)=(FZ53-GA53))*1,0),"")</f>
        <v/>
      </c>
      <c r="GE53" s="229" t="str">
        <f aca="false">IF((GD53&lt;&gt;""),($F53=FZ53)*($G53=GA53),"")</f>
        <v/>
      </c>
      <c r="GF53" s="229" t="str">
        <f aca="false">IF(GC53&lt;&gt;"",IF(ABS($F53-$G53)&gt;=PrSettings!$M$7,(ABS($F53-$G53-FZ53+GA53)&lt;=1)*1,IF(AND(GC53,$F53=$G53,$F53&gt;=PrSettings!$M$6),(ABS(FZ53-$F53)&lt;=1)*1,IF(AND(ABS($F53-$G53-FZ53+GA53)&lt;=1,$F53+$G53&gt;=PrSettings!$M$8),(ABS(FZ53-$F53)&lt;=1)*(ABS(GA53-$G53)&lt;=1)*1,""))),"")</f>
        <v/>
      </c>
      <c r="GG53" s="320" t="n">
        <f aca="false">IF(OR(($C53&lt;&gt;"")*(FV53&lt;&gt;""),($E53&lt;&gt;"")*(FX53&lt;&gt;"")),($B53=FV53)*1+($D53=FX53)*1,"")</f>
        <v>2</v>
      </c>
      <c r="GH53" s="107"/>
      <c r="GI53" s="227" t="n">
        <f aca="false">$B53</f>
        <v>2</v>
      </c>
      <c r="GJ53" s="228" t="str">
        <f aca="false">$C53</f>
        <v>France</v>
      </c>
      <c r="GK53" s="229" t="n">
        <f aca="false">$D53</f>
        <v>17</v>
      </c>
      <c r="GL53" s="228" t="str">
        <f aca="false">$E53</f>
        <v>Czechia</v>
      </c>
      <c r="GM53" s="232"/>
      <c r="GN53" s="232"/>
      <c r="GO53" s="319" t="n">
        <f aca="false">COUNTIF(GI$57:GI$60,GK58)+COUNTIF(GK$57:GK$60,GK58)</f>
        <v>0</v>
      </c>
      <c r="GP53" s="229" t="str">
        <f aca="false">IF(($F53&lt;&gt;"")*($G53&lt;&gt;"")*(GM53&lt;&gt;"")*(GN53&lt;&gt;""),IF(GT53&lt;&gt;2,"0",($F53&gt;$G53)*(GM53&gt;GN53)+($F53=$G53)*(GM53=GN53)+($F53&lt;$G53)*(GM53&lt;GN53)),"")</f>
        <v/>
      </c>
      <c r="GQ53" s="229" t="str">
        <f aca="false">IF((GP53&lt;&gt;""),IF(OR($F53&lt;&gt;$G53,PrSettings!$M$4="●"),(($F53-$G53)=(GM53-GN53))*1,0),"")</f>
        <v/>
      </c>
      <c r="GR53" s="229" t="str">
        <f aca="false">IF((GQ53&lt;&gt;""),($F53=GM53)*($G53=GN53),"")</f>
        <v/>
      </c>
      <c r="GS53" s="229" t="str">
        <f aca="false">IF(GP53&lt;&gt;"",IF(ABS($F53-$G53)&gt;=PrSettings!$M$7,(ABS($F53-$G53-GM53+GN53)&lt;=1)*1,IF(AND(GP53,$F53=$G53,$F53&gt;=PrSettings!$M$6),(ABS(GM53-$F53)&lt;=1)*1,IF(AND(ABS($F53-$G53-GM53+GN53)&lt;=1,$F53+$G53&gt;=PrSettings!$M$8),(ABS(GM53-$F53)&lt;=1)*(ABS(GN53-$G53)&lt;=1)*1,""))),"")</f>
        <v/>
      </c>
      <c r="GT53" s="320" t="n">
        <f aca="false">IF(OR(($C53&lt;&gt;"")*(GI53&lt;&gt;""),($E53&lt;&gt;"")*(GK53&lt;&gt;"")),($B53=GI53)*1+($D53=GK53)*1,"")</f>
        <v>2</v>
      </c>
      <c r="GU53" s="107"/>
      <c r="GV53" s="227" t="n">
        <f aca="false">$B53</f>
        <v>2</v>
      </c>
      <c r="GW53" s="228" t="str">
        <f aca="false">$C53</f>
        <v>France</v>
      </c>
      <c r="GX53" s="229" t="n">
        <f aca="false">$D53</f>
        <v>17</v>
      </c>
      <c r="GY53" s="228" t="str">
        <f aca="false">$E53</f>
        <v>Czechia</v>
      </c>
      <c r="GZ53" s="232"/>
      <c r="HA53" s="232"/>
      <c r="HB53" s="319" t="n">
        <f aca="false">COUNTIF(GV$57:GV$60,GX58)+COUNTIF(GX$57:GX$60,GX58)</f>
        <v>0</v>
      </c>
      <c r="HC53" s="229" t="str">
        <f aca="false">IF(($F53&lt;&gt;"")*($G53&lt;&gt;"")*(GZ53&lt;&gt;"")*(HA53&lt;&gt;""),IF(HG53&lt;&gt;2,"0",($F53&gt;$G53)*(GZ53&gt;HA53)+($F53=$G53)*(GZ53=HA53)+($F53&lt;$G53)*(GZ53&lt;HA53)),"")</f>
        <v/>
      </c>
      <c r="HD53" s="229" t="str">
        <f aca="false">IF((HC53&lt;&gt;""),IF(OR($F53&lt;&gt;$G53,PrSettings!$M$4="●"),(($F53-$G53)=(GZ53-HA53))*1,0),"")</f>
        <v/>
      </c>
      <c r="HE53" s="229" t="str">
        <f aca="false">IF((HD53&lt;&gt;""),($F53=GZ53)*($G53=HA53),"")</f>
        <v/>
      </c>
      <c r="HF53" s="229" t="str">
        <f aca="false">IF(HC53&lt;&gt;"",IF(ABS($F53-$G53)&gt;=PrSettings!$M$7,(ABS($F53-$G53-GZ53+HA53)&lt;=1)*1,IF(AND(HC53,$F53=$G53,$F53&gt;=PrSettings!$M$6),(ABS(GZ53-$F53)&lt;=1)*1,IF(AND(ABS($F53-$G53-GZ53+HA53)&lt;=1,$F53+$G53&gt;=PrSettings!$M$8),(ABS(GZ53-$F53)&lt;=1)*(ABS(HA53-$G53)&lt;=1)*1,""))),"")</f>
        <v/>
      </c>
      <c r="HG53" s="320" t="n">
        <f aca="false">IF(OR(($C53&lt;&gt;"")*(GV53&lt;&gt;""),($E53&lt;&gt;"")*(GX53&lt;&gt;"")),($B53=GV53)*1+($D53=GX53)*1,"")</f>
        <v>2</v>
      </c>
      <c r="HH53" s="107"/>
      <c r="HI53" s="227" t="n">
        <f aca="false">$B53</f>
        <v>2</v>
      </c>
      <c r="HJ53" s="228" t="str">
        <f aca="false">$C53</f>
        <v>France</v>
      </c>
      <c r="HK53" s="229" t="n">
        <f aca="false">$D53</f>
        <v>17</v>
      </c>
      <c r="HL53" s="228" t="str">
        <f aca="false">$E53</f>
        <v>Czechia</v>
      </c>
      <c r="HM53" s="232"/>
      <c r="HN53" s="232"/>
      <c r="HO53" s="319" t="n">
        <f aca="false">COUNTIF(HI$57:HI$60,HK58)+COUNTIF(HK$57:HK$60,HK58)</f>
        <v>0</v>
      </c>
      <c r="HP53" s="229" t="str">
        <f aca="false">IF(($F53&lt;&gt;"")*($G53&lt;&gt;"")*(HM53&lt;&gt;"")*(HN53&lt;&gt;""),IF(HT53&lt;&gt;2,"0",($F53&gt;$G53)*(HM53&gt;HN53)+($F53=$G53)*(HM53=HN53)+($F53&lt;$G53)*(HM53&lt;HN53)),"")</f>
        <v/>
      </c>
      <c r="HQ53" s="229" t="str">
        <f aca="false">IF((HP53&lt;&gt;""),IF(OR($F53&lt;&gt;$G53,PrSettings!$M$4="●"),(($F53-$G53)=(HM53-HN53))*1,0),"")</f>
        <v/>
      </c>
      <c r="HR53" s="229" t="str">
        <f aca="false">IF((HQ53&lt;&gt;""),($F53=HM53)*($G53=HN53),"")</f>
        <v/>
      </c>
      <c r="HS53" s="229" t="str">
        <f aca="false">IF(HP53&lt;&gt;"",IF(ABS($F53-$G53)&gt;=PrSettings!$M$7,(ABS($F53-$G53-HM53+HN53)&lt;=1)*1,IF(AND(HP53,$F53=$G53,$F53&gt;=PrSettings!$M$6),(ABS(HM53-$F53)&lt;=1)*1,IF(AND(ABS($F53-$G53-HM53+HN53)&lt;=1,$F53+$G53&gt;=PrSettings!$M$8),(ABS(HM53-$F53)&lt;=1)*(ABS(HN53-$G53)&lt;=1)*1,""))),"")</f>
        <v/>
      </c>
      <c r="HT53" s="320" t="n">
        <f aca="false">IF(OR(($C53&lt;&gt;"")*(HI53&lt;&gt;""),($E53&lt;&gt;"")*(HK53&lt;&gt;"")),($B53=HI53)*1+($D53=HK53)*1,"")</f>
        <v>2</v>
      </c>
      <c r="HU53" s="107"/>
      <c r="HV53" s="227" t="n">
        <f aca="false">$B53</f>
        <v>2</v>
      </c>
      <c r="HW53" s="228" t="str">
        <f aca="false">$C53</f>
        <v>France</v>
      </c>
      <c r="HX53" s="229" t="n">
        <f aca="false">$D53</f>
        <v>17</v>
      </c>
      <c r="HY53" s="228" t="str">
        <f aca="false">$E53</f>
        <v>Czechia</v>
      </c>
      <c r="HZ53" s="232"/>
      <c r="IA53" s="232"/>
      <c r="IB53" s="319" t="n">
        <f aca="false">COUNTIF(HV$57:HV$60,HX58)+COUNTIF(HX$57:HX$60,HX58)</f>
        <v>0</v>
      </c>
      <c r="IC53" s="229" t="str">
        <f aca="false">IF(($F53&lt;&gt;"")*($G53&lt;&gt;"")*(HZ53&lt;&gt;"")*(IA53&lt;&gt;""),IF(IG53&lt;&gt;2,"0",($F53&gt;$G53)*(HZ53&gt;IA53)+($F53=$G53)*(HZ53=IA53)+($F53&lt;$G53)*(HZ53&lt;IA53)),"")</f>
        <v/>
      </c>
      <c r="ID53" s="229" t="str">
        <f aca="false">IF((IC53&lt;&gt;""),IF(OR($F53&lt;&gt;$G53,PrSettings!$M$4="●"),(($F53-$G53)=(HZ53-IA53))*1,0),"")</f>
        <v/>
      </c>
      <c r="IE53" s="229" t="str">
        <f aca="false">IF((ID53&lt;&gt;""),($F53=HZ53)*($G53=IA53),"")</f>
        <v/>
      </c>
      <c r="IF53" s="229" t="str">
        <f aca="false">IF(IC53&lt;&gt;"",IF(ABS($F53-$G53)&gt;=PrSettings!$M$7,(ABS($F53-$G53-HZ53+IA53)&lt;=1)*1,IF(AND(IC53,$F53=$G53,$F53&gt;=PrSettings!$M$6),(ABS(HZ53-$F53)&lt;=1)*1,IF(AND(ABS($F53-$G53-HZ53+IA53)&lt;=1,$F53+$G53&gt;=PrSettings!$M$8),(ABS(HZ53-$F53)&lt;=1)*(ABS(IA53-$G53)&lt;=1)*1,""))),"")</f>
        <v/>
      </c>
      <c r="IG53" s="320" t="n">
        <f aca="false">IF(OR(($C53&lt;&gt;"")*(HV53&lt;&gt;""),($E53&lt;&gt;"")*(HX53&lt;&gt;"")),($B53=HV53)*1+($D53=HX53)*1,"")</f>
        <v>2</v>
      </c>
      <c r="IH53" s="107"/>
      <c r="II53" s="227" t="n">
        <f aca="false">$B53</f>
        <v>2</v>
      </c>
      <c r="IJ53" s="228" t="str">
        <f aca="false">$C53</f>
        <v>France</v>
      </c>
      <c r="IK53" s="229" t="n">
        <f aca="false">$D53</f>
        <v>17</v>
      </c>
      <c r="IL53" s="228" t="str">
        <f aca="false">$E53</f>
        <v>Czechia</v>
      </c>
      <c r="IM53" s="232"/>
      <c r="IN53" s="232"/>
      <c r="IO53" s="319" t="n">
        <f aca="false">COUNTIF(II$57:II$60,IK58)+COUNTIF(IK$57:IK$60,IK58)</f>
        <v>0</v>
      </c>
      <c r="IP53" s="229" t="str">
        <f aca="false">IF(($F53&lt;&gt;"")*($G53&lt;&gt;"")*(IM53&lt;&gt;"")*(IN53&lt;&gt;""),IF(IT53&lt;&gt;2,"0",($F53&gt;$G53)*(IM53&gt;IN53)+($F53=$G53)*(IM53=IN53)+($F53&lt;$G53)*(IM53&lt;IN53)),"")</f>
        <v/>
      </c>
      <c r="IQ53" s="229" t="str">
        <f aca="false">IF((IP53&lt;&gt;""),IF(OR($F53&lt;&gt;$G53,PrSettings!$M$4="●"),(($F53-$G53)=(IM53-IN53))*1,0),"")</f>
        <v/>
      </c>
      <c r="IR53" s="229" t="str">
        <f aca="false">IF((IQ53&lt;&gt;""),($F53=IM53)*($G53=IN53),"")</f>
        <v/>
      </c>
      <c r="IS53" s="229" t="str">
        <f aca="false">IF(IP53&lt;&gt;"",IF(ABS($F53-$G53)&gt;=PrSettings!$M$7,(ABS($F53-$G53-IM53+IN53)&lt;=1)*1,IF(AND(IP53,$F53=$G53,$F53&gt;=PrSettings!$M$6),(ABS(IM53-$F53)&lt;=1)*1,IF(AND(ABS($F53-$G53-IM53+IN53)&lt;=1,$F53+$G53&gt;=PrSettings!$M$8),(ABS(IM53-$F53)&lt;=1)*(ABS(IN53-$G53)&lt;=1)*1,""))),"")</f>
        <v/>
      </c>
      <c r="IT53" s="320" t="n">
        <f aca="false">IF(OR(($C53&lt;&gt;"")*(II53&lt;&gt;""),($E53&lt;&gt;"")*(IK53&lt;&gt;"")),($B53=II53)*1+($D53=IK53)*1,"")</f>
        <v>2</v>
      </c>
      <c r="IU53" s="107"/>
      <c r="IV53" s="227" t="n">
        <f aca="false">$B53</f>
        <v>2</v>
      </c>
      <c r="IW53" s="228" t="str">
        <f aca="false">$C53</f>
        <v>France</v>
      </c>
      <c r="IX53" s="229" t="n">
        <f aca="false">$D53</f>
        <v>17</v>
      </c>
      <c r="IY53" s="228" t="str">
        <f aca="false">$E53</f>
        <v>Czechia</v>
      </c>
      <c r="IZ53" s="232"/>
      <c r="JA53" s="232"/>
      <c r="JB53" s="319" t="n">
        <f aca="false">COUNTIF(IV$57:IV$60,IX58)+COUNTIF(IX$57:IX$60,IX58)</f>
        <v>0</v>
      </c>
      <c r="JC53" s="229" t="str">
        <f aca="false">IF(($F53&lt;&gt;"")*($G53&lt;&gt;"")*(IZ53&lt;&gt;"")*(JA53&lt;&gt;""),IF(JG53&lt;&gt;2,"0",($F53&gt;$G53)*(IZ53&gt;JA53)+($F53=$G53)*(IZ53=JA53)+($F53&lt;$G53)*(IZ53&lt;JA53)),"")</f>
        <v/>
      </c>
      <c r="JD53" s="229" t="str">
        <f aca="false">IF((JC53&lt;&gt;""),IF(OR($F53&lt;&gt;$G53,PrSettings!$M$4="●"),(($F53-$G53)=(IZ53-JA53))*1,0),"")</f>
        <v/>
      </c>
      <c r="JE53" s="229" t="str">
        <f aca="false">IF((JD53&lt;&gt;""),($F53=IZ53)*($G53=JA53),"")</f>
        <v/>
      </c>
      <c r="JF53" s="229" t="str">
        <f aca="false">IF(JC53&lt;&gt;"",IF(ABS($F53-$G53)&gt;=PrSettings!$M$7,(ABS($F53-$G53-IZ53+JA53)&lt;=1)*1,IF(AND(JC53,$F53=$G53,$F53&gt;=PrSettings!$M$6),(ABS(IZ53-$F53)&lt;=1)*1,IF(AND(ABS($F53-$G53-IZ53+JA53)&lt;=1,$F53+$G53&gt;=PrSettings!$M$8),(ABS(IZ53-$F53)&lt;=1)*(ABS(JA53-$G53)&lt;=1)*1,""))),"")</f>
        <v/>
      </c>
      <c r="JG53" s="320" t="n">
        <f aca="false">IF(OR(($C53&lt;&gt;"")*(IV53&lt;&gt;""),($E53&lt;&gt;"")*(IX53&lt;&gt;"")),($B53=IV53)*1+($D53=IX53)*1,"")</f>
        <v>2</v>
      </c>
      <c r="JH53" s="107"/>
      <c r="JI53" s="227" t="n">
        <f aca="false">$B53</f>
        <v>2</v>
      </c>
      <c r="JJ53" s="228" t="str">
        <f aca="false">$C53</f>
        <v>France</v>
      </c>
      <c r="JK53" s="229" t="n">
        <f aca="false">$D53</f>
        <v>17</v>
      </c>
      <c r="JL53" s="228" t="str">
        <f aca="false">$E53</f>
        <v>Czechia</v>
      </c>
      <c r="JM53" s="232"/>
      <c r="JN53" s="232"/>
      <c r="JO53" s="319" t="n">
        <f aca="false">COUNTIF(JI$57:JI$60,JK58)+COUNTIF(JK$57:JK$60,JK58)</f>
        <v>0</v>
      </c>
      <c r="JP53" s="229" t="str">
        <f aca="false">IF(($F53&lt;&gt;"")*($G53&lt;&gt;"")*(JM53&lt;&gt;"")*(JN53&lt;&gt;""),IF(JT53&lt;&gt;2,"0",($F53&gt;$G53)*(JM53&gt;JN53)+($F53=$G53)*(JM53=JN53)+($F53&lt;$G53)*(JM53&lt;JN53)),"")</f>
        <v/>
      </c>
      <c r="JQ53" s="229" t="str">
        <f aca="false">IF((JP53&lt;&gt;""),IF(OR($F53&lt;&gt;$G53,PrSettings!$M$4="●"),(($F53-$G53)=(JM53-JN53))*1,0),"")</f>
        <v/>
      </c>
      <c r="JR53" s="229" t="str">
        <f aca="false">IF((JQ53&lt;&gt;""),($F53=JM53)*($G53=JN53),"")</f>
        <v/>
      </c>
      <c r="JS53" s="229" t="str">
        <f aca="false">IF(JP53&lt;&gt;"",IF(ABS($F53-$G53)&gt;=PrSettings!$M$7,(ABS($F53-$G53-JM53+JN53)&lt;=1)*1,IF(AND(JP53,$F53=$G53,$F53&gt;=PrSettings!$M$6),(ABS(JM53-$F53)&lt;=1)*1,IF(AND(ABS($F53-$G53-JM53+JN53)&lt;=1,$F53+$G53&gt;=PrSettings!$M$8),(ABS(JM53-$F53)&lt;=1)*(ABS(JN53-$G53)&lt;=1)*1,""))),"")</f>
        <v/>
      </c>
      <c r="JT53" s="320" t="n">
        <f aca="false">IF(OR(($C53&lt;&gt;"")*(JI53&lt;&gt;""),($E53&lt;&gt;"")*(JK53&lt;&gt;"")),($B53=JI53)*1+($D53=JK53)*1,"")</f>
        <v>2</v>
      </c>
      <c r="JU53" s="107"/>
      <c r="JV53" s="227" t="n">
        <f aca="false">$B53</f>
        <v>2</v>
      </c>
      <c r="JW53" s="228" t="str">
        <f aca="false">$C53</f>
        <v>France</v>
      </c>
      <c r="JX53" s="229" t="n">
        <f aca="false">$D53</f>
        <v>17</v>
      </c>
      <c r="JY53" s="228" t="str">
        <f aca="false">$E53</f>
        <v>Czechia</v>
      </c>
      <c r="JZ53" s="232"/>
      <c r="KA53" s="232"/>
      <c r="KB53" s="319" t="n">
        <f aca="false">COUNTIF(JV$57:JV$60,JX58)+COUNTIF(JX$57:JX$60,JX58)</f>
        <v>0</v>
      </c>
      <c r="KC53" s="229" t="str">
        <f aca="false">IF(($F53&lt;&gt;"")*($G53&lt;&gt;"")*(JZ53&lt;&gt;"")*(KA53&lt;&gt;""),IF(KG53&lt;&gt;2,"0",($F53&gt;$G53)*(JZ53&gt;KA53)+($F53=$G53)*(JZ53=KA53)+($F53&lt;$G53)*(JZ53&lt;KA53)),"")</f>
        <v/>
      </c>
      <c r="KD53" s="229" t="str">
        <f aca="false">IF((KC53&lt;&gt;""),IF(OR($F53&lt;&gt;$G53,PrSettings!$M$4="●"),(($F53-$G53)=(JZ53-KA53))*1,0),"")</f>
        <v/>
      </c>
      <c r="KE53" s="229" t="str">
        <f aca="false">IF((KD53&lt;&gt;""),($F53=JZ53)*($G53=KA53),"")</f>
        <v/>
      </c>
      <c r="KF53" s="229" t="str">
        <f aca="false">IF(KC53&lt;&gt;"",IF(ABS($F53-$G53)&gt;=PrSettings!$M$7,(ABS($F53-$G53-JZ53+KA53)&lt;=1)*1,IF(AND(KC53,$F53=$G53,$F53&gt;=PrSettings!$M$6),(ABS(JZ53-$F53)&lt;=1)*1,IF(AND(ABS($F53-$G53-JZ53+KA53)&lt;=1,$F53+$G53&gt;=PrSettings!$M$8),(ABS(JZ53-$F53)&lt;=1)*(ABS(KA53-$G53)&lt;=1)*1,""))),"")</f>
        <v/>
      </c>
      <c r="KG53" s="320" t="n">
        <f aca="false">IF(OR(($C53&lt;&gt;"")*(JV53&lt;&gt;""),($E53&lt;&gt;"")*(JX53&lt;&gt;"")),($B53=JV53)*1+($D53=JX53)*1,"")</f>
        <v>2</v>
      </c>
      <c r="KH53" s="107"/>
      <c r="KI53" s="227" t="n">
        <f aca="false">$B53</f>
        <v>2</v>
      </c>
      <c r="KJ53" s="228" t="str">
        <f aca="false">$C53</f>
        <v>France</v>
      </c>
      <c r="KK53" s="229" t="n">
        <f aca="false">$D53</f>
        <v>17</v>
      </c>
      <c r="KL53" s="228" t="str">
        <f aca="false">$E53</f>
        <v>Czechia</v>
      </c>
      <c r="KM53" s="232"/>
      <c r="KN53" s="232"/>
      <c r="KO53" s="319" t="n">
        <f aca="false">COUNTIF(KI$57:KI$60,KK58)+COUNTIF(KK$57:KK$60,KK58)</f>
        <v>0</v>
      </c>
      <c r="KP53" s="229" t="str">
        <f aca="false">IF(($F53&lt;&gt;"")*($G53&lt;&gt;"")*(KM53&lt;&gt;"")*(KN53&lt;&gt;""),IF(KT53&lt;&gt;2,"0",($F53&gt;$G53)*(KM53&gt;KN53)+($F53=$G53)*(KM53=KN53)+($F53&lt;$G53)*(KM53&lt;KN53)),"")</f>
        <v/>
      </c>
      <c r="KQ53" s="229" t="str">
        <f aca="false">IF((KP53&lt;&gt;""),IF(OR($F53&lt;&gt;$G53,PrSettings!$M$4="●"),(($F53-$G53)=(KM53-KN53))*1,0),"")</f>
        <v/>
      </c>
      <c r="KR53" s="229" t="str">
        <f aca="false">IF((KQ53&lt;&gt;""),($F53=KM53)*($G53=KN53),"")</f>
        <v/>
      </c>
      <c r="KS53" s="229" t="str">
        <f aca="false">IF(KP53&lt;&gt;"",IF(ABS($F53-$G53)&gt;=PrSettings!$M$7,(ABS($F53-$G53-KM53+KN53)&lt;=1)*1,IF(AND(KP53,$F53=$G53,$F53&gt;=PrSettings!$M$6),(ABS(KM53-$F53)&lt;=1)*1,IF(AND(ABS($F53-$G53-KM53+KN53)&lt;=1,$F53+$G53&gt;=PrSettings!$M$8),(ABS(KM53-$F53)&lt;=1)*(ABS(KN53-$G53)&lt;=1)*1,""))),"")</f>
        <v/>
      </c>
      <c r="KT53" s="320" t="n">
        <f aca="false">IF(OR(($C53&lt;&gt;"")*(KI53&lt;&gt;""),($E53&lt;&gt;"")*(KK53&lt;&gt;"")),($B53=KI53)*1+($D53=KK53)*1,"")</f>
        <v>2</v>
      </c>
      <c r="KU53" s="107"/>
      <c r="KV53" s="227" t="n">
        <f aca="false">$B53</f>
        <v>2</v>
      </c>
      <c r="KW53" s="228" t="str">
        <f aca="false">$C53</f>
        <v>France</v>
      </c>
      <c r="KX53" s="229" t="n">
        <f aca="false">$D53</f>
        <v>17</v>
      </c>
      <c r="KY53" s="228" t="str">
        <f aca="false">$E53</f>
        <v>Czechia</v>
      </c>
      <c r="KZ53" s="232"/>
      <c r="LA53" s="232"/>
      <c r="LB53" s="319" t="n">
        <f aca="false">COUNTIF(KV$57:KV$60,KX58)+COUNTIF(KX$57:KX$60,KX58)</f>
        <v>0</v>
      </c>
      <c r="LC53" s="229" t="str">
        <f aca="false">IF(($F53&lt;&gt;"")*($G53&lt;&gt;"")*(KZ53&lt;&gt;"")*(LA53&lt;&gt;""),IF(LG53&lt;&gt;2,"0",($F53&gt;$G53)*(KZ53&gt;LA53)+($F53=$G53)*(KZ53=LA53)+($F53&lt;$G53)*(KZ53&lt;LA53)),"")</f>
        <v/>
      </c>
      <c r="LD53" s="229" t="str">
        <f aca="false">IF((LC53&lt;&gt;""),IF(OR($F53&lt;&gt;$G53,PrSettings!$M$4="●"),(($F53-$G53)=(KZ53-LA53))*1,0),"")</f>
        <v/>
      </c>
      <c r="LE53" s="229" t="str">
        <f aca="false">IF((LD53&lt;&gt;""),($F53=KZ53)*($G53=LA53),"")</f>
        <v/>
      </c>
      <c r="LF53" s="229" t="str">
        <f aca="false">IF(LC53&lt;&gt;"",IF(ABS($F53-$G53)&gt;=PrSettings!$M$7,(ABS($F53-$G53-KZ53+LA53)&lt;=1)*1,IF(AND(LC53,$F53=$G53,$F53&gt;=PrSettings!$M$6),(ABS(KZ53-$F53)&lt;=1)*1,IF(AND(ABS($F53-$G53-KZ53+LA53)&lt;=1,$F53+$G53&gt;=PrSettings!$M$8),(ABS(KZ53-$F53)&lt;=1)*(ABS(LA53-$G53)&lt;=1)*1,""))),"")</f>
        <v/>
      </c>
      <c r="LG53" s="320" t="n">
        <f aca="false">IF(OR(($C53&lt;&gt;"")*(KV53&lt;&gt;""),($E53&lt;&gt;"")*(KX53&lt;&gt;"")),($B53=KV53)*1+($D53=KX53)*1,"")</f>
        <v>2</v>
      </c>
      <c r="LH53" s="107"/>
      <c r="LI53" s="227" t="n">
        <f aca="false">$B53</f>
        <v>2</v>
      </c>
      <c r="LJ53" s="228" t="str">
        <f aca="false">$C53</f>
        <v>France</v>
      </c>
      <c r="LK53" s="229" t="n">
        <f aca="false">$D53</f>
        <v>17</v>
      </c>
      <c r="LL53" s="228" t="str">
        <f aca="false">$E53</f>
        <v>Czechia</v>
      </c>
      <c r="LM53" s="232"/>
      <c r="LN53" s="232"/>
      <c r="LO53" s="319" t="n">
        <f aca="false">COUNTIF(LI$57:LI$60,LK58)+COUNTIF(LK$57:LK$60,LK58)</f>
        <v>0</v>
      </c>
      <c r="LP53" s="229" t="str">
        <f aca="false">IF(($F53&lt;&gt;"")*($G53&lt;&gt;"")*(LM53&lt;&gt;"")*(LN53&lt;&gt;""),IF(LT53&lt;&gt;2,"0",($F53&gt;$G53)*(LM53&gt;LN53)+($F53=$G53)*(LM53=LN53)+($F53&lt;$G53)*(LM53&lt;LN53)),"")</f>
        <v/>
      </c>
      <c r="LQ53" s="229" t="str">
        <f aca="false">IF((LP53&lt;&gt;""),IF(OR($F53&lt;&gt;$G53,PrSettings!$M$4="●"),(($F53-$G53)=(LM53-LN53))*1,0),"")</f>
        <v/>
      </c>
      <c r="LR53" s="229" t="str">
        <f aca="false">IF((LQ53&lt;&gt;""),($F53=LM53)*($G53=LN53),"")</f>
        <v/>
      </c>
      <c r="LS53" s="229" t="str">
        <f aca="false">IF(LP53&lt;&gt;"",IF(ABS($F53-$G53)&gt;=PrSettings!$M$7,(ABS($F53-$G53-LM53+LN53)&lt;=1)*1,IF(AND(LP53,$F53=$G53,$F53&gt;=PrSettings!$M$6),(ABS(LM53-$F53)&lt;=1)*1,IF(AND(ABS($F53-$G53-LM53+LN53)&lt;=1,$F53+$G53&gt;=PrSettings!$M$8),(ABS(LM53-$F53)&lt;=1)*(ABS(LN53-$G53)&lt;=1)*1,""))),"")</f>
        <v/>
      </c>
      <c r="LT53" s="320" t="n">
        <f aca="false">IF(OR(($C53&lt;&gt;"")*(LI53&lt;&gt;""),($E53&lt;&gt;"")*(LK53&lt;&gt;"")),($B53=LI53)*1+($D53=LK53)*1,"")</f>
        <v>2</v>
      </c>
      <c r="LU53" s="107"/>
      <c r="LV53" s="227" t="n">
        <f aca="false">$B53</f>
        <v>2</v>
      </c>
      <c r="LW53" s="228" t="str">
        <f aca="false">$C53</f>
        <v>France</v>
      </c>
      <c r="LX53" s="229" t="n">
        <f aca="false">$D53</f>
        <v>17</v>
      </c>
      <c r="LY53" s="228" t="str">
        <f aca="false">$E53</f>
        <v>Czechia</v>
      </c>
      <c r="LZ53" s="232"/>
      <c r="MA53" s="232"/>
      <c r="MB53" s="319" t="n">
        <f aca="false">COUNTIF(LV$57:LV$60,LX58)+COUNTIF(LX$57:LX$60,LX58)</f>
        <v>0</v>
      </c>
      <c r="MC53" s="229" t="str">
        <f aca="false">IF(($F53&lt;&gt;"")*($G53&lt;&gt;"")*(LZ53&lt;&gt;"")*(MA53&lt;&gt;""),IF(MG53&lt;&gt;2,"0",($F53&gt;$G53)*(LZ53&gt;MA53)+($F53=$G53)*(LZ53=MA53)+($F53&lt;$G53)*(LZ53&lt;MA53)),"")</f>
        <v/>
      </c>
      <c r="MD53" s="229" t="str">
        <f aca="false">IF((MC53&lt;&gt;""),IF(OR($F53&lt;&gt;$G53,PrSettings!$M$4="●"),(($F53-$G53)=(LZ53-MA53))*1,0),"")</f>
        <v/>
      </c>
      <c r="ME53" s="229" t="str">
        <f aca="false">IF((MD53&lt;&gt;""),($F53=LZ53)*($G53=MA53),"")</f>
        <v/>
      </c>
      <c r="MF53" s="229" t="str">
        <f aca="false">IF(MC53&lt;&gt;"",IF(ABS($F53-$G53)&gt;=PrSettings!$M$7,(ABS($F53-$G53-LZ53+MA53)&lt;=1)*1,IF(AND(MC53,$F53=$G53,$F53&gt;=PrSettings!$M$6),(ABS(LZ53-$F53)&lt;=1)*1,IF(AND(ABS($F53-$G53-LZ53+MA53)&lt;=1,$F53+$G53&gt;=PrSettings!$M$8),(ABS(LZ53-$F53)&lt;=1)*(ABS(MA53-$G53)&lt;=1)*1,""))),"")</f>
        <v/>
      </c>
      <c r="MG53" s="320" t="n">
        <f aca="false">IF(OR(($C53&lt;&gt;"")*(LV53&lt;&gt;""),($E53&lt;&gt;"")*(LX53&lt;&gt;"")),($B53=LV53)*1+($D53=LX53)*1,"")</f>
        <v>2</v>
      </c>
    </row>
    <row r="54" customFormat="false" ht="15.75" hidden="false" customHeight="true" outlineLevel="0" collapsed="false">
      <c r="A54" s="153"/>
      <c r="B54" s="227" t="n">
        <f aca="false" t="array" ref="B54:B54">IF(C54="","",INDEX(Groups!$C$7:$C$35,MATCH(C54,Groups!$D$7:$D$35,0)))</f>
        <v>5</v>
      </c>
      <c r="C54" s="228" t="str">
        <f aca="true">INDIRECT("'"&amp;References!$A$1&amp;"'!"&amp;"$T$54")</f>
        <v>England</v>
      </c>
      <c r="D54" s="229" t="n">
        <f aca="false" t="array" ref="D54:D54">IF(E54="","",INDEX(Groups!$C$7:$C$35,MATCH(E54,Groups!$D$7:$D$35,0)))</f>
        <v>8</v>
      </c>
      <c r="E54" s="228" t="str">
        <f aca="true">INDIRECT("'"&amp;References!$A$1&amp;"'!"&amp;"$U$54")</f>
        <v>Romania</v>
      </c>
      <c r="F54" s="230" t="n">
        <f aca="true">IF(AND(INDIRECT("'"&amp;References!$A$1&amp;"'!"&amp;"$T$55")&lt;&gt;"",INDIRECT("'"&amp;References!$A$1&amp;"'!"&amp;"$U$55")&lt;&gt;""),INDIRECT("'"&amp;References!$A$1&amp;"'!"&amp;"$T$55"),"")</f>
        <v>3</v>
      </c>
      <c r="G54" s="231" t="n">
        <f aca="true">IF(AND(INDIRECT("'"&amp;References!$A$1&amp;"'!"&amp;"$T$55")&lt;&gt;"",INDIRECT("'"&amp;References!$A$1&amp;"'!"&amp;"$U$55")&lt;&gt;""),INDIRECT("'"&amp;References!$A$1&amp;"'!"&amp;"$U$55"),"")</f>
        <v>0</v>
      </c>
      <c r="H54" s="107"/>
      <c r="I54" s="227" t="n">
        <f aca="false">$B54</f>
        <v>5</v>
      </c>
      <c r="J54" s="228" t="str">
        <f aca="false">$C54</f>
        <v>England</v>
      </c>
      <c r="K54" s="229" t="n">
        <f aca="false">$D54</f>
        <v>8</v>
      </c>
      <c r="L54" s="228" t="str">
        <f aca="false">$E54</f>
        <v>Romania</v>
      </c>
      <c r="M54" s="232"/>
      <c r="N54" s="232"/>
      <c r="O54" s="319" t="n">
        <f aca="false">COUNTIF(I$57:I$60,K59)+COUNTIF(K$57:K$60,K59)</f>
        <v>0</v>
      </c>
      <c r="P54" s="229" t="str">
        <f aca="false">IF(($F54&lt;&gt;"")*($G54&lt;&gt;"")*(M54&lt;&gt;"")*(N54&lt;&gt;""),IF(T54&lt;&gt;2,"0",($F54&gt;$G54)*(M54&gt;N54)+($F54=$G54)*(M54=N54)+($F54&lt;$G54)*(M54&lt;N54)),"")</f>
        <v/>
      </c>
      <c r="Q54" s="229" t="str">
        <f aca="false">IF((P54&lt;&gt;""),IF(OR($F54&lt;&gt;$G54,PrSettings!$M$4="●"),(($F54-$G54)=(M54-N54))*1,0),"")</f>
        <v/>
      </c>
      <c r="R54" s="229" t="str">
        <f aca="false">IF((Q54&lt;&gt;""),($F54=M54)*($G54=N54),"")</f>
        <v/>
      </c>
      <c r="S54" s="229" t="str">
        <f aca="false">IF(P54&lt;&gt;"",IF(ABS($F54-$G54)&gt;=PrSettings!$M$7,(ABS($F54-$G54-M54+N54)&lt;=1)*1,IF(AND(P54,$F54=$G54,$F54&gt;=PrSettings!$M$6),(ABS(M54-$F54)&lt;=1)*1,IF(AND(ABS($F54-$G54-M54+N54)&lt;=1,$F54+$G54&gt;=PrSettings!$M$8),(ABS(M54-$F54)&lt;=1)*(ABS(N54-$G54)&lt;=1)*1,""))),"")</f>
        <v/>
      </c>
      <c r="T54" s="320" t="n">
        <f aca="false">IF(OR(($C54&lt;&gt;"")*(I54&lt;&gt;""),($E54&lt;&gt;"")*(K54&lt;&gt;"")),($B54=I54)*1+($D54=K54)*1,"")</f>
        <v>2</v>
      </c>
      <c r="U54" s="107"/>
      <c r="V54" s="227" t="n">
        <f aca="false">$B54</f>
        <v>5</v>
      </c>
      <c r="W54" s="228" t="str">
        <f aca="false">$C54</f>
        <v>England</v>
      </c>
      <c r="X54" s="229" t="n">
        <f aca="false">$D54</f>
        <v>8</v>
      </c>
      <c r="Y54" s="228" t="str">
        <f aca="false">$E54</f>
        <v>Romania</v>
      </c>
      <c r="Z54" s="232"/>
      <c r="AA54" s="232"/>
      <c r="AB54" s="319" t="n">
        <f aca="false">COUNTIF(V$57:V$60,X59)+COUNTIF(X$57:X$60,X59)</f>
        <v>0</v>
      </c>
      <c r="AC54" s="229" t="str">
        <f aca="false">IF(($F54&lt;&gt;"")*($G54&lt;&gt;"")*(Z54&lt;&gt;"")*(AA54&lt;&gt;""),IF(AG54&lt;&gt;2,"0",($F54&gt;$G54)*(Z54&gt;AA54)+($F54=$G54)*(Z54=AA54)+($F54&lt;$G54)*(Z54&lt;AA54)),"")</f>
        <v/>
      </c>
      <c r="AD54" s="229" t="str">
        <f aca="false">IF((AC54&lt;&gt;""),IF(OR($F54&lt;&gt;$G54,PrSettings!$M$4="●"),(($F54-$G54)=(Z54-AA54))*1,0),"")</f>
        <v/>
      </c>
      <c r="AE54" s="229" t="str">
        <f aca="false">IF((AD54&lt;&gt;""),($F54=Z54)*($G54=AA54),"")</f>
        <v/>
      </c>
      <c r="AF54" s="229" t="str">
        <f aca="false">IF(AC54&lt;&gt;"",IF(ABS($F54-$G54)&gt;=PrSettings!$M$7,(ABS($F54-$G54-Z54+AA54)&lt;=1)*1,IF(AND(AC54,$F54=$G54,$F54&gt;=PrSettings!$M$6),(ABS(Z54-$F54)&lt;=1)*1,IF(AND(ABS($F54-$G54-Z54+AA54)&lt;=1,$F54+$G54&gt;=PrSettings!$M$8),(ABS(Z54-$F54)&lt;=1)*(ABS(AA54-$G54)&lt;=1)*1,""))),"")</f>
        <v/>
      </c>
      <c r="AG54" s="320" t="n">
        <f aca="false">IF(OR(($C54&lt;&gt;"")*(V54&lt;&gt;""),($E54&lt;&gt;"")*(X54&lt;&gt;"")),($B54=V54)*1+($D54=X54)*1,"")</f>
        <v>2</v>
      </c>
      <c r="AH54" s="107"/>
      <c r="AI54" s="227" t="n">
        <f aca="false">$B54</f>
        <v>5</v>
      </c>
      <c r="AJ54" s="228" t="str">
        <f aca="false">$C54</f>
        <v>England</v>
      </c>
      <c r="AK54" s="229" t="n">
        <f aca="false">$D54</f>
        <v>8</v>
      </c>
      <c r="AL54" s="228" t="str">
        <f aca="false">$E54</f>
        <v>Romania</v>
      </c>
      <c r="AM54" s="232"/>
      <c r="AN54" s="232"/>
      <c r="AO54" s="319" t="n">
        <f aca="false">COUNTIF(AI$57:AI$60,AK59)+COUNTIF(AK$57:AK$60,AK59)</f>
        <v>0</v>
      </c>
      <c r="AP54" s="229" t="str">
        <f aca="false">IF(($F54&lt;&gt;"")*($G54&lt;&gt;"")*(AM54&lt;&gt;"")*(AN54&lt;&gt;""),IF(AT54&lt;&gt;2,"0",($F54&gt;$G54)*(AM54&gt;AN54)+($F54=$G54)*(AM54=AN54)+($F54&lt;$G54)*(AM54&lt;AN54)),"")</f>
        <v/>
      </c>
      <c r="AQ54" s="229" t="str">
        <f aca="false">IF((AP54&lt;&gt;""),IF(OR($F54&lt;&gt;$G54,PrSettings!$M$4="●"),(($F54-$G54)=(AM54-AN54))*1,0),"")</f>
        <v/>
      </c>
      <c r="AR54" s="229" t="str">
        <f aca="false">IF((AQ54&lt;&gt;""),($F54=AM54)*($G54=AN54),"")</f>
        <v/>
      </c>
      <c r="AS54" s="229" t="str">
        <f aca="false">IF(AP54&lt;&gt;"",IF(ABS($F54-$G54)&gt;=PrSettings!$M$7,(ABS($F54-$G54-AM54+AN54)&lt;=1)*1,IF(AND(AP54,$F54=$G54,$F54&gt;=PrSettings!$M$6),(ABS(AM54-$F54)&lt;=1)*1,IF(AND(ABS($F54-$G54-AM54+AN54)&lt;=1,$F54+$G54&gt;=PrSettings!$M$8),(ABS(AM54-$F54)&lt;=1)*(ABS(AN54-$G54)&lt;=1)*1,""))),"")</f>
        <v/>
      </c>
      <c r="AT54" s="320" t="n">
        <f aca="false">IF(OR(($C54&lt;&gt;"")*(AI54&lt;&gt;""),($E54&lt;&gt;"")*(AK54&lt;&gt;"")),($B54=AI54)*1+($D54=AK54)*1,"")</f>
        <v>2</v>
      </c>
      <c r="AU54" s="107"/>
      <c r="AV54" s="227" t="n">
        <f aca="false">$B54</f>
        <v>5</v>
      </c>
      <c r="AW54" s="228" t="str">
        <f aca="false">$C54</f>
        <v>England</v>
      </c>
      <c r="AX54" s="229" t="n">
        <f aca="false">$D54</f>
        <v>8</v>
      </c>
      <c r="AY54" s="228" t="str">
        <f aca="false">$E54</f>
        <v>Romania</v>
      </c>
      <c r="AZ54" s="232"/>
      <c r="BA54" s="232"/>
      <c r="BB54" s="319" t="n">
        <f aca="false">COUNTIF(AV$57:AV$60,AX59)+COUNTIF(AX$57:AX$60,AX59)</f>
        <v>0</v>
      </c>
      <c r="BC54" s="229" t="str">
        <f aca="false">IF(($F54&lt;&gt;"")*($G54&lt;&gt;"")*(AZ54&lt;&gt;"")*(BA54&lt;&gt;""),IF(BG54&lt;&gt;2,"0",($F54&gt;$G54)*(AZ54&gt;BA54)+($F54=$G54)*(AZ54=BA54)+($F54&lt;$G54)*(AZ54&lt;BA54)),"")</f>
        <v/>
      </c>
      <c r="BD54" s="229" t="str">
        <f aca="false">IF((BC54&lt;&gt;""),IF(OR($F54&lt;&gt;$G54,PrSettings!$M$4="●"),(($F54-$G54)=(AZ54-BA54))*1,0),"")</f>
        <v/>
      </c>
      <c r="BE54" s="229" t="str">
        <f aca="false">IF((BD54&lt;&gt;""),($F54=AZ54)*($G54=BA54),"")</f>
        <v/>
      </c>
      <c r="BF54" s="229" t="str">
        <f aca="false">IF(BC54&lt;&gt;"",IF(ABS($F54-$G54)&gt;=PrSettings!$M$7,(ABS($F54-$G54-AZ54+BA54)&lt;=1)*1,IF(AND(BC54,$F54=$G54,$F54&gt;=PrSettings!$M$6),(ABS(AZ54-$F54)&lt;=1)*1,IF(AND(ABS($F54-$G54-AZ54+BA54)&lt;=1,$F54+$G54&gt;=PrSettings!$M$8),(ABS(AZ54-$F54)&lt;=1)*(ABS(BA54-$G54)&lt;=1)*1,""))),"")</f>
        <v/>
      </c>
      <c r="BG54" s="320" t="n">
        <f aca="false">IF(OR(($C54&lt;&gt;"")*(AV54&lt;&gt;""),($E54&lt;&gt;"")*(AX54&lt;&gt;"")),($B54=AV54)*1+($D54=AX54)*1,"")</f>
        <v>2</v>
      </c>
      <c r="BH54" s="107"/>
      <c r="BI54" s="227" t="n">
        <f aca="false">$B54</f>
        <v>5</v>
      </c>
      <c r="BJ54" s="228" t="str">
        <f aca="false">$C54</f>
        <v>England</v>
      </c>
      <c r="BK54" s="229" t="n">
        <f aca="false">$D54</f>
        <v>8</v>
      </c>
      <c r="BL54" s="228" t="str">
        <f aca="false">$E54</f>
        <v>Romania</v>
      </c>
      <c r="BM54" s="232"/>
      <c r="BN54" s="232"/>
      <c r="BO54" s="319" t="n">
        <f aca="false">COUNTIF(BI$57:BI$60,BK59)+COUNTIF(BK$57:BK$60,BK59)</f>
        <v>0</v>
      </c>
      <c r="BP54" s="229" t="str">
        <f aca="false">IF(($F54&lt;&gt;"")*($G54&lt;&gt;"")*(BM54&lt;&gt;"")*(BN54&lt;&gt;""),IF(BT54&lt;&gt;2,"0",($F54&gt;$G54)*(BM54&gt;BN54)+($F54=$G54)*(BM54=BN54)+($F54&lt;$G54)*(BM54&lt;BN54)),"")</f>
        <v/>
      </c>
      <c r="BQ54" s="229" t="str">
        <f aca="false">IF((BP54&lt;&gt;""),IF(OR($F54&lt;&gt;$G54,PrSettings!$M$4="●"),(($F54-$G54)=(BM54-BN54))*1,0),"")</f>
        <v/>
      </c>
      <c r="BR54" s="229" t="str">
        <f aca="false">IF((BQ54&lt;&gt;""),($F54=BM54)*($G54=BN54),"")</f>
        <v/>
      </c>
      <c r="BS54" s="229" t="str">
        <f aca="false">IF(BP54&lt;&gt;"",IF(ABS($F54-$G54)&gt;=PrSettings!$M$7,(ABS($F54-$G54-BM54+BN54)&lt;=1)*1,IF(AND(BP54,$F54=$G54,$F54&gt;=PrSettings!$M$6),(ABS(BM54-$F54)&lt;=1)*1,IF(AND(ABS($F54-$G54-BM54+BN54)&lt;=1,$F54+$G54&gt;=PrSettings!$M$8),(ABS(BM54-$F54)&lt;=1)*(ABS(BN54-$G54)&lt;=1)*1,""))),"")</f>
        <v/>
      </c>
      <c r="BT54" s="320" t="n">
        <f aca="false">IF(OR(($C54&lt;&gt;"")*(BI54&lt;&gt;""),($E54&lt;&gt;"")*(BK54&lt;&gt;"")),($B54=BI54)*1+($D54=BK54)*1,"")</f>
        <v>2</v>
      </c>
      <c r="BU54" s="107"/>
      <c r="BV54" s="227" t="n">
        <f aca="false">$B54</f>
        <v>5</v>
      </c>
      <c r="BW54" s="228" t="str">
        <f aca="false">$C54</f>
        <v>England</v>
      </c>
      <c r="BX54" s="229" t="n">
        <f aca="false">$D54</f>
        <v>8</v>
      </c>
      <c r="BY54" s="228" t="str">
        <f aca="false">$E54</f>
        <v>Romania</v>
      </c>
      <c r="BZ54" s="232"/>
      <c r="CA54" s="232"/>
      <c r="CB54" s="319" t="n">
        <f aca="false">COUNTIF(BV$57:BV$60,BX59)+COUNTIF(BX$57:BX$60,BX59)</f>
        <v>0</v>
      </c>
      <c r="CC54" s="229" t="str">
        <f aca="false">IF(($F54&lt;&gt;"")*($G54&lt;&gt;"")*(BZ54&lt;&gt;"")*(CA54&lt;&gt;""),IF(CG54&lt;&gt;2,"0",($F54&gt;$G54)*(BZ54&gt;CA54)+($F54=$G54)*(BZ54=CA54)+($F54&lt;$G54)*(BZ54&lt;CA54)),"")</f>
        <v/>
      </c>
      <c r="CD54" s="229" t="str">
        <f aca="false">IF((CC54&lt;&gt;""),IF(OR($F54&lt;&gt;$G54,PrSettings!$M$4="●"),(($F54-$G54)=(BZ54-CA54))*1,0),"")</f>
        <v/>
      </c>
      <c r="CE54" s="229" t="str">
        <f aca="false">IF((CD54&lt;&gt;""),($F54=BZ54)*($G54=CA54),"")</f>
        <v/>
      </c>
      <c r="CF54" s="229" t="str">
        <f aca="false">IF(CC54&lt;&gt;"",IF(ABS($F54-$G54)&gt;=PrSettings!$M$7,(ABS($F54-$G54-BZ54+CA54)&lt;=1)*1,IF(AND(CC54,$F54=$G54,$F54&gt;=PrSettings!$M$6),(ABS(BZ54-$F54)&lt;=1)*1,IF(AND(ABS($F54-$G54-BZ54+CA54)&lt;=1,$F54+$G54&gt;=PrSettings!$M$8),(ABS(BZ54-$F54)&lt;=1)*(ABS(CA54-$G54)&lt;=1)*1,""))),"")</f>
        <v/>
      </c>
      <c r="CG54" s="320" t="n">
        <f aca="false">IF(OR(($C54&lt;&gt;"")*(BV54&lt;&gt;""),($E54&lt;&gt;"")*(BX54&lt;&gt;"")),($B54=BV54)*1+($D54=BX54)*1,"")</f>
        <v>2</v>
      </c>
      <c r="CH54" s="107"/>
      <c r="CI54" s="227" t="n">
        <f aca="false">$B54</f>
        <v>5</v>
      </c>
      <c r="CJ54" s="228" t="str">
        <f aca="false">$C54</f>
        <v>England</v>
      </c>
      <c r="CK54" s="229" t="n">
        <f aca="false">$D54</f>
        <v>8</v>
      </c>
      <c r="CL54" s="228" t="str">
        <f aca="false">$E54</f>
        <v>Romania</v>
      </c>
      <c r="CM54" s="232"/>
      <c r="CN54" s="232"/>
      <c r="CO54" s="319" t="n">
        <f aca="false">COUNTIF(CI$57:CI$60,CK59)+COUNTIF(CK$57:CK$60,CK59)</f>
        <v>0</v>
      </c>
      <c r="CP54" s="229" t="str">
        <f aca="false">IF(($F54&lt;&gt;"")*($G54&lt;&gt;"")*(CM54&lt;&gt;"")*(CN54&lt;&gt;""),IF(CT54&lt;&gt;2,"0",($F54&gt;$G54)*(CM54&gt;CN54)+($F54=$G54)*(CM54=CN54)+($F54&lt;$G54)*(CM54&lt;CN54)),"")</f>
        <v/>
      </c>
      <c r="CQ54" s="229" t="str">
        <f aca="false">IF((CP54&lt;&gt;""),IF(OR($F54&lt;&gt;$G54,PrSettings!$M$4="●"),(($F54-$G54)=(CM54-CN54))*1,0),"")</f>
        <v/>
      </c>
      <c r="CR54" s="229" t="str">
        <f aca="false">IF((CQ54&lt;&gt;""),($F54=CM54)*($G54=CN54),"")</f>
        <v/>
      </c>
      <c r="CS54" s="229" t="str">
        <f aca="false">IF(CP54&lt;&gt;"",IF(ABS($F54-$G54)&gt;=PrSettings!$M$7,(ABS($F54-$G54-CM54+CN54)&lt;=1)*1,IF(AND(CP54,$F54=$G54,$F54&gt;=PrSettings!$M$6),(ABS(CM54-$F54)&lt;=1)*1,IF(AND(ABS($F54-$G54-CM54+CN54)&lt;=1,$F54+$G54&gt;=PrSettings!$M$8),(ABS(CM54-$F54)&lt;=1)*(ABS(CN54-$G54)&lt;=1)*1,""))),"")</f>
        <v/>
      </c>
      <c r="CT54" s="320" t="n">
        <f aca="false">IF(OR(($C54&lt;&gt;"")*(CI54&lt;&gt;""),($E54&lt;&gt;"")*(CK54&lt;&gt;"")),($B54=CI54)*1+($D54=CK54)*1,"")</f>
        <v>2</v>
      </c>
      <c r="CU54" s="107"/>
      <c r="CV54" s="227" t="n">
        <f aca="false">$B54</f>
        <v>5</v>
      </c>
      <c r="CW54" s="228" t="str">
        <f aca="false">$C54</f>
        <v>England</v>
      </c>
      <c r="CX54" s="229" t="n">
        <f aca="false">$D54</f>
        <v>8</v>
      </c>
      <c r="CY54" s="228" t="str">
        <f aca="false">$E54</f>
        <v>Romania</v>
      </c>
      <c r="CZ54" s="232"/>
      <c r="DA54" s="232"/>
      <c r="DB54" s="319" t="n">
        <f aca="false">COUNTIF(CV$57:CV$60,CX59)+COUNTIF(CX$57:CX$60,CX59)</f>
        <v>0</v>
      </c>
      <c r="DC54" s="229" t="str">
        <f aca="false">IF(($F54&lt;&gt;"")*($G54&lt;&gt;"")*(CZ54&lt;&gt;"")*(DA54&lt;&gt;""),IF(DG54&lt;&gt;2,"0",($F54&gt;$G54)*(CZ54&gt;DA54)+($F54=$G54)*(CZ54=DA54)+($F54&lt;$G54)*(CZ54&lt;DA54)),"")</f>
        <v/>
      </c>
      <c r="DD54" s="229" t="str">
        <f aca="false">IF((DC54&lt;&gt;""),IF(OR($F54&lt;&gt;$G54,PrSettings!$M$4="●"),(($F54-$G54)=(CZ54-DA54))*1,0),"")</f>
        <v/>
      </c>
      <c r="DE54" s="229" t="str">
        <f aca="false">IF((DD54&lt;&gt;""),($F54=CZ54)*($G54=DA54),"")</f>
        <v/>
      </c>
      <c r="DF54" s="229" t="str">
        <f aca="false">IF(DC54&lt;&gt;"",IF(ABS($F54-$G54)&gt;=PrSettings!$M$7,(ABS($F54-$G54-CZ54+DA54)&lt;=1)*1,IF(AND(DC54,$F54=$G54,$F54&gt;=PrSettings!$M$6),(ABS(CZ54-$F54)&lt;=1)*1,IF(AND(ABS($F54-$G54-CZ54+DA54)&lt;=1,$F54+$G54&gt;=PrSettings!$M$8),(ABS(CZ54-$F54)&lt;=1)*(ABS(DA54-$G54)&lt;=1)*1,""))),"")</f>
        <v/>
      </c>
      <c r="DG54" s="320" t="n">
        <f aca="false">IF(OR(($C54&lt;&gt;"")*(CV54&lt;&gt;""),($E54&lt;&gt;"")*(CX54&lt;&gt;"")),($B54=CV54)*1+($D54=CX54)*1,"")</f>
        <v>2</v>
      </c>
      <c r="DH54" s="107"/>
      <c r="DI54" s="227" t="n">
        <f aca="false">$B54</f>
        <v>5</v>
      </c>
      <c r="DJ54" s="228" t="str">
        <f aca="false">$C54</f>
        <v>England</v>
      </c>
      <c r="DK54" s="229" t="n">
        <f aca="false">$D54</f>
        <v>8</v>
      </c>
      <c r="DL54" s="228" t="str">
        <f aca="false">$E54</f>
        <v>Romania</v>
      </c>
      <c r="DM54" s="232"/>
      <c r="DN54" s="232"/>
      <c r="DO54" s="319" t="n">
        <f aca="false">COUNTIF(DI$57:DI$60,DK59)+COUNTIF(DK$57:DK$60,DK59)</f>
        <v>0</v>
      </c>
      <c r="DP54" s="229" t="str">
        <f aca="false">IF(($F54&lt;&gt;"")*($G54&lt;&gt;"")*(DM54&lt;&gt;"")*(DN54&lt;&gt;""),IF(DT54&lt;&gt;2,"0",($F54&gt;$G54)*(DM54&gt;DN54)+($F54=$G54)*(DM54=DN54)+($F54&lt;$G54)*(DM54&lt;DN54)),"")</f>
        <v/>
      </c>
      <c r="DQ54" s="229" t="str">
        <f aca="false">IF((DP54&lt;&gt;""),IF(OR($F54&lt;&gt;$G54,PrSettings!$M$4="●"),(($F54-$G54)=(DM54-DN54))*1,0),"")</f>
        <v/>
      </c>
      <c r="DR54" s="229" t="str">
        <f aca="false">IF((DQ54&lt;&gt;""),($F54=DM54)*($G54=DN54),"")</f>
        <v/>
      </c>
      <c r="DS54" s="229" t="str">
        <f aca="false">IF(DP54&lt;&gt;"",IF(ABS($F54-$G54)&gt;=PrSettings!$M$7,(ABS($F54-$G54-DM54+DN54)&lt;=1)*1,IF(AND(DP54,$F54=$G54,$F54&gt;=PrSettings!$M$6),(ABS(DM54-$F54)&lt;=1)*1,IF(AND(ABS($F54-$G54-DM54+DN54)&lt;=1,$F54+$G54&gt;=PrSettings!$M$8),(ABS(DM54-$F54)&lt;=1)*(ABS(DN54-$G54)&lt;=1)*1,""))),"")</f>
        <v/>
      </c>
      <c r="DT54" s="320" t="n">
        <f aca="false">IF(OR(($C54&lt;&gt;"")*(DI54&lt;&gt;""),($E54&lt;&gt;"")*(DK54&lt;&gt;"")),($B54=DI54)*1+($D54=DK54)*1,"")</f>
        <v>2</v>
      </c>
      <c r="DU54" s="107"/>
      <c r="DV54" s="227" t="n">
        <f aca="false">$B54</f>
        <v>5</v>
      </c>
      <c r="DW54" s="228" t="str">
        <f aca="false">$C54</f>
        <v>England</v>
      </c>
      <c r="DX54" s="229" t="n">
        <f aca="false">$D54</f>
        <v>8</v>
      </c>
      <c r="DY54" s="228" t="str">
        <f aca="false">$E54</f>
        <v>Romania</v>
      </c>
      <c r="DZ54" s="232"/>
      <c r="EA54" s="232"/>
      <c r="EB54" s="319" t="n">
        <f aca="false">COUNTIF(DV$57:DV$60,DX59)+COUNTIF(DX$57:DX$60,DX59)</f>
        <v>0</v>
      </c>
      <c r="EC54" s="229" t="str">
        <f aca="false">IF(($F54&lt;&gt;"")*($G54&lt;&gt;"")*(DZ54&lt;&gt;"")*(EA54&lt;&gt;""),IF(EG54&lt;&gt;2,"0",($F54&gt;$G54)*(DZ54&gt;EA54)+($F54=$G54)*(DZ54=EA54)+($F54&lt;$G54)*(DZ54&lt;EA54)),"")</f>
        <v/>
      </c>
      <c r="ED54" s="229" t="str">
        <f aca="false">IF((EC54&lt;&gt;""),IF(OR($F54&lt;&gt;$G54,PrSettings!$M$4="●"),(($F54-$G54)=(DZ54-EA54))*1,0),"")</f>
        <v/>
      </c>
      <c r="EE54" s="229" t="str">
        <f aca="false">IF((ED54&lt;&gt;""),($F54=DZ54)*($G54=EA54),"")</f>
        <v/>
      </c>
      <c r="EF54" s="229" t="str">
        <f aca="false">IF(EC54&lt;&gt;"",IF(ABS($F54-$G54)&gt;=PrSettings!$M$7,(ABS($F54-$G54-DZ54+EA54)&lt;=1)*1,IF(AND(EC54,$F54=$G54,$F54&gt;=PrSettings!$M$6),(ABS(DZ54-$F54)&lt;=1)*1,IF(AND(ABS($F54-$G54-DZ54+EA54)&lt;=1,$F54+$G54&gt;=PrSettings!$M$8),(ABS(DZ54-$F54)&lt;=1)*(ABS(EA54-$G54)&lt;=1)*1,""))),"")</f>
        <v/>
      </c>
      <c r="EG54" s="320" t="n">
        <f aca="false">IF(OR(($C54&lt;&gt;"")*(DV54&lt;&gt;""),($E54&lt;&gt;"")*(DX54&lt;&gt;"")),($B54=DV54)*1+($D54=DX54)*1,"")</f>
        <v>2</v>
      </c>
      <c r="EH54" s="107"/>
      <c r="EI54" s="227" t="n">
        <f aca="false">$B54</f>
        <v>5</v>
      </c>
      <c r="EJ54" s="228" t="str">
        <f aca="false">$C54</f>
        <v>England</v>
      </c>
      <c r="EK54" s="229" t="n">
        <f aca="false">$D54</f>
        <v>8</v>
      </c>
      <c r="EL54" s="228" t="str">
        <f aca="false">$E54</f>
        <v>Romania</v>
      </c>
      <c r="EM54" s="232"/>
      <c r="EN54" s="232"/>
      <c r="EO54" s="319" t="n">
        <f aca="false">COUNTIF(EI$57:EI$60,EK59)+COUNTIF(EK$57:EK$60,EK59)</f>
        <v>0</v>
      </c>
      <c r="EP54" s="229" t="str">
        <f aca="false">IF(($F54&lt;&gt;"")*($G54&lt;&gt;"")*(EM54&lt;&gt;"")*(EN54&lt;&gt;""),IF(ET54&lt;&gt;2,"0",($F54&gt;$G54)*(EM54&gt;EN54)+($F54=$G54)*(EM54=EN54)+($F54&lt;$G54)*(EM54&lt;EN54)),"")</f>
        <v/>
      </c>
      <c r="EQ54" s="229" t="str">
        <f aca="false">IF((EP54&lt;&gt;""),IF(OR($F54&lt;&gt;$G54,PrSettings!$M$4="●"),(($F54-$G54)=(EM54-EN54))*1,0),"")</f>
        <v/>
      </c>
      <c r="ER54" s="229" t="str">
        <f aca="false">IF((EQ54&lt;&gt;""),($F54=EM54)*($G54=EN54),"")</f>
        <v/>
      </c>
      <c r="ES54" s="229" t="str">
        <f aca="false">IF(EP54&lt;&gt;"",IF(ABS($F54-$G54)&gt;=PrSettings!$M$7,(ABS($F54-$G54-EM54+EN54)&lt;=1)*1,IF(AND(EP54,$F54=$G54,$F54&gt;=PrSettings!$M$6),(ABS(EM54-$F54)&lt;=1)*1,IF(AND(ABS($F54-$G54-EM54+EN54)&lt;=1,$F54+$G54&gt;=PrSettings!$M$8),(ABS(EM54-$F54)&lt;=1)*(ABS(EN54-$G54)&lt;=1)*1,""))),"")</f>
        <v/>
      </c>
      <c r="ET54" s="320" t="n">
        <f aca="false">IF(OR(($C54&lt;&gt;"")*(EI54&lt;&gt;""),($E54&lt;&gt;"")*(EK54&lt;&gt;"")),($B54=EI54)*1+($D54=EK54)*1,"")</f>
        <v>2</v>
      </c>
      <c r="EU54" s="107"/>
      <c r="EV54" s="227" t="n">
        <f aca="false">$B54</f>
        <v>5</v>
      </c>
      <c r="EW54" s="228" t="str">
        <f aca="false">$C54</f>
        <v>England</v>
      </c>
      <c r="EX54" s="229" t="n">
        <f aca="false">$D54</f>
        <v>8</v>
      </c>
      <c r="EY54" s="228" t="str">
        <f aca="false">$E54</f>
        <v>Romania</v>
      </c>
      <c r="EZ54" s="232"/>
      <c r="FA54" s="232"/>
      <c r="FB54" s="319" t="n">
        <f aca="false">COUNTIF(EV$57:EV$60,EX59)+COUNTIF(EX$57:EX$60,EX59)</f>
        <v>0</v>
      </c>
      <c r="FC54" s="229" t="str">
        <f aca="false">IF(($F54&lt;&gt;"")*($G54&lt;&gt;"")*(EZ54&lt;&gt;"")*(FA54&lt;&gt;""),IF(FG54&lt;&gt;2,"0",($F54&gt;$G54)*(EZ54&gt;FA54)+($F54=$G54)*(EZ54=FA54)+($F54&lt;$G54)*(EZ54&lt;FA54)),"")</f>
        <v/>
      </c>
      <c r="FD54" s="229" t="str">
        <f aca="false">IF((FC54&lt;&gt;""),IF(OR($F54&lt;&gt;$G54,PrSettings!$M$4="●"),(($F54-$G54)=(EZ54-FA54))*1,0),"")</f>
        <v/>
      </c>
      <c r="FE54" s="229" t="str">
        <f aca="false">IF((FD54&lt;&gt;""),($F54=EZ54)*($G54=FA54),"")</f>
        <v/>
      </c>
      <c r="FF54" s="229" t="str">
        <f aca="false">IF(FC54&lt;&gt;"",IF(ABS($F54-$G54)&gt;=PrSettings!$M$7,(ABS($F54-$G54-EZ54+FA54)&lt;=1)*1,IF(AND(FC54,$F54=$G54,$F54&gt;=PrSettings!$M$6),(ABS(EZ54-$F54)&lt;=1)*1,IF(AND(ABS($F54-$G54-EZ54+FA54)&lt;=1,$F54+$G54&gt;=PrSettings!$M$8),(ABS(EZ54-$F54)&lt;=1)*(ABS(FA54-$G54)&lt;=1)*1,""))),"")</f>
        <v/>
      </c>
      <c r="FG54" s="320" t="n">
        <f aca="false">IF(OR(($C54&lt;&gt;"")*(EV54&lt;&gt;""),($E54&lt;&gt;"")*(EX54&lt;&gt;"")),($B54=EV54)*1+($D54=EX54)*1,"")</f>
        <v>2</v>
      </c>
      <c r="FH54" s="107"/>
      <c r="FI54" s="227" t="n">
        <f aca="false">$B54</f>
        <v>5</v>
      </c>
      <c r="FJ54" s="228" t="str">
        <f aca="false">$C54</f>
        <v>England</v>
      </c>
      <c r="FK54" s="229" t="n">
        <f aca="false">$D54</f>
        <v>8</v>
      </c>
      <c r="FL54" s="228" t="str">
        <f aca="false">$E54</f>
        <v>Romania</v>
      </c>
      <c r="FM54" s="232"/>
      <c r="FN54" s="232"/>
      <c r="FO54" s="319" t="n">
        <f aca="false">COUNTIF(FI$57:FI$60,FK59)+COUNTIF(FK$57:FK$60,FK59)</f>
        <v>0</v>
      </c>
      <c r="FP54" s="229" t="str">
        <f aca="false">IF(($F54&lt;&gt;"")*($G54&lt;&gt;"")*(FM54&lt;&gt;"")*(FN54&lt;&gt;""),IF(FT54&lt;&gt;2,"0",($F54&gt;$G54)*(FM54&gt;FN54)+($F54=$G54)*(FM54=FN54)+($F54&lt;$G54)*(FM54&lt;FN54)),"")</f>
        <v/>
      </c>
      <c r="FQ54" s="229" t="str">
        <f aca="false">IF((FP54&lt;&gt;""),IF(OR($F54&lt;&gt;$G54,PrSettings!$M$4="●"),(($F54-$G54)=(FM54-FN54))*1,0),"")</f>
        <v/>
      </c>
      <c r="FR54" s="229" t="str">
        <f aca="false">IF((FQ54&lt;&gt;""),($F54=FM54)*($G54=FN54),"")</f>
        <v/>
      </c>
      <c r="FS54" s="229" t="str">
        <f aca="false">IF(FP54&lt;&gt;"",IF(ABS($F54-$G54)&gt;=PrSettings!$M$7,(ABS($F54-$G54-FM54+FN54)&lt;=1)*1,IF(AND(FP54,$F54=$G54,$F54&gt;=PrSettings!$M$6),(ABS(FM54-$F54)&lt;=1)*1,IF(AND(ABS($F54-$G54-FM54+FN54)&lt;=1,$F54+$G54&gt;=PrSettings!$M$8),(ABS(FM54-$F54)&lt;=1)*(ABS(FN54-$G54)&lt;=1)*1,""))),"")</f>
        <v/>
      </c>
      <c r="FT54" s="320" t="n">
        <f aca="false">IF(OR(($C54&lt;&gt;"")*(FI54&lt;&gt;""),($E54&lt;&gt;"")*(FK54&lt;&gt;"")),($B54=FI54)*1+($D54=FK54)*1,"")</f>
        <v>2</v>
      </c>
      <c r="FU54" s="107"/>
      <c r="FV54" s="227" t="n">
        <f aca="false">$B54</f>
        <v>5</v>
      </c>
      <c r="FW54" s="228" t="str">
        <f aca="false">$C54</f>
        <v>England</v>
      </c>
      <c r="FX54" s="229" t="n">
        <f aca="false">$D54</f>
        <v>8</v>
      </c>
      <c r="FY54" s="228" t="str">
        <f aca="false">$E54</f>
        <v>Romania</v>
      </c>
      <c r="FZ54" s="232"/>
      <c r="GA54" s="232"/>
      <c r="GB54" s="319" t="n">
        <f aca="false">COUNTIF(FV$57:FV$60,FX59)+COUNTIF(FX$57:FX$60,FX59)</f>
        <v>0</v>
      </c>
      <c r="GC54" s="229" t="str">
        <f aca="false">IF(($F54&lt;&gt;"")*($G54&lt;&gt;"")*(FZ54&lt;&gt;"")*(GA54&lt;&gt;""),IF(GG54&lt;&gt;2,"0",($F54&gt;$G54)*(FZ54&gt;GA54)+($F54=$G54)*(FZ54=GA54)+($F54&lt;$G54)*(FZ54&lt;GA54)),"")</f>
        <v/>
      </c>
      <c r="GD54" s="229" t="str">
        <f aca="false">IF((GC54&lt;&gt;""),IF(OR($F54&lt;&gt;$G54,PrSettings!$M$4="●"),(($F54-$G54)=(FZ54-GA54))*1,0),"")</f>
        <v/>
      </c>
      <c r="GE54" s="229" t="str">
        <f aca="false">IF((GD54&lt;&gt;""),($F54=FZ54)*($G54=GA54),"")</f>
        <v/>
      </c>
      <c r="GF54" s="229" t="str">
        <f aca="false">IF(GC54&lt;&gt;"",IF(ABS($F54-$G54)&gt;=PrSettings!$M$7,(ABS($F54-$G54-FZ54+GA54)&lt;=1)*1,IF(AND(GC54,$F54=$G54,$F54&gt;=PrSettings!$M$6),(ABS(FZ54-$F54)&lt;=1)*1,IF(AND(ABS($F54-$G54-FZ54+GA54)&lt;=1,$F54+$G54&gt;=PrSettings!$M$8),(ABS(FZ54-$F54)&lt;=1)*(ABS(GA54-$G54)&lt;=1)*1,""))),"")</f>
        <v/>
      </c>
      <c r="GG54" s="320" t="n">
        <f aca="false">IF(OR(($C54&lt;&gt;"")*(FV54&lt;&gt;""),($E54&lt;&gt;"")*(FX54&lt;&gt;"")),($B54=FV54)*1+($D54=FX54)*1,"")</f>
        <v>2</v>
      </c>
      <c r="GH54" s="107"/>
      <c r="GI54" s="227" t="n">
        <f aca="false">$B54</f>
        <v>5</v>
      </c>
      <c r="GJ54" s="228" t="str">
        <f aca="false">$C54</f>
        <v>England</v>
      </c>
      <c r="GK54" s="229" t="n">
        <f aca="false">$D54</f>
        <v>8</v>
      </c>
      <c r="GL54" s="228" t="str">
        <f aca="false">$E54</f>
        <v>Romania</v>
      </c>
      <c r="GM54" s="232"/>
      <c r="GN54" s="232"/>
      <c r="GO54" s="319" t="n">
        <f aca="false">COUNTIF(GI$57:GI$60,GK59)+COUNTIF(GK$57:GK$60,GK59)</f>
        <v>0</v>
      </c>
      <c r="GP54" s="229" t="str">
        <f aca="false">IF(($F54&lt;&gt;"")*($G54&lt;&gt;"")*(GM54&lt;&gt;"")*(GN54&lt;&gt;""),IF(GT54&lt;&gt;2,"0",($F54&gt;$G54)*(GM54&gt;GN54)+($F54=$G54)*(GM54=GN54)+($F54&lt;$G54)*(GM54&lt;GN54)),"")</f>
        <v/>
      </c>
      <c r="GQ54" s="229" t="str">
        <f aca="false">IF((GP54&lt;&gt;""),IF(OR($F54&lt;&gt;$G54,PrSettings!$M$4="●"),(($F54-$G54)=(GM54-GN54))*1,0),"")</f>
        <v/>
      </c>
      <c r="GR54" s="229" t="str">
        <f aca="false">IF((GQ54&lt;&gt;""),($F54=GM54)*($G54=GN54),"")</f>
        <v/>
      </c>
      <c r="GS54" s="229" t="str">
        <f aca="false">IF(GP54&lt;&gt;"",IF(ABS($F54-$G54)&gt;=PrSettings!$M$7,(ABS($F54-$G54-GM54+GN54)&lt;=1)*1,IF(AND(GP54,$F54=$G54,$F54&gt;=PrSettings!$M$6),(ABS(GM54-$F54)&lt;=1)*1,IF(AND(ABS($F54-$G54-GM54+GN54)&lt;=1,$F54+$G54&gt;=PrSettings!$M$8),(ABS(GM54-$F54)&lt;=1)*(ABS(GN54-$G54)&lt;=1)*1,""))),"")</f>
        <v/>
      </c>
      <c r="GT54" s="320" t="n">
        <f aca="false">IF(OR(($C54&lt;&gt;"")*(GI54&lt;&gt;""),($E54&lt;&gt;"")*(GK54&lt;&gt;"")),($B54=GI54)*1+($D54=GK54)*1,"")</f>
        <v>2</v>
      </c>
      <c r="GU54" s="107"/>
      <c r="GV54" s="227" t="n">
        <f aca="false">$B54</f>
        <v>5</v>
      </c>
      <c r="GW54" s="228" t="str">
        <f aca="false">$C54</f>
        <v>England</v>
      </c>
      <c r="GX54" s="229" t="n">
        <f aca="false">$D54</f>
        <v>8</v>
      </c>
      <c r="GY54" s="228" t="str">
        <f aca="false">$E54</f>
        <v>Romania</v>
      </c>
      <c r="GZ54" s="232"/>
      <c r="HA54" s="232"/>
      <c r="HB54" s="319" t="n">
        <f aca="false">COUNTIF(GV$57:GV$60,GX59)+COUNTIF(GX$57:GX$60,GX59)</f>
        <v>0</v>
      </c>
      <c r="HC54" s="229" t="str">
        <f aca="false">IF(($F54&lt;&gt;"")*($G54&lt;&gt;"")*(GZ54&lt;&gt;"")*(HA54&lt;&gt;""),IF(HG54&lt;&gt;2,"0",($F54&gt;$G54)*(GZ54&gt;HA54)+($F54=$G54)*(GZ54=HA54)+($F54&lt;$G54)*(GZ54&lt;HA54)),"")</f>
        <v/>
      </c>
      <c r="HD54" s="229" t="str">
        <f aca="false">IF((HC54&lt;&gt;""),IF(OR($F54&lt;&gt;$G54,PrSettings!$M$4="●"),(($F54-$G54)=(GZ54-HA54))*1,0),"")</f>
        <v/>
      </c>
      <c r="HE54" s="229" t="str">
        <f aca="false">IF((HD54&lt;&gt;""),($F54=GZ54)*($G54=HA54),"")</f>
        <v/>
      </c>
      <c r="HF54" s="229" t="str">
        <f aca="false">IF(HC54&lt;&gt;"",IF(ABS($F54-$G54)&gt;=PrSettings!$M$7,(ABS($F54-$G54-GZ54+HA54)&lt;=1)*1,IF(AND(HC54,$F54=$G54,$F54&gt;=PrSettings!$M$6),(ABS(GZ54-$F54)&lt;=1)*1,IF(AND(ABS($F54-$G54-GZ54+HA54)&lt;=1,$F54+$G54&gt;=PrSettings!$M$8),(ABS(GZ54-$F54)&lt;=1)*(ABS(HA54-$G54)&lt;=1)*1,""))),"")</f>
        <v/>
      </c>
      <c r="HG54" s="320" t="n">
        <f aca="false">IF(OR(($C54&lt;&gt;"")*(GV54&lt;&gt;""),($E54&lt;&gt;"")*(GX54&lt;&gt;"")),($B54=GV54)*1+($D54=GX54)*1,"")</f>
        <v>2</v>
      </c>
      <c r="HH54" s="107"/>
      <c r="HI54" s="227" t="n">
        <f aca="false">$B54</f>
        <v>5</v>
      </c>
      <c r="HJ54" s="228" t="str">
        <f aca="false">$C54</f>
        <v>England</v>
      </c>
      <c r="HK54" s="229" t="n">
        <f aca="false">$D54</f>
        <v>8</v>
      </c>
      <c r="HL54" s="228" t="str">
        <f aca="false">$E54</f>
        <v>Romania</v>
      </c>
      <c r="HM54" s="232"/>
      <c r="HN54" s="232"/>
      <c r="HO54" s="319" t="n">
        <f aca="false">COUNTIF(HI$57:HI$60,HK59)+COUNTIF(HK$57:HK$60,HK59)</f>
        <v>0</v>
      </c>
      <c r="HP54" s="229" t="str">
        <f aca="false">IF(($F54&lt;&gt;"")*($G54&lt;&gt;"")*(HM54&lt;&gt;"")*(HN54&lt;&gt;""),IF(HT54&lt;&gt;2,"0",($F54&gt;$G54)*(HM54&gt;HN54)+($F54=$G54)*(HM54=HN54)+($F54&lt;$G54)*(HM54&lt;HN54)),"")</f>
        <v/>
      </c>
      <c r="HQ54" s="229" t="str">
        <f aca="false">IF((HP54&lt;&gt;""),IF(OR($F54&lt;&gt;$G54,PrSettings!$M$4="●"),(($F54-$G54)=(HM54-HN54))*1,0),"")</f>
        <v/>
      </c>
      <c r="HR54" s="229" t="str">
        <f aca="false">IF((HQ54&lt;&gt;""),($F54=HM54)*($G54=HN54),"")</f>
        <v/>
      </c>
      <c r="HS54" s="229" t="str">
        <f aca="false">IF(HP54&lt;&gt;"",IF(ABS($F54-$G54)&gt;=PrSettings!$M$7,(ABS($F54-$G54-HM54+HN54)&lt;=1)*1,IF(AND(HP54,$F54=$G54,$F54&gt;=PrSettings!$M$6),(ABS(HM54-$F54)&lt;=1)*1,IF(AND(ABS($F54-$G54-HM54+HN54)&lt;=1,$F54+$G54&gt;=PrSettings!$M$8),(ABS(HM54-$F54)&lt;=1)*(ABS(HN54-$G54)&lt;=1)*1,""))),"")</f>
        <v/>
      </c>
      <c r="HT54" s="320" t="n">
        <f aca="false">IF(OR(($C54&lt;&gt;"")*(HI54&lt;&gt;""),($E54&lt;&gt;"")*(HK54&lt;&gt;"")),($B54=HI54)*1+($D54=HK54)*1,"")</f>
        <v>2</v>
      </c>
      <c r="HU54" s="107"/>
      <c r="HV54" s="227" t="n">
        <f aca="false">$B54</f>
        <v>5</v>
      </c>
      <c r="HW54" s="228" t="str">
        <f aca="false">$C54</f>
        <v>England</v>
      </c>
      <c r="HX54" s="229" t="n">
        <f aca="false">$D54</f>
        <v>8</v>
      </c>
      <c r="HY54" s="228" t="str">
        <f aca="false">$E54</f>
        <v>Romania</v>
      </c>
      <c r="HZ54" s="232"/>
      <c r="IA54" s="232"/>
      <c r="IB54" s="319" t="n">
        <f aca="false">COUNTIF(HV$57:HV$60,HX59)+COUNTIF(HX$57:HX$60,HX59)</f>
        <v>0</v>
      </c>
      <c r="IC54" s="229" t="str">
        <f aca="false">IF(($F54&lt;&gt;"")*($G54&lt;&gt;"")*(HZ54&lt;&gt;"")*(IA54&lt;&gt;""),IF(IG54&lt;&gt;2,"0",($F54&gt;$G54)*(HZ54&gt;IA54)+($F54=$G54)*(HZ54=IA54)+($F54&lt;$G54)*(HZ54&lt;IA54)),"")</f>
        <v/>
      </c>
      <c r="ID54" s="229" t="str">
        <f aca="false">IF((IC54&lt;&gt;""),IF(OR($F54&lt;&gt;$G54,PrSettings!$M$4="●"),(($F54-$G54)=(HZ54-IA54))*1,0),"")</f>
        <v/>
      </c>
      <c r="IE54" s="229" t="str">
        <f aca="false">IF((ID54&lt;&gt;""),($F54=HZ54)*($G54=IA54),"")</f>
        <v/>
      </c>
      <c r="IF54" s="229" t="str">
        <f aca="false">IF(IC54&lt;&gt;"",IF(ABS($F54-$G54)&gt;=PrSettings!$M$7,(ABS($F54-$G54-HZ54+IA54)&lt;=1)*1,IF(AND(IC54,$F54=$G54,$F54&gt;=PrSettings!$M$6),(ABS(HZ54-$F54)&lt;=1)*1,IF(AND(ABS($F54-$G54-HZ54+IA54)&lt;=1,$F54+$G54&gt;=PrSettings!$M$8),(ABS(HZ54-$F54)&lt;=1)*(ABS(IA54-$G54)&lt;=1)*1,""))),"")</f>
        <v/>
      </c>
      <c r="IG54" s="320" t="n">
        <f aca="false">IF(OR(($C54&lt;&gt;"")*(HV54&lt;&gt;""),($E54&lt;&gt;"")*(HX54&lt;&gt;"")),($B54=HV54)*1+($D54=HX54)*1,"")</f>
        <v>2</v>
      </c>
      <c r="IH54" s="107"/>
      <c r="II54" s="227" t="n">
        <f aca="false">$B54</f>
        <v>5</v>
      </c>
      <c r="IJ54" s="228" t="str">
        <f aca="false">$C54</f>
        <v>England</v>
      </c>
      <c r="IK54" s="229" t="n">
        <f aca="false">$D54</f>
        <v>8</v>
      </c>
      <c r="IL54" s="228" t="str">
        <f aca="false">$E54</f>
        <v>Romania</v>
      </c>
      <c r="IM54" s="232"/>
      <c r="IN54" s="232"/>
      <c r="IO54" s="319" t="n">
        <f aca="false">COUNTIF(II$57:II$60,IK59)+COUNTIF(IK$57:IK$60,IK59)</f>
        <v>0</v>
      </c>
      <c r="IP54" s="229" t="str">
        <f aca="false">IF(($F54&lt;&gt;"")*($G54&lt;&gt;"")*(IM54&lt;&gt;"")*(IN54&lt;&gt;""),IF(IT54&lt;&gt;2,"0",($F54&gt;$G54)*(IM54&gt;IN54)+($F54=$G54)*(IM54=IN54)+($F54&lt;$G54)*(IM54&lt;IN54)),"")</f>
        <v/>
      </c>
      <c r="IQ54" s="229" t="str">
        <f aca="false">IF((IP54&lt;&gt;""),IF(OR($F54&lt;&gt;$G54,PrSettings!$M$4="●"),(($F54-$G54)=(IM54-IN54))*1,0),"")</f>
        <v/>
      </c>
      <c r="IR54" s="229" t="str">
        <f aca="false">IF((IQ54&lt;&gt;""),($F54=IM54)*($G54=IN54),"")</f>
        <v/>
      </c>
      <c r="IS54" s="229" t="str">
        <f aca="false">IF(IP54&lt;&gt;"",IF(ABS($F54-$G54)&gt;=PrSettings!$M$7,(ABS($F54-$G54-IM54+IN54)&lt;=1)*1,IF(AND(IP54,$F54=$G54,$F54&gt;=PrSettings!$M$6),(ABS(IM54-$F54)&lt;=1)*1,IF(AND(ABS($F54-$G54-IM54+IN54)&lt;=1,$F54+$G54&gt;=PrSettings!$M$8),(ABS(IM54-$F54)&lt;=1)*(ABS(IN54-$G54)&lt;=1)*1,""))),"")</f>
        <v/>
      </c>
      <c r="IT54" s="320" t="n">
        <f aca="false">IF(OR(($C54&lt;&gt;"")*(II54&lt;&gt;""),($E54&lt;&gt;"")*(IK54&lt;&gt;"")),($B54=II54)*1+($D54=IK54)*1,"")</f>
        <v>2</v>
      </c>
      <c r="IU54" s="107"/>
      <c r="IV54" s="227" t="n">
        <f aca="false">$B54</f>
        <v>5</v>
      </c>
      <c r="IW54" s="228" t="str">
        <f aca="false">$C54</f>
        <v>England</v>
      </c>
      <c r="IX54" s="229" t="n">
        <f aca="false">$D54</f>
        <v>8</v>
      </c>
      <c r="IY54" s="228" t="str">
        <f aca="false">$E54</f>
        <v>Romania</v>
      </c>
      <c r="IZ54" s="232"/>
      <c r="JA54" s="232"/>
      <c r="JB54" s="319" t="n">
        <f aca="false">COUNTIF(IV$57:IV$60,IX59)+COUNTIF(IX$57:IX$60,IX59)</f>
        <v>0</v>
      </c>
      <c r="JC54" s="229" t="str">
        <f aca="false">IF(($F54&lt;&gt;"")*($G54&lt;&gt;"")*(IZ54&lt;&gt;"")*(JA54&lt;&gt;""),IF(JG54&lt;&gt;2,"0",($F54&gt;$G54)*(IZ54&gt;JA54)+($F54=$G54)*(IZ54=JA54)+($F54&lt;$G54)*(IZ54&lt;JA54)),"")</f>
        <v/>
      </c>
      <c r="JD54" s="229" t="str">
        <f aca="false">IF((JC54&lt;&gt;""),IF(OR($F54&lt;&gt;$G54,PrSettings!$M$4="●"),(($F54-$G54)=(IZ54-JA54))*1,0),"")</f>
        <v/>
      </c>
      <c r="JE54" s="229" t="str">
        <f aca="false">IF((JD54&lt;&gt;""),($F54=IZ54)*($G54=JA54),"")</f>
        <v/>
      </c>
      <c r="JF54" s="229" t="str">
        <f aca="false">IF(JC54&lt;&gt;"",IF(ABS($F54-$G54)&gt;=PrSettings!$M$7,(ABS($F54-$G54-IZ54+JA54)&lt;=1)*1,IF(AND(JC54,$F54=$G54,$F54&gt;=PrSettings!$M$6),(ABS(IZ54-$F54)&lt;=1)*1,IF(AND(ABS($F54-$G54-IZ54+JA54)&lt;=1,$F54+$G54&gt;=PrSettings!$M$8),(ABS(IZ54-$F54)&lt;=1)*(ABS(JA54-$G54)&lt;=1)*1,""))),"")</f>
        <v/>
      </c>
      <c r="JG54" s="320" t="n">
        <f aca="false">IF(OR(($C54&lt;&gt;"")*(IV54&lt;&gt;""),($E54&lt;&gt;"")*(IX54&lt;&gt;"")),($B54=IV54)*1+($D54=IX54)*1,"")</f>
        <v>2</v>
      </c>
      <c r="JH54" s="107"/>
      <c r="JI54" s="227" t="n">
        <f aca="false">$B54</f>
        <v>5</v>
      </c>
      <c r="JJ54" s="228" t="str">
        <f aca="false">$C54</f>
        <v>England</v>
      </c>
      <c r="JK54" s="229" t="n">
        <f aca="false">$D54</f>
        <v>8</v>
      </c>
      <c r="JL54" s="228" t="str">
        <f aca="false">$E54</f>
        <v>Romania</v>
      </c>
      <c r="JM54" s="232"/>
      <c r="JN54" s="232"/>
      <c r="JO54" s="319" t="n">
        <f aca="false">COUNTIF(JI$57:JI$60,JK59)+COUNTIF(JK$57:JK$60,JK59)</f>
        <v>0</v>
      </c>
      <c r="JP54" s="229" t="str">
        <f aca="false">IF(($F54&lt;&gt;"")*($G54&lt;&gt;"")*(JM54&lt;&gt;"")*(JN54&lt;&gt;""),IF(JT54&lt;&gt;2,"0",($F54&gt;$G54)*(JM54&gt;JN54)+($F54=$G54)*(JM54=JN54)+($F54&lt;$G54)*(JM54&lt;JN54)),"")</f>
        <v/>
      </c>
      <c r="JQ54" s="229" t="str">
        <f aca="false">IF((JP54&lt;&gt;""),IF(OR($F54&lt;&gt;$G54,PrSettings!$M$4="●"),(($F54-$G54)=(JM54-JN54))*1,0),"")</f>
        <v/>
      </c>
      <c r="JR54" s="229" t="str">
        <f aca="false">IF((JQ54&lt;&gt;""),($F54=JM54)*($G54=JN54),"")</f>
        <v/>
      </c>
      <c r="JS54" s="229" t="str">
        <f aca="false">IF(JP54&lt;&gt;"",IF(ABS($F54-$G54)&gt;=PrSettings!$M$7,(ABS($F54-$G54-JM54+JN54)&lt;=1)*1,IF(AND(JP54,$F54=$G54,$F54&gt;=PrSettings!$M$6),(ABS(JM54-$F54)&lt;=1)*1,IF(AND(ABS($F54-$G54-JM54+JN54)&lt;=1,$F54+$G54&gt;=PrSettings!$M$8),(ABS(JM54-$F54)&lt;=1)*(ABS(JN54-$G54)&lt;=1)*1,""))),"")</f>
        <v/>
      </c>
      <c r="JT54" s="320" t="n">
        <f aca="false">IF(OR(($C54&lt;&gt;"")*(JI54&lt;&gt;""),($E54&lt;&gt;"")*(JK54&lt;&gt;"")),($B54=JI54)*1+($D54=JK54)*1,"")</f>
        <v>2</v>
      </c>
      <c r="JU54" s="107"/>
      <c r="JV54" s="227" t="n">
        <f aca="false">$B54</f>
        <v>5</v>
      </c>
      <c r="JW54" s="228" t="str">
        <f aca="false">$C54</f>
        <v>England</v>
      </c>
      <c r="JX54" s="229" t="n">
        <f aca="false">$D54</f>
        <v>8</v>
      </c>
      <c r="JY54" s="228" t="str">
        <f aca="false">$E54</f>
        <v>Romania</v>
      </c>
      <c r="JZ54" s="232"/>
      <c r="KA54" s="232"/>
      <c r="KB54" s="319" t="n">
        <f aca="false">COUNTIF(JV$57:JV$60,JX59)+COUNTIF(JX$57:JX$60,JX59)</f>
        <v>0</v>
      </c>
      <c r="KC54" s="229" t="str">
        <f aca="false">IF(($F54&lt;&gt;"")*($G54&lt;&gt;"")*(JZ54&lt;&gt;"")*(KA54&lt;&gt;""),IF(KG54&lt;&gt;2,"0",($F54&gt;$G54)*(JZ54&gt;KA54)+($F54=$G54)*(JZ54=KA54)+($F54&lt;$G54)*(JZ54&lt;KA54)),"")</f>
        <v/>
      </c>
      <c r="KD54" s="229" t="str">
        <f aca="false">IF((KC54&lt;&gt;""),IF(OR($F54&lt;&gt;$G54,PrSettings!$M$4="●"),(($F54-$G54)=(JZ54-KA54))*1,0),"")</f>
        <v/>
      </c>
      <c r="KE54" s="229" t="str">
        <f aca="false">IF((KD54&lt;&gt;""),($F54=JZ54)*($G54=KA54),"")</f>
        <v/>
      </c>
      <c r="KF54" s="229" t="str">
        <f aca="false">IF(KC54&lt;&gt;"",IF(ABS($F54-$G54)&gt;=PrSettings!$M$7,(ABS($F54-$G54-JZ54+KA54)&lt;=1)*1,IF(AND(KC54,$F54=$G54,$F54&gt;=PrSettings!$M$6),(ABS(JZ54-$F54)&lt;=1)*1,IF(AND(ABS($F54-$G54-JZ54+KA54)&lt;=1,$F54+$G54&gt;=PrSettings!$M$8),(ABS(JZ54-$F54)&lt;=1)*(ABS(KA54-$G54)&lt;=1)*1,""))),"")</f>
        <v/>
      </c>
      <c r="KG54" s="320" t="n">
        <f aca="false">IF(OR(($C54&lt;&gt;"")*(JV54&lt;&gt;""),($E54&lt;&gt;"")*(JX54&lt;&gt;"")),($B54=JV54)*1+($D54=JX54)*1,"")</f>
        <v>2</v>
      </c>
      <c r="KH54" s="107"/>
      <c r="KI54" s="227" t="n">
        <f aca="false">$B54</f>
        <v>5</v>
      </c>
      <c r="KJ54" s="228" t="str">
        <f aca="false">$C54</f>
        <v>England</v>
      </c>
      <c r="KK54" s="229" t="n">
        <f aca="false">$D54</f>
        <v>8</v>
      </c>
      <c r="KL54" s="228" t="str">
        <f aca="false">$E54</f>
        <v>Romania</v>
      </c>
      <c r="KM54" s="232"/>
      <c r="KN54" s="232"/>
      <c r="KO54" s="319" t="n">
        <f aca="false">COUNTIF(KI$57:KI$60,KK59)+COUNTIF(KK$57:KK$60,KK59)</f>
        <v>0</v>
      </c>
      <c r="KP54" s="229" t="str">
        <f aca="false">IF(($F54&lt;&gt;"")*($G54&lt;&gt;"")*(KM54&lt;&gt;"")*(KN54&lt;&gt;""),IF(KT54&lt;&gt;2,"0",($F54&gt;$G54)*(KM54&gt;KN54)+($F54=$G54)*(KM54=KN54)+($F54&lt;$G54)*(KM54&lt;KN54)),"")</f>
        <v/>
      </c>
      <c r="KQ54" s="229" t="str">
        <f aca="false">IF((KP54&lt;&gt;""),IF(OR($F54&lt;&gt;$G54,PrSettings!$M$4="●"),(($F54-$G54)=(KM54-KN54))*1,0),"")</f>
        <v/>
      </c>
      <c r="KR54" s="229" t="str">
        <f aca="false">IF((KQ54&lt;&gt;""),($F54=KM54)*($G54=KN54),"")</f>
        <v/>
      </c>
      <c r="KS54" s="229" t="str">
        <f aca="false">IF(KP54&lt;&gt;"",IF(ABS($F54-$G54)&gt;=PrSettings!$M$7,(ABS($F54-$G54-KM54+KN54)&lt;=1)*1,IF(AND(KP54,$F54=$G54,$F54&gt;=PrSettings!$M$6),(ABS(KM54-$F54)&lt;=1)*1,IF(AND(ABS($F54-$G54-KM54+KN54)&lt;=1,$F54+$G54&gt;=PrSettings!$M$8),(ABS(KM54-$F54)&lt;=1)*(ABS(KN54-$G54)&lt;=1)*1,""))),"")</f>
        <v/>
      </c>
      <c r="KT54" s="320" t="n">
        <f aca="false">IF(OR(($C54&lt;&gt;"")*(KI54&lt;&gt;""),($E54&lt;&gt;"")*(KK54&lt;&gt;"")),($B54=KI54)*1+($D54=KK54)*1,"")</f>
        <v>2</v>
      </c>
      <c r="KU54" s="107"/>
      <c r="KV54" s="227" t="n">
        <f aca="false">$B54</f>
        <v>5</v>
      </c>
      <c r="KW54" s="228" t="str">
        <f aca="false">$C54</f>
        <v>England</v>
      </c>
      <c r="KX54" s="229" t="n">
        <f aca="false">$D54</f>
        <v>8</v>
      </c>
      <c r="KY54" s="228" t="str">
        <f aca="false">$E54</f>
        <v>Romania</v>
      </c>
      <c r="KZ54" s="232"/>
      <c r="LA54" s="232"/>
      <c r="LB54" s="319" t="n">
        <f aca="false">COUNTIF(KV$57:KV$60,KX59)+COUNTIF(KX$57:KX$60,KX59)</f>
        <v>0</v>
      </c>
      <c r="LC54" s="229" t="str">
        <f aca="false">IF(($F54&lt;&gt;"")*($G54&lt;&gt;"")*(KZ54&lt;&gt;"")*(LA54&lt;&gt;""),IF(LG54&lt;&gt;2,"0",($F54&gt;$G54)*(KZ54&gt;LA54)+($F54=$G54)*(KZ54=LA54)+($F54&lt;$G54)*(KZ54&lt;LA54)),"")</f>
        <v/>
      </c>
      <c r="LD54" s="229" t="str">
        <f aca="false">IF((LC54&lt;&gt;""),IF(OR($F54&lt;&gt;$G54,PrSettings!$M$4="●"),(($F54-$G54)=(KZ54-LA54))*1,0),"")</f>
        <v/>
      </c>
      <c r="LE54" s="229" t="str">
        <f aca="false">IF((LD54&lt;&gt;""),($F54=KZ54)*($G54=LA54),"")</f>
        <v/>
      </c>
      <c r="LF54" s="229" t="str">
        <f aca="false">IF(LC54&lt;&gt;"",IF(ABS($F54-$G54)&gt;=PrSettings!$M$7,(ABS($F54-$G54-KZ54+LA54)&lt;=1)*1,IF(AND(LC54,$F54=$G54,$F54&gt;=PrSettings!$M$6),(ABS(KZ54-$F54)&lt;=1)*1,IF(AND(ABS($F54-$G54-KZ54+LA54)&lt;=1,$F54+$G54&gt;=PrSettings!$M$8),(ABS(KZ54-$F54)&lt;=1)*(ABS(LA54-$G54)&lt;=1)*1,""))),"")</f>
        <v/>
      </c>
      <c r="LG54" s="320" t="n">
        <f aca="false">IF(OR(($C54&lt;&gt;"")*(KV54&lt;&gt;""),($E54&lt;&gt;"")*(KX54&lt;&gt;"")),($B54=KV54)*1+($D54=KX54)*1,"")</f>
        <v>2</v>
      </c>
      <c r="LH54" s="107"/>
      <c r="LI54" s="227" t="n">
        <f aca="false">$B54</f>
        <v>5</v>
      </c>
      <c r="LJ54" s="228" t="str">
        <f aca="false">$C54</f>
        <v>England</v>
      </c>
      <c r="LK54" s="229" t="n">
        <f aca="false">$D54</f>
        <v>8</v>
      </c>
      <c r="LL54" s="228" t="str">
        <f aca="false">$E54</f>
        <v>Romania</v>
      </c>
      <c r="LM54" s="232"/>
      <c r="LN54" s="232"/>
      <c r="LO54" s="319" t="n">
        <f aca="false">COUNTIF(LI$57:LI$60,LK59)+COUNTIF(LK$57:LK$60,LK59)</f>
        <v>0</v>
      </c>
      <c r="LP54" s="229" t="str">
        <f aca="false">IF(($F54&lt;&gt;"")*($G54&lt;&gt;"")*(LM54&lt;&gt;"")*(LN54&lt;&gt;""),IF(LT54&lt;&gt;2,"0",($F54&gt;$G54)*(LM54&gt;LN54)+($F54=$G54)*(LM54=LN54)+($F54&lt;$G54)*(LM54&lt;LN54)),"")</f>
        <v/>
      </c>
      <c r="LQ54" s="229" t="str">
        <f aca="false">IF((LP54&lt;&gt;""),IF(OR($F54&lt;&gt;$G54,PrSettings!$M$4="●"),(($F54-$G54)=(LM54-LN54))*1,0),"")</f>
        <v/>
      </c>
      <c r="LR54" s="229" t="str">
        <f aca="false">IF((LQ54&lt;&gt;""),($F54=LM54)*($G54=LN54),"")</f>
        <v/>
      </c>
      <c r="LS54" s="229" t="str">
        <f aca="false">IF(LP54&lt;&gt;"",IF(ABS($F54-$G54)&gt;=PrSettings!$M$7,(ABS($F54-$G54-LM54+LN54)&lt;=1)*1,IF(AND(LP54,$F54=$G54,$F54&gt;=PrSettings!$M$6),(ABS(LM54-$F54)&lt;=1)*1,IF(AND(ABS($F54-$G54-LM54+LN54)&lt;=1,$F54+$G54&gt;=PrSettings!$M$8),(ABS(LM54-$F54)&lt;=1)*(ABS(LN54-$G54)&lt;=1)*1,""))),"")</f>
        <v/>
      </c>
      <c r="LT54" s="320" t="n">
        <f aca="false">IF(OR(($C54&lt;&gt;"")*(LI54&lt;&gt;""),($E54&lt;&gt;"")*(LK54&lt;&gt;"")),($B54=LI54)*1+($D54=LK54)*1,"")</f>
        <v>2</v>
      </c>
      <c r="LU54" s="107"/>
      <c r="LV54" s="227" t="n">
        <f aca="false">$B54</f>
        <v>5</v>
      </c>
      <c r="LW54" s="228" t="str">
        <f aca="false">$C54</f>
        <v>England</v>
      </c>
      <c r="LX54" s="229" t="n">
        <f aca="false">$D54</f>
        <v>8</v>
      </c>
      <c r="LY54" s="228" t="str">
        <f aca="false">$E54</f>
        <v>Romania</v>
      </c>
      <c r="LZ54" s="232"/>
      <c r="MA54" s="232"/>
      <c r="MB54" s="319" t="n">
        <f aca="false">COUNTIF(LV$57:LV$60,LX59)+COUNTIF(LX$57:LX$60,LX59)</f>
        <v>0</v>
      </c>
      <c r="MC54" s="229" t="str">
        <f aca="false">IF(($F54&lt;&gt;"")*($G54&lt;&gt;"")*(LZ54&lt;&gt;"")*(MA54&lt;&gt;""),IF(MG54&lt;&gt;2,"0",($F54&gt;$G54)*(LZ54&gt;MA54)+($F54=$G54)*(LZ54=MA54)+($F54&lt;$G54)*(LZ54&lt;MA54)),"")</f>
        <v/>
      </c>
      <c r="MD54" s="229" t="str">
        <f aca="false">IF((MC54&lt;&gt;""),IF(OR($F54&lt;&gt;$G54,PrSettings!$M$4="●"),(($F54-$G54)=(LZ54-MA54))*1,0),"")</f>
        <v/>
      </c>
      <c r="ME54" s="229" t="str">
        <f aca="false">IF((MD54&lt;&gt;""),($F54=LZ54)*($G54=MA54),"")</f>
        <v/>
      </c>
      <c r="MF54" s="229" t="str">
        <f aca="false">IF(MC54&lt;&gt;"",IF(ABS($F54-$G54)&gt;=PrSettings!$M$7,(ABS($F54-$G54-LZ54+MA54)&lt;=1)*1,IF(AND(MC54,$F54=$G54,$F54&gt;=PrSettings!$M$6),(ABS(LZ54-$F54)&lt;=1)*1,IF(AND(ABS($F54-$G54-LZ54+MA54)&lt;=1,$F54+$G54&gt;=PrSettings!$M$8),(ABS(LZ54-$F54)&lt;=1)*(ABS(MA54-$G54)&lt;=1)*1,""))),"")</f>
        <v/>
      </c>
      <c r="MG54" s="320" t="n">
        <f aca="false">IF(OR(($C54&lt;&gt;"")*(LV54&lt;&gt;""),($E54&lt;&gt;"")*(LX54&lt;&gt;"")),($B54=LV54)*1+($D54=LX54)*1,"")</f>
        <v>2</v>
      </c>
    </row>
    <row r="55" customFormat="false" ht="15.75" hidden="false" customHeight="true" outlineLevel="0" collapsed="false">
      <c r="A55" s="153"/>
      <c r="B55" s="227" t="n">
        <f aca="false" t="array" ref="B55:B55">IF(C55="","",INDEX(Groups!$C$7:$C$35,MATCH(C55,Groups!$D$7:$D$35,0)))</f>
        <v>6</v>
      </c>
      <c r="C55" s="228" t="str">
        <f aca="true">INDIRECT("'"&amp;References!$A$1&amp;"'!"&amp;"$W$54")</f>
        <v>Hungary</v>
      </c>
      <c r="D55" s="229" t="n">
        <f aca="false" t="array" ref="D55:D55">IF(E55="","",INDEX(Groups!$C$7:$C$35,MATCH(E55,Groups!$D$7:$D$35,0)))</f>
        <v>14</v>
      </c>
      <c r="E55" s="228" t="str">
        <f aca="true">INDIRECT("'"&amp;References!$A$1&amp;"'!"&amp;"$X$54")</f>
        <v>Croatia</v>
      </c>
      <c r="F55" s="230" t="n">
        <f aca="true">IF(AND(INDIRECT("'"&amp;References!$A$1&amp;"'!"&amp;"$W$55")&lt;&gt;"",INDIRECT("'"&amp;References!$A$1&amp;"'!"&amp;"$X$55")&lt;&gt;""),INDIRECT("'"&amp;References!$A$1&amp;"'!"&amp;"$W$55"),"")</f>
        <v>1</v>
      </c>
      <c r="G55" s="231" t="n">
        <f aca="true">IF(AND(INDIRECT("'"&amp;References!$A$1&amp;"'!"&amp;"$W$55")&lt;&gt;"",INDIRECT("'"&amp;References!$A$1&amp;"'!"&amp;"$X$55")&lt;&gt;""),INDIRECT("'"&amp;References!$A$1&amp;"'!"&amp;"$X$55"),"")</f>
        <v>2</v>
      </c>
      <c r="H55" s="107"/>
      <c r="I55" s="227" t="n">
        <f aca="false">$B55</f>
        <v>6</v>
      </c>
      <c r="J55" s="228" t="str">
        <f aca="false">$C55</f>
        <v>Hungary</v>
      </c>
      <c r="K55" s="229" t="n">
        <f aca="false">$D55</f>
        <v>14</v>
      </c>
      <c r="L55" s="228" t="str">
        <f aca="false">$E55</f>
        <v>Croatia</v>
      </c>
      <c r="M55" s="232"/>
      <c r="N55" s="232"/>
      <c r="O55" s="319" t="n">
        <f aca="false">COUNTIF(I$57:I$60,K60)+COUNTIF(K$57:K$60,K60)</f>
        <v>0</v>
      </c>
      <c r="P55" s="229" t="str">
        <f aca="false">IF(($F55&lt;&gt;"")*($G55&lt;&gt;"")*(M55&lt;&gt;"")*(N55&lt;&gt;""),IF(T55&lt;&gt;2,"0",($F55&gt;$G55)*(M55&gt;N55)+($F55=$G55)*(M55=N55)+($F55&lt;$G55)*(M55&lt;N55)),"")</f>
        <v/>
      </c>
      <c r="Q55" s="229" t="str">
        <f aca="false">IF((P55&lt;&gt;""),IF(OR($F55&lt;&gt;$G55,PrSettings!$M$4="●"),(($F55-$G55)=(M55-N55))*1,0),"")</f>
        <v/>
      </c>
      <c r="R55" s="229" t="str">
        <f aca="false">IF((Q55&lt;&gt;""),($F55=M55)*($G55=N55),"")</f>
        <v/>
      </c>
      <c r="S55" s="229" t="str">
        <f aca="false">IF(P55&lt;&gt;"",IF(ABS($F55-$G55)&gt;=PrSettings!$M$7,(ABS($F55-$G55-M55+N55)&lt;=1)*1,IF(AND(P55,$F55=$G55,$F55&gt;=PrSettings!$M$6),(ABS(M55-$F55)&lt;=1)*1,IF(AND(ABS($F55-$G55-M55+N55)&lt;=1,$F55+$G55&gt;=PrSettings!$M$8),(ABS(M55-$F55)&lt;=1)*(ABS(N55-$G55)&lt;=1)*1,""))),"")</f>
        <v/>
      </c>
      <c r="T55" s="321" t="n">
        <f aca="false">IF(OR(($C55&lt;&gt;"")*(I55&lt;&gt;""),($E55&lt;&gt;"")*(K55&lt;&gt;"")),($B55=I55)*1+($D55=K55)*1,"")</f>
        <v>2</v>
      </c>
      <c r="U55" s="107"/>
      <c r="V55" s="227" t="n">
        <f aca="false">$B55</f>
        <v>6</v>
      </c>
      <c r="W55" s="228" t="str">
        <f aca="false">$C55</f>
        <v>Hungary</v>
      </c>
      <c r="X55" s="229" t="n">
        <f aca="false">$D55</f>
        <v>14</v>
      </c>
      <c r="Y55" s="228" t="str">
        <f aca="false">$E55</f>
        <v>Croatia</v>
      </c>
      <c r="Z55" s="232"/>
      <c r="AA55" s="232"/>
      <c r="AB55" s="319" t="n">
        <f aca="false">COUNTIF(V$57:V$60,X60)+COUNTIF(X$57:X$60,X60)</f>
        <v>0</v>
      </c>
      <c r="AC55" s="229" t="str">
        <f aca="false">IF(($F55&lt;&gt;"")*($G55&lt;&gt;"")*(Z55&lt;&gt;"")*(AA55&lt;&gt;""),IF(AG55&lt;&gt;2,"0",($F55&gt;$G55)*(Z55&gt;AA55)+($F55=$G55)*(Z55=AA55)+($F55&lt;$G55)*(Z55&lt;AA55)),"")</f>
        <v/>
      </c>
      <c r="AD55" s="229" t="str">
        <f aca="false">IF((AC55&lt;&gt;""),IF(OR($F55&lt;&gt;$G55,PrSettings!$M$4="●"),(($F55-$G55)=(Z55-AA55))*1,0),"")</f>
        <v/>
      </c>
      <c r="AE55" s="229" t="str">
        <f aca="false">IF((AD55&lt;&gt;""),($F55=Z55)*($G55=AA55),"")</f>
        <v/>
      </c>
      <c r="AF55" s="229" t="str">
        <f aca="false">IF(AC55&lt;&gt;"",IF(ABS($F55-$G55)&gt;=PrSettings!$M$7,(ABS($F55-$G55-Z55+AA55)&lt;=1)*1,IF(AND(AC55,$F55=$G55,$F55&gt;=PrSettings!$M$6),(ABS(Z55-$F55)&lt;=1)*1,IF(AND(ABS($F55-$G55-Z55+AA55)&lt;=1,$F55+$G55&gt;=PrSettings!$M$8),(ABS(Z55-$F55)&lt;=1)*(ABS(AA55-$G55)&lt;=1)*1,""))),"")</f>
        <v/>
      </c>
      <c r="AG55" s="321" t="n">
        <f aca="false">IF(OR(($C55&lt;&gt;"")*(V55&lt;&gt;""),($E55&lt;&gt;"")*(X55&lt;&gt;"")),($B55=V55)*1+($D55=X55)*1,"")</f>
        <v>2</v>
      </c>
      <c r="AH55" s="107"/>
      <c r="AI55" s="227" t="n">
        <f aca="false">$B55</f>
        <v>6</v>
      </c>
      <c r="AJ55" s="228" t="str">
        <f aca="false">$C55</f>
        <v>Hungary</v>
      </c>
      <c r="AK55" s="229" t="n">
        <f aca="false">$D55</f>
        <v>14</v>
      </c>
      <c r="AL55" s="228" t="str">
        <f aca="false">$E55</f>
        <v>Croatia</v>
      </c>
      <c r="AM55" s="232"/>
      <c r="AN55" s="232"/>
      <c r="AO55" s="319" t="n">
        <f aca="false">COUNTIF(AI$57:AI$60,AK60)+COUNTIF(AK$57:AK$60,AK60)</f>
        <v>0</v>
      </c>
      <c r="AP55" s="229" t="str">
        <f aca="false">IF(($F55&lt;&gt;"")*($G55&lt;&gt;"")*(AM55&lt;&gt;"")*(AN55&lt;&gt;""),IF(AT55&lt;&gt;2,"0",($F55&gt;$G55)*(AM55&gt;AN55)+($F55=$G55)*(AM55=AN55)+($F55&lt;$G55)*(AM55&lt;AN55)),"")</f>
        <v/>
      </c>
      <c r="AQ55" s="229" t="str">
        <f aca="false">IF((AP55&lt;&gt;""),IF(OR($F55&lt;&gt;$G55,PrSettings!$M$4="●"),(($F55-$G55)=(AM55-AN55))*1,0),"")</f>
        <v/>
      </c>
      <c r="AR55" s="229" t="str">
        <f aca="false">IF((AQ55&lt;&gt;""),($F55=AM55)*($G55=AN55),"")</f>
        <v/>
      </c>
      <c r="AS55" s="229" t="str">
        <f aca="false">IF(AP55&lt;&gt;"",IF(ABS($F55-$G55)&gt;=PrSettings!$M$7,(ABS($F55-$G55-AM55+AN55)&lt;=1)*1,IF(AND(AP55,$F55=$G55,$F55&gt;=PrSettings!$M$6),(ABS(AM55-$F55)&lt;=1)*1,IF(AND(ABS($F55-$G55-AM55+AN55)&lt;=1,$F55+$G55&gt;=PrSettings!$M$8),(ABS(AM55-$F55)&lt;=1)*(ABS(AN55-$G55)&lt;=1)*1,""))),"")</f>
        <v/>
      </c>
      <c r="AT55" s="321" t="n">
        <f aca="false">IF(OR(($C55&lt;&gt;"")*(AI55&lt;&gt;""),($E55&lt;&gt;"")*(AK55&lt;&gt;"")),($B55=AI55)*1+($D55=AK55)*1,"")</f>
        <v>2</v>
      </c>
      <c r="AU55" s="107"/>
      <c r="AV55" s="227" t="n">
        <f aca="false">$B55</f>
        <v>6</v>
      </c>
      <c r="AW55" s="228" t="str">
        <f aca="false">$C55</f>
        <v>Hungary</v>
      </c>
      <c r="AX55" s="229" t="n">
        <f aca="false">$D55</f>
        <v>14</v>
      </c>
      <c r="AY55" s="228" t="str">
        <f aca="false">$E55</f>
        <v>Croatia</v>
      </c>
      <c r="AZ55" s="232"/>
      <c r="BA55" s="232"/>
      <c r="BB55" s="319" t="n">
        <f aca="false">COUNTIF(AV$57:AV$60,AX60)+COUNTIF(AX$57:AX$60,AX60)</f>
        <v>0</v>
      </c>
      <c r="BC55" s="229" t="str">
        <f aca="false">IF(($F55&lt;&gt;"")*($G55&lt;&gt;"")*(AZ55&lt;&gt;"")*(BA55&lt;&gt;""),IF(BG55&lt;&gt;2,"0",($F55&gt;$G55)*(AZ55&gt;BA55)+($F55=$G55)*(AZ55=BA55)+($F55&lt;$G55)*(AZ55&lt;BA55)),"")</f>
        <v/>
      </c>
      <c r="BD55" s="229" t="str">
        <f aca="false">IF((BC55&lt;&gt;""),IF(OR($F55&lt;&gt;$G55,PrSettings!$M$4="●"),(($F55-$G55)=(AZ55-BA55))*1,0),"")</f>
        <v/>
      </c>
      <c r="BE55" s="229" t="str">
        <f aca="false">IF((BD55&lt;&gt;""),($F55=AZ55)*($G55=BA55),"")</f>
        <v/>
      </c>
      <c r="BF55" s="229" t="str">
        <f aca="false">IF(BC55&lt;&gt;"",IF(ABS($F55-$G55)&gt;=PrSettings!$M$7,(ABS($F55-$G55-AZ55+BA55)&lt;=1)*1,IF(AND(BC55,$F55=$G55,$F55&gt;=PrSettings!$M$6),(ABS(AZ55-$F55)&lt;=1)*1,IF(AND(ABS($F55-$G55-AZ55+BA55)&lt;=1,$F55+$G55&gt;=PrSettings!$M$8),(ABS(AZ55-$F55)&lt;=1)*(ABS(BA55-$G55)&lt;=1)*1,""))),"")</f>
        <v/>
      </c>
      <c r="BG55" s="321" t="n">
        <f aca="false">IF(OR(($C55&lt;&gt;"")*(AV55&lt;&gt;""),($E55&lt;&gt;"")*(AX55&lt;&gt;"")),($B55=AV55)*1+($D55=AX55)*1,"")</f>
        <v>2</v>
      </c>
      <c r="BH55" s="107"/>
      <c r="BI55" s="227" t="n">
        <f aca="false">$B55</f>
        <v>6</v>
      </c>
      <c r="BJ55" s="228" t="str">
        <f aca="false">$C55</f>
        <v>Hungary</v>
      </c>
      <c r="BK55" s="229" t="n">
        <f aca="false">$D55</f>
        <v>14</v>
      </c>
      <c r="BL55" s="228" t="str">
        <f aca="false">$E55</f>
        <v>Croatia</v>
      </c>
      <c r="BM55" s="232"/>
      <c r="BN55" s="232"/>
      <c r="BO55" s="319" t="n">
        <f aca="false">COUNTIF(BI$57:BI$60,BK60)+COUNTIF(BK$57:BK$60,BK60)</f>
        <v>0</v>
      </c>
      <c r="BP55" s="229" t="str">
        <f aca="false">IF(($F55&lt;&gt;"")*($G55&lt;&gt;"")*(BM55&lt;&gt;"")*(BN55&lt;&gt;""),IF(BT55&lt;&gt;2,"0",($F55&gt;$G55)*(BM55&gt;BN55)+($F55=$G55)*(BM55=BN55)+($F55&lt;$G55)*(BM55&lt;BN55)),"")</f>
        <v/>
      </c>
      <c r="BQ55" s="229" t="str">
        <f aca="false">IF((BP55&lt;&gt;""),IF(OR($F55&lt;&gt;$G55,PrSettings!$M$4="●"),(($F55-$G55)=(BM55-BN55))*1,0),"")</f>
        <v/>
      </c>
      <c r="BR55" s="229" t="str">
        <f aca="false">IF((BQ55&lt;&gt;""),($F55=BM55)*($G55=BN55),"")</f>
        <v/>
      </c>
      <c r="BS55" s="229" t="str">
        <f aca="false">IF(BP55&lt;&gt;"",IF(ABS($F55-$G55)&gt;=PrSettings!$M$7,(ABS($F55-$G55-BM55+BN55)&lt;=1)*1,IF(AND(BP55,$F55=$G55,$F55&gt;=PrSettings!$M$6),(ABS(BM55-$F55)&lt;=1)*1,IF(AND(ABS($F55-$G55-BM55+BN55)&lt;=1,$F55+$G55&gt;=PrSettings!$M$8),(ABS(BM55-$F55)&lt;=1)*(ABS(BN55-$G55)&lt;=1)*1,""))),"")</f>
        <v/>
      </c>
      <c r="BT55" s="321" t="n">
        <f aca="false">IF(OR(($C55&lt;&gt;"")*(BI55&lt;&gt;""),($E55&lt;&gt;"")*(BK55&lt;&gt;"")),($B55=BI55)*1+($D55=BK55)*1,"")</f>
        <v>2</v>
      </c>
      <c r="BU55" s="107"/>
      <c r="BV55" s="227" t="n">
        <f aca="false">$B55</f>
        <v>6</v>
      </c>
      <c r="BW55" s="228" t="str">
        <f aca="false">$C55</f>
        <v>Hungary</v>
      </c>
      <c r="BX55" s="229" t="n">
        <f aca="false">$D55</f>
        <v>14</v>
      </c>
      <c r="BY55" s="228" t="str">
        <f aca="false">$E55</f>
        <v>Croatia</v>
      </c>
      <c r="BZ55" s="232"/>
      <c r="CA55" s="232"/>
      <c r="CB55" s="319" t="n">
        <f aca="false">COUNTIF(BV$57:BV$60,BX60)+COUNTIF(BX$57:BX$60,BX60)</f>
        <v>0</v>
      </c>
      <c r="CC55" s="229" t="str">
        <f aca="false">IF(($F55&lt;&gt;"")*($G55&lt;&gt;"")*(BZ55&lt;&gt;"")*(CA55&lt;&gt;""),IF(CG55&lt;&gt;2,"0",($F55&gt;$G55)*(BZ55&gt;CA55)+($F55=$G55)*(BZ55=CA55)+($F55&lt;$G55)*(BZ55&lt;CA55)),"")</f>
        <v/>
      </c>
      <c r="CD55" s="229" t="str">
        <f aca="false">IF((CC55&lt;&gt;""),IF(OR($F55&lt;&gt;$G55,PrSettings!$M$4="●"),(($F55-$G55)=(BZ55-CA55))*1,0),"")</f>
        <v/>
      </c>
      <c r="CE55" s="229" t="str">
        <f aca="false">IF((CD55&lt;&gt;""),($F55=BZ55)*($G55=CA55),"")</f>
        <v/>
      </c>
      <c r="CF55" s="229" t="str">
        <f aca="false">IF(CC55&lt;&gt;"",IF(ABS($F55-$G55)&gt;=PrSettings!$M$7,(ABS($F55-$G55-BZ55+CA55)&lt;=1)*1,IF(AND(CC55,$F55=$G55,$F55&gt;=PrSettings!$M$6),(ABS(BZ55-$F55)&lt;=1)*1,IF(AND(ABS($F55-$G55-BZ55+CA55)&lt;=1,$F55+$G55&gt;=PrSettings!$M$8),(ABS(BZ55-$F55)&lt;=1)*(ABS(CA55-$G55)&lt;=1)*1,""))),"")</f>
        <v/>
      </c>
      <c r="CG55" s="321" t="n">
        <f aca="false">IF(OR(($C55&lt;&gt;"")*(BV55&lt;&gt;""),($E55&lt;&gt;"")*(BX55&lt;&gt;"")),($B55=BV55)*1+($D55=BX55)*1,"")</f>
        <v>2</v>
      </c>
      <c r="CH55" s="107"/>
      <c r="CI55" s="227" t="n">
        <f aca="false">$B55</f>
        <v>6</v>
      </c>
      <c r="CJ55" s="228" t="str">
        <f aca="false">$C55</f>
        <v>Hungary</v>
      </c>
      <c r="CK55" s="229" t="n">
        <f aca="false">$D55</f>
        <v>14</v>
      </c>
      <c r="CL55" s="228" t="str">
        <f aca="false">$E55</f>
        <v>Croatia</v>
      </c>
      <c r="CM55" s="232"/>
      <c r="CN55" s="232"/>
      <c r="CO55" s="319" t="n">
        <f aca="false">COUNTIF(CI$57:CI$60,CK60)+COUNTIF(CK$57:CK$60,CK60)</f>
        <v>0</v>
      </c>
      <c r="CP55" s="229" t="str">
        <f aca="false">IF(($F55&lt;&gt;"")*($G55&lt;&gt;"")*(CM55&lt;&gt;"")*(CN55&lt;&gt;""),IF(CT55&lt;&gt;2,"0",($F55&gt;$G55)*(CM55&gt;CN55)+($F55=$G55)*(CM55=CN55)+($F55&lt;$G55)*(CM55&lt;CN55)),"")</f>
        <v/>
      </c>
      <c r="CQ55" s="229" t="str">
        <f aca="false">IF((CP55&lt;&gt;""),IF(OR($F55&lt;&gt;$G55,PrSettings!$M$4="●"),(($F55-$G55)=(CM55-CN55))*1,0),"")</f>
        <v/>
      </c>
      <c r="CR55" s="229" t="str">
        <f aca="false">IF((CQ55&lt;&gt;""),($F55=CM55)*($G55=CN55),"")</f>
        <v/>
      </c>
      <c r="CS55" s="229" t="str">
        <f aca="false">IF(CP55&lt;&gt;"",IF(ABS($F55-$G55)&gt;=PrSettings!$M$7,(ABS($F55-$G55-CM55+CN55)&lt;=1)*1,IF(AND(CP55,$F55=$G55,$F55&gt;=PrSettings!$M$6),(ABS(CM55-$F55)&lt;=1)*1,IF(AND(ABS($F55-$G55-CM55+CN55)&lt;=1,$F55+$G55&gt;=PrSettings!$M$8),(ABS(CM55-$F55)&lt;=1)*(ABS(CN55-$G55)&lt;=1)*1,""))),"")</f>
        <v/>
      </c>
      <c r="CT55" s="321" t="n">
        <f aca="false">IF(OR(($C55&lt;&gt;"")*(CI55&lt;&gt;""),($E55&lt;&gt;"")*(CK55&lt;&gt;"")),($B55=CI55)*1+($D55=CK55)*1,"")</f>
        <v>2</v>
      </c>
      <c r="CU55" s="107"/>
      <c r="CV55" s="227" t="n">
        <f aca="false">$B55</f>
        <v>6</v>
      </c>
      <c r="CW55" s="228" t="str">
        <f aca="false">$C55</f>
        <v>Hungary</v>
      </c>
      <c r="CX55" s="229" t="n">
        <f aca="false">$D55</f>
        <v>14</v>
      </c>
      <c r="CY55" s="228" t="str">
        <f aca="false">$E55</f>
        <v>Croatia</v>
      </c>
      <c r="CZ55" s="232"/>
      <c r="DA55" s="232"/>
      <c r="DB55" s="319" t="n">
        <f aca="false">COUNTIF(CV$57:CV$60,CX60)+COUNTIF(CX$57:CX$60,CX60)</f>
        <v>0</v>
      </c>
      <c r="DC55" s="229" t="str">
        <f aca="false">IF(($F55&lt;&gt;"")*($G55&lt;&gt;"")*(CZ55&lt;&gt;"")*(DA55&lt;&gt;""),IF(DG55&lt;&gt;2,"0",($F55&gt;$G55)*(CZ55&gt;DA55)+($F55=$G55)*(CZ55=DA55)+($F55&lt;$G55)*(CZ55&lt;DA55)),"")</f>
        <v/>
      </c>
      <c r="DD55" s="229" t="str">
        <f aca="false">IF((DC55&lt;&gt;""),IF(OR($F55&lt;&gt;$G55,PrSettings!$M$4="●"),(($F55-$G55)=(CZ55-DA55))*1,0),"")</f>
        <v/>
      </c>
      <c r="DE55" s="229" t="str">
        <f aca="false">IF((DD55&lt;&gt;""),($F55=CZ55)*($G55=DA55),"")</f>
        <v/>
      </c>
      <c r="DF55" s="229" t="str">
        <f aca="false">IF(DC55&lt;&gt;"",IF(ABS($F55-$G55)&gt;=PrSettings!$M$7,(ABS($F55-$G55-CZ55+DA55)&lt;=1)*1,IF(AND(DC55,$F55=$G55,$F55&gt;=PrSettings!$M$6),(ABS(CZ55-$F55)&lt;=1)*1,IF(AND(ABS($F55-$G55-CZ55+DA55)&lt;=1,$F55+$G55&gt;=PrSettings!$M$8),(ABS(CZ55-$F55)&lt;=1)*(ABS(DA55-$G55)&lt;=1)*1,""))),"")</f>
        <v/>
      </c>
      <c r="DG55" s="321" t="n">
        <f aca="false">IF(OR(($C55&lt;&gt;"")*(CV55&lt;&gt;""),($E55&lt;&gt;"")*(CX55&lt;&gt;"")),($B55=CV55)*1+($D55=CX55)*1,"")</f>
        <v>2</v>
      </c>
      <c r="DH55" s="107"/>
      <c r="DI55" s="227" t="n">
        <f aca="false">$B55</f>
        <v>6</v>
      </c>
      <c r="DJ55" s="228" t="str">
        <f aca="false">$C55</f>
        <v>Hungary</v>
      </c>
      <c r="DK55" s="229" t="n">
        <f aca="false">$D55</f>
        <v>14</v>
      </c>
      <c r="DL55" s="228" t="str">
        <f aca="false">$E55</f>
        <v>Croatia</v>
      </c>
      <c r="DM55" s="232"/>
      <c r="DN55" s="232"/>
      <c r="DO55" s="319" t="n">
        <f aca="false">COUNTIF(DI$57:DI$60,DK60)+COUNTIF(DK$57:DK$60,DK60)</f>
        <v>0</v>
      </c>
      <c r="DP55" s="229" t="str">
        <f aca="false">IF(($F55&lt;&gt;"")*($G55&lt;&gt;"")*(DM55&lt;&gt;"")*(DN55&lt;&gt;""),IF(DT55&lt;&gt;2,"0",($F55&gt;$G55)*(DM55&gt;DN55)+($F55=$G55)*(DM55=DN55)+($F55&lt;$G55)*(DM55&lt;DN55)),"")</f>
        <v/>
      </c>
      <c r="DQ55" s="229" t="str">
        <f aca="false">IF((DP55&lt;&gt;""),IF(OR($F55&lt;&gt;$G55,PrSettings!$M$4="●"),(($F55-$G55)=(DM55-DN55))*1,0),"")</f>
        <v/>
      </c>
      <c r="DR55" s="229" t="str">
        <f aca="false">IF((DQ55&lt;&gt;""),($F55=DM55)*($G55=DN55),"")</f>
        <v/>
      </c>
      <c r="DS55" s="229" t="str">
        <f aca="false">IF(DP55&lt;&gt;"",IF(ABS($F55-$G55)&gt;=PrSettings!$M$7,(ABS($F55-$G55-DM55+DN55)&lt;=1)*1,IF(AND(DP55,$F55=$G55,$F55&gt;=PrSettings!$M$6),(ABS(DM55-$F55)&lt;=1)*1,IF(AND(ABS($F55-$G55-DM55+DN55)&lt;=1,$F55+$G55&gt;=PrSettings!$M$8),(ABS(DM55-$F55)&lt;=1)*(ABS(DN55-$G55)&lt;=1)*1,""))),"")</f>
        <v/>
      </c>
      <c r="DT55" s="321" t="n">
        <f aca="false">IF(OR(($C55&lt;&gt;"")*(DI55&lt;&gt;""),($E55&lt;&gt;"")*(DK55&lt;&gt;"")),($B55=DI55)*1+($D55=DK55)*1,"")</f>
        <v>2</v>
      </c>
      <c r="DU55" s="107"/>
      <c r="DV55" s="227" t="n">
        <f aca="false">$B55</f>
        <v>6</v>
      </c>
      <c r="DW55" s="228" t="str">
        <f aca="false">$C55</f>
        <v>Hungary</v>
      </c>
      <c r="DX55" s="229" t="n">
        <f aca="false">$D55</f>
        <v>14</v>
      </c>
      <c r="DY55" s="228" t="str">
        <f aca="false">$E55</f>
        <v>Croatia</v>
      </c>
      <c r="DZ55" s="232"/>
      <c r="EA55" s="232"/>
      <c r="EB55" s="319" t="n">
        <f aca="false">COUNTIF(DV$57:DV$60,DX60)+COUNTIF(DX$57:DX$60,DX60)</f>
        <v>0</v>
      </c>
      <c r="EC55" s="229" t="str">
        <f aca="false">IF(($F55&lt;&gt;"")*($G55&lt;&gt;"")*(DZ55&lt;&gt;"")*(EA55&lt;&gt;""),IF(EG55&lt;&gt;2,"0",($F55&gt;$G55)*(DZ55&gt;EA55)+($F55=$G55)*(DZ55=EA55)+($F55&lt;$G55)*(DZ55&lt;EA55)),"")</f>
        <v/>
      </c>
      <c r="ED55" s="229" t="str">
        <f aca="false">IF((EC55&lt;&gt;""),IF(OR($F55&lt;&gt;$G55,PrSettings!$M$4="●"),(($F55-$G55)=(DZ55-EA55))*1,0),"")</f>
        <v/>
      </c>
      <c r="EE55" s="229" t="str">
        <f aca="false">IF((ED55&lt;&gt;""),($F55=DZ55)*($G55=EA55),"")</f>
        <v/>
      </c>
      <c r="EF55" s="229" t="str">
        <f aca="false">IF(EC55&lt;&gt;"",IF(ABS($F55-$G55)&gt;=PrSettings!$M$7,(ABS($F55-$G55-DZ55+EA55)&lt;=1)*1,IF(AND(EC55,$F55=$G55,$F55&gt;=PrSettings!$M$6),(ABS(DZ55-$F55)&lt;=1)*1,IF(AND(ABS($F55-$G55-DZ55+EA55)&lt;=1,$F55+$G55&gt;=PrSettings!$M$8),(ABS(DZ55-$F55)&lt;=1)*(ABS(EA55-$G55)&lt;=1)*1,""))),"")</f>
        <v/>
      </c>
      <c r="EG55" s="321" t="n">
        <f aca="false">IF(OR(($C55&lt;&gt;"")*(DV55&lt;&gt;""),($E55&lt;&gt;"")*(DX55&lt;&gt;"")),($B55=DV55)*1+($D55=DX55)*1,"")</f>
        <v>2</v>
      </c>
      <c r="EH55" s="107"/>
      <c r="EI55" s="227" t="n">
        <f aca="false">$B55</f>
        <v>6</v>
      </c>
      <c r="EJ55" s="228" t="str">
        <f aca="false">$C55</f>
        <v>Hungary</v>
      </c>
      <c r="EK55" s="229" t="n">
        <f aca="false">$D55</f>
        <v>14</v>
      </c>
      <c r="EL55" s="228" t="str">
        <f aca="false">$E55</f>
        <v>Croatia</v>
      </c>
      <c r="EM55" s="232"/>
      <c r="EN55" s="232"/>
      <c r="EO55" s="319" t="n">
        <f aca="false">COUNTIF(EI$57:EI$60,EK60)+COUNTIF(EK$57:EK$60,EK60)</f>
        <v>0</v>
      </c>
      <c r="EP55" s="229" t="str">
        <f aca="false">IF(($F55&lt;&gt;"")*($G55&lt;&gt;"")*(EM55&lt;&gt;"")*(EN55&lt;&gt;""),IF(ET55&lt;&gt;2,"0",($F55&gt;$G55)*(EM55&gt;EN55)+($F55=$G55)*(EM55=EN55)+($F55&lt;$G55)*(EM55&lt;EN55)),"")</f>
        <v/>
      </c>
      <c r="EQ55" s="229" t="str">
        <f aca="false">IF((EP55&lt;&gt;""),IF(OR($F55&lt;&gt;$G55,PrSettings!$M$4="●"),(($F55-$G55)=(EM55-EN55))*1,0),"")</f>
        <v/>
      </c>
      <c r="ER55" s="229" t="str">
        <f aca="false">IF((EQ55&lt;&gt;""),($F55=EM55)*($G55=EN55),"")</f>
        <v/>
      </c>
      <c r="ES55" s="229" t="str">
        <f aca="false">IF(EP55&lt;&gt;"",IF(ABS($F55-$G55)&gt;=PrSettings!$M$7,(ABS($F55-$G55-EM55+EN55)&lt;=1)*1,IF(AND(EP55,$F55=$G55,$F55&gt;=PrSettings!$M$6),(ABS(EM55-$F55)&lt;=1)*1,IF(AND(ABS($F55-$G55-EM55+EN55)&lt;=1,$F55+$G55&gt;=PrSettings!$M$8),(ABS(EM55-$F55)&lt;=1)*(ABS(EN55-$G55)&lt;=1)*1,""))),"")</f>
        <v/>
      </c>
      <c r="ET55" s="321" t="n">
        <f aca="false">IF(OR(($C55&lt;&gt;"")*(EI55&lt;&gt;""),($E55&lt;&gt;"")*(EK55&lt;&gt;"")),($B55=EI55)*1+($D55=EK55)*1,"")</f>
        <v>2</v>
      </c>
      <c r="EU55" s="107"/>
      <c r="EV55" s="227" t="n">
        <f aca="false">$B55</f>
        <v>6</v>
      </c>
      <c r="EW55" s="228" t="str">
        <f aca="false">$C55</f>
        <v>Hungary</v>
      </c>
      <c r="EX55" s="229" t="n">
        <f aca="false">$D55</f>
        <v>14</v>
      </c>
      <c r="EY55" s="228" t="str">
        <f aca="false">$E55</f>
        <v>Croatia</v>
      </c>
      <c r="EZ55" s="232"/>
      <c r="FA55" s="232"/>
      <c r="FB55" s="319" t="n">
        <f aca="false">COUNTIF(EV$57:EV$60,EX60)+COUNTIF(EX$57:EX$60,EX60)</f>
        <v>0</v>
      </c>
      <c r="FC55" s="229" t="str">
        <f aca="false">IF(($F55&lt;&gt;"")*($G55&lt;&gt;"")*(EZ55&lt;&gt;"")*(FA55&lt;&gt;""),IF(FG55&lt;&gt;2,"0",($F55&gt;$G55)*(EZ55&gt;FA55)+($F55=$G55)*(EZ55=FA55)+($F55&lt;$G55)*(EZ55&lt;FA55)),"")</f>
        <v/>
      </c>
      <c r="FD55" s="229" t="str">
        <f aca="false">IF((FC55&lt;&gt;""),IF(OR($F55&lt;&gt;$G55,PrSettings!$M$4="●"),(($F55-$G55)=(EZ55-FA55))*1,0),"")</f>
        <v/>
      </c>
      <c r="FE55" s="229" t="str">
        <f aca="false">IF((FD55&lt;&gt;""),($F55=EZ55)*($G55=FA55),"")</f>
        <v/>
      </c>
      <c r="FF55" s="229" t="str">
        <f aca="false">IF(FC55&lt;&gt;"",IF(ABS($F55-$G55)&gt;=PrSettings!$M$7,(ABS($F55-$G55-EZ55+FA55)&lt;=1)*1,IF(AND(FC55,$F55=$G55,$F55&gt;=PrSettings!$M$6),(ABS(EZ55-$F55)&lt;=1)*1,IF(AND(ABS($F55-$G55-EZ55+FA55)&lt;=1,$F55+$G55&gt;=PrSettings!$M$8),(ABS(EZ55-$F55)&lt;=1)*(ABS(FA55-$G55)&lt;=1)*1,""))),"")</f>
        <v/>
      </c>
      <c r="FG55" s="321" t="n">
        <f aca="false">IF(OR(($C55&lt;&gt;"")*(EV55&lt;&gt;""),($E55&lt;&gt;"")*(EX55&lt;&gt;"")),($B55=EV55)*1+($D55=EX55)*1,"")</f>
        <v>2</v>
      </c>
      <c r="FH55" s="107"/>
      <c r="FI55" s="227" t="n">
        <f aca="false">$B55</f>
        <v>6</v>
      </c>
      <c r="FJ55" s="228" t="str">
        <f aca="false">$C55</f>
        <v>Hungary</v>
      </c>
      <c r="FK55" s="229" t="n">
        <f aca="false">$D55</f>
        <v>14</v>
      </c>
      <c r="FL55" s="228" t="str">
        <f aca="false">$E55</f>
        <v>Croatia</v>
      </c>
      <c r="FM55" s="232"/>
      <c r="FN55" s="232"/>
      <c r="FO55" s="319" t="n">
        <f aca="false">COUNTIF(FI$57:FI$60,FK60)+COUNTIF(FK$57:FK$60,FK60)</f>
        <v>0</v>
      </c>
      <c r="FP55" s="229" t="str">
        <f aca="false">IF(($F55&lt;&gt;"")*($G55&lt;&gt;"")*(FM55&lt;&gt;"")*(FN55&lt;&gt;""),IF(FT55&lt;&gt;2,"0",($F55&gt;$G55)*(FM55&gt;FN55)+($F55=$G55)*(FM55=FN55)+($F55&lt;$G55)*(FM55&lt;FN55)),"")</f>
        <v/>
      </c>
      <c r="FQ55" s="229" t="str">
        <f aca="false">IF((FP55&lt;&gt;""),IF(OR($F55&lt;&gt;$G55,PrSettings!$M$4="●"),(($F55-$G55)=(FM55-FN55))*1,0),"")</f>
        <v/>
      </c>
      <c r="FR55" s="229" t="str">
        <f aca="false">IF((FQ55&lt;&gt;""),($F55=FM55)*($G55=FN55),"")</f>
        <v/>
      </c>
      <c r="FS55" s="229" t="str">
        <f aca="false">IF(FP55&lt;&gt;"",IF(ABS($F55-$G55)&gt;=PrSettings!$M$7,(ABS($F55-$G55-FM55+FN55)&lt;=1)*1,IF(AND(FP55,$F55=$G55,$F55&gt;=PrSettings!$M$6),(ABS(FM55-$F55)&lt;=1)*1,IF(AND(ABS($F55-$G55-FM55+FN55)&lt;=1,$F55+$G55&gt;=PrSettings!$M$8),(ABS(FM55-$F55)&lt;=1)*(ABS(FN55-$G55)&lt;=1)*1,""))),"")</f>
        <v/>
      </c>
      <c r="FT55" s="321" t="n">
        <f aca="false">IF(OR(($C55&lt;&gt;"")*(FI55&lt;&gt;""),($E55&lt;&gt;"")*(FK55&lt;&gt;"")),($B55=FI55)*1+($D55=FK55)*1,"")</f>
        <v>2</v>
      </c>
      <c r="FU55" s="107"/>
      <c r="FV55" s="227" t="n">
        <f aca="false">$B55</f>
        <v>6</v>
      </c>
      <c r="FW55" s="228" t="str">
        <f aca="false">$C55</f>
        <v>Hungary</v>
      </c>
      <c r="FX55" s="229" t="n">
        <f aca="false">$D55</f>
        <v>14</v>
      </c>
      <c r="FY55" s="228" t="str">
        <f aca="false">$E55</f>
        <v>Croatia</v>
      </c>
      <c r="FZ55" s="232"/>
      <c r="GA55" s="232"/>
      <c r="GB55" s="319" t="n">
        <f aca="false">COUNTIF(FV$57:FV$60,FX60)+COUNTIF(FX$57:FX$60,FX60)</f>
        <v>0</v>
      </c>
      <c r="GC55" s="229" t="str">
        <f aca="false">IF(($F55&lt;&gt;"")*($G55&lt;&gt;"")*(FZ55&lt;&gt;"")*(GA55&lt;&gt;""),IF(GG55&lt;&gt;2,"0",($F55&gt;$G55)*(FZ55&gt;GA55)+($F55=$G55)*(FZ55=GA55)+($F55&lt;$G55)*(FZ55&lt;GA55)),"")</f>
        <v/>
      </c>
      <c r="GD55" s="229" t="str">
        <f aca="false">IF((GC55&lt;&gt;""),IF(OR($F55&lt;&gt;$G55,PrSettings!$M$4="●"),(($F55-$G55)=(FZ55-GA55))*1,0),"")</f>
        <v/>
      </c>
      <c r="GE55" s="229" t="str">
        <f aca="false">IF((GD55&lt;&gt;""),($F55=FZ55)*($G55=GA55),"")</f>
        <v/>
      </c>
      <c r="GF55" s="229" t="str">
        <f aca="false">IF(GC55&lt;&gt;"",IF(ABS($F55-$G55)&gt;=PrSettings!$M$7,(ABS($F55-$G55-FZ55+GA55)&lt;=1)*1,IF(AND(GC55,$F55=$G55,$F55&gt;=PrSettings!$M$6),(ABS(FZ55-$F55)&lt;=1)*1,IF(AND(ABS($F55-$G55-FZ55+GA55)&lt;=1,$F55+$G55&gt;=PrSettings!$M$8),(ABS(FZ55-$F55)&lt;=1)*(ABS(GA55-$G55)&lt;=1)*1,""))),"")</f>
        <v/>
      </c>
      <c r="GG55" s="321" t="n">
        <f aca="false">IF(OR(($C55&lt;&gt;"")*(FV55&lt;&gt;""),($E55&lt;&gt;"")*(FX55&lt;&gt;"")),($B55=FV55)*1+($D55=FX55)*1,"")</f>
        <v>2</v>
      </c>
      <c r="GH55" s="107"/>
      <c r="GI55" s="227" t="n">
        <f aca="false">$B55</f>
        <v>6</v>
      </c>
      <c r="GJ55" s="228" t="str">
        <f aca="false">$C55</f>
        <v>Hungary</v>
      </c>
      <c r="GK55" s="229" t="n">
        <f aca="false">$D55</f>
        <v>14</v>
      </c>
      <c r="GL55" s="228" t="str">
        <f aca="false">$E55</f>
        <v>Croatia</v>
      </c>
      <c r="GM55" s="232"/>
      <c r="GN55" s="232"/>
      <c r="GO55" s="319" t="n">
        <f aca="false">COUNTIF(GI$57:GI$60,GK60)+COUNTIF(GK$57:GK$60,GK60)</f>
        <v>0</v>
      </c>
      <c r="GP55" s="229" t="str">
        <f aca="false">IF(($F55&lt;&gt;"")*($G55&lt;&gt;"")*(GM55&lt;&gt;"")*(GN55&lt;&gt;""),IF(GT55&lt;&gt;2,"0",($F55&gt;$G55)*(GM55&gt;GN55)+($F55=$G55)*(GM55=GN55)+($F55&lt;$G55)*(GM55&lt;GN55)),"")</f>
        <v/>
      </c>
      <c r="GQ55" s="229" t="str">
        <f aca="false">IF((GP55&lt;&gt;""),IF(OR($F55&lt;&gt;$G55,PrSettings!$M$4="●"),(($F55-$G55)=(GM55-GN55))*1,0),"")</f>
        <v/>
      </c>
      <c r="GR55" s="229" t="str">
        <f aca="false">IF((GQ55&lt;&gt;""),($F55=GM55)*($G55=GN55),"")</f>
        <v/>
      </c>
      <c r="GS55" s="229" t="str">
        <f aca="false">IF(GP55&lt;&gt;"",IF(ABS($F55-$G55)&gt;=PrSettings!$M$7,(ABS($F55-$G55-GM55+GN55)&lt;=1)*1,IF(AND(GP55,$F55=$G55,$F55&gt;=PrSettings!$M$6),(ABS(GM55-$F55)&lt;=1)*1,IF(AND(ABS($F55-$G55-GM55+GN55)&lt;=1,$F55+$G55&gt;=PrSettings!$M$8),(ABS(GM55-$F55)&lt;=1)*(ABS(GN55-$G55)&lt;=1)*1,""))),"")</f>
        <v/>
      </c>
      <c r="GT55" s="321" t="n">
        <f aca="false">IF(OR(($C55&lt;&gt;"")*(GI55&lt;&gt;""),($E55&lt;&gt;"")*(GK55&lt;&gt;"")),($B55=GI55)*1+($D55=GK55)*1,"")</f>
        <v>2</v>
      </c>
      <c r="GU55" s="107"/>
      <c r="GV55" s="227" t="n">
        <f aca="false">$B55</f>
        <v>6</v>
      </c>
      <c r="GW55" s="228" t="str">
        <f aca="false">$C55</f>
        <v>Hungary</v>
      </c>
      <c r="GX55" s="229" t="n">
        <f aca="false">$D55</f>
        <v>14</v>
      </c>
      <c r="GY55" s="228" t="str">
        <f aca="false">$E55</f>
        <v>Croatia</v>
      </c>
      <c r="GZ55" s="232"/>
      <c r="HA55" s="232"/>
      <c r="HB55" s="319" t="n">
        <f aca="false">COUNTIF(GV$57:GV$60,GX60)+COUNTIF(GX$57:GX$60,GX60)</f>
        <v>0</v>
      </c>
      <c r="HC55" s="229" t="str">
        <f aca="false">IF(($F55&lt;&gt;"")*($G55&lt;&gt;"")*(GZ55&lt;&gt;"")*(HA55&lt;&gt;""),IF(HG55&lt;&gt;2,"0",($F55&gt;$G55)*(GZ55&gt;HA55)+($F55=$G55)*(GZ55=HA55)+($F55&lt;$G55)*(GZ55&lt;HA55)),"")</f>
        <v/>
      </c>
      <c r="HD55" s="229" t="str">
        <f aca="false">IF((HC55&lt;&gt;""),IF(OR($F55&lt;&gt;$G55,PrSettings!$M$4="●"),(($F55-$G55)=(GZ55-HA55))*1,0),"")</f>
        <v/>
      </c>
      <c r="HE55" s="229" t="str">
        <f aca="false">IF((HD55&lt;&gt;""),($F55=GZ55)*($G55=HA55),"")</f>
        <v/>
      </c>
      <c r="HF55" s="229" t="str">
        <f aca="false">IF(HC55&lt;&gt;"",IF(ABS($F55-$G55)&gt;=PrSettings!$M$7,(ABS($F55-$G55-GZ55+HA55)&lt;=1)*1,IF(AND(HC55,$F55=$G55,$F55&gt;=PrSettings!$M$6),(ABS(GZ55-$F55)&lt;=1)*1,IF(AND(ABS($F55-$G55-GZ55+HA55)&lt;=1,$F55+$G55&gt;=PrSettings!$M$8),(ABS(GZ55-$F55)&lt;=1)*(ABS(HA55-$G55)&lt;=1)*1,""))),"")</f>
        <v/>
      </c>
      <c r="HG55" s="321" t="n">
        <f aca="false">IF(OR(($C55&lt;&gt;"")*(GV55&lt;&gt;""),($E55&lt;&gt;"")*(GX55&lt;&gt;"")),($B55=GV55)*1+($D55=GX55)*1,"")</f>
        <v>2</v>
      </c>
      <c r="HH55" s="107"/>
      <c r="HI55" s="227" t="n">
        <f aca="false">$B55</f>
        <v>6</v>
      </c>
      <c r="HJ55" s="228" t="str">
        <f aca="false">$C55</f>
        <v>Hungary</v>
      </c>
      <c r="HK55" s="229" t="n">
        <f aca="false">$D55</f>
        <v>14</v>
      </c>
      <c r="HL55" s="228" t="str">
        <f aca="false">$E55</f>
        <v>Croatia</v>
      </c>
      <c r="HM55" s="232"/>
      <c r="HN55" s="232"/>
      <c r="HO55" s="319" t="n">
        <f aca="false">COUNTIF(HI$57:HI$60,HK60)+COUNTIF(HK$57:HK$60,HK60)</f>
        <v>0</v>
      </c>
      <c r="HP55" s="229" t="str">
        <f aca="false">IF(($F55&lt;&gt;"")*($G55&lt;&gt;"")*(HM55&lt;&gt;"")*(HN55&lt;&gt;""),IF(HT55&lt;&gt;2,"0",($F55&gt;$G55)*(HM55&gt;HN55)+($F55=$G55)*(HM55=HN55)+($F55&lt;$G55)*(HM55&lt;HN55)),"")</f>
        <v/>
      </c>
      <c r="HQ55" s="229" t="str">
        <f aca="false">IF((HP55&lt;&gt;""),IF(OR($F55&lt;&gt;$G55,PrSettings!$M$4="●"),(($F55-$G55)=(HM55-HN55))*1,0),"")</f>
        <v/>
      </c>
      <c r="HR55" s="229" t="str">
        <f aca="false">IF((HQ55&lt;&gt;""),($F55=HM55)*($G55=HN55),"")</f>
        <v/>
      </c>
      <c r="HS55" s="229" t="str">
        <f aca="false">IF(HP55&lt;&gt;"",IF(ABS($F55-$G55)&gt;=PrSettings!$M$7,(ABS($F55-$G55-HM55+HN55)&lt;=1)*1,IF(AND(HP55,$F55=$G55,$F55&gt;=PrSettings!$M$6),(ABS(HM55-$F55)&lt;=1)*1,IF(AND(ABS($F55-$G55-HM55+HN55)&lt;=1,$F55+$G55&gt;=PrSettings!$M$8),(ABS(HM55-$F55)&lt;=1)*(ABS(HN55-$G55)&lt;=1)*1,""))),"")</f>
        <v/>
      </c>
      <c r="HT55" s="321" t="n">
        <f aca="false">IF(OR(($C55&lt;&gt;"")*(HI55&lt;&gt;""),($E55&lt;&gt;"")*(HK55&lt;&gt;"")),($B55=HI55)*1+($D55=HK55)*1,"")</f>
        <v>2</v>
      </c>
      <c r="HU55" s="107"/>
      <c r="HV55" s="227" t="n">
        <f aca="false">$B55</f>
        <v>6</v>
      </c>
      <c r="HW55" s="228" t="str">
        <f aca="false">$C55</f>
        <v>Hungary</v>
      </c>
      <c r="HX55" s="229" t="n">
        <f aca="false">$D55</f>
        <v>14</v>
      </c>
      <c r="HY55" s="228" t="str">
        <f aca="false">$E55</f>
        <v>Croatia</v>
      </c>
      <c r="HZ55" s="232"/>
      <c r="IA55" s="232"/>
      <c r="IB55" s="319" t="n">
        <f aca="false">COUNTIF(HV$57:HV$60,HX60)+COUNTIF(HX$57:HX$60,HX60)</f>
        <v>0</v>
      </c>
      <c r="IC55" s="229" t="str">
        <f aca="false">IF(($F55&lt;&gt;"")*($G55&lt;&gt;"")*(HZ55&lt;&gt;"")*(IA55&lt;&gt;""),IF(IG55&lt;&gt;2,"0",($F55&gt;$G55)*(HZ55&gt;IA55)+($F55=$G55)*(HZ55=IA55)+($F55&lt;$G55)*(HZ55&lt;IA55)),"")</f>
        <v/>
      </c>
      <c r="ID55" s="229" t="str">
        <f aca="false">IF((IC55&lt;&gt;""),IF(OR($F55&lt;&gt;$G55,PrSettings!$M$4="●"),(($F55-$G55)=(HZ55-IA55))*1,0),"")</f>
        <v/>
      </c>
      <c r="IE55" s="229" t="str">
        <f aca="false">IF((ID55&lt;&gt;""),($F55=HZ55)*($G55=IA55),"")</f>
        <v/>
      </c>
      <c r="IF55" s="229" t="str">
        <f aca="false">IF(IC55&lt;&gt;"",IF(ABS($F55-$G55)&gt;=PrSettings!$M$7,(ABS($F55-$G55-HZ55+IA55)&lt;=1)*1,IF(AND(IC55,$F55=$G55,$F55&gt;=PrSettings!$M$6),(ABS(HZ55-$F55)&lt;=1)*1,IF(AND(ABS($F55-$G55-HZ55+IA55)&lt;=1,$F55+$G55&gt;=PrSettings!$M$8),(ABS(HZ55-$F55)&lt;=1)*(ABS(IA55-$G55)&lt;=1)*1,""))),"")</f>
        <v/>
      </c>
      <c r="IG55" s="321" t="n">
        <f aca="false">IF(OR(($C55&lt;&gt;"")*(HV55&lt;&gt;""),($E55&lt;&gt;"")*(HX55&lt;&gt;"")),($B55=HV55)*1+($D55=HX55)*1,"")</f>
        <v>2</v>
      </c>
      <c r="IH55" s="107"/>
      <c r="II55" s="227" t="n">
        <f aca="false">$B55</f>
        <v>6</v>
      </c>
      <c r="IJ55" s="228" t="str">
        <f aca="false">$C55</f>
        <v>Hungary</v>
      </c>
      <c r="IK55" s="229" t="n">
        <f aca="false">$D55</f>
        <v>14</v>
      </c>
      <c r="IL55" s="228" t="str">
        <f aca="false">$E55</f>
        <v>Croatia</v>
      </c>
      <c r="IM55" s="232"/>
      <c r="IN55" s="232"/>
      <c r="IO55" s="319" t="n">
        <f aca="false">COUNTIF(II$57:II$60,IK60)+COUNTIF(IK$57:IK$60,IK60)</f>
        <v>0</v>
      </c>
      <c r="IP55" s="229" t="str">
        <f aca="false">IF(($F55&lt;&gt;"")*($G55&lt;&gt;"")*(IM55&lt;&gt;"")*(IN55&lt;&gt;""),IF(IT55&lt;&gt;2,"0",($F55&gt;$G55)*(IM55&gt;IN55)+($F55=$G55)*(IM55=IN55)+($F55&lt;$G55)*(IM55&lt;IN55)),"")</f>
        <v/>
      </c>
      <c r="IQ55" s="229" t="str">
        <f aca="false">IF((IP55&lt;&gt;""),IF(OR($F55&lt;&gt;$G55,PrSettings!$M$4="●"),(($F55-$G55)=(IM55-IN55))*1,0),"")</f>
        <v/>
      </c>
      <c r="IR55" s="229" t="str">
        <f aca="false">IF((IQ55&lt;&gt;""),($F55=IM55)*($G55=IN55),"")</f>
        <v/>
      </c>
      <c r="IS55" s="229" t="str">
        <f aca="false">IF(IP55&lt;&gt;"",IF(ABS($F55-$G55)&gt;=PrSettings!$M$7,(ABS($F55-$G55-IM55+IN55)&lt;=1)*1,IF(AND(IP55,$F55=$G55,$F55&gt;=PrSettings!$M$6),(ABS(IM55-$F55)&lt;=1)*1,IF(AND(ABS($F55-$G55-IM55+IN55)&lt;=1,$F55+$G55&gt;=PrSettings!$M$8),(ABS(IM55-$F55)&lt;=1)*(ABS(IN55-$G55)&lt;=1)*1,""))),"")</f>
        <v/>
      </c>
      <c r="IT55" s="321" t="n">
        <f aca="false">IF(OR(($C55&lt;&gt;"")*(II55&lt;&gt;""),($E55&lt;&gt;"")*(IK55&lt;&gt;"")),($B55=II55)*1+($D55=IK55)*1,"")</f>
        <v>2</v>
      </c>
      <c r="IU55" s="107"/>
      <c r="IV55" s="227" t="n">
        <f aca="false">$B55</f>
        <v>6</v>
      </c>
      <c r="IW55" s="228" t="str">
        <f aca="false">$C55</f>
        <v>Hungary</v>
      </c>
      <c r="IX55" s="229" t="n">
        <f aca="false">$D55</f>
        <v>14</v>
      </c>
      <c r="IY55" s="228" t="str">
        <f aca="false">$E55</f>
        <v>Croatia</v>
      </c>
      <c r="IZ55" s="232"/>
      <c r="JA55" s="232"/>
      <c r="JB55" s="319" t="n">
        <f aca="false">COUNTIF(IV$57:IV$60,IX60)+COUNTIF(IX$57:IX$60,IX60)</f>
        <v>0</v>
      </c>
      <c r="JC55" s="229" t="str">
        <f aca="false">IF(($F55&lt;&gt;"")*($G55&lt;&gt;"")*(IZ55&lt;&gt;"")*(JA55&lt;&gt;""),IF(JG55&lt;&gt;2,"0",($F55&gt;$G55)*(IZ55&gt;JA55)+($F55=$G55)*(IZ55=JA55)+($F55&lt;$G55)*(IZ55&lt;JA55)),"")</f>
        <v/>
      </c>
      <c r="JD55" s="229" t="str">
        <f aca="false">IF((JC55&lt;&gt;""),IF(OR($F55&lt;&gt;$G55,PrSettings!$M$4="●"),(($F55-$G55)=(IZ55-JA55))*1,0),"")</f>
        <v/>
      </c>
      <c r="JE55" s="229" t="str">
        <f aca="false">IF((JD55&lt;&gt;""),($F55=IZ55)*($G55=JA55),"")</f>
        <v/>
      </c>
      <c r="JF55" s="229" t="str">
        <f aca="false">IF(JC55&lt;&gt;"",IF(ABS($F55-$G55)&gt;=PrSettings!$M$7,(ABS($F55-$G55-IZ55+JA55)&lt;=1)*1,IF(AND(JC55,$F55=$G55,$F55&gt;=PrSettings!$M$6),(ABS(IZ55-$F55)&lt;=1)*1,IF(AND(ABS($F55-$G55-IZ55+JA55)&lt;=1,$F55+$G55&gt;=PrSettings!$M$8),(ABS(IZ55-$F55)&lt;=1)*(ABS(JA55-$G55)&lt;=1)*1,""))),"")</f>
        <v/>
      </c>
      <c r="JG55" s="321" t="n">
        <f aca="false">IF(OR(($C55&lt;&gt;"")*(IV55&lt;&gt;""),($E55&lt;&gt;"")*(IX55&lt;&gt;"")),($B55=IV55)*1+($D55=IX55)*1,"")</f>
        <v>2</v>
      </c>
      <c r="JH55" s="107"/>
      <c r="JI55" s="227" t="n">
        <f aca="false">$B55</f>
        <v>6</v>
      </c>
      <c r="JJ55" s="228" t="str">
        <f aca="false">$C55</f>
        <v>Hungary</v>
      </c>
      <c r="JK55" s="229" t="n">
        <f aca="false">$D55</f>
        <v>14</v>
      </c>
      <c r="JL55" s="228" t="str">
        <f aca="false">$E55</f>
        <v>Croatia</v>
      </c>
      <c r="JM55" s="232"/>
      <c r="JN55" s="232"/>
      <c r="JO55" s="319" t="n">
        <f aca="false">COUNTIF(JI$57:JI$60,JK60)+COUNTIF(JK$57:JK$60,JK60)</f>
        <v>0</v>
      </c>
      <c r="JP55" s="229" t="str">
        <f aca="false">IF(($F55&lt;&gt;"")*($G55&lt;&gt;"")*(JM55&lt;&gt;"")*(JN55&lt;&gt;""),IF(JT55&lt;&gt;2,"0",($F55&gt;$G55)*(JM55&gt;JN55)+($F55=$G55)*(JM55=JN55)+($F55&lt;$G55)*(JM55&lt;JN55)),"")</f>
        <v/>
      </c>
      <c r="JQ55" s="229" t="str">
        <f aca="false">IF((JP55&lt;&gt;""),IF(OR($F55&lt;&gt;$G55,PrSettings!$M$4="●"),(($F55-$G55)=(JM55-JN55))*1,0),"")</f>
        <v/>
      </c>
      <c r="JR55" s="229" t="str">
        <f aca="false">IF((JQ55&lt;&gt;""),($F55=JM55)*($G55=JN55),"")</f>
        <v/>
      </c>
      <c r="JS55" s="229" t="str">
        <f aca="false">IF(JP55&lt;&gt;"",IF(ABS($F55-$G55)&gt;=PrSettings!$M$7,(ABS($F55-$G55-JM55+JN55)&lt;=1)*1,IF(AND(JP55,$F55=$G55,$F55&gt;=PrSettings!$M$6),(ABS(JM55-$F55)&lt;=1)*1,IF(AND(ABS($F55-$G55-JM55+JN55)&lt;=1,$F55+$G55&gt;=PrSettings!$M$8),(ABS(JM55-$F55)&lt;=1)*(ABS(JN55-$G55)&lt;=1)*1,""))),"")</f>
        <v/>
      </c>
      <c r="JT55" s="321" t="n">
        <f aca="false">IF(OR(($C55&lt;&gt;"")*(JI55&lt;&gt;""),($E55&lt;&gt;"")*(JK55&lt;&gt;"")),($B55=JI55)*1+($D55=JK55)*1,"")</f>
        <v>2</v>
      </c>
      <c r="JU55" s="107"/>
      <c r="JV55" s="227" t="n">
        <f aca="false">$B55</f>
        <v>6</v>
      </c>
      <c r="JW55" s="228" t="str">
        <f aca="false">$C55</f>
        <v>Hungary</v>
      </c>
      <c r="JX55" s="229" t="n">
        <f aca="false">$D55</f>
        <v>14</v>
      </c>
      <c r="JY55" s="228" t="str">
        <f aca="false">$E55</f>
        <v>Croatia</v>
      </c>
      <c r="JZ55" s="232"/>
      <c r="KA55" s="232"/>
      <c r="KB55" s="319" t="n">
        <f aca="false">COUNTIF(JV$57:JV$60,JX60)+COUNTIF(JX$57:JX$60,JX60)</f>
        <v>0</v>
      </c>
      <c r="KC55" s="229" t="str">
        <f aca="false">IF(($F55&lt;&gt;"")*($G55&lt;&gt;"")*(JZ55&lt;&gt;"")*(KA55&lt;&gt;""),IF(KG55&lt;&gt;2,"0",($F55&gt;$G55)*(JZ55&gt;KA55)+($F55=$G55)*(JZ55=KA55)+($F55&lt;$G55)*(JZ55&lt;KA55)),"")</f>
        <v/>
      </c>
      <c r="KD55" s="229" t="str">
        <f aca="false">IF((KC55&lt;&gt;""),IF(OR($F55&lt;&gt;$G55,PrSettings!$M$4="●"),(($F55-$G55)=(JZ55-KA55))*1,0),"")</f>
        <v/>
      </c>
      <c r="KE55" s="229" t="str">
        <f aca="false">IF((KD55&lt;&gt;""),($F55=JZ55)*($G55=KA55),"")</f>
        <v/>
      </c>
      <c r="KF55" s="229" t="str">
        <f aca="false">IF(KC55&lt;&gt;"",IF(ABS($F55-$G55)&gt;=PrSettings!$M$7,(ABS($F55-$G55-JZ55+KA55)&lt;=1)*1,IF(AND(KC55,$F55=$G55,$F55&gt;=PrSettings!$M$6),(ABS(JZ55-$F55)&lt;=1)*1,IF(AND(ABS($F55-$G55-JZ55+KA55)&lt;=1,$F55+$G55&gt;=PrSettings!$M$8),(ABS(JZ55-$F55)&lt;=1)*(ABS(KA55-$G55)&lt;=1)*1,""))),"")</f>
        <v/>
      </c>
      <c r="KG55" s="321" t="n">
        <f aca="false">IF(OR(($C55&lt;&gt;"")*(JV55&lt;&gt;""),($E55&lt;&gt;"")*(JX55&lt;&gt;"")),($B55=JV55)*1+($D55=JX55)*1,"")</f>
        <v>2</v>
      </c>
      <c r="KH55" s="107"/>
      <c r="KI55" s="227" t="n">
        <f aca="false">$B55</f>
        <v>6</v>
      </c>
      <c r="KJ55" s="228" t="str">
        <f aca="false">$C55</f>
        <v>Hungary</v>
      </c>
      <c r="KK55" s="229" t="n">
        <f aca="false">$D55</f>
        <v>14</v>
      </c>
      <c r="KL55" s="228" t="str">
        <f aca="false">$E55</f>
        <v>Croatia</v>
      </c>
      <c r="KM55" s="232"/>
      <c r="KN55" s="232"/>
      <c r="KO55" s="319" t="n">
        <f aca="false">COUNTIF(KI$57:KI$60,KK60)+COUNTIF(KK$57:KK$60,KK60)</f>
        <v>0</v>
      </c>
      <c r="KP55" s="229" t="str">
        <f aca="false">IF(($F55&lt;&gt;"")*($G55&lt;&gt;"")*(KM55&lt;&gt;"")*(KN55&lt;&gt;""),IF(KT55&lt;&gt;2,"0",($F55&gt;$G55)*(KM55&gt;KN55)+($F55=$G55)*(KM55=KN55)+($F55&lt;$G55)*(KM55&lt;KN55)),"")</f>
        <v/>
      </c>
      <c r="KQ55" s="229" t="str">
        <f aca="false">IF((KP55&lt;&gt;""),IF(OR($F55&lt;&gt;$G55,PrSettings!$M$4="●"),(($F55-$G55)=(KM55-KN55))*1,0),"")</f>
        <v/>
      </c>
      <c r="KR55" s="229" t="str">
        <f aca="false">IF((KQ55&lt;&gt;""),($F55=KM55)*($G55=KN55),"")</f>
        <v/>
      </c>
      <c r="KS55" s="229" t="str">
        <f aca="false">IF(KP55&lt;&gt;"",IF(ABS($F55-$G55)&gt;=PrSettings!$M$7,(ABS($F55-$G55-KM55+KN55)&lt;=1)*1,IF(AND(KP55,$F55=$G55,$F55&gt;=PrSettings!$M$6),(ABS(KM55-$F55)&lt;=1)*1,IF(AND(ABS($F55-$G55-KM55+KN55)&lt;=1,$F55+$G55&gt;=PrSettings!$M$8),(ABS(KM55-$F55)&lt;=1)*(ABS(KN55-$G55)&lt;=1)*1,""))),"")</f>
        <v/>
      </c>
      <c r="KT55" s="321" t="n">
        <f aca="false">IF(OR(($C55&lt;&gt;"")*(KI55&lt;&gt;""),($E55&lt;&gt;"")*(KK55&lt;&gt;"")),($B55=KI55)*1+($D55=KK55)*1,"")</f>
        <v>2</v>
      </c>
      <c r="KU55" s="107"/>
      <c r="KV55" s="227" t="n">
        <f aca="false">$B55</f>
        <v>6</v>
      </c>
      <c r="KW55" s="228" t="str">
        <f aca="false">$C55</f>
        <v>Hungary</v>
      </c>
      <c r="KX55" s="229" t="n">
        <f aca="false">$D55</f>
        <v>14</v>
      </c>
      <c r="KY55" s="228" t="str">
        <f aca="false">$E55</f>
        <v>Croatia</v>
      </c>
      <c r="KZ55" s="232"/>
      <c r="LA55" s="232"/>
      <c r="LB55" s="319" t="n">
        <f aca="false">COUNTIF(KV$57:KV$60,KX60)+COUNTIF(KX$57:KX$60,KX60)</f>
        <v>0</v>
      </c>
      <c r="LC55" s="229" t="str">
        <f aca="false">IF(($F55&lt;&gt;"")*($G55&lt;&gt;"")*(KZ55&lt;&gt;"")*(LA55&lt;&gt;""),IF(LG55&lt;&gt;2,"0",($F55&gt;$G55)*(KZ55&gt;LA55)+($F55=$G55)*(KZ55=LA55)+($F55&lt;$G55)*(KZ55&lt;LA55)),"")</f>
        <v/>
      </c>
      <c r="LD55" s="229" t="str">
        <f aca="false">IF((LC55&lt;&gt;""),IF(OR($F55&lt;&gt;$G55,PrSettings!$M$4="●"),(($F55-$G55)=(KZ55-LA55))*1,0),"")</f>
        <v/>
      </c>
      <c r="LE55" s="229" t="str">
        <f aca="false">IF((LD55&lt;&gt;""),($F55=KZ55)*($G55=LA55),"")</f>
        <v/>
      </c>
      <c r="LF55" s="229" t="str">
        <f aca="false">IF(LC55&lt;&gt;"",IF(ABS($F55-$G55)&gt;=PrSettings!$M$7,(ABS($F55-$G55-KZ55+LA55)&lt;=1)*1,IF(AND(LC55,$F55=$G55,$F55&gt;=PrSettings!$M$6),(ABS(KZ55-$F55)&lt;=1)*1,IF(AND(ABS($F55-$G55-KZ55+LA55)&lt;=1,$F55+$G55&gt;=PrSettings!$M$8),(ABS(KZ55-$F55)&lt;=1)*(ABS(LA55-$G55)&lt;=1)*1,""))),"")</f>
        <v/>
      </c>
      <c r="LG55" s="321" t="n">
        <f aca="false">IF(OR(($C55&lt;&gt;"")*(KV55&lt;&gt;""),($E55&lt;&gt;"")*(KX55&lt;&gt;"")),($B55=KV55)*1+($D55=KX55)*1,"")</f>
        <v>2</v>
      </c>
      <c r="LH55" s="107"/>
      <c r="LI55" s="227" t="n">
        <f aca="false">$B55</f>
        <v>6</v>
      </c>
      <c r="LJ55" s="228" t="str">
        <f aca="false">$C55</f>
        <v>Hungary</v>
      </c>
      <c r="LK55" s="229" t="n">
        <f aca="false">$D55</f>
        <v>14</v>
      </c>
      <c r="LL55" s="228" t="str">
        <f aca="false">$E55</f>
        <v>Croatia</v>
      </c>
      <c r="LM55" s="232"/>
      <c r="LN55" s="232"/>
      <c r="LO55" s="319" t="n">
        <f aca="false">COUNTIF(LI$57:LI$60,LK60)+COUNTIF(LK$57:LK$60,LK60)</f>
        <v>0</v>
      </c>
      <c r="LP55" s="229" t="str">
        <f aca="false">IF(($F55&lt;&gt;"")*($G55&lt;&gt;"")*(LM55&lt;&gt;"")*(LN55&lt;&gt;""),IF(LT55&lt;&gt;2,"0",($F55&gt;$G55)*(LM55&gt;LN55)+($F55=$G55)*(LM55=LN55)+($F55&lt;$G55)*(LM55&lt;LN55)),"")</f>
        <v/>
      </c>
      <c r="LQ55" s="229" t="str">
        <f aca="false">IF((LP55&lt;&gt;""),IF(OR($F55&lt;&gt;$G55,PrSettings!$M$4="●"),(($F55-$G55)=(LM55-LN55))*1,0),"")</f>
        <v/>
      </c>
      <c r="LR55" s="229" t="str">
        <f aca="false">IF((LQ55&lt;&gt;""),($F55=LM55)*($G55=LN55),"")</f>
        <v/>
      </c>
      <c r="LS55" s="229" t="str">
        <f aca="false">IF(LP55&lt;&gt;"",IF(ABS($F55-$G55)&gt;=PrSettings!$M$7,(ABS($F55-$G55-LM55+LN55)&lt;=1)*1,IF(AND(LP55,$F55=$G55,$F55&gt;=PrSettings!$M$6),(ABS(LM55-$F55)&lt;=1)*1,IF(AND(ABS($F55-$G55-LM55+LN55)&lt;=1,$F55+$G55&gt;=PrSettings!$M$8),(ABS(LM55-$F55)&lt;=1)*(ABS(LN55-$G55)&lt;=1)*1,""))),"")</f>
        <v/>
      </c>
      <c r="LT55" s="321" t="n">
        <f aca="false">IF(OR(($C55&lt;&gt;"")*(LI55&lt;&gt;""),($E55&lt;&gt;"")*(LK55&lt;&gt;"")),($B55=LI55)*1+($D55=LK55)*1,"")</f>
        <v>2</v>
      </c>
      <c r="LU55" s="107"/>
      <c r="LV55" s="227" t="n">
        <f aca="false">$B55</f>
        <v>6</v>
      </c>
      <c r="LW55" s="228" t="str">
        <f aca="false">$C55</f>
        <v>Hungary</v>
      </c>
      <c r="LX55" s="229" t="n">
        <f aca="false">$D55</f>
        <v>14</v>
      </c>
      <c r="LY55" s="228" t="str">
        <f aca="false">$E55</f>
        <v>Croatia</v>
      </c>
      <c r="LZ55" s="232"/>
      <c r="MA55" s="232"/>
      <c r="MB55" s="319" t="n">
        <f aca="false">COUNTIF(LV$57:LV$60,LX60)+COUNTIF(LX$57:LX$60,LX60)</f>
        <v>0</v>
      </c>
      <c r="MC55" s="229" t="str">
        <f aca="false">IF(($F55&lt;&gt;"")*($G55&lt;&gt;"")*(LZ55&lt;&gt;"")*(MA55&lt;&gt;""),IF(MG55&lt;&gt;2,"0",($F55&gt;$G55)*(LZ55&gt;MA55)+($F55=$G55)*(LZ55=MA55)+($F55&lt;$G55)*(LZ55&lt;MA55)),"")</f>
        <v/>
      </c>
      <c r="MD55" s="229" t="str">
        <f aca="false">IF((MC55&lt;&gt;""),IF(OR($F55&lt;&gt;$G55,PrSettings!$M$4="●"),(($F55-$G55)=(LZ55-MA55))*1,0),"")</f>
        <v/>
      </c>
      <c r="ME55" s="229" t="str">
        <f aca="false">IF((MD55&lt;&gt;""),($F55=LZ55)*($G55=MA55),"")</f>
        <v/>
      </c>
      <c r="MF55" s="229" t="str">
        <f aca="false">IF(MC55&lt;&gt;"",IF(ABS($F55-$G55)&gt;=PrSettings!$M$7,(ABS($F55-$G55-LZ55+MA55)&lt;=1)*1,IF(AND(MC55,$F55=$G55,$F55&gt;=PrSettings!$M$6),(ABS(LZ55-$F55)&lt;=1)*1,IF(AND(ABS($F55-$G55-LZ55+MA55)&lt;=1,$F55+$G55&gt;=PrSettings!$M$8),(ABS(LZ55-$F55)&lt;=1)*(ABS(MA55-$G55)&lt;=1)*1,""))),"")</f>
        <v/>
      </c>
      <c r="MG55" s="321" t="n">
        <f aca="false">IF(OR(($C55&lt;&gt;"")*(LV55&lt;&gt;""),($E55&lt;&gt;"")*(LX55&lt;&gt;"")),($B55=LV55)*1+($D55=LX55)*1,"")</f>
        <v>2</v>
      </c>
    </row>
    <row r="56" customFormat="false" ht="24" hidden="false" customHeight="true" outlineLevel="0" collapsed="false">
      <c r="A56" s="153"/>
      <c r="B56" s="217" t="str">
        <f aca="false">Language!$E$183</f>
        <v>Quarter final</v>
      </c>
      <c r="C56" s="239"/>
      <c r="D56" s="239"/>
      <c r="E56" s="220"/>
      <c r="F56" s="240"/>
      <c r="G56" s="241"/>
      <c r="H56" s="107"/>
      <c r="I56" s="217" t="str">
        <f aca="false">$B56</f>
        <v>Quarter final</v>
      </c>
      <c r="J56" s="219"/>
      <c r="K56" s="219"/>
      <c r="L56" s="220"/>
      <c r="M56" s="223"/>
      <c r="N56" s="224"/>
      <c r="O56" s="221"/>
      <c r="P56" s="221"/>
      <c r="Q56" s="225"/>
      <c r="R56" s="220"/>
      <c r="S56" s="220"/>
      <c r="T56" s="226"/>
      <c r="U56" s="107"/>
      <c r="V56" s="217" t="str">
        <f aca="false">$B56</f>
        <v>Quarter final</v>
      </c>
      <c r="W56" s="219"/>
      <c r="X56" s="219"/>
      <c r="Y56" s="220"/>
      <c r="Z56" s="223"/>
      <c r="AA56" s="224"/>
      <c r="AB56" s="221"/>
      <c r="AC56" s="221"/>
      <c r="AD56" s="225"/>
      <c r="AE56" s="220"/>
      <c r="AF56" s="220"/>
      <c r="AG56" s="226"/>
      <c r="AH56" s="107"/>
      <c r="AI56" s="217" t="str">
        <f aca="false">$B56</f>
        <v>Quarter final</v>
      </c>
      <c r="AJ56" s="219"/>
      <c r="AK56" s="219"/>
      <c r="AL56" s="220"/>
      <c r="AM56" s="223"/>
      <c r="AN56" s="224"/>
      <c r="AO56" s="221"/>
      <c r="AP56" s="221"/>
      <c r="AQ56" s="225"/>
      <c r="AR56" s="220"/>
      <c r="AS56" s="220"/>
      <c r="AT56" s="226"/>
      <c r="AU56" s="107"/>
      <c r="AV56" s="217" t="str">
        <f aca="false">$B56</f>
        <v>Quarter final</v>
      </c>
      <c r="AW56" s="219"/>
      <c r="AX56" s="219"/>
      <c r="AY56" s="220"/>
      <c r="AZ56" s="223"/>
      <c r="BA56" s="224"/>
      <c r="BB56" s="221"/>
      <c r="BC56" s="221"/>
      <c r="BD56" s="225"/>
      <c r="BE56" s="220"/>
      <c r="BF56" s="220"/>
      <c r="BG56" s="226"/>
      <c r="BH56" s="107"/>
      <c r="BI56" s="217" t="str">
        <f aca="false">$B56</f>
        <v>Quarter final</v>
      </c>
      <c r="BJ56" s="219"/>
      <c r="BK56" s="219"/>
      <c r="BL56" s="220"/>
      <c r="BM56" s="223"/>
      <c r="BN56" s="224"/>
      <c r="BO56" s="221"/>
      <c r="BP56" s="221"/>
      <c r="BQ56" s="225"/>
      <c r="BR56" s="220"/>
      <c r="BS56" s="220"/>
      <c r="BT56" s="226"/>
      <c r="BU56" s="107"/>
      <c r="BV56" s="217" t="str">
        <f aca="false">$B56</f>
        <v>Quarter final</v>
      </c>
      <c r="BW56" s="219"/>
      <c r="BX56" s="219"/>
      <c r="BY56" s="220"/>
      <c r="BZ56" s="223"/>
      <c r="CA56" s="224"/>
      <c r="CB56" s="221"/>
      <c r="CC56" s="221"/>
      <c r="CD56" s="225"/>
      <c r="CE56" s="220"/>
      <c r="CF56" s="220"/>
      <c r="CG56" s="226"/>
      <c r="CH56" s="107"/>
      <c r="CI56" s="217" t="str">
        <f aca="false">$B56</f>
        <v>Quarter final</v>
      </c>
      <c r="CJ56" s="219"/>
      <c r="CK56" s="219"/>
      <c r="CL56" s="220"/>
      <c r="CM56" s="223"/>
      <c r="CN56" s="224"/>
      <c r="CO56" s="221"/>
      <c r="CP56" s="221"/>
      <c r="CQ56" s="225"/>
      <c r="CR56" s="220"/>
      <c r="CS56" s="220"/>
      <c r="CT56" s="226"/>
      <c r="CU56" s="107"/>
      <c r="CV56" s="217" t="str">
        <f aca="false">$B56</f>
        <v>Quarter final</v>
      </c>
      <c r="CW56" s="219"/>
      <c r="CX56" s="219"/>
      <c r="CY56" s="220"/>
      <c r="CZ56" s="223"/>
      <c r="DA56" s="224"/>
      <c r="DB56" s="221"/>
      <c r="DC56" s="221"/>
      <c r="DD56" s="225"/>
      <c r="DE56" s="220"/>
      <c r="DF56" s="220"/>
      <c r="DG56" s="226"/>
      <c r="DH56" s="107"/>
      <c r="DI56" s="217" t="str">
        <f aca="false">$B56</f>
        <v>Quarter final</v>
      </c>
      <c r="DJ56" s="219"/>
      <c r="DK56" s="219"/>
      <c r="DL56" s="220"/>
      <c r="DM56" s="223"/>
      <c r="DN56" s="224"/>
      <c r="DO56" s="221"/>
      <c r="DP56" s="221"/>
      <c r="DQ56" s="225"/>
      <c r="DR56" s="220"/>
      <c r="DS56" s="220"/>
      <c r="DT56" s="226"/>
      <c r="DU56" s="107"/>
      <c r="DV56" s="217" t="str">
        <f aca="false">$B56</f>
        <v>Quarter final</v>
      </c>
      <c r="DW56" s="219"/>
      <c r="DX56" s="219"/>
      <c r="DY56" s="220"/>
      <c r="DZ56" s="223"/>
      <c r="EA56" s="224"/>
      <c r="EB56" s="221"/>
      <c r="EC56" s="221"/>
      <c r="ED56" s="225"/>
      <c r="EE56" s="220"/>
      <c r="EF56" s="220"/>
      <c r="EG56" s="226"/>
      <c r="EH56" s="107"/>
      <c r="EI56" s="217" t="str">
        <f aca="false">$B56</f>
        <v>Quarter final</v>
      </c>
      <c r="EJ56" s="219"/>
      <c r="EK56" s="219"/>
      <c r="EL56" s="220"/>
      <c r="EM56" s="223"/>
      <c r="EN56" s="224"/>
      <c r="EO56" s="221"/>
      <c r="EP56" s="221"/>
      <c r="EQ56" s="225"/>
      <c r="ER56" s="220"/>
      <c r="ES56" s="220"/>
      <c r="ET56" s="226"/>
      <c r="EU56" s="107"/>
      <c r="EV56" s="217" t="str">
        <f aca="false">$B56</f>
        <v>Quarter final</v>
      </c>
      <c r="EW56" s="219"/>
      <c r="EX56" s="219"/>
      <c r="EY56" s="220"/>
      <c r="EZ56" s="223"/>
      <c r="FA56" s="224"/>
      <c r="FB56" s="221"/>
      <c r="FC56" s="221"/>
      <c r="FD56" s="225"/>
      <c r="FE56" s="220"/>
      <c r="FF56" s="220"/>
      <c r="FG56" s="226"/>
      <c r="FH56" s="107"/>
      <c r="FI56" s="217" t="str">
        <f aca="false">$B56</f>
        <v>Quarter final</v>
      </c>
      <c r="FJ56" s="219"/>
      <c r="FK56" s="219"/>
      <c r="FL56" s="220"/>
      <c r="FM56" s="223"/>
      <c r="FN56" s="224"/>
      <c r="FO56" s="221"/>
      <c r="FP56" s="221"/>
      <c r="FQ56" s="225"/>
      <c r="FR56" s="220"/>
      <c r="FS56" s="220"/>
      <c r="FT56" s="226"/>
      <c r="FU56" s="107"/>
      <c r="FV56" s="217" t="str">
        <f aca="false">$B56</f>
        <v>Quarter final</v>
      </c>
      <c r="FW56" s="219"/>
      <c r="FX56" s="219"/>
      <c r="FY56" s="220"/>
      <c r="FZ56" s="223"/>
      <c r="GA56" s="224"/>
      <c r="GB56" s="221"/>
      <c r="GC56" s="221"/>
      <c r="GD56" s="225"/>
      <c r="GE56" s="220"/>
      <c r="GF56" s="220"/>
      <c r="GG56" s="226"/>
      <c r="GH56" s="107"/>
      <c r="GI56" s="217" t="str">
        <f aca="false">$B56</f>
        <v>Quarter final</v>
      </c>
      <c r="GJ56" s="219"/>
      <c r="GK56" s="219"/>
      <c r="GL56" s="220"/>
      <c r="GM56" s="223"/>
      <c r="GN56" s="224"/>
      <c r="GO56" s="221"/>
      <c r="GP56" s="221"/>
      <c r="GQ56" s="225"/>
      <c r="GR56" s="220"/>
      <c r="GS56" s="220"/>
      <c r="GT56" s="226"/>
      <c r="GU56" s="107"/>
      <c r="GV56" s="217" t="str">
        <f aca="false">$B56</f>
        <v>Quarter final</v>
      </c>
      <c r="GW56" s="219"/>
      <c r="GX56" s="219"/>
      <c r="GY56" s="220"/>
      <c r="GZ56" s="223"/>
      <c r="HA56" s="224"/>
      <c r="HB56" s="221"/>
      <c r="HC56" s="221"/>
      <c r="HD56" s="225"/>
      <c r="HE56" s="220"/>
      <c r="HF56" s="220"/>
      <c r="HG56" s="226"/>
      <c r="HH56" s="107"/>
      <c r="HI56" s="217" t="str">
        <f aca="false">$B56</f>
        <v>Quarter final</v>
      </c>
      <c r="HJ56" s="219"/>
      <c r="HK56" s="219"/>
      <c r="HL56" s="220"/>
      <c r="HM56" s="223"/>
      <c r="HN56" s="224"/>
      <c r="HO56" s="221"/>
      <c r="HP56" s="221"/>
      <c r="HQ56" s="225"/>
      <c r="HR56" s="220"/>
      <c r="HS56" s="220"/>
      <c r="HT56" s="226"/>
      <c r="HU56" s="107"/>
      <c r="HV56" s="217" t="str">
        <f aca="false">$B56</f>
        <v>Quarter final</v>
      </c>
      <c r="HW56" s="219"/>
      <c r="HX56" s="219"/>
      <c r="HY56" s="220"/>
      <c r="HZ56" s="223"/>
      <c r="IA56" s="224"/>
      <c r="IB56" s="221"/>
      <c r="IC56" s="221"/>
      <c r="ID56" s="225"/>
      <c r="IE56" s="220"/>
      <c r="IF56" s="220"/>
      <c r="IG56" s="226"/>
      <c r="IH56" s="107"/>
      <c r="II56" s="217" t="str">
        <f aca="false">$B56</f>
        <v>Quarter final</v>
      </c>
      <c r="IJ56" s="219"/>
      <c r="IK56" s="219"/>
      <c r="IL56" s="220"/>
      <c r="IM56" s="223"/>
      <c r="IN56" s="224"/>
      <c r="IO56" s="221"/>
      <c r="IP56" s="221"/>
      <c r="IQ56" s="225"/>
      <c r="IR56" s="220"/>
      <c r="IS56" s="220"/>
      <c r="IT56" s="226"/>
      <c r="IU56" s="107"/>
      <c r="IV56" s="217" t="str">
        <f aca="false">$B56</f>
        <v>Quarter final</v>
      </c>
      <c r="IW56" s="219"/>
      <c r="IX56" s="219"/>
      <c r="IY56" s="220"/>
      <c r="IZ56" s="223"/>
      <c r="JA56" s="224"/>
      <c r="JB56" s="221"/>
      <c r="JC56" s="221"/>
      <c r="JD56" s="225"/>
      <c r="JE56" s="220"/>
      <c r="JF56" s="220"/>
      <c r="JG56" s="226"/>
      <c r="JH56" s="107"/>
      <c r="JI56" s="217" t="str">
        <f aca="false">$B56</f>
        <v>Quarter final</v>
      </c>
      <c r="JJ56" s="219"/>
      <c r="JK56" s="219"/>
      <c r="JL56" s="220"/>
      <c r="JM56" s="223"/>
      <c r="JN56" s="224"/>
      <c r="JO56" s="221"/>
      <c r="JP56" s="221"/>
      <c r="JQ56" s="225"/>
      <c r="JR56" s="220"/>
      <c r="JS56" s="220"/>
      <c r="JT56" s="226"/>
      <c r="JU56" s="107"/>
      <c r="JV56" s="217" t="str">
        <f aca="false">$B56</f>
        <v>Quarter final</v>
      </c>
      <c r="JW56" s="219"/>
      <c r="JX56" s="219"/>
      <c r="JY56" s="220"/>
      <c r="JZ56" s="223"/>
      <c r="KA56" s="224"/>
      <c r="KB56" s="221"/>
      <c r="KC56" s="221"/>
      <c r="KD56" s="225"/>
      <c r="KE56" s="220"/>
      <c r="KF56" s="220"/>
      <c r="KG56" s="226"/>
      <c r="KH56" s="107"/>
      <c r="KI56" s="217" t="str">
        <f aca="false">$B56</f>
        <v>Quarter final</v>
      </c>
      <c r="KJ56" s="219"/>
      <c r="KK56" s="219"/>
      <c r="KL56" s="220"/>
      <c r="KM56" s="223"/>
      <c r="KN56" s="224"/>
      <c r="KO56" s="221"/>
      <c r="KP56" s="221"/>
      <c r="KQ56" s="225"/>
      <c r="KR56" s="220"/>
      <c r="KS56" s="220"/>
      <c r="KT56" s="226"/>
      <c r="KU56" s="107"/>
      <c r="KV56" s="217" t="str">
        <f aca="false">$B56</f>
        <v>Quarter final</v>
      </c>
      <c r="KW56" s="219"/>
      <c r="KX56" s="219"/>
      <c r="KY56" s="220"/>
      <c r="KZ56" s="223"/>
      <c r="LA56" s="224"/>
      <c r="LB56" s="221"/>
      <c r="LC56" s="221"/>
      <c r="LD56" s="225"/>
      <c r="LE56" s="220"/>
      <c r="LF56" s="220"/>
      <c r="LG56" s="226"/>
      <c r="LH56" s="107"/>
      <c r="LI56" s="217" t="str">
        <f aca="false">$B56</f>
        <v>Quarter final</v>
      </c>
      <c r="LJ56" s="219"/>
      <c r="LK56" s="219"/>
      <c r="LL56" s="220"/>
      <c r="LM56" s="223"/>
      <c r="LN56" s="224"/>
      <c r="LO56" s="221"/>
      <c r="LP56" s="221"/>
      <c r="LQ56" s="225"/>
      <c r="LR56" s="220"/>
      <c r="LS56" s="220"/>
      <c r="LT56" s="226"/>
      <c r="LU56" s="107"/>
      <c r="LV56" s="217" t="str">
        <f aca="false">$B56</f>
        <v>Quarter final</v>
      </c>
      <c r="LW56" s="219"/>
      <c r="LX56" s="219"/>
      <c r="LY56" s="220"/>
      <c r="LZ56" s="223"/>
      <c r="MA56" s="224"/>
      <c r="MB56" s="221"/>
      <c r="MC56" s="221"/>
      <c r="MD56" s="225"/>
      <c r="ME56" s="220"/>
      <c r="MF56" s="220"/>
      <c r="MG56" s="226"/>
    </row>
    <row r="57" customFormat="false" ht="15.75" hidden="false" customHeight="true" outlineLevel="0" collapsed="false">
      <c r="A57" s="153"/>
      <c r="B57" s="227" t="n">
        <f aca="false" t="array" ref="B57:B57">IF(C57="","",INDEX(Groups!$C$7:$C$35,MATCH(C57,Groups!$D$7:$D$35,0)))</f>
        <v>3</v>
      </c>
      <c r="C57" s="228" t="str">
        <f aca="true">INDIRECT("'"&amp;References!$A$1&amp;"'!"&amp;"$C$64")</f>
        <v>Spain</v>
      </c>
      <c r="D57" s="229" t="n">
        <f aca="false" t="array" ref="D57:D57">IF(E57="","",INDEX(Groups!$C$7:$C$35,MATCH(E57,Groups!$D$7:$D$35,0)))</f>
        <v>54</v>
      </c>
      <c r="E57" s="228" t="str">
        <f aca="true">INDIRECT("'"&amp;References!$A$1&amp;"'!"&amp;"$E$64")</f>
        <v>Germany</v>
      </c>
      <c r="F57" s="230" t="n">
        <f aca="true">IF(AND(INDIRECT("'"&amp;References!$A$1&amp;"'!"&amp;"$C$65")&lt;&gt;"",INDIRECT("'"&amp;References!$A$1&amp;"'!"&amp;"$E$65")&lt;&gt;""),INDIRECT("'"&amp;References!$A$1&amp;"'!"&amp;"$C$65"),"")</f>
        <v>2</v>
      </c>
      <c r="G57" s="231" t="n">
        <f aca="true">IF(AND(INDIRECT("'"&amp;References!$A$1&amp;"'!"&amp;"$C$65")&lt;&gt;"",INDIRECT("'"&amp;References!$A$1&amp;"'!"&amp;"$E$65")&lt;&gt;""),INDIRECT("'"&amp;References!$A$1&amp;"'!"&amp;"$E$65"),"")</f>
        <v>2</v>
      </c>
      <c r="H57" s="107"/>
      <c r="I57" s="242"/>
      <c r="J57" s="228" t="str">
        <f aca="false">IF(I57="","",VLOOKUP(I57,Language!$D$5:$E$63,2,0))</f>
        <v/>
      </c>
      <c r="K57" s="232"/>
      <c r="L57" s="228" t="str">
        <f aca="false">IF(K57="","",VLOOKUP(K57,Language!$D$5:$E$63,2,0))</f>
        <v/>
      </c>
      <c r="M57" s="232"/>
      <c r="N57" s="232"/>
      <c r="O57" s="317" t="n">
        <f aca="false">COUNTIF(I$57:I$60,I57)+COUNTIF(K$57:K$60,I57)</f>
        <v>0</v>
      </c>
      <c r="P57" s="229" t="str">
        <f aca="false">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29" t="str">
        <f aca="false">IF((P57&lt;&gt;""),IF(OR(I66+K66&lt;&gt;I71+K71,PrSettings!$M$4="●"),((I66+K66-I71-K71)=(M57-N57))*(P57=1),0),"")</f>
        <v/>
      </c>
      <c r="R57" s="229" t="str">
        <f aca="false">IF(Q57&lt;&gt;"",IF(P57="0",0,(I66+K66=M57)*(I71+K71=N57)),"")</f>
        <v/>
      </c>
      <c r="S57" s="229" t="str">
        <f aca="false">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47" t="str">
        <f aca="false">IF(($C$57&amp;$C$58&amp;$C$59&amp;$C$60&amp;$E$57&amp;$E$58&amp;$E$59&amp;$E$60&lt;&gt;"")*(I$57&amp;I$58&amp;I$59&amp;I$60&amp;K$57&amp;K$58&amp;K$59&amp;K$60&lt;&gt;"")*(I57&amp;K57&lt;&gt;""),IF(O57&lt;&gt;1,0,COUNTIF($B$57:$B$60,I57)+COUNTIF($D$57:$D$60,I57))+IF(O52&lt;&gt;1,0,COUNTIF($B$57:$B$60,K57)+COUNTIF($D$57:$D$60,K57)),"")</f>
        <v/>
      </c>
      <c r="U57" s="33"/>
      <c r="V57" s="242"/>
      <c r="W57" s="228" t="str">
        <f aca="false">IF(V57="","",VLOOKUP(V57,Language!$D$5:$E$63,2,0))</f>
        <v/>
      </c>
      <c r="X57" s="232"/>
      <c r="Y57" s="228" t="str">
        <f aca="false">IF(X57="","",VLOOKUP(X57,Language!$D$5:$E$63,2,0))</f>
        <v/>
      </c>
      <c r="Z57" s="232"/>
      <c r="AA57" s="232"/>
      <c r="AB57" s="317" t="n">
        <f aca="false">COUNTIF(V$57:V$60,V57)+COUNTIF(X$57:X$60,V57)</f>
        <v>0</v>
      </c>
      <c r="AC57" s="229" t="str">
        <f aca="false">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29" t="str">
        <f aca="false">IF((AC57&lt;&gt;""),IF(OR(V66+X66&lt;&gt;V71+X71,PrSettings!$M$4="●"),((V66+X66-V71-X71)=(Z57-AA57))*(AC57=1),0),"")</f>
        <v/>
      </c>
      <c r="AE57" s="229" t="str">
        <f aca="false">IF(AD57&lt;&gt;"",IF(AC57="0",0,(V66+X66=Z57)*(V71+X71=AA57)),"")</f>
        <v/>
      </c>
      <c r="AF57" s="229" t="str">
        <f aca="false">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47" t="str">
        <f aca="false">IF(($C$57&amp;$C$58&amp;$C$59&amp;$C$60&amp;$E$57&amp;$E$58&amp;$E$59&amp;$E$60&lt;&gt;"")*(V$57&amp;V$58&amp;V$59&amp;V$60&amp;X$57&amp;X$58&amp;X$59&amp;X$60&lt;&gt;"")*(V57&amp;X57&lt;&gt;""),IF(AB57&lt;&gt;1,0,COUNTIF($B$57:$B$60,V57)+COUNTIF($D$57:$D$60,V57))+IF(AB52&lt;&gt;1,0,COUNTIF($B$57:$B$60,X57)+COUNTIF($D$57:$D$60,X57)),"")</f>
        <v/>
      </c>
      <c r="AH57" s="107"/>
      <c r="AI57" s="242"/>
      <c r="AJ57" s="228" t="str">
        <f aca="false">IF(AI57="","",VLOOKUP(AI57,Language!$D$5:$E$63,2,0))</f>
        <v/>
      </c>
      <c r="AK57" s="232"/>
      <c r="AL57" s="228" t="str">
        <f aca="false">IF(AK57="","",VLOOKUP(AK57,Language!$D$5:$E$63,2,0))</f>
        <v/>
      </c>
      <c r="AM57" s="232"/>
      <c r="AN57" s="232"/>
      <c r="AO57" s="317" t="n">
        <f aca="false">COUNTIF(AI$57:AI$60,AI57)+COUNTIF(AK$57:AK$60,AI57)</f>
        <v>0</v>
      </c>
      <c r="AP57" s="229" t="str">
        <f aca="false">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29" t="str">
        <f aca="false">IF((AP57&lt;&gt;""),IF(OR(AI66+AK66&lt;&gt;AI71+AK71,PrSettings!$M$4="●"),((AI66+AK66-AI71-AK71)=(AM57-AN57))*(AP57=1),0),"")</f>
        <v/>
      </c>
      <c r="AR57" s="229" t="str">
        <f aca="false">IF(AQ57&lt;&gt;"",IF(AP57="0",0,(AI66+AK66=AM57)*(AI71+AK71=AN57)),"")</f>
        <v/>
      </c>
      <c r="AS57" s="229" t="str">
        <f aca="false">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47" t="str">
        <f aca="false">IF(($C$57&amp;$C$58&amp;$C$59&amp;$C$60&amp;$E$57&amp;$E$58&amp;$E$59&amp;$E$60&lt;&gt;"")*(AI$57&amp;AI$58&amp;AI$59&amp;AI$60&amp;AK$57&amp;AK$58&amp;AK$59&amp;AK$60&lt;&gt;"")*(AI57&amp;AK57&lt;&gt;""),IF(AO57&lt;&gt;1,0,COUNTIF($B$57:$B$60,AI57)+COUNTIF($D$57:$D$60,AI57))+IF(AO52&lt;&gt;1,0,COUNTIF($B$57:$B$60,AK57)+COUNTIF($D$57:$D$60,AK57)),"")</f>
        <v/>
      </c>
      <c r="AU57" s="107"/>
      <c r="AV57" s="242"/>
      <c r="AW57" s="228" t="str">
        <f aca="false">IF(AV57="","",VLOOKUP(AV57,Language!$D$5:$E$63,2,0))</f>
        <v/>
      </c>
      <c r="AX57" s="232"/>
      <c r="AY57" s="228" t="str">
        <f aca="false">IF(AX57="","",VLOOKUP(AX57,Language!$D$5:$E$63,2,0))</f>
        <v/>
      </c>
      <c r="AZ57" s="232"/>
      <c r="BA57" s="232"/>
      <c r="BB57" s="317" t="n">
        <f aca="false">COUNTIF(AV$57:AV$60,AV57)+COUNTIF(AX$57:AX$60,AV57)</f>
        <v>0</v>
      </c>
      <c r="BC57" s="229" t="str">
        <f aca="false">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29" t="str">
        <f aca="false">IF((BC57&lt;&gt;""),IF(OR(AV66+AX66&lt;&gt;AV71+AX71,PrSettings!$M$4="●"),((AV66+AX66-AV71-AX71)=(AZ57-BA57))*(BC57=1),0),"")</f>
        <v/>
      </c>
      <c r="BE57" s="229" t="str">
        <f aca="false">IF(BD57&lt;&gt;"",IF(BC57="0",0,(AV66+AX66=AZ57)*(AV71+AX71=BA57)),"")</f>
        <v/>
      </c>
      <c r="BF57" s="229" t="str">
        <f aca="false">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47" t="str">
        <f aca="false">IF(($C$57&amp;$C$58&amp;$C$59&amp;$C$60&amp;$E$57&amp;$E$58&amp;$E$59&amp;$E$60&lt;&gt;"")*(AV$57&amp;AV$58&amp;AV$59&amp;AV$60&amp;AX$57&amp;AX$58&amp;AX$59&amp;AX$60&lt;&gt;"")*(AV57&amp;AX57&lt;&gt;""),IF(BB57&lt;&gt;1,0,COUNTIF($B$57:$B$60,AV57)+COUNTIF($D$57:$D$60,AV57))+IF(BB52&lt;&gt;1,0,COUNTIF($B$57:$B$60,AX57)+COUNTIF($D$57:$D$60,AX57)),"")</f>
        <v/>
      </c>
      <c r="BH57" s="107"/>
      <c r="BI57" s="242"/>
      <c r="BJ57" s="228" t="str">
        <f aca="false">IF(BI57="","",VLOOKUP(BI57,Language!$D$5:$E$63,2,0))</f>
        <v/>
      </c>
      <c r="BK57" s="232"/>
      <c r="BL57" s="228" t="str">
        <f aca="false">IF(BK57="","",VLOOKUP(BK57,Language!$D$5:$E$63,2,0))</f>
        <v/>
      </c>
      <c r="BM57" s="232"/>
      <c r="BN57" s="232"/>
      <c r="BO57" s="317" t="n">
        <f aca="false">COUNTIF(BI$57:BI$60,BI57)+COUNTIF(BK$57:BK$60,BI57)</f>
        <v>0</v>
      </c>
      <c r="BP57" s="229" t="str">
        <f aca="false">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29" t="str">
        <f aca="false">IF((BP57&lt;&gt;""),IF(OR(BI66+BK66&lt;&gt;BI71+BK71,PrSettings!$M$4="●"),((BI66+BK66-BI71-BK71)=(BM57-BN57))*(BP57=1),0),"")</f>
        <v/>
      </c>
      <c r="BR57" s="229" t="str">
        <f aca="false">IF(BQ57&lt;&gt;"",IF(BP57="0",0,(BI66+BK66=BM57)*(BI71+BK71=BN57)),"")</f>
        <v/>
      </c>
      <c r="BS57" s="229" t="str">
        <f aca="false">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47" t="str">
        <f aca="false">IF(($C$57&amp;$C$58&amp;$C$59&amp;$C$60&amp;$E$57&amp;$E$58&amp;$E$59&amp;$E$60&lt;&gt;"")*(BI$57&amp;BI$58&amp;BI$59&amp;BI$60&amp;BK$57&amp;BK$58&amp;BK$59&amp;BK$60&lt;&gt;"")*(BI57&amp;BK57&lt;&gt;""),IF(BO57&lt;&gt;1,0,COUNTIF($B$57:$B$60,BI57)+COUNTIF($D$57:$D$60,BI57))+IF(BO52&lt;&gt;1,0,COUNTIF($B$57:$B$60,BK57)+COUNTIF($D$57:$D$60,BK57)),"")</f>
        <v/>
      </c>
      <c r="BU57" s="107"/>
      <c r="BV57" s="242"/>
      <c r="BW57" s="228" t="str">
        <f aca="false">IF(BV57="","",VLOOKUP(BV57,Language!$D$5:$E$63,2,0))</f>
        <v/>
      </c>
      <c r="BX57" s="232"/>
      <c r="BY57" s="228" t="str">
        <f aca="false">IF(BX57="","",VLOOKUP(BX57,Language!$D$5:$E$63,2,0))</f>
        <v/>
      </c>
      <c r="BZ57" s="232"/>
      <c r="CA57" s="232"/>
      <c r="CB57" s="317" t="n">
        <f aca="false">COUNTIF(BV$57:BV$60,BV57)+COUNTIF(BX$57:BX$60,BV57)</f>
        <v>0</v>
      </c>
      <c r="CC57" s="229" t="str">
        <f aca="false">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29" t="str">
        <f aca="false">IF((CC57&lt;&gt;""),IF(OR(BV66+BX66&lt;&gt;BV71+BX71,PrSettings!$M$4="●"),((BV66+BX66-BV71-BX71)=(BZ57-CA57))*(CC57=1),0),"")</f>
        <v/>
      </c>
      <c r="CE57" s="229" t="str">
        <f aca="false">IF(CD57&lt;&gt;"",IF(CC57="0",0,(BV66+BX66=BZ57)*(BV71+BX71=CA57)),"")</f>
        <v/>
      </c>
      <c r="CF57" s="229" t="str">
        <f aca="false">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47" t="str">
        <f aca="false">IF(($C$57&amp;$C$58&amp;$C$59&amp;$C$60&amp;$E$57&amp;$E$58&amp;$E$59&amp;$E$60&lt;&gt;"")*(BV$57&amp;BV$58&amp;BV$59&amp;BV$60&amp;BX$57&amp;BX$58&amp;BX$59&amp;BX$60&lt;&gt;"")*(BV57&amp;BX57&lt;&gt;""),IF(CB57&lt;&gt;1,0,COUNTIF($B$57:$B$60,BV57)+COUNTIF($D$57:$D$60,BV57))+IF(CB52&lt;&gt;1,0,COUNTIF($B$57:$B$60,BX57)+COUNTIF($D$57:$D$60,BX57)),"")</f>
        <v/>
      </c>
      <c r="CH57" s="107"/>
      <c r="CI57" s="242"/>
      <c r="CJ57" s="228" t="str">
        <f aca="false">IF(CI57="","",VLOOKUP(CI57,Language!$D$5:$E$63,2,0))</f>
        <v/>
      </c>
      <c r="CK57" s="232"/>
      <c r="CL57" s="228" t="str">
        <f aca="false">IF(CK57="","",VLOOKUP(CK57,Language!$D$5:$E$63,2,0))</f>
        <v/>
      </c>
      <c r="CM57" s="232"/>
      <c r="CN57" s="232"/>
      <c r="CO57" s="317" t="n">
        <f aca="false">COUNTIF(CI$57:CI$60,CI57)+COUNTIF(CK$57:CK$60,CI57)</f>
        <v>0</v>
      </c>
      <c r="CP57" s="229" t="str">
        <f aca="false">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29" t="str">
        <f aca="false">IF((CP57&lt;&gt;""),IF(OR(CI66+CK66&lt;&gt;CI71+CK71,PrSettings!$M$4="●"),((CI66+CK66-CI71-CK71)=(CM57-CN57))*(CP57=1),0),"")</f>
        <v/>
      </c>
      <c r="CR57" s="229" t="str">
        <f aca="false">IF(CQ57&lt;&gt;"",IF(CP57="0",0,(CI66+CK66=CM57)*(CI71+CK71=CN57)),"")</f>
        <v/>
      </c>
      <c r="CS57" s="229" t="str">
        <f aca="false">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47" t="str">
        <f aca="false">IF(($C$57&amp;$C$58&amp;$C$59&amp;$C$60&amp;$E$57&amp;$E$58&amp;$E$59&amp;$E$60&lt;&gt;"")*(CI$57&amp;CI$58&amp;CI$59&amp;CI$60&amp;CK$57&amp;CK$58&amp;CK$59&amp;CK$60&lt;&gt;"")*(CI57&amp;CK57&lt;&gt;""),IF(CO57&lt;&gt;1,0,COUNTIF($B$57:$B$60,CI57)+COUNTIF($D$57:$D$60,CI57))+IF(CO52&lt;&gt;1,0,COUNTIF($B$57:$B$60,CK57)+COUNTIF($D$57:$D$60,CK57)),"")</f>
        <v/>
      </c>
      <c r="CU57" s="107"/>
      <c r="CV57" s="242"/>
      <c r="CW57" s="228" t="str">
        <f aca="false">IF(CV57="","",VLOOKUP(CV57,Language!$D$5:$E$63,2,0))</f>
        <v/>
      </c>
      <c r="CX57" s="232"/>
      <c r="CY57" s="228" t="str">
        <f aca="false">IF(CX57="","",VLOOKUP(CX57,Language!$D$5:$E$63,2,0))</f>
        <v/>
      </c>
      <c r="CZ57" s="232"/>
      <c r="DA57" s="232"/>
      <c r="DB57" s="317" t="n">
        <f aca="false">COUNTIF(CV$57:CV$60,CV57)+COUNTIF(CX$57:CX$60,CV57)</f>
        <v>0</v>
      </c>
      <c r="DC57" s="229" t="str">
        <f aca="false">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29" t="str">
        <f aca="false">IF((DC57&lt;&gt;""),IF(OR(CV66+CX66&lt;&gt;CV71+CX71,PrSettings!$M$4="●"),((CV66+CX66-CV71-CX71)=(CZ57-DA57))*(DC57=1),0),"")</f>
        <v/>
      </c>
      <c r="DE57" s="229" t="str">
        <f aca="false">IF(DD57&lt;&gt;"",IF(DC57="0",0,(CV66+CX66=CZ57)*(CV71+CX71=DA57)),"")</f>
        <v/>
      </c>
      <c r="DF57" s="229" t="str">
        <f aca="false">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47" t="str">
        <f aca="false">IF(($C$57&amp;$C$58&amp;$C$59&amp;$C$60&amp;$E$57&amp;$E$58&amp;$E$59&amp;$E$60&lt;&gt;"")*(CV$57&amp;CV$58&amp;CV$59&amp;CV$60&amp;CX$57&amp;CX$58&amp;CX$59&amp;CX$60&lt;&gt;"")*(CV57&amp;CX57&lt;&gt;""),IF(DB57&lt;&gt;1,0,COUNTIF($B$57:$B$60,CV57)+COUNTIF($D$57:$D$60,CV57))+IF(DB52&lt;&gt;1,0,COUNTIF($B$57:$B$60,CX57)+COUNTIF($D$57:$D$60,CX57)),"")</f>
        <v/>
      </c>
      <c r="DH57" s="107"/>
      <c r="DI57" s="242"/>
      <c r="DJ57" s="228" t="str">
        <f aca="false">IF(DI57="","",VLOOKUP(DI57,Language!$D$5:$E$63,2,0))</f>
        <v/>
      </c>
      <c r="DK57" s="232"/>
      <c r="DL57" s="228" t="str">
        <f aca="false">IF(DK57="","",VLOOKUP(DK57,Language!$D$5:$E$63,2,0))</f>
        <v/>
      </c>
      <c r="DM57" s="232"/>
      <c r="DN57" s="232"/>
      <c r="DO57" s="317" t="n">
        <f aca="false">COUNTIF(DI$57:DI$60,DI57)+COUNTIF(DK$57:DK$60,DI57)</f>
        <v>0</v>
      </c>
      <c r="DP57" s="229" t="str">
        <f aca="false">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29" t="str">
        <f aca="false">IF((DP57&lt;&gt;""),IF(OR(DI66+DK66&lt;&gt;DI71+DK71,PrSettings!$M$4="●"),((DI66+DK66-DI71-DK71)=(DM57-DN57))*(DP57=1),0),"")</f>
        <v/>
      </c>
      <c r="DR57" s="229" t="str">
        <f aca="false">IF(DQ57&lt;&gt;"",IF(DP57="0",0,(DI66+DK66=DM57)*(DI71+DK71=DN57)),"")</f>
        <v/>
      </c>
      <c r="DS57" s="229" t="str">
        <f aca="false">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47" t="str">
        <f aca="false">IF(($C$57&amp;$C$58&amp;$C$59&amp;$C$60&amp;$E$57&amp;$E$58&amp;$E$59&amp;$E$60&lt;&gt;"")*(DI$57&amp;DI$58&amp;DI$59&amp;DI$60&amp;DK$57&amp;DK$58&amp;DK$59&amp;DK$60&lt;&gt;"")*(DI57&amp;DK57&lt;&gt;""),IF(DO57&lt;&gt;1,0,COUNTIF($B$57:$B$60,DI57)+COUNTIF($D$57:$D$60,DI57))+IF(DO52&lt;&gt;1,0,COUNTIF($B$57:$B$60,DK57)+COUNTIF($D$57:$D$60,DK57)),"")</f>
        <v/>
      </c>
      <c r="DU57" s="107"/>
      <c r="DV57" s="242"/>
      <c r="DW57" s="228" t="str">
        <f aca="false">IF(DV57="","",VLOOKUP(DV57,Language!$D$5:$E$63,2,0))</f>
        <v/>
      </c>
      <c r="DX57" s="232"/>
      <c r="DY57" s="228" t="str">
        <f aca="false">IF(DX57="","",VLOOKUP(DX57,Language!$D$5:$E$63,2,0))</f>
        <v/>
      </c>
      <c r="DZ57" s="232"/>
      <c r="EA57" s="232"/>
      <c r="EB57" s="317" t="n">
        <f aca="false">COUNTIF(DV$57:DV$60,DV57)+COUNTIF(DX$57:DX$60,DV57)</f>
        <v>0</v>
      </c>
      <c r="EC57" s="229" t="str">
        <f aca="false">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29" t="str">
        <f aca="false">IF((EC57&lt;&gt;""),IF(OR(DV66+DX66&lt;&gt;DV71+DX71,PrSettings!$M$4="●"),((DV66+DX66-DV71-DX71)=(DZ57-EA57))*(EC57=1),0),"")</f>
        <v/>
      </c>
      <c r="EE57" s="229" t="str">
        <f aca="false">IF(ED57&lt;&gt;"",IF(EC57="0",0,(DV66+DX66=DZ57)*(DV71+DX71=EA57)),"")</f>
        <v/>
      </c>
      <c r="EF57" s="229" t="str">
        <f aca="false">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47" t="str">
        <f aca="false">IF(($C$57&amp;$C$58&amp;$C$59&amp;$C$60&amp;$E$57&amp;$E$58&amp;$E$59&amp;$E$60&lt;&gt;"")*(DV$57&amp;DV$58&amp;DV$59&amp;DV$60&amp;DX$57&amp;DX$58&amp;DX$59&amp;DX$60&lt;&gt;"")*(DV57&amp;DX57&lt;&gt;""),IF(EB57&lt;&gt;1,0,COUNTIF($B$57:$B$60,DV57)+COUNTIF($D$57:$D$60,DV57))+IF(EB52&lt;&gt;1,0,COUNTIF($B$57:$B$60,DX57)+COUNTIF($D$57:$D$60,DX57)),"")</f>
        <v/>
      </c>
      <c r="EH57" s="107"/>
      <c r="EI57" s="242"/>
      <c r="EJ57" s="228" t="str">
        <f aca="false">IF(EI57="","",VLOOKUP(EI57,Language!$D$5:$E$63,2,0))</f>
        <v/>
      </c>
      <c r="EK57" s="232"/>
      <c r="EL57" s="228" t="str">
        <f aca="false">IF(EK57="","",VLOOKUP(EK57,Language!$D$5:$E$63,2,0))</f>
        <v/>
      </c>
      <c r="EM57" s="232"/>
      <c r="EN57" s="232"/>
      <c r="EO57" s="317" t="n">
        <f aca="false">COUNTIF(EI$57:EI$60,EI57)+COUNTIF(EK$57:EK$60,EI57)</f>
        <v>0</v>
      </c>
      <c r="EP57" s="229" t="str">
        <f aca="false">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29" t="str">
        <f aca="false">IF((EP57&lt;&gt;""),IF(OR(EI66+EK66&lt;&gt;EI71+EK71,PrSettings!$M$4="●"),((EI66+EK66-EI71-EK71)=(EM57-EN57))*(EP57=1),0),"")</f>
        <v/>
      </c>
      <c r="ER57" s="229" t="str">
        <f aca="false">IF(EQ57&lt;&gt;"",IF(EP57="0",0,(EI66+EK66=EM57)*(EI71+EK71=EN57)),"")</f>
        <v/>
      </c>
      <c r="ES57" s="229" t="str">
        <f aca="false">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47" t="str">
        <f aca="false">IF(($C$57&amp;$C$58&amp;$C$59&amp;$C$60&amp;$E$57&amp;$E$58&amp;$E$59&amp;$E$60&lt;&gt;"")*(EI$57&amp;EI$58&amp;EI$59&amp;EI$60&amp;EK$57&amp;EK$58&amp;EK$59&amp;EK$60&lt;&gt;"")*(EI57&amp;EK57&lt;&gt;""),IF(EO57&lt;&gt;1,0,COUNTIF($B$57:$B$60,EI57)+COUNTIF($D$57:$D$60,EI57))+IF(EO52&lt;&gt;1,0,COUNTIF($B$57:$B$60,EK57)+COUNTIF($D$57:$D$60,EK57)),"")</f>
        <v/>
      </c>
      <c r="EU57" s="107"/>
      <c r="EV57" s="242"/>
      <c r="EW57" s="228" t="str">
        <f aca="false">IF(EV57="","",VLOOKUP(EV57,Language!$D$5:$E$63,2,0))</f>
        <v/>
      </c>
      <c r="EX57" s="232"/>
      <c r="EY57" s="228" t="str">
        <f aca="false">IF(EX57="","",VLOOKUP(EX57,Language!$D$5:$E$63,2,0))</f>
        <v/>
      </c>
      <c r="EZ57" s="232"/>
      <c r="FA57" s="232"/>
      <c r="FB57" s="317" t="n">
        <f aca="false">COUNTIF(EV$57:EV$60,EV57)+COUNTIF(EX$57:EX$60,EV57)</f>
        <v>0</v>
      </c>
      <c r="FC57" s="229" t="str">
        <f aca="false">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29" t="str">
        <f aca="false">IF((FC57&lt;&gt;""),IF(OR(EV66+EX66&lt;&gt;EV71+EX71,PrSettings!$M$4="●"),((EV66+EX66-EV71-EX71)=(EZ57-FA57))*(FC57=1),0),"")</f>
        <v/>
      </c>
      <c r="FE57" s="229" t="str">
        <f aca="false">IF(FD57&lt;&gt;"",IF(FC57="0",0,(EV66+EX66=EZ57)*(EV71+EX71=FA57)),"")</f>
        <v/>
      </c>
      <c r="FF57" s="229" t="str">
        <f aca="false">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47" t="str">
        <f aca="false">IF(($C$57&amp;$C$58&amp;$C$59&amp;$C$60&amp;$E$57&amp;$E$58&amp;$E$59&amp;$E$60&lt;&gt;"")*(EV$57&amp;EV$58&amp;EV$59&amp;EV$60&amp;EX$57&amp;EX$58&amp;EX$59&amp;EX$60&lt;&gt;"")*(EV57&amp;EX57&lt;&gt;""),IF(FB57&lt;&gt;1,0,COUNTIF($B$57:$B$60,EV57)+COUNTIF($D$57:$D$60,EV57))+IF(FB52&lt;&gt;1,0,COUNTIF($B$57:$B$60,EX57)+COUNTIF($D$57:$D$60,EX57)),"")</f>
        <v/>
      </c>
      <c r="FH57" s="107"/>
      <c r="FI57" s="242"/>
      <c r="FJ57" s="228" t="str">
        <f aca="false">IF(FI57="","",VLOOKUP(FI57,Language!$D$5:$E$63,2,0))</f>
        <v/>
      </c>
      <c r="FK57" s="232"/>
      <c r="FL57" s="228" t="str">
        <f aca="false">IF(FK57="","",VLOOKUP(FK57,Language!$D$5:$E$63,2,0))</f>
        <v/>
      </c>
      <c r="FM57" s="232"/>
      <c r="FN57" s="232"/>
      <c r="FO57" s="317" t="n">
        <f aca="false">COUNTIF(FI$57:FI$60,FI57)+COUNTIF(FK$57:FK$60,FI57)</f>
        <v>0</v>
      </c>
      <c r="FP57" s="229" t="str">
        <f aca="false">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29" t="str">
        <f aca="false">IF((FP57&lt;&gt;""),IF(OR(FI66+FK66&lt;&gt;FI71+FK71,PrSettings!$M$4="●"),((FI66+FK66-FI71-FK71)=(FM57-FN57))*(FP57=1),0),"")</f>
        <v/>
      </c>
      <c r="FR57" s="229" t="str">
        <f aca="false">IF(FQ57&lt;&gt;"",IF(FP57="0",0,(FI66+FK66=FM57)*(FI71+FK71=FN57)),"")</f>
        <v/>
      </c>
      <c r="FS57" s="229" t="str">
        <f aca="false">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47" t="str">
        <f aca="false">IF(($C$57&amp;$C$58&amp;$C$59&amp;$C$60&amp;$E$57&amp;$E$58&amp;$E$59&amp;$E$60&lt;&gt;"")*(FI$57&amp;FI$58&amp;FI$59&amp;FI$60&amp;FK$57&amp;FK$58&amp;FK$59&amp;FK$60&lt;&gt;"")*(FI57&amp;FK57&lt;&gt;""),IF(FO57&lt;&gt;1,0,COUNTIF($B$57:$B$60,FI57)+COUNTIF($D$57:$D$60,FI57))+IF(FO52&lt;&gt;1,0,COUNTIF($B$57:$B$60,FK57)+COUNTIF($D$57:$D$60,FK57)),"")</f>
        <v/>
      </c>
      <c r="FU57" s="107"/>
      <c r="FV57" s="242"/>
      <c r="FW57" s="228" t="str">
        <f aca="false">IF(FV57="","",VLOOKUP(FV57,Language!$D$5:$E$63,2,0))</f>
        <v/>
      </c>
      <c r="FX57" s="232"/>
      <c r="FY57" s="228" t="str">
        <f aca="false">IF(FX57="","",VLOOKUP(FX57,Language!$D$5:$E$63,2,0))</f>
        <v/>
      </c>
      <c r="FZ57" s="232"/>
      <c r="GA57" s="232"/>
      <c r="GB57" s="317" t="n">
        <f aca="false">COUNTIF(FV$57:FV$60,FV57)+COUNTIF(FX$57:FX$60,FV57)</f>
        <v>0</v>
      </c>
      <c r="GC57" s="229" t="str">
        <f aca="false">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29" t="str">
        <f aca="false">IF((GC57&lt;&gt;""),IF(OR(FV66+FX66&lt;&gt;FV71+FX71,PrSettings!$M$4="●"),((FV66+FX66-FV71-FX71)=(FZ57-GA57))*(GC57=1),0),"")</f>
        <v/>
      </c>
      <c r="GE57" s="229" t="str">
        <f aca="false">IF(GD57&lt;&gt;"",IF(GC57="0",0,(FV66+FX66=FZ57)*(FV71+FX71=GA57)),"")</f>
        <v/>
      </c>
      <c r="GF57" s="229" t="str">
        <f aca="false">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47" t="str">
        <f aca="false">IF(($C$57&amp;$C$58&amp;$C$59&amp;$C$60&amp;$E$57&amp;$E$58&amp;$E$59&amp;$E$60&lt;&gt;"")*(FV$57&amp;FV$58&amp;FV$59&amp;FV$60&amp;FX$57&amp;FX$58&amp;FX$59&amp;FX$60&lt;&gt;"")*(FV57&amp;FX57&lt;&gt;""),IF(GB57&lt;&gt;1,0,COUNTIF($B$57:$B$60,FV57)+COUNTIF($D$57:$D$60,FV57))+IF(GB52&lt;&gt;1,0,COUNTIF($B$57:$B$60,FX57)+COUNTIF($D$57:$D$60,FX57)),"")</f>
        <v/>
      </c>
      <c r="GH57" s="107"/>
      <c r="GI57" s="242"/>
      <c r="GJ57" s="228" t="str">
        <f aca="false">IF(GI57="","",VLOOKUP(GI57,Language!$D$5:$E$63,2,0))</f>
        <v/>
      </c>
      <c r="GK57" s="232"/>
      <c r="GL57" s="228" t="str">
        <f aca="false">IF(GK57="","",VLOOKUP(GK57,Language!$D$5:$E$63,2,0))</f>
        <v/>
      </c>
      <c r="GM57" s="232"/>
      <c r="GN57" s="232"/>
      <c r="GO57" s="317" t="n">
        <f aca="false">COUNTIF(GI$57:GI$60,GI57)+COUNTIF(GK$57:GK$60,GI57)</f>
        <v>0</v>
      </c>
      <c r="GP57" s="229" t="str">
        <f aca="false">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29" t="str">
        <f aca="false">IF((GP57&lt;&gt;""),IF(OR(GI66+GK66&lt;&gt;GI71+GK71,PrSettings!$M$4="●"),((GI66+GK66-GI71-GK71)=(GM57-GN57))*(GP57=1),0),"")</f>
        <v/>
      </c>
      <c r="GR57" s="229" t="str">
        <f aca="false">IF(GQ57&lt;&gt;"",IF(GP57="0",0,(GI66+GK66=GM57)*(GI71+GK71=GN57)),"")</f>
        <v/>
      </c>
      <c r="GS57" s="229" t="str">
        <f aca="false">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47" t="str">
        <f aca="false">IF(($C$57&amp;$C$58&amp;$C$59&amp;$C$60&amp;$E$57&amp;$E$58&amp;$E$59&amp;$E$60&lt;&gt;"")*(GI$57&amp;GI$58&amp;GI$59&amp;GI$60&amp;GK$57&amp;GK$58&amp;GK$59&amp;GK$60&lt;&gt;"")*(GI57&amp;GK57&lt;&gt;""),IF(GO57&lt;&gt;1,0,COUNTIF($B$57:$B$60,GI57)+COUNTIF($D$57:$D$60,GI57))+IF(GO52&lt;&gt;1,0,COUNTIF($B$57:$B$60,GK57)+COUNTIF($D$57:$D$60,GK57)),"")</f>
        <v/>
      </c>
      <c r="GU57" s="107"/>
      <c r="GV57" s="242"/>
      <c r="GW57" s="228" t="str">
        <f aca="false">IF(GV57="","",VLOOKUP(GV57,Language!$D$5:$E$63,2,0))</f>
        <v/>
      </c>
      <c r="GX57" s="232"/>
      <c r="GY57" s="228" t="str">
        <f aca="false">IF(GX57="","",VLOOKUP(GX57,Language!$D$5:$E$63,2,0))</f>
        <v/>
      </c>
      <c r="GZ57" s="232"/>
      <c r="HA57" s="232"/>
      <c r="HB57" s="317" t="n">
        <f aca="false">COUNTIF(GV$57:GV$60,GV57)+COUNTIF(GX$57:GX$60,GV57)</f>
        <v>0</v>
      </c>
      <c r="HC57" s="229" t="str">
        <f aca="false">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29" t="str">
        <f aca="false">IF((HC57&lt;&gt;""),IF(OR(GV66+GX66&lt;&gt;GV71+GX71,PrSettings!$M$4="●"),((GV66+GX66-GV71-GX71)=(GZ57-HA57))*(HC57=1),0),"")</f>
        <v/>
      </c>
      <c r="HE57" s="229" t="str">
        <f aca="false">IF(HD57&lt;&gt;"",IF(HC57="0",0,(GV66+GX66=GZ57)*(GV71+GX71=HA57)),"")</f>
        <v/>
      </c>
      <c r="HF57" s="229" t="str">
        <f aca="false">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47" t="str">
        <f aca="false">IF(($C$57&amp;$C$58&amp;$C$59&amp;$C$60&amp;$E$57&amp;$E$58&amp;$E$59&amp;$E$60&lt;&gt;"")*(GV$57&amp;GV$58&amp;GV$59&amp;GV$60&amp;GX$57&amp;GX$58&amp;GX$59&amp;GX$60&lt;&gt;"")*(GV57&amp;GX57&lt;&gt;""),IF(HB57&lt;&gt;1,0,COUNTIF($B$57:$B$60,GV57)+COUNTIF($D$57:$D$60,GV57))+IF(HB52&lt;&gt;1,0,COUNTIF($B$57:$B$60,GX57)+COUNTIF($D$57:$D$60,GX57)),"")</f>
        <v/>
      </c>
      <c r="HH57" s="107"/>
      <c r="HI57" s="242"/>
      <c r="HJ57" s="228" t="str">
        <f aca="false">IF(HI57="","",VLOOKUP(HI57,Language!$D$5:$E$63,2,0))</f>
        <v/>
      </c>
      <c r="HK57" s="232"/>
      <c r="HL57" s="228" t="str">
        <f aca="false">IF(HK57="","",VLOOKUP(HK57,Language!$D$5:$E$63,2,0))</f>
        <v/>
      </c>
      <c r="HM57" s="232"/>
      <c r="HN57" s="232"/>
      <c r="HO57" s="317" t="n">
        <f aca="false">COUNTIF(HI$57:HI$60,HI57)+COUNTIF(HK$57:HK$60,HI57)</f>
        <v>0</v>
      </c>
      <c r="HP57" s="229" t="str">
        <f aca="false">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29" t="str">
        <f aca="false">IF((HP57&lt;&gt;""),IF(OR(HI66+HK66&lt;&gt;HI71+HK71,PrSettings!$M$4="●"),((HI66+HK66-HI71-HK71)=(HM57-HN57))*(HP57=1),0),"")</f>
        <v/>
      </c>
      <c r="HR57" s="229" t="str">
        <f aca="false">IF(HQ57&lt;&gt;"",IF(HP57="0",0,(HI66+HK66=HM57)*(HI71+HK71=HN57)),"")</f>
        <v/>
      </c>
      <c r="HS57" s="229" t="str">
        <f aca="false">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47" t="str">
        <f aca="false">IF(($C$57&amp;$C$58&amp;$C$59&amp;$C$60&amp;$E$57&amp;$E$58&amp;$E$59&amp;$E$60&lt;&gt;"")*(HI$57&amp;HI$58&amp;HI$59&amp;HI$60&amp;HK$57&amp;HK$58&amp;HK$59&amp;HK$60&lt;&gt;"")*(HI57&amp;HK57&lt;&gt;""),IF(HO57&lt;&gt;1,0,COUNTIF($B$57:$B$60,HI57)+COUNTIF($D$57:$D$60,HI57))+IF(HO52&lt;&gt;1,0,COUNTIF($B$57:$B$60,HK57)+COUNTIF($D$57:$D$60,HK57)),"")</f>
        <v/>
      </c>
      <c r="HU57" s="107"/>
      <c r="HV57" s="242"/>
      <c r="HW57" s="228" t="str">
        <f aca="false">IF(HV57="","",VLOOKUP(HV57,Language!$D$5:$E$63,2,0))</f>
        <v/>
      </c>
      <c r="HX57" s="232"/>
      <c r="HY57" s="228" t="str">
        <f aca="false">IF(HX57="","",VLOOKUP(HX57,Language!$D$5:$E$63,2,0))</f>
        <v/>
      </c>
      <c r="HZ57" s="232"/>
      <c r="IA57" s="232"/>
      <c r="IB57" s="317" t="n">
        <f aca="false">COUNTIF(HV$57:HV$60,HV57)+COUNTIF(HX$57:HX$60,HV57)</f>
        <v>0</v>
      </c>
      <c r="IC57" s="229" t="str">
        <f aca="false">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29" t="str">
        <f aca="false">IF((IC57&lt;&gt;""),IF(OR(HV66+HX66&lt;&gt;HV71+HX71,PrSettings!$M$4="●"),((HV66+HX66-HV71-HX71)=(HZ57-IA57))*(IC57=1),0),"")</f>
        <v/>
      </c>
      <c r="IE57" s="229" t="str">
        <f aca="false">IF(ID57&lt;&gt;"",IF(IC57="0",0,(HV66+HX66=HZ57)*(HV71+HX71=IA57)),"")</f>
        <v/>
      </c>
      <c r="IF57" s="229" t="str">
        <f aca="false">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47" t="str">
        <f aca="false">IF(($C$57&amp;$C$58&amp;$C$59&amp;$C$60&amp;$E$57&amp;$E$58&amp;$E$59&amp;$E$60&lt;&gt;"")*(HV$57&amp;HV$58&amp;HV$59&amp;HV$60&amp;HX$57&amp;HX$58&amp;HX$59&amp;HX$60&lt;&gt;"")*(HV57&amp;HX57&lt;&gt;""),IF(IB57&lt;&gt;1,0,COUNTIF($B$57:$B$60,HV57)+COUNTIF($D$57:$D$60,HV57))+IF(IB52&lt;&gt;1,0,COUNTIF($B$57:$B$60,HX57)+COUNTIF($D$57:$D$60,HX57)),"")</f>
        <v/>
      </c>
      <c r="IH57" s="107"/>
      <c r="II57" s="242"/>
      <c r="IJ57" s="228" t="str">
        <f aca="false">IF(II57="","",VLOOKUP(II57,Language!$D$5:$E$63,2,0))</f>
        <v/>
      </c>
      <c r="IK57" s="232"/>
      <c r="IL57" s="228" t="str">
        <f aca="false">IF(IK57="","",VLOOKUP(IK57,Language!$D$5:$E$63,2,0))</f>
        <v/>
      </c>
      <c r="IM57" s="232"/>
      <c r="IN57" s="232"/>
      <c r="IO57" s="317" t="n">
        <f aca="false">COUNTIF(II$57:II$60,II57)+COUNTIF(IK$57:IK$60,II57)</f>
        <v>0</v>
      </c>
      <c r="IP57" s="229" t="str">
        <f aca="false">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29" t="str">
        <f aca="false">IF((IP57&lt;&gt;""),IF(OR(II66+IK66&lt;&gt;II71+IK71,PrSettings!$M$4="●"),((II66+IK66-II71-IK71)=(IM57-IN57))*(IP57=1),0),"")</f>
        <v/>
      </c>
      <c r="IR57" s="229" t="str">
        <f aca="false">IF(IQ57&lt;&gt;"",IF(IP57="0",0,(II66+IK66=IM57)*(II71+IK71=IN57)),"")</f>
        <v/>
      </c>
      <c r="IS57" s="229" t="str">
        <f aca="false">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47" t="str">
        <f aca="false">IF(($C$57&amp;$C$58&amp;$C$59&amp;$C$60&amp;$E$57&amp;$E$58&amp;$E$59&amp;$E$60&lt;&gt;"")*(II$57&amp;II$58&amp;II$59&amp;II$60&amp;IK$57&amp;IK$58&amp;IK$59&amp;IK$60&lt;&gt;"")*(II57&amp;IK57&lt;&gt;""),IF(IO57&lt;&gt;1,0,COUNTIF($B$57:$B$60,II57)+COUNTIF($D$57:$D$60,II57))+IF(IO52&lt;&gt;1,0,COUNTIF($B$57:$B$60,IK57)+COUNTIF($D$57:$D$60,IK57)),"")</f>
        <v/>
      </c>
      <c r="IU57" s="107"/>
      <c r="IV57" s="242"/>
      <c r="IW57" s="228" t="str">
        <f aca="false">IF(IV57="","",VLOOKUP(IV57,Language!$D$5:$E$63,2,0))</f>
        <v/>
      </c>
      <c r="IX57" s="232"/>
      <c r="IY57" s="228" t="str">
        <f aca="false">IF(IX57="","",VLOOKUP(IX57,Language!$D$5:$E$63,2,0))</f>
        <v/>
      </c>
      <c r="IZ57" s="232"/>
      <c r="JA57" s="232"/>
      <c r="JB57" s="317" t="n">
        <f aca="false">COUNTIF(IV$57:IV$60,IV57)+COUNTIF(IX$57:IX$60,IV57)</f>
        <v>0</v>
      </c>
      <c r="JC57" s="229" t="str">
        <f aca="false">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29" t="str">
        <f aca="false">IF((JC57&lt;&gt;""),IF(OR(IV66+IX66&lt;&gt;IV71+IX71,PrSettings!$M$4="●"),((IV66+IX66-IV71-IX71)=(IZ57-JA57))*(JC57=1),0),"")</f>
        <v/>
      </c>
      <c r="JE57" s="229" t="str">
        <f aca="false">IF(JD57&lt;&gt;"",IF(JC57="0",0,(IV66+IX66=IZ57)*(IV71+IX71=JA57)),"")</f>
        <v/>
      </c>
      <c r="JF57" s="229" t="str">
        <f aca="false">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47" t="str">
        <f aca="false">IF(($C$57&amp;$C$58&amp;$C$59&amp;$C$60&amp;$E$57&amp;$E$58&amp;$E$59&amp;$E$60&lt;&gt;"")*(IV$57&amp;IV$58&amp;IV$59&amp;IV$60&amp;IX$57&amp;IX$58&amp;IX$59&amp;IX$60&lt;&gt;"")*(IV57&amp;IX57&lt;&gt;""),IF(JB57&lt;&gt;1,0,COUNTIF($B$57:$B$60,IV57)+COUNTIF($D$57:$D$60,IV57))+IF(JB52&lt;&gt;1,0,COUNTIF($B$57:$B$60,IX57)+COUNTIF($D$57:$D$60,IX57)),"")</f>
        <v/>
      </c>
      <c r="JH57" s="107"/>
      <c r="JI57" s="242"/>
      <c r="JJ57" s="228" t="str">
        <f aca="false">IF(JI57="","",VLOOKUP(JI57,Language!$D$5:$E$63,2,0))</f>
        <v/>
      </c>
      <c r="JK57" s="232"/>
      <c r="JL57" s="228" t="str">
        <f aca="false">IF(JK57="","",VLOOKUP(JK57,Language!$D$5:$E$63,2,0))</f>
        <v/>
      </c>
      <c r="JM57" s="232"/>
      <c r="JN57" s="232"/>
      <c r="JO57" s="317" t="n">
        <f aca="false">COUNTIF(JI$57:JI$60,JI57)+COUNTIF(JK$57:JK$60,JI57)</f>
        <v>0</v>
      </c>
      <c r="JP57" s="229" t="str">
        <f aca="false">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29" t="str">
        <f aca="false">IF((JP57&lt;&gt;""),IF(OR(JI66+JK66&lt;&gt;JI71+JK71,PrSettings!$M$4="●"),((JI66+JK66-JI71-JK71)=(JM57-JN57))*(JP57=1),0),"")</f>
        <v/>
      </c>
      <c r="JR57" s="229" t="str">
        <f aca="false">IF(JQ57&lt;&gt;"",IF(JP57="0",0,(JI66+JK66=JM57)*(JI71+JK71=JN57)),"")</f>
        <v/>
      </c>
      <c r="JS57" s="229" t="str">
        <f aca="false">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47" t="str">
        <f aca="false">IF(($C$57&amp;$C$58&amp;$C$59&amp;$C$60&amp;$E$57&amp;$E$58&amp;$E$59&amp;$E$60&lt;&gt;"")*(JI$57&amp;JI$58&amp;JI$59&amp;JI$60&amp;JK$57&amp;JK$58&amp;JK$59&amp;JK$60&lt;&gt;"")*(JI57&amp;JK57&lt;&gt;""),IF(JO57&lt;&gt;1,0,COUNTIF($B$57:$B$60,JI57)+COUNTIF($D$57:$D$60,JI57))+IF(JO52&lt;&gt;1,0,COUNTIF($B$57:$B$60,JK57)+COUNTIF($D$57:$D$60,JK57)),"")</f>
        <v/>
      </c>
      <c r="JU57" s="107"/>
      <c r="JV57" s="242"/>
      <c r="JW57" s="228" t="str">
        <f aca="false">IF(JV57="","",VLOOKUP(JV57,Language!$D$5:$E$63,2,0))</f>
        <v/>
      </c>
      <c r="JX57" s="232"/>
      <c r="JY57" s="228" t="str">
        <f aca="false">IF(JX57="","",VLOOKUP(JX57,Language!$D$5:$E$63,2,0))</f>
        <v/>
      </c>
      <c r="JZ57" s="232"/>
      <c r="KA57" s="232"/>
      <c r="KB57" s="317" t="n">
        <f aca="false">COUNTIF(JV$57:JV$60,JV57)+COUNTIF(JX$57:JX$60,JV57)</f>
        <v>0</v>
      </c>
      <c r="KC57" s="229" t="str">
        <f aca="false">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29" t="str">
        <f aca="false">IF((KC57&lt;&gt;""),IF(OR(JV66+JX66&lt;&gt;JV71+JX71,PrSettings!$M$4="●"),((JV66+JX66-JV71-JX71)=(JZ57-KA57))*(KC57=1),0),"")</f>
        <v/>
      </c>
      <c r="KE57" s="229" t="str">
        <f aca="false">IF(KD57&lt;&gt;"",IF(KC57="0",0,(JV66+JX66=JZ57)*(JV71+JX71=KA57)),"")</f>
        <v/>
      </c>
      <c r="KF57" s="229" t="str">
        <f aca="false">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47" t="str">
        <f aca="false">IF(($C$57&amp;$C$58&amp;$C$59&amp;$C$60&amp;$E$57&amp;$E$58&amp;$E$59&amp;$E$60&lt;&gt;"")*(JV$57&amp;JV$58&amp;JV$59&amp;JV$60&amp;JX$57&amp;JX$58&amp;JX$59&amp;JX$60&lt;&gt;"")*(JV57&amp;JX57&lt;&gt;""),IF(KB57&lt;&gt;1,0,COUNTIF($B$57:$B$60,JV57)+COUNTIF($D$57:$D$60,JV57))+IF(KB52&lt;&gt;1,0,COUNTIF($B$57:$B$60,JX57)+COUNTIF($D$57:$D$60,JX57)),"")</f>
        <v/>
      </c>
      <c r="KH57" s="107"/>
      <c r="KI57" s="242"/>
      <c r="KJ57" s="228" t="str">
        <f aca="false">IF(KI57="","",VLOOKUP(KI57,Language!$D$5:$E$63,2,0))</f>
        <v/>
      </c>
      <c r="KK57" s="232"/>
      <c r="KL57" s="228" t="str">
        <f aca="false">IF(KK57="","",VLOOKUP(KK57,Language!$D$5:$E$63,2,0))</f>
        <v/>
      </c>
      <c r="KM57" s="232"/>
      <c r="KN57" s="232"/>
      <c r="KO57" s="317" t="n">
        <f aca="false">COUNTIF(KI$57:KI$60,KI57)+COUNTIF(KK$57:KK$60,KI57)</f>
        <v>0</v>
      </c>
      <c r="KP57" s="229" t="str">
        <f aca="false">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29" t="str">
        <f aca="false">IF((KP57&lt;&gt;""),IF(OR(KI66+KK66&lt;&gt;KI71+KK71,PrSettings!$M$4="●"),((KI66+KK66-KI71-KK71)=(KM57-KN57))*(KP57=1),0),"")</f>
        <v/>
      </c>
      <c r="KR57" s="229" t="str">
        <f aca="false">IF(KQ57&lt;&gt;"",IF(KP57="0",0,(KI66+KK66=KM57)*(KI71+KK71=KN57)),"")</f>
        <v/>
      </c>
      <c r="KS57" s="229" t="str">
        <f aca="false">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47" t="str">
        <f aca="false">IF(($C$57&amp;$C$58&amp;$C$59&amp;$C$60&amp;$E$57&amp;$E$58&amp;$E$59&amp;$E$60&lt;&gt;"")*(KI$57&amp;KI$58&amp;KI$59&amp;KI$60&amp;KK$57&amp;KK$58&amp;KK$59&amp;KK$60&lt;&gt;"")*(KI57&amp;KK57&lt;&gt;""),IF(KO57&lt;&gt;1,0,COUNTIF($B$57:$B$60,KI57)+COUNTIF($D$57:$D$60,KI57))+IF(KO52&lt;&gt;1,0,COUNTIF($B$57:$B$60,KK57)+COUNTIF($D$57:$D$60,KK57)),"")</f>
        <v/>
      </c>
      <c r="KU57" s="107"/>
      <c r="KV57" s="242"/>
      <c r="KW57" s="228" t="str">
        <f aca="false">IF(KV57="","",VLOOKUP(KV57,Language!$D$5:$E$63,2,0))</f>
        <v/>
      </c>
      <c r="KX57" s="232"/>
      <c r="KY57" s="228" t="str">
        <f aca="false">IF(KX57="","",VLOOKUP(KX57,Language!$D$5:$E$63,2,0))</f>
        <v/>
      </c>
      <c r="KZ57" s="232"/>
      <c r="LA57" s="232"/>
      <c r="LB57" s="317" t="n">
        <f aca="false">COUNTIF(KV$57:KV$60,KV57)+COUNTIF(KX$57:KX$60,KV57)</f>
        <v>0</v>
      </c>
      <c r="LC57" s="229" t="str">
        <f aca="false">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29" t="str">
        <f aca="false">IF((LC57&lt;&gt;""),IF(OR(KV66+KX66&lt;&gt;KV71+KX71,PrSettings!$M$4="●"),((KV66+KX66-KV71-KX71)=(KZ57-LA57))*(LC57=1),0),"")</f>
        <v/>
      </c>
      <c r="LE57" s="229" t="str">
        <f aca="false">IF(LD57&lt;&gt;"",IF(LC57="0",0,(KV66+KX66=KZ57)*(KV71+KX71=LA57)),"")</f>
        <v/>
      </c>
      <c r="LF57" s="229" t="str">
        <f aca="false">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47" t="str">
        <f aca="false">IF(($C$57&amp;$C$58&amp;$C$59&amp;$C$60&amp;$E$57&amp;$E$58&amp;$E$59&amp;$E$60&lt;&gt;"")*(KV$57&amp;KV$58&amp;KV$59&amp;KV$60&amp;KX$57&amp;KX$58&amp;KX$59&amp;KX$60&lt;&gt;"")*(KV57&amp;KX57&lt;&gt;""),IF(LB57&lt;&gt;1,0,COUNTIF($B$57:$B$60,KV57)+COUNTIF($D$57:$D$60,KV57))+IF(LB52&lt;&gt;1,0,COUNTIF($B$57:$B$60,KX57)+COUNTIF($D$57:$D$60,KX57)),"")</f>
        <v/>
      </c>
      <c r="LH57" s="107"/>
      <c r="LI57" s="242"/>
      <c r="LJ57" s="228" t="str">
        <f aca="false">IF(LI57="","",VLOOKUP(LI57,Language!$D$5:$E$63,2,0))</f>
        <v/>
      </c>
      <c r="LK57" s="232"/>
      <c r="LL57" s="228" t="str">
        <f aca="false">IF(LK57="","",VLOOKUP(LK57,Language!$D$5:$E$63,2,0))</f>
        <v/>
      </c>
      <c r="LM57" s="232"/>
      <c r="LN57" s="232"/>
      <c r="LO57" s="317" t="n">
        <f aca="false">COUNTIF(LI$57:LI$60,LI57)+COUNTIF(LK$57:LK$60,LI57)</f>
        <v>0</v>
      </c>
      <c r="LP57" s="229" t="str">
        <f aca="false">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29" t="str">
        <f aca="false">IF((LP57&lt;&gt;""),IF(OR(LI66+LK66&lt;&gt;LI71+LK71,PrSettings!$M$4="●"),((LI66+LK66-LI71-LK71)=(LM57-LN57))*(LP57=1),0),"")</f>
        <v/>
      </c>
      <c r="LR57" s="229" t="str">
        <f aca="false">IF(LQ57&lt;&gt;"",IF(LP57="0",0,(LI66+LK66=LM57)*(LI71+LK71=LN57)),"")</f>
        <v/>
      </c>
      <c r="LS57" s="229" t="str">
        <f aca="false">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47" t="str">
        <f aca="false">IF(($C$57&amp;$C$58&amp;$C$59&amp;$C$60&amp;$E$57&amp;$E$58&amp;$E$59&amp;$E$60&lt;&gt;"")*(LI$57&amp;LI$58&amp;LI$59&amp;LI$60&amp;LK$57&amp;LK$58&amp;LK$59&amp;LK$60&lt;&gt;"")*(LI57&amp;LK57&lt;&gt;""),IF(LO57&lt;&gt;1,0,COUNTIF($B$57:$B$60,LI57)+COUNTIF($D$57:$D$60,LI57))+IF(LO52&lt;&gt;1,0,COUNTIF($B$57:$B$60,LK57)+COUNTIF($D$57:$D$60,LK57)),"")</f>
        <v/>
      </c>
      <c r="LU57" s="107"/>
      <c r="LV57" s="242"/>
      <c r="LW57" s="228" t="str">
        <f aca="false">IF(LV57="","",VLOOKUP(LV57,Language!$D$5:$E$63,2,0))</f>
        <v/>
      </c>
      <c r="LX57" s="232"/>
      <c r="LY57" s="228" t="str">
        <f aca="false">IF(LX57="","",VLOOKUP(LX57,Language!$D$5:$E$63,2,0))</f>
        <v/>
      </c>
      <c r="LZ57" s="232"/>
      <c r="MA57" s="232"/>
      <c r="MB57" s="317" t="n">
        <f aca="false">COUNTIF(LV$57:LV$60,LV57)+COUNTIF(LX$57:LX$60,LV57)</f>
        <v>0</v>
      </c>
      <c r="MC57" s="229" t="str">
        <f aca="false">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29" t="str">
        <f aca="false">IF((MC57&lt;&gt;""),IF(OR(LV66+LX66&lt;&gt;LV71+LX71,PrSettings!$M$4="●"),((LV66+LX66-LV71-LX71)=(LZ57-MA57))*(MC57=1),0),"")</f>
        <v/>
      </c>
      <c r="ME57" s="229" t="str">
        <f aca="false">IF(MD57&lt;&gt;"",IF(MC57="0",0,(LV66+LX66=LZ57)*(LV71+LX71=MA57)),"")</f>
        <v/>
      </c>
      <c r="MF57" s="229" t="str">
        <f aca="false">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47" t="str">
        <f aca="false">IF(($C$57&amp;$C$58&amp;$C$59&amp;$C$60&amp;$E$57&amp;$E$58&amp;$E$59&amp;$E$60&lt;&gt;"")*(LV$57&amp;LV$58&amp;LV$59&amp;LV$60&amp;LX$57&amp;LX$58&amp;LX$59&amp;LX$60&lt;&gt;"")*(LV57&amp;LX57&lt;&gt;""),IF(MB57&lt;&gt;1,0,COUNTIF($B$57:$B$60,LV57)+COUNTIF($D$57:$D$60,LV57))+IF(MB52&lt;&gt;1,0,COUNTIF($B$57:$B$60,LX57)+COUNTIF($D$57:$D$60,LX57)),"")</f>
        <v/>
      </c>
    </row>
    <row r="58" customFormat="false" ht="15.75" hidden="false" customHeight="true" outlineLevel="0" collapsed="false">
      <c r="A58" s="153"/>
      <c r="B58" s="227" t="n">
        <f aca="false" t="array" ref="B58:B58">IF(C58="","",INDEX(Groups!$C$7:$C$35,MATCH(C58,Groups!$D$7:$D$35,0)))</f>
        <v>1</v>
      </c>
      <c r="C58" s="228" t="str">
        <f aca="true">INDIRECT("'"&amp;References!$A$1&amp;"'!"&amp;"$I$64")</f>
        <v>Portugal</v>
      </c>
      <c r="D58" s="229" t="n">
        <f aca="false" t="array" ref="D58:D58">IF(E58="","",INDEX(Groups!$C$7:$C$35,MATCH(E58,Groups!$D$7:$D$35,0)))</f>
        <v>12</v>
      </c>
      <c r="E58" s="228" t="str">
        <f aca="true">INDIRECT("'"&amp;References!$A$1&amp;"'!"&amp;"$K$64")</f>
        <v>Netherlands</v>
      </c>
      <c r="F58" s="230" t="n">
        <f aca="true">IF(AND(INDIRECT("'"&amp;References!$A$1&amp;"'!"&amp;"$I$65")&lt;&gt;"",INDIRECT("'"&amp;References!$A$1&amp;"'!"&amp;"$K$65")&lt;&gt;""),INDIRECT("'"&amp;References!$A$1&amp;"'!"&amp;"$I$65"),"")</f>
        <v>2</v>
      </c>
      <c r="G58" s="231" t="n">
        <f aca="true">IF(AND(INDIRECT("'"&amp;References!$A$1&amp;"'!"&amp;"$I$65")&lt;&gt;"",INDIRECT("'"&amp;References!$A$1&amp;"'!"&amp;"$K$65")&lt;&gt;""),INDIRECT("'"&amp;References!$A$1&amp;"'!"&amp;"$K$65"),"")</f>
        <v>1</v>
      </c>
      <c r="H58" s="107"/>
      <c r="I58" s="242"/>
      <c r="J58" s="228" t="str">
        <f aca="false">IF(I58="","",VLOOKUP(I58,Language!$D$5:$E$63,2,0))</f>
        <v/>
      </c>
      <c r="K58" s="232"/>
      <c r="L58" s="228" t="str">
        <f aca="false">IF(K58="","",VLOOKUP(K58,Language!$D$5:$E$63,2,0))</f>
        <v/>
      </c>
      <c r="M58" s="232"/>
      <c r="N58" s="232"/>
      <c r="O58" s="317" t="n">
        <f aca="false">COUNTIF(I$57:I$60,I58)+COUNTIF(K$57:K$60,I58)</f>
        <v>0</v>
      </c>
      <c r="P58" s="229" t="str">
        <f aca="false">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229" t="str">
        <f aca="false">IF((P58&lt;&gt;""),IF(OR(I67+K67&lt;&gt;I72+K72,PrSettings!$M$4="●"),((I67+K67-I72-K72)=(M58-N58))*(P58=1),0),"")</f>
        <v/>
      </c>
      <c r="R58" s="229" t="str">
        <f aca="false">IF(Q58&lt;&gt;"",IF(P58="0",0,(I67+K67=M58)*(I72+K72=N58)),"")</f>
        <v/>
      </c>
      <c r="S58" s="229" t="str">
        <f aca="false">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47" t="str">
        <f aca="false">IF(($C$57&amp;$C$58&amp;$C$59&amp;$C$60&amp;$E$57&amp;$E$58&amp;$E$59&amp;$E$60&lt;&gt;"")*(I$57&amp;I$58&amp;I$59&amp;I$60&amp;K$57&amp;K$58&amp;K$59&amp;K$60&lt;&gt;"")*(I58&amp;K58&lt;&gt;""),IF(O58&lt;&gt;1,0,COUNTIF($B$57:$B$60,I58)+COUNTIF($D$57:$D$60,I58))+IF(O53&lt;&gt;1,0,COUNTIF($B$57:$B$60,K58)+COUNTIF($D$57:$D$60,K58)),"")</f>
        <v/>
      </c>
      <c r="U58" s="107"/>
      <c r="V58" s="242"/>
      <c r="W58" s="228" t="str">
        <f aca="false">IF(V58="","",VLOOKUP(V58,Language!$D$5:$E$63,2,0))</f>
        <v/>
      </c>
      <c r="X58" s="232"/>
      <c r="Y58" s="228" t="str">
        <f aca="false">IF(X58="","",VLOOKUP(X58,Language!$D$5:$E$63,2,0))</f>
        <v/>
      </c>
      <c r="Z58" s="232"/>
      <c r="AA58" s="232"/>
      <c r="AB58" s="317" t="n">
        <f aca="false">COUNTIF(V$57:V$60,V58)+COUNTIF(X$57:X$60,V58)</f>
        <v>0</v>
      </c>
      <c r="AC58" s="229" t="str">
        <f aca="false">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229" t="str">
        <f aca="false">IF((AC58&lt;&gt;""),IF(OR(V67+X67&lt;&gt;V72+X72,PrSettings!$M$4="●"),((V67+X67-V72-X72)=(Z58-AA58))*(AC58=1),0),"")</f>
        <v/>
      </c>
      <c r="AE58" s="229" t="str">
        <f aca="false">IF(AD58&lt;&gt;"",IF(AC58="0",0,(V67+X67=Z58)*(V72+X72=AA58)),"")</f>
        <v/>
      </c>
      <c r="AF58" s="229" t="str">
        <f aca="false">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47" t="str">
        <f aca="false">IF(($C$57&amp;$C$58&amp;$C$59&amp;$C$60&amp;$E$57&amp;$E$58&amp;$E$59&amp;$E$60&lt;&gt;"")*(V$57&amp;V$58&amp;V$59&amp;V$60&amp;X$57&amp;X$58&amp;X$59&amp;X$60&lt;&gt;"")*(V58&amp;X58&lt;&gt;""),IF(AB58&lt;&gt;1,0,COUNTIF($B$57:$B$60,V58)+COUNTIF($D$57:$D$60,V58))+IF(AB53&lt;&gt;1,0,COUNTIF($B$57:$B$60,X58)+COUNTIF($D$57:$D$60,X58)),"")</f>
        <v/>
      </c>
      <c r="AH58" s="107"/>
      <c r="AI58" s="242"/>
      <c r="AJ58" s="228" t="str">
        <f aca="false">IF(AI58="","",VLOOKUP(AI58,Language!$D$5:$E$63,2,0))</f>
        <v/>
      </c>
      <c r="AK58" s="232"/>
      <c r="AL58" s="228" t="str">
        <f aca="false">IF(AK58="","",VLOOKUP(AK58,Language!$D$5:$E$63,2,0))</f>
        <v/>
      </c>
      <c r="AM58" s="232"/>
      <c r="AN58" s="232"/>
      <c r="AO58" s="317" t="n">
        <f aca="false">COUNTIF(AI$57:AI$60,AI58)+COUNTIF(AK$57:AK$60,AI58)</f>
        <v>0</v>
      </c>
      <c r="AP58" s="229" t="str">
        <f aca="false">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229" t="str">
        <f aca="false">IF((AP58&lt;&gt;""),IF(OR(AI67+AK67&lt;&gt;AI72+AK72,PrSettings!$M$4="●"),((AI67+AK67-AI72-AK72)=(AM58-AN58))*(AP58=1),0),"")</f>
        <v/>
      </c>
      <c r="AR58" s="229" t="str">
        <f aca="false">IF(AQ58&lt;&gt;"",IF(AP58="0",0,(AI67+AK67=AM58)*(AI72+AK72=AN58)),"")</f>
        <v/>
      </c>
      <c r="AS58" s="229" t="str">
        <f aca="false">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47" t="str">
        <f aca="false">IF(($C$57&amp;$C$58&amp;$C$59&amp;$C$60&amp;$E$57&amp;$E$58&amp;$E$59&amp;$E$60&lt;&gt;"")*(AI$57&amp;AI$58&amp;AI$59&amp;AI$60&amp;AK$57&amp;AK$58&amp;AK$59&amp;AK$60&lt;&gt;"")*(AI58&amp;AK58&lt;&gt;""),IF(AO58&lt;&gt;1,0,COUNTIF($B$57:$B$60,AI58)+COUNTIF($D$57:$D$60,AI58))+IF(AO53&lt;&gt;1,0,COUNTIF($B$57:$B$60,AK58)+COUNTIF($D$57:$D$60,AK58)),"")</f>
        <v/>
      </c>
      <c r="AU58" s="107"/>
      <c r="AV58" s="242"/>
      <c r="AW58" s="228" t="str">
        <f aca="false">IF(AV58="","",VLOOKUP(AV58,Language!$D$5:$E$63,2,0))</f>
        <v/>
      </c>
      <c r="AX58" s="232"/>
      <c r="AY58" s="228" t="str">
        <f aca="false">IF(AX58="","",VLOOKUP(AX58,Language!$D$5:$E$63,2,0))</f>
        <v/>
      </c>
      <c r="AZ58" s="232"/>
      <c r="BA58" s="232"/>
      <c r="BB58" s="317" t="n">
        <f aca="false">COUNTIF(AV$57:AV$60,AV58)+COUNTIF(AX$57:AX$60,AV58)</f>
        <v>0</v>
      </c>
      <c r="BC58" s="229" t="str">
        <f aca="false">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229" t="str">
        <f aca="false">IF((BC58&lt;&gt;""),IF(OR(AV67+AX67&lt;&gt;AV72+AX72,PrSettings!$M$4="●"),((AV67+AX67-AV72-AX72)=(AZ58-BA58))*(BC58=1),0),"")</f>
        <v/>
      </c>
      <c r="BE58" s="229" t="str">
        <f aca="false">IF(BD58&lt;&gt;"",IF(BC58="0",0,(AV67+AX67=AZ58)*(AV72+AX72=BA58)),"")</f>
        <v/>
      </c>
      <c r="BF58" s="229" t="str">
        <f aca="false">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47" t="str">
        <f aca="false">IF(($C$57&amp;$C$58&amp;$C$59&amp;$C$60&amp;$E$57&amp;$E$58&amp;$E$59&amp;$E$60&lt;&gt;"")*(AV$57&amp;AV$58&amp;AV$59&amp;AV$60&amp;AX$57&amp;AX$58&amp;AX$59&amp;AX$60&lt;&gt;"")*(AV58&amp;AX58&lt;&gt;""),IF(BB58&lt;&gt;1,0,COUNTIF($B$57:$B$60,AV58)+COUNTIF($D$57:$D$60,AV58))+IF(BB53&lt;&gt;1,0,COUNTIF($B$57:$B$60,AX58)+COUNTIF($D$57:$D$60,AX58)),"")</f>
        <v/>
      </c>
      <c r="BH58" s="107"/>
      <c r="BI58" s="242"/>
      <c r="BJ58" s="228" t="str">
        <f aca="false">IF(BI58="","",VLOOKUP(BI58,Language!$D$5:$E$63,2,0))</f>
        <v/>
      </c>
      <c r="BK58" s="232"/>
      <c r="BL58" s="228" t="str">
        <f aca="false">IF(BK58="","",VLOOKUP(BK58,Language!$D$5:$E$63,2,0))</f>
        <v/>
      </c>
      <c r="BM58" s="232"/>
      <c r="BN58" s="232"/>
      <c r="BO58" s="317" t="n">
        <f aca="false">COUNTIF(BI$57:BI$60,BI58)+COUNTIF(BK$57:BK$60,BI58)</f>
        <v>0</v>
      </c>
      <c r="BP58" s="229" t="str">
        <f aca="false">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229" t="str">
        <f aca="false">IF((BP58&lt;&gt;""),IF(OR(BI67+BK67&lt;&gt;BI72+BK72,PrSettings!$M$4="●"),((BI67+BK67-BI72-BK72)=(BM58-BN58))*(BP58=1),0),"")</f>
        <v/>
      </c>
      <c r="BR58" s="229" t="str">
        <f aca="false">IF(BQ58&lt;&gt;"",IF(BP58="0",0,(BI67+BK67=BM58)*(BI72+BK72=BN58)),"")</f>
        <v/>
      </c>
      <c r="BS58" s="229" t="str">
        <f aca="false">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47" t="str">
        <f aca="false">IF(($C$57&amp;$C$58&amp;$C$59&amp;$C$60&amp;$E$57&amp;$E$58&amp;$E$59&amp;$E$60&lt;&gt;"")*(BI$57&amp;BI$58&amp;BI$59&amp;BI$60&amp;BK$57&amp;BK$58&amp;BK$59&amp;BK$60&lt;&gt;"")*(BI58&amp;BK58&lt;&gt;""),IF(BO58&lt;&gt;1,0,COUNTIF($B$57:$B$60,BI58)+COUNTIF($D$57:$D$60,BI58))+IF(BO53&lt;&gt;1,0,COUNTIF($B$57:$B$60,BK58)+COUNTIF($D$57:$D$60,BK58)),"")</f>
        <v/>
      </c>
      <c r="BU58" s="107"/>
      <c r="BV58" s="242"/>
      <c r="BW58" s="228" t="str">
        <f aca="false">IF(BV58="","",VLOOKUP(BV58,Language!$D$5:$E$63,2,0))</f>
        <v/>
      </c>
      <c r="BX58" s="232"/>
      <c r="BY58" s="228" t="str">
        <f aca="false">IF(BX58="","",VLOOKUP(BX58,Language!$D$5:$E$63,2,0))</f>
        <v/>
      </c>
      <c r="BZ58" s="232"/>
      <c r="CA58" s="232"/>
      <c r="CB58" s="317" t="n">
        <f aca="false">COUNTIF(BV$57:BV$60,BV58)+COUNTIF(BX$57:BX$60,BV58)</f>
        <v>0</v>
      </c>
      <c r="CC58" s="229" t="str">
        <f aca="false">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229" t="str">
        <f aca="false">IF((CC58&lt;&gt;""),IF(OR(BV67+BX67&lt;&gt;BV72+BX72,PrSettings!$M$4="●"),((BV67+BX67-BV72-BX72)=(BZ58-CA58))*(CC58=1),0),"")</f>
        <v/>
      </c>
      <c r="CE58" s="229" t="str">
        <f aca="false">IF(CD58&lt;&gt;"",IF(CC58="0",0,(BV67+BX67=BZ58)*(BV72+BX72=CA58)),"")</f>
        <v/>
      </c>
      <c r="CF58" s="229" t="str">
        <f aca="false">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47" t="str">
        <f aca="false">IF(($C$57&amp;$C$58&amp;$C$59&amp;$C$60&amp;$E$57&amp;$E$58&amp;$E$59&amp;$E$60&lt;&gt;"")*(BV$57&amp;BV$58&amp;BV$59&amp;BV$60&amp;BX$57&amp;BX$58&amp;BX$59&amp;BX$60&lt;&gt;"")*(BV58&amp;BX58&lt;&gt;""),IF(CB58&lt;&gt;1,0,COUNTIF($B$57:$B$60,BV58)+COUNTIF($D$57:$D$60,BV58))+IF(CB53&lt;&gt;1,0,COUNTIF($B$57:$B$60,BX58)+COUNTIF($D$57:$D$60,BX58)),"")</f>
        <v/>
      </c>
      <c r="CH58" s="107"/>
      <c r="CI58" s="242"/>
      <c r="CJ58" s="228" t="str">
        <f aca="false">IF(CI58="","",VLOOKUP(CI58,Language!$D$5:$E$63,2,0))</f>
        <v/>
      </c>
      <c r="CK58" s="232"/>
      <c r="CL58" s="228" t="str">
        <f aca="false">IF(CK58="","",VLOOKUP(CK58,Language!$D$5:$E$63,2,0))</f>
        <v/>
      </c>
      <c r="CM58" s="232"/>
      <c r="CN58" s="232"/>
      <c r="CO58" s="317" t="n">
        <f aca="false">COUNTIF(CI$57:CI$60,CI58)+COUNTIF(CK$57:CK$60,CI58)</f>
        <v>0</v>
      </c>
      <c r="CP58" s="229" t="str">
        <f aca="false">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229" t="str">
        <f aca="false">IF((CP58&lt;&gt;""),IF(OR(CI67+CK67&lt;&gt;CI72+CK72,PrSettings!$M$4="●"),((CI67+CK67-CI72-CK72)=(CM58-CN58))*(CP58=1),0),"")</f>
        <v/>
      </c>
      <c r="CR58" s="229" t="str">
        <f aca="false">IF(CQ58&lt;&gt;"",IF(CP58="0",0,(CI67+CK67=CM58)*(CI72+CK72=CN58)),"")</f>
        <v/>
      </c>
      <c r="CS58" s="229" t="str">
        <f aca="false">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47" t="str">
        <f aca="false">IF(($C$57&amp;$C$58&amp;$C$59&amp;$C$60&amp;$E$57&amp;$E$58&amp;$E$59&amp;$E$60&lt;&gt;"")*(CI$57&amp;CI$58&amp;CI$59&amp;CI$60&amp;CK$57&amp;CK$58&amp;CK$59&amp;CK$60&lt;&gt;"")*(CI58&amp;CK58&lt;&gt;""),IF(CO58&lt;&gt;1,0,COUNTIF($B$57:$B$60,CI58)+COUNTIF($D$57:$D$60,CI58))+IF(CO53&lt;&gt;1,0,COUNTIF($B$57:$B$60,CK58)+COUNTIF($D$57:$D$60,CK58)),"")</f>
        <v/>
      </c>
      <c r="CU58" s="107"/>
      <c r="CV58" s="242"/>
      <c r="CW58" s="228" t="str">
        <f aca="false">IF(CV58="","",VLOOKUP(CV58,Language!$D$5:$E$63,2,0))</f>
        <v/>
      </c>
      <c r="CX58" s="232"/>
      <c r="CY58" s="228" t="str">
        <f aca="false">IF(CX58="","",VLOOKUP(CX58,Language!$D$5:$E$63,2,0))</f>
        <v/>
      </c>
      <c r="CZ58" s="232"/>
      <c r="DA58" s="232"/>
      <c r="DB58" s="317" t="n">
        <f aca="false">COUNTIF(CV$57:CV$60,CV58)+COUNTIF(CX$57:CX$60,CV58)</f>
        <v>0</v>
      </c>
      <c r="DC58" s="229" t="str">
        <f aca="false">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229" t="str">
        <f aca="false">IF((DC58&lt;&gt;""),IF(OR(CV67+CX67&lt;&gt;CV72+CX72,PrSettings!$M$4="●"),((CV67+CX67-CV72-CX72)=(CZ58-DA58))*(DC58=1),0),"")</f>
        <v/>
      </c>
      <c r="DE58" s="229" t="str">
        <f aca="false">IF(DD58&lt;&gt;"",IF(DC58="0",0,(CV67+CX67=CZ58)*(CV72+CX72=DA58)),"")</f>
        <v/>
      </c>
      <c r="DF58" s="229" t="str">
        <f aca="false">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47" t="str">
        <f aca="false">IF(($C$57&amp;$C$58&amp;$C$59&amp;$C$60&amp;$E$57&amp;$E$58&amp;$E$59&amp;$E$60&lt;&gt;"")*(CV$57&amp;CV$58&amp;CV$59&amp;CV$60&amp;CX$57&amp;CX$58&amp;CX$59&amp;CX$60&lt;&gt;"")*(CV58&amp;CX58&lt;&gt;""),IF(DB58&lt;&gt;1,0,COUNTIF($B$57:$B$60,CV58)+COUNTIF($D$57:$D$60,CV58))+IF(DB53&lt;&gt;1,0,COUNTIF($B$57:$B$60,CX58)+COUNTIF($D$57:$D$60,CX58)),"")</f>
        <v/>
      </c>
      <c r="DH58" s="107"/>
      <c r="DI58" s="242"/>
      <c r="DJ58" s="228" t="str">
        <f aca="false">IF(DI58="","",VLOOKUP(DI58,Language!$D$5:$E$63,2,0))</f>
        <v/>
      </c>
      <c r="DK58" s="232"/>
      <c r="DL58" s="228" t="str">
        <f aca="false">IF(DK58="","",VLOOKUP(DK58,Language!$D$5:$E$63,2,0))</f>
        <v/>
      </c>
      <c r="DM58" s="232"/>
      <c r="DN58" s="232"/>
      <c r="DO58" s="317" t="n">
        <f aca="false">COUNTIF(DI$57:DI$60,DI58)+COUNTIF(DK$57:DK$60,DI58)</f>
        <v>0</v>
      </c>
      <c r="DP58" s="229" t="str">
        <f aca="false">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229" t="str">
        <f aca="false">IF((DP58&lt;&gt;""),IF(OR(DI67+DK67&lt;&gt;DI72+DK72,PrSettings!$M$4="●"),((DI67+DK67-DI72-DK72)=(DM58-DN58))*(DP58=1),0),"")</f>
        <v/>
      </c>
      <c r="DR58" s="229" t="str">
        <f aca="false">IF(DQ58&lt;&gt;"",IF(DP58="0",0,(DI67+DK67=DM58)*(DI72+DK72=DN58)),"")</f>
        <v/>
      </c>
      <c r="DS58" s="229" t="str">
        <f aca="false">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47" t="str">
        <f aca="false">IF(($C$57&amp;$C$58&amp;$C$59&amp;$C$60&amp;$E$57&amp;$E$58&amp;$E$59&amp;$E$60&lt;&gt;"")*(DI$57&amp;DI$58&amp;DI$59&amp;DI$60&amp;DK$57&amp;DK$58&amp;DK$59&amp;DK$60&lt;&gt;"")*(DI58&amp;DK58&lt;&gt;""),IF(DO58&lt;&gt;1,0,COUNTIF($B$57:$B$60,DI58)+COUNTIF($D$57:$D$60,DI58))+IF(DO53&lt;&gt;1,0,COUNTIF($B$57:$B$60,DK58)+COUNTIF($D$57:$D$60,DK58)),"")</f>
        <v/>
      </c>
      <c r="DU58" s="107"/>
      <c r="DV58" s="242"/>
      <c r="DW58" s="228" t="str">
        <f aca="false">IF(DV58="","",VLOOKUP(DV58,Language!$D$5:$E$63,2,0))</f>
        <v/>
      </c>
      <c r="DX58" s="232"/>
      <c r="DY58" s="228" t="str">
        <f aca="false">IF(DX58="","",VLOOKUP(DX58,Language!$D$5:$E$63,2,0))</f>
        <v/>
      </c>
      <c r="DZ58" s="232"/>
      <c r="EA58" s="232"/>
      <c r="EB58" s="317" t="n">
        <f aca="false">COUNTIF(DV$57:DV$60,DV58)+COUNTIF(DX$57:DX$60,DV58)</f>
        <v>0</v>
      </c>
      <c r="EC58" s="229" t="str">
        <f aca="false">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229" t="str">
        <f aca="false">IF((EC58&lt;&gt;""),IF(OR(DV67+DX67&lt;&gt;DV72+DX72,PrSettings!$M$4="●"),((DV67+DX67-DV72-DX72)=(DZ58-EA58))*(EC58=1),0),"")</f>
        <v/>
      </c>
      <c r="EE58" s="229" t="str">
        <f aca="false">IF(ED58&lt;&gt;"",IF(EC58="0",0,(DV67+DX67=DZ58)*(DV72+DX72=EA58)),"")</f>
        <v/>
      </c>
      <c r="EF58" s="229" t="str">
        <f aca="false">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47" t="str">
        <f aca="false">IF(($C$57&amp;$C$58&amp;$C$59&amp;$C$60&amp;$E$57&amp;$E$58&amp;$E$59&amp;$E$60&lt;&gt;"")*(DV$57&amp;DV$58&amp;DV$59&amp;DV$60&amp;DX$57&amp;DX$58&amp;DX$59&amp;DX$60&lt;&gt;"")*(DV58&amp;DX58&lt;&gt;""),IF(EB58&lt;&gt;1,0,COUNTIF($B$57:$B$60,DV58)+COUNTIF($D$57:$D$60,DV58))+IF(EB53&lt;&gt;1,0,COUNTIF($B$57:$B$60,DX58)+COUNTIF($D$57:$D$60,DX58)),"")</f>
        <v/>
      </c>
      <c r="EH58" s="107"/>
      <c r="EI58" s="242"/>
      <c r="EJ58" s="228" t="str">
        <f aca="false">IF(EI58="","",VLOOKUP(EI58,Language!$D$5:$E$63,2,0))</f>
        <v/>
      </c>
      <c r="EK58" s="232"/>
      <c r="EL58" s="228" t="str">
        <f aca="false">IF(EK58="","",VLOOKUP(EK58,Language!$D$5:$E$63,2,0))</f>
        <v/>
      </c>
      <c r="EM58" s="232"/>
      <c r="EN58" s="232"/>
      <c r="EO58" s="317" t="n">
        <f aca="false">COUNTIF(EI$57:EI$60,EI58)+COUNTIF(EK$57:EK$60,EI58)</f>
        <v>0</v>
      </c>
      <c r="EP58" s="229" t="str">
        <f aca="false">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229" t="str">
        <f aca="false">IF((EP58&lt;&gt;""),IF(OR(EI67+EK67&lt;&gt;EI72+EK72,PrSettings!$M$4="●"),((EI67+EK67-EI72-EK72)=(EM58-EN58))*(EP58=1),0),"")</f>
        <v/>
      </c>
      <c r="ER58" s="229" t="str">
        <f aca="false">IF(EQ58&lt;&gt;"",IF(EP58="0",0,(EI67+EK67=EM58)*(EI72+EK72=EN58)),"")</f>
        <v/>
      </c>
      <c r="ES58" s="229" t="str">
        <f aca="false">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47" t="str">
        <f aca="false">IF(($C$57&amp;$C$58&amp;$C$59&amp;$C$60&amp;$E$57&amp;$E$58&amp;$E$59&amp;$E$60&lt;&gt;"")*(EI$57&amp;EI$58&amp;EI$59&amp;EI$60&amp;EK$57&amp;EK$58&amp;EK$59&amp;EK$60&lt;&gt;"")*(EI58&amp;EK58&lt;&gt;""),IF(EO58&lt;&gt;1,0,COUNTIF($B$57:$B$60,EI58)+COUNTIF($D$57:$D$60,EI58))+IF(EO53&lt;&gt;1,0,COUNTIF($B$57:$B$60,EK58)+COUNTIF($D$57:$D$60,EK58)),"")</f>
        <v/>
      </c>
      <c r="EU58" s="107"/>
      <c r="EV58" s="242"/>
      <c r="EW58" s="228" t="str">
        <f aca="false">IF(EV58="","",VLOOKUP(EV58,Language!$D$5:$E$63,2,0))</f>
        <v/>
      </c>
      <c r="EX58" s="232"/>
      <c r="EY58" s="228" t="str">
        <f aca="false">IF(EX58="","",VLOOKUP(EX58,Language!$D$5:$E$63,2,0))</f>
        <v/>
      </c>
      <c r="EZ58" s="232"/>
      <c r="FA58" s="232"/>
      <c r="FB58" s="317" t="n">
        <f aca="false">COUNTIF(EV$57:EV$60,EV58)+COUNTIF(EX$57:EX$60,EV58)</f>
        <v>0</v>
      </c>
      <c r="FC58" s="229" t="str">
        <f aca="false">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229" t="str">
        <f aca="false">IF((FC58&lt;&gt;""),IF(OR(EV67+EX67&lt;&gt;EV72+EX72,PrSettings!$M$4="●"),((EV67+EX67-EV72-EX72)=(EZ58-FA58))*(FC58=1),0),"")</f>
        <v/>
      </c>
      <c r="FE58" s="229" t="str">
        <f aca="false">IF(FD58&lt;&gt;"",IF(FC58="0",0,(EV67+EX67=EZ58)*(EV72+EX72=FA58)),"")</f>
        <v/>
      </c>
      <c r="FF58" s="229" t="str">
        <f aca="false">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47" t="str">
        <f aca="false">IF(($C$57&amp;$C$58&amp;$C$59&amp;$C$60&amp;$E$57&amp;$E$58&amp;$E$59&amp;$E$60&lt;&gt;"")*(EV$57&amp;EV$58&amp;EV$59&amp;EV$60&amp;EX$57&amp;EX$58&amp;EX$59&amp;EX$60&lt;&gt;"")*(EV58&amp;EX58&lt;&gt;""),IF(FB58&lt;&gt;1,0,COUNTIF($B$57:$B$60,EV58)+COUNTIF($D$57:$D$60,EV58))+IF(FB53&lt;&gt;1,0,COUNTIF($B$57:$B$60,EX58)+COUNTIF($D$57:$D$60,EX58)),"")</f>
        <v/>
      </c>
      <c r="FH58" s="107"/>
      <c r="FI58" s="242"/>
      <c r="FJ58" s="228" t="str">
        <f aca="false">IF(FI58="","",VLOOKUP(FI58,Language!$D$5:$E$63,2,0))</f>
        <v/>
      </c>
      <c r="FK58" s="232"/>
      <c r="FL58" s="228" t="str">
        <f aca="false">IF(FK58="","",VLOOKUP(FK58,Language!$D$5:$E$63,2,0))</f>
        <v/>
      </c>
      <c r="FM58" s="232"/>
      <c r="FN58" s="232"/>
      <c r="FO58" s="317" t="n">
        <f aca="false">COUNTIF(FI$57:FI$60,FI58)+COUNTIF(FK$57:FK$60,FI58)</f>
        <v>0</v>
      </c>
      <c r="FP58" s="229" t="str">
        <f aca="false">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229" t="str">
        <f aca="false">IF((FP58&lt;&gt;""),IF(OR(FI67+FK67&lt;&gt;FI72+FK72,PrSettings!$M$4="●"),((FI67+FK67-FI72-FK72)=(FM58-FN58))*(FP58=1),0),"")</f>
        <v/>
      </c>
      <c r="FR58" s="229" t="str">
        <f aca="false">IF(FQ58&lt;&gt;"",IF(FP58="0",0,(FI67+FK67=FM58)*(FI72+FK72=FN58)),"")</f>
        <v/>
      </c>
      <c r="FS58" s="229" t="str">
        <f aca="false">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47" t="str">
        <f aca="false">IF(($C$57&amp;$C$58&amp;$C$59&amp;$C$60&amp;$E$57&amp;$E$58&amp;$E$59&amp;$E$60&lt;&gt;"")*(FI$57&amp;FI$58&amp;FI$59&amp;FI$60&amp;FK$57&amp;FK$58&amp;FK$59&amp;FK$60&lt;&gt;"")*(FI58&amp;FK58&lt;&gt;""),IF(FO58&lt;&gt;1,0,COUNTIF($B$57:$B$60,FI58)+COUNTIF($D$57:$D$60,FI58))+IF(FO53&lt;&gt;1,0,COUNTIF($B$57:$B$60,FK58)+COUNTIF($D$57:$D$60,FK58)),"")</f>
        <v/>
      </c>
      <c r="FU58" s="107"/>
      <c r="FV58" s="242"/>
      <c r="FW58" s="228" t="str">
        <f aca="false">IF(FV58="","",VLOOKUP(FV58,Language!$D$5:$E$63,2,0))</f>
        <v/>
      </c>
      <c r="FX58" s="232"/>
      <c r="FY58" s="228" t="str">
        <f aca="false">IF(FX58="","",VLOOKUP(FX58,Language!$D$5:$E$63,2,0))</f>
        <v/>
      </c>
      <c r="FZ58" s="232"/>
      <c r="GA58" s="232"/>
      <c r="GB58" s="317" t="n">
        <f aca="false">COUNTIF(FV$57:FV$60,FV58)+COUNTIF(FX$57:FX$60,FV58)</f>
        <v>0</v>
      </c>
      <c r="GC58" s="229" t="str">
        <f aca="false">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229" t="str">
        <f aca="false">IF((GC58&lt;&gt;""),IF(OR(FV67+FX67&lt;&gt;FV72+FX72,PrSettings!$M$4="●"),((FV67+FX67-FV72-FX72)=(FZ58-GA58))*(GC58=1),0),"")</f>
        <v/>
      </c>
      <c r="GE58" s="229" t="str">
        <f aca="false">IF(GD58&lt;&gt;"",IF(GC58="0",0,(FV67+FX67=FZ58)*(FV72+FX72=GA58)),"")</f>
        <v/>
      </c>
      <c r="GF58" s="229" t="str">
        <f aca="false">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47" t="str">
        <f aca="false">IF(($C$57&amp;$C$58&amp;$C$59&amp;$C$60&amp;$E$57&amp;$E$58&amp;$E$59&amp;$E$60&lt;&gt;"")*(FV$57&amp;FV$58&amp;FV$59&amp;FV$60&amp;FX$57&amp;FX$58&amp;FX$59&amp;FX$60&lt;&gt;"")*(FV58&amp;FX58&lt;&gt;""),IF(GB58&lt;&gt;1,0,COUNTIF($B$57:$B$60,FV58)+COUNTIF($D$57:$D$60,FV58))+IF(GB53&lt;&gt;1,0,COUNTIF($B$57:$B$60,FX58)+COUNTIF($D$57:$D$60,FX58)),"")</f>
        <v/>
      </c>
      <c r="GH58" s="107"/>
      <c r="GI58" s="242"/>
      <c r="GJ58" s="228" t="str">
        <f aca="false">IF(GI58="","",VLOOKUP(GI58,Language!$D$5:$E$63,2,0))</f>
        <v/>
      </c>
      <c r="GK58" s="232"/>
      <c r="GL58" s="228" t="str">
        <f aca="false">IF(GK58="","",VLOOKUP(GK58,Language!$D$5:$E$63,2,0))</f>
        <v/>
      </c>
      <c r="GM58" s="232"/>
      <c r="GN58" s="232"/>
      <c r="GO58" s="317" t="n">
        <f aca="false">COUNTIF(GI$57:GI$60,GI58)+COUNTIF(GK$57:GK$60,GI58)</f>
        <v>0</v>
      </c>
      <c r="GP58" s="229" t="str">
        <f aca="false">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229" t="str">
        <f aca="false">IF((GP58&lt;&gt;""),IF(OR(GI67+GK67&lt;&gt;GI72+GK72,PrSettings!$M$4="●"),((GI67+GK67-GI72-GK72)=(GM58-GN58))*(GP58=1),0),"")</f>
        <v/>
      </c>
      <c r="GR58" s="229" t="str">
        <f aca="false">IF(GQ58&lt;&gt;"",IF(GP58="0",0,(GI67+GK67=GM58)*(GI72+GK72=GN58)),"")</f>
        <v/>
      </c>
      <c r="GS58" s="229" t="str">
        <f aca="false">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47" t="str">
        <f aca="false">IF(($C$57&amp;$C$58&amp;$C$59&amp;$C$60&amp;$E$57&amp;$E$58&amp;$E$59&amp;$E$60&lt;&gt;"")*(GI$57&amp;GI$58&amp;GI$59&amp;GI$60&amp;GK$57&amp;GK$58&amp;GK$59&amp;GK$60&lt;&gt;"")*(GI58&amp;GK58&lt;&gt;""),IF(GO58&lt;&gt;1,0,COUNTIF($B$57:$B$60,GI58)+COUNTIF($D$57:$D$60,GI58))+IF(GO53&lt;&gt;1,0,COUNTIF($B$57:$B$60,GK58)+COUNTIF($D$57:$D$60,GK58)),"")</f>
        <v/>
      </c>
      <c r="GU58" s="107"/>
      <c r="GV58" s="242"/>
      <c r="GW58" s="228" t="str">
        <f aca="false">IF(GV58="","",VLOOKUP(GV58,Language!$D$5:$E$63,2,0))</f>
        <v/>
      </c>
      <c r="GX58" s="232"/>
      <c r="GY58" s="228" t="str">
        <f aca="false">IF(GX58="","",VLOOKUP(GX58,Language!$D$5:$E$63,2,0))</f>
        <v/>
      </c>
      <c r="GZ58" s="232"/>
      <c r="HA58" s="232"/>
      <c r="HB58" s="317" t="n">
        <f aca="false">COUNTIF(GV$57:GV$60,GV58)+COUNTIF(GX$57:GX$60,GV58)</f>
        <v>0</v>
      </c>
      <c r="HC58" s="229" t="str">
        <f aca="false">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229" t="str">
        <f aca="false">IF((HC58&lt;&gt;""),IF(OR(GV67+GX67&lt;&gt;GV72+GX72,PrSettings!$M$4="●"),((GV67+GX67-GV72-GX72)=(GZ58-HA58))*(HC58=1),0),"")</f>
        <v/>
      </c>
      <c r="HE58" s="229" t="str">
        <f aca="false">IF(HD58&lt;&gt;"",IF(HC58="0",0,(GV67+GX67=GZ58)*(GV72+GX72=HA58)),"")</f>
        <v/>
      </c>
      <c r="HF58" s="229" t="str">
        <f aca="false">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47" t="str">
        <f aca="false">IF(($C$57&amp;$C$58&amp;$C$59&amp;$C$60&amp;$E$57&amp;$E$58&amp;$E$59&amp;$E$60&lt;&gt;"")*(GV$57&amp;GV$58&amp;GV$59&amp;GV$60&amp;GX$57&amp;GX$58&amp;GX$59&amp;GX$60&lt;&gt;"")*(GV58&amp;GX58&lt;&gt;""),IF(HB58&lt;&gt;1,0,COUNTIF($B$57:$B$60,GV58)+COUNTIF($D$57:$D$60,GV58))+IF(HB53&lt;&gt;1,0,COUNTIF($B$57:$B$60,GX58)+COUNTIF($D$57:$D$60,GX58)),"")</f>
        <v/>
      </c>
      <c r="HH58" s="107"/>
      <c r="HI58" s="242"/>
      <c r="HJ58" s="228" t="str">
        <f aca="false">IF(HI58="","",VLOOKUP(HI58,Language!$D$5:$E$63,2,0))</f>
        <v/>
      </c>
      <c r="HK58" s="232"/>
      <c r="HL58" s="228" t="str">
        <f aca="false">IF(HK58="","",VLOOKUP(HK58,Language!$D$5:$E$63,2,0))</f>
        <v/>
      </c>
      <c r="HM58" s="232"/>
      <c r="HN58" s="232"/>
      <c r="HO58" s="317" t="n">
        <f aca="false">COUNTIF(HI$57:HI$60,HI58)+COUNTIF(HK$57:HK$60,HI58)</f>
        <v>0</v>
      </c>
      <c r="HP58" s="229" t="str">
        <f aca="false">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229" t="str">
        <f aca="false">IF((HP58&lt;&gt;""),IF(OR(HI67+HK67&lt;&gt;HI72+HK72,PrSettings!$M$4="●"),((HI67+HK67-HI72-HK72)=(HM58-HN58))*(HP58=1),0),"")</f>
        <v/>
      </c>
      <c r="HR58" s="229" t="str">
        <f aca="false">IF(HQ58&lt;&gt;"",IF(HP58="0",0,(HI67+HK67=HM58)*(HI72+HK72=HN58)),"")</f>
        <v/>
      </c>
      <c r="HS58" s="229" t="str">
        <f aca="false">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47" t="str">
        <f aca="false">IF(($C$57&amp;$C$58&amp;$C$59&amp;$C$60&amp;$E$57&amp;$E$58&amp;$E$59&amp;$E$60&lt;&gt;"")*(HI$57&amp;HI$58&amp;HI$59&amp;HI$60&amp;HK$57&amp;HK$58&amp;HK$59&amp;HK$60&lt;&gt;"")*(HI58&amp;HK58&lt;&gt;""),IF(HO58&lt;&gt;1,0,COUNTIF($B$57:$B$60,HI58)+COUNTIF($D$57:$D$60,HI58))+IF(HO53&lt;&gt;1,0,COUNTIF($B$57:$B$60,HK58)+COUNTIF($D$57:$D$60,HK58)),"")</f>
        <v/>
      </c>
      <c r="HU58" s="107"/>
      <c r="HV58" s="242"/>
      <c r="HW58" s="228" t="str">
        <f aca="false">IF(HV58="","",VLOOKUP(HV58,Language!$D$5:$E$63,2,0))</f>
        <v/>
      </c>
      <c r="HX58" s="232"/>
      <c r="HY58" s="228" t="str">
        <f aca="false">IF(HX58="","",VLOOKUP(HX58,Language!$D$5:$E$63,2,0))</f>
        <v/>
      </c>
      <c r="HZ58" s="232"/>
      <c r="IA58" s="232"/>
      <c r="IB58" s="317" t="n">
        <f aca="false">COUNTIF(HV$57:HV$60,HV58)+COUNTIF(HX$57:HX$60,HV58)</f>
        <v>0</v>
      </c>
      <c r="IC58" s="229" t="str">
        <f aca="false">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229" t="str">
        <f aca="false">IF((IC58&lt;&gt;""),IF(OR(HV67+HX67&lt;&gt;HV72+HX72,PrSettings!$M$4="●"),((HV67+HX67-HV72-HX72)=(HZ58-IA58))*(IC58=1),0),"")</f>
        <v/>
      </c>
      <c r="IE58" s="229" t="str">
        <f aca="false">IF(ID58&lt;&gt;"",IF(IC58="0",0,(HV67+HX67=HZ58)*(HV72+HX72=IA58)),"")</f>
        <v/>
      </c>
      <c r="IF58" s="229" t="str">
        <f aca="false">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47" t="str">
        <f aca="false">IF(($C$57&amp;$C$58&amp;$C$59&amp;$C$60&amp;$E$57&amp;$E$58&amp;$E$59&amp;$E$60&lt;&gt;"")*(HV$57&amp;HV$58&amp;HV$59&amp;HV$60&amp;HX$57&amp;HX$58&amp;HX$59&amp;HX$60&lt;&gt;"")*(HV58&amp;HX58&lt;&gt;""),IF(IB58&lt;&gt;1,0,COUNTIF($B$57:$B$60,HV58)+COUNTIF($D$57:$D$60,HV58))+IF(IB53&lt;&gt;1,0,COUNTIF($B$57:$B$60,HX58)+COUNTIF($D$57:$D$60,HX58)),"")</f>
        <v/>
      </c>
      <c r="IH58" s="107"/>
      <c r="II58" s="242"/>
      <c r="IJ58" s="228" t="str">
        <f aca="false">IF(II58="","",VLOOKUP(II58,Language!$D$5:$E$63,2,0))</f>
        <v/>
      </c>
      <c r="IK58" s="232"/>
      <c r="IL58" s="228" t="str">
        <f aca="false">IF(IK58="","",VLOOKUP(IK58,Language!$D$5:$E$63,2,0))</f>
        <v/>
      </c>
      <c r="IM58" s="232"/>
      <c r="IN58" s="232"/>
      <c r="IO58" s="317" t="n">
        <f aca="false">COUNTIF(II$57:II$60,II58)+COUNTIF(IK$57:IK$60,II58)</f>
        <v>0</v>
      </c>
      <c r="IP58" s="229" t="str">
        <f aca="false">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229" t="str">
        <f aca="false">IF((IP58&lt;&gt;""),IF(OR(II67+IK67&lt;&gt;II72+IK72,PrSettings!$M$4="●"),((II67+IK67-II72-IK72)=(IM58-IN58))*(IP58=1),0),"")</f>
        <v/>
      </c>
      <c r="IR58" s="229" t="str">
        <f aca="false">IF(IQ58&lt;&gt;"",IF(IP58="0",0,(II67+IK67=IM58)*(II72+IK72=IN58)),"")</f>
        <v/>
      </c>
      <c r="IS58" s="229" t="str">
        <f aca="false">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47" t="str">
        <f aca="false">IF(($C$57&amp;$C$58&amp;$C$59&amp;$C$60&amp;$E$57&amp;$E$58&amp;$E$59&amp;$E$60&lt;&gt;"")*(II$57&amp;II$58&amp;II$59&amp;II$60&amp;IK$57&amp;IK$58&amp;IK$59&amp;IK$60&lt;&gt;"")*(II58&amp;IK58&lt;&gt;""),IF(IO58&lt;&gt;1,0,COUNTIF($B$57:$B$60,II58)+COUNTIF($D$57:$D$60,II58))+IF(IO53&lt;&gt;1,0,COUNTIF($B$57:$B$60,IK58)+COUNTIF($D$57:$D$60,IK58)),"")</f>
        <v/>
      </c>
      <c r="IU58" s="107"/>
      <c r="IV58" s="242"/>
      <c r="IW58" s="228" t="str">
        <f aca="false">IF(IV58="","",VLOOKUP(IV58,Language!$D$5:$E$63,2,0))</f>
        <v/>
      </c>
      <c r="IX58" s="232"/>
      <c r="IY58" s="228" t="str">
        <f aca="false">IF(IX58="","",VLOOKUP(IX58,Language!$D$5:$E$63,2,0))</f>
        <v/>
      </c>
      <c r="IZ58" s="232"/>
      <c r="JA58" s="232"/>
      <c r="JB58" s="317" t="n">
        <f aca="false">COUNTIF(IV$57:IV$60,IV58)+COUNTIF(IX$57:IX$60,IV58)</f>
        <v>0</v>
      </c>
      <c r="JC58" s="229" t="str">
        <f aca="false">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229" t="str">
        <f aca="false">IF((JC58&lt;&gt;""),IF(OR(IV67+IX67&lt;&gt;IV72+IX72,PrSettings!$M$4="●"),((IV67+IX67-IV72-IX72)=(IZ58-JA58))*(JC58=1),0),"")</f>
        <v/>
      </c>
      <c r="JE58" s="229" t="str">
        <f aca="false">IF(JD58&lt;&gt;"",IF(JC58="0",0,(IV67+IX67=IZ58)*(IV72+IX72=JA58)),"")</f>
        <v/>
      </c>
      <c r="JF58" s="229" t="str">
        <f aca="false">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47" t="str">
        <f aca="false">IF(($C$57&amp;$C$58&amp;$C$59&amp;$C$60&amp;$E$57&amp;$E$58&amp;$E$59&amp;$E$60&lt;&gt;"")*(IV$57&amp;IV$58&amp;IV$59&amp;IV$60&amp;IX$57&amp;IX$58&amp;IX$59&amp;IX$60&lt;&gt;"")*(IV58&amp;IX58&lt;&gt;""),IF(JB58&lt;&gt;1,0,COUNTIF($B$57:$B$60,IV58)+COUNTIF($D$57:$D$60,IV58))+IF(JB53&lt;&gt;1,0,COUNTIF($B$57:$B$60,IX58)+COUNTIF($D$57:$D$60,IX58)),"")</f>
        <v/>
      </c>
      <c r="JH58" s="107"/>
      <c r="JI58" s="242"/>
      <c r="JJ58" s="228" t="str">
        <f aca="false">IF(JI58="","",VLOOKUP(JI58,Language!$D$5:$E$63,2,0))</f>
        <v/>
      </c>
      <c r="JK58" s="232"/>
      <c r="JL58" s="228" t="str">
        <f aca="false">IF(JK58="","",VLOOKUP(JK58,Language!$D$5:$E$63,2,0))</f>
        <v/>
      </c>
      <c r="JM58" s="232"/>
      <c r="JN58" s="232"/>
      <c r="JO58" s="317" t="n">
        <f aca="false">COUNTIF(JI$57:JI$60,JI58)+COUNTIF(JK$57:JK$60,JI58)</f>
        <v>0</v>
      </c>
      <c r="JP58" s="229" t="str">
        <f aca="false">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229" t="str">
        <f aca="false">IF((JP58&lt;&gt;""),IF(OR(JI67+JK67&lt;&gt;JI72+JK72,PrSettings!$M$4="●"),((JI67+JK67-JI72-JK72)=(JM58-JN58))*(JP58=1),0),"")</f>
        <v/>
      </c>
      <c r="JR58" s="229" t="str">
        <f aca="false">IF(JQ58&lt;&gt;"",IF(JP58="0",0,(JI67+JK67=JM58)*(JI72+JK72=JN58)),"")</f>
        <v/>
      </c>
      <c r="JS58" s="229" t="str">
        <f aca="false">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47" t="str">
        <f aca="false">IF(($C$57&amp;$C$58&amp;$C$59&amp;$C$60&amp;$E$57&amp;$E$58&amp;$E$59&amp;$E$60&lt;&gt;"")*(JI$57&amp;JI$58&amp;JI$59&amp;JI$60&amp;JK$57&amp;JK$58&amp;JK$59&amp;JK$60&lt;&gt;"")*(JI58&amp;JK58&lt;&gt;""),IF(JO58&lt;&gt;1,0,COUNTIF($B$57:$B$60,JI58)+COUNTIF($D$57:$D$60,JI58))+IF(JO53&lt;&gt;1,0,COUNTIF($B$57:$B$60,JK58)+COUNTIF($D$57:$D$60,JK58)),"")</f>
        <v/>
      </c>
      <c r="JU58" s="107"/>
      <c r="JV58" s="242"/>
      <c r="JW58" s="228" t="str">
        <f aca="false">IF(JV58="","",VLOOKUP(JV58,Language!$D$5:$E$63,2,0))</f>
        <v/>
      </c>
      <c r="JX58" s="232"/>
      <c r="JY58" s="228" t="str">
        <f aca="false">IF(JX58="","",VLOOKUP(JX58,Language!$D$5:$E$63,2,0))</f>
        <v/>
      </c>
      <c r="JZ58" s="232"/>
      <c r="KA58" s="232"/>
      <c r="KB58" s="317" t="n">
        <f aca="false">COUNTIF(JV$57:JV$60,JV58)+COUNTIF(JX$57:JX$60,JV58)</f>
        <v>0</v>
      </c>
      <c r="KC58" s="229" t="str">
        <f aca="false">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229" t="str">
        <f aca="false">IF((KC58&lt;&gt;""),IF(OR(JV67+JX67&lt;&gt;JV72+JX72,PrSettings!$M$4="●"),((JV67+JX67-JV72-JX72)=(JZ58-KA58))*(KC58=1),0),"")</f>
        <v/>
      </c>
      <c r="KE58" s="229" t="str">
        <f aca="false">IF(KD58&lt;&gt;"",IF(KC58="0",0,(JV67+JX67=JZ58)*(JV72+JX72=KA58)),"")</f>
        <v/>
      </c>
      <c r="KF58" s="229" t="str">
        <f aca="false">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47" t="str">
        <f aca="false">IF(($C$57&amp;$C$58&amp;$C$59&amp;$C$60&amp;$E$57&amp;$E$58&amp;$E$59&amp;$E$60&lt;&gt;"")*(JV$57&amp;JV$58&amp;JV$59&amp;JV$60&amp;JX$57&amp;JX$58&amp;JX$59&amp;JX$60&lt;&gt;"")*(JV58&amp;JX58&lt;&gt;""),IF(KB58&lt;&gt;1,0,COUNTIF($B$57:$B$60,JV58)+COUNTIF($D$57:$D$60,JV58))+IF(KB53&lt;&gt;1,0,COUNTIF($B$57:$B$60,JX58)+COUNTIF($D$57:$D$60,JX58)),"")</f>
        <v/>
      </c>
      <c r="KH58" s="107"/>
      <c r="KI58" s="242"/>
      <c r="KJ58" s="228" t="str">
        <f aca="false">IF(KI58="","",VLOOKUP(KI58,Language!$D$5:$E$63,2,0))</f>
        <v/>
      </c>
      <c r="KK58" s="232"/>
      <c r="KL58" s="228" t="str">
        <f aca="false">IF(KK58="","",VLOOKUP(KK58,Language!$D$5:$E$63,2,0))</f>
        <v/>
      </c>
      <c r="KM58" s="232"/>
      <c r="KN58" s="232"/>
      <c r="KO58" s="317" t="n">
        <f aca="false">COUNTIF(KI$57:KI$60,KI58)+COUNTIF(KK$57:KK$60,KI58)</f>
        <v>0</v>
      </c>
      <c r="KP58" s="229" t="str">
        <f aca="false">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229" t="str">
        <f aca="false">IF((KP58&lt;&gt;""),IF(OR(KI67+KK67&lt;&gt;KI72+KK72,PrSettings!$M$4="●"),((KI67+KK67-KI72-KK72)=(KM58-KN58))*(KP58=1),0),"")</f>
        <v/>
      </c>
      <c r="KR58" s="229" t="str">
        <f aca="false">IF(KQ58&lt;&gt;"",IF(KP58="0",0,(KI67+KK67=KM58)*(KI72+KK72=KN58)),"")</f>
        <v/>
      </c>
      <c r="KS58" s="229" t="str">
        <f aca="false">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47" t="str">
        <f aca="false">IF(($C$57&amp;$C$58&amp;$C$59&amp;$C$60&amp;$E$57&amp;$E$58&amp;$E$59&amp;$E$60&lt;&gt;"")*(KI$57&amp;KI$58&amp;KI$59&amp;KI$60&amp;KK$57&amp;KK$58&amp;KK$59&amp;KK$60&lt;&gt;"")*(KI58&amp;KK58&lt;&gt;""),IF(KO58&lt;&gt;1,0,COUNTIF($B$57:$B$60,KI58)+COUNTIF($D$57:$D$60,KI58))+IF(KO53&lt;&gt;1,0,COUNTIF($B$57:$B$60,KK58)+COUNTIF($D$57:$D$60,KK58)),"")</f>
        <v/>
      </c>
      <c r="KU58" s="107"/>
      <c r="KV58" s="242"/>
      <c r="KW58" s="228" t="str">
        <f aca="false">IF(KV58="","",VLOOKUP(KV58,Language!$D$5:$E$63,2,0))</f>
        <v/>
      </c>
      <c r="KX58" s="232"/>
      <c r="KY58" s="228" t="str">
        <f aca="false">IF(KX58="","",VLOOKUP(KX58,Language!$D$5:$E$63,2,0))</f>
        <v/>
      </c>
      <c r="KZ58" s="232"/>
      <c r="LA58" s="232"/>
      <c r="LB58" s="317" t="n">
        <f aca="false">COUNTIF(KV$57:KV$60,KV58)+COUNTIF(KX$57:KX$60,KV58)</f>
        <v>0</v>
      </c>
      <c r="LC58" s="229" t="str">
        <f aca="false">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229" t="str">
        <f aca="false">IF((LC58&lt;&gt;""),IF(OR(KV67+KX67&lt;&gt;KV72+KX72,PrSettings!$M$4="●"),((KV67+KX67-KV72-KX72)=(KZ58-LA58))*(LC58=1),0),"")</f>
        <v/>
      </c>
      <c r="LE58" s="229" t="str">
        <f aca="false">IF(LD58&lt;&gt;"",IF(LC58="0",0,(KV67+KX67=KZ58)*(KV72+KX72=LA58)),"")</f>
        <v/>
      </c>
      <c r="LF58" s="229" t="str">
        <f aca="false">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47" t="str">
        <f aca="false">IF(($C$57&amp;$C$58&amp;$C$59&amp;$C$60&amp;$E$57&amp;$E$58&amp;$E$59&amp;$E$60&lt;&gt;"")*(KV$57&amp;KV$58&amp;KV$59&amp;KV$60&amp;KX$57&amp;KX$58&amp;KX$59&amp;KX$60&lt;&gt;"")*(KV58&amp;KX58&lt;&gt;""),IF(LB58&lt;&gt;1,0,COUNTIF($B$57:$B$60,KV58)+COUNTIF($D$57:$D$60,KV58))+IF(LB53&lt;&gt;1,0,COUNTIF($B$57:$B$60,KX58)+COUNTIF($D$57:$D$60,KX58)),"")</f>
        <v/>
      </c>
      <c r="LH58" s="107"/>
      <c r="LI58" s="242"/>
      <c r="LJ58" s="228" t="str">
        <f aca="false">IF(LI58="","",VLOOKUP(LI58,Language!$D$5:$E$63,2,0))</f>
        <v/>
      </c>
      <c r="LK58" s="232"/>
      <c r="LL58" s="228" t="str">
        <f aca="false">IF(LK58="","",VLOOKUP(LK58,Language!$D$5:$E$63,2,0))</f>
        <v/>
      </c>
      <c r="LM58" s="232"/>
      <c r="LN58" s="232"/>
      <c r="LO58" s="317" t="n">
        <f aca="false">COUNTIF(LI$57:LI$60,LI58)+COUNTIF(LK$57:LK$60,LI58)</f>
        <v>0</v>
      </c>
      <c r="LP58" s="229" t="str">
        <f aca="false">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229" t="str">
        <f aca="false">IF((LP58&lt;&gt;""),IF(OR(LI67+LK67&lt;&gt;LI72+LK72,PrSettings!$M$4="●"),((LI67+LK67-LI72-LK72)=(LM58-LN58))*(LP58=1),0),"")</f>
        <v/>
      </c>
      <c r="LR58" s="229" t="str">
        <f aca="false">IF(LQ58&lt;&gt;"",IF(LP58="0",0,(LI67+LK67=LM58)*(LI72+LK72=LN58)),"")</f>
        <v/>
      </c>
      <c r="LS58" s="229" t="str">
        <f aca="false">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47" t="str">
        <f aca="false">IF(($C$57&amp;$C$58&amp;$C$59&amp;$C$60&amp;$E$57&amp;$E$58&amp;$E$59&amp;$E$60&lt;&gt;"")*(LI$57&amp;LI$58&amp;LI$59&amp;LI$60&amp;LK$57&amp;LK$58&amp;LK$59&amp;LK$60&lt;&gt;"")*(LI58&amp;LK58&lt;&gt;""),IF(LO58&lt;&gt;1,0,COUNTIF($B$57:$B$60,LI58)+COUNTIF($D$57:$D$60,LI58))+IF(LO53&lt;&gt;1,0,COUNTIF($B$57:$B$60,LK58)+COUNTIF($D$57:$D$60,LK58)),"")</f>
        <v/>
      </c>
      <c r="LU58" s="107"/>
      <c r="LV58" s="242"/>
      <c r="LW58" s="228" t="str">
        <f aca="false">IF(LV58="","",VLOOKUP(LV58,Language!$D$5:$E$63,2,0))</f>
        <v/>
      </c>
      <c r="LX58" s="232"/>
      <c r="LY58" s="228" t="str">
        <f aca="false">IF(LX58="","",VLOOKUP(LX58,Language!$D$5:$E$63,2,0))</f>
        <v/>
      </c>
      <c r="LZ58" s="232"/>
      <c r="MA58" s="232"/>
      <c r="MB58" s="317" t="n">
        <f aca="false">COUNTIF(LV$57:LV$60,LV58)+COUNTIF(LX$57:LX$60,LV58)</f>
        <v>0</v>
      </c>
      <c r="MC58" s="229" t="str">
        <f aca="false">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229" t="str">
        <f aca="false">IF((MC58&lt;&gt;""),IF(OR(LV67+LX67&lt;&gt;LV72+LX72,PrSettings!$M$4="●"),((LV67+LX67-LV72-LX72)=(LZ58-MA58))*(MC58=1),0),"")</f>
        <v/>
      </c>
      <c r="ME58" s="229" t="str">
        <f aca="false">IF(MD58&lt;&gt;"",IF(MC58="0",0,(LV67+LX67=LZ58)*(LV72+LX72=MA58)),"")</f>
        <v/>
      </c>
      <c r="MF58" s="229" t="str">
        <f aca="false">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47" t="str">
        <f aca="false">IF(($C$57&amp;$C$58&amp;$C$59&amp;$C$60&amp;$E$57&amp;$E$58&amp;$E$59&amp;$E$60&lt;&gt;"")*(LV$57&amp;LV$58&amp;LV$59&amp;LV$60&amp;LX$57&amp;LX$58&amp;LX$59&amp;LX$60&lt;&gt;"")*(LV58&amp;LX58&lt;&gt;""),IF(MB58&lt;&gt;1,0,COUNTIF($B$57:$B$60,LV58)+COUNTIF($D$57:$D$60,LV58))+IF(MB53&lt;&gt;1,0,COUNTIF($B$57:$B$60,LX58)+COUNTIF($D$57:$D$60,LX58)),"")</f>
        <v/>
      </c>
    </row>
    <row r="59" customFormat="false" ht="15.75" hidden="false" customHeight="true" outlineLevel="0" collapsed="false">
      <c r="A59" s="153"/>
      <c r="B59" s="227" t="n">
        <f aca="false" t="array" ref="B59:B59">IF(C59="","",INDEX(Groups!$C$7:$C$35,MATCH(C59,Groups!$D$7:$D$35,0)))</f>
        <v>4</v>
      </c>
      <c r="C59" s="228" t="str">
        <f aca="true">INDIRECT("'"&amp;References!$A$1&amp;"'!"&amp;"$O$64")</f>
        <v>Belgium</v>
      </c>
      <c r="D59" s="229" t="n">
        <f aca="false" t="array" ref="D59:D59">IF(E59="","",INDEX(Groups!$C$7:$C$35,MATCH(E59,Groups!$D$7:$D$35,0)))</f>
        <v>2</v>
      </c>
      <c r="E59" s="228" t="str">
        <f aca="true">INDIRECT("'"&amp;References!$A$1&amp;"'!"&amp;"$Q$64")</f>
        <v>France</v>
      </c>
      <c r="F59" s="230" t="n">
        <f aca="true">IF(AND(INDIRECT("'"&amp;References!$A$1&amp;"'!"&amp;"$O$65")&lt;&gt;"",INDIRECT("'"&amp;References!$A$1&amp;"'!"&amp;"$Q$65")&lt;&gt;""),INDIRECT("'"&amp;References!$A$1&amp;"'!"&amp;"$O$65"),"")</f>
        <v>1</v>
      </c>
      <c r="G59" s="231" t="n">
        <f aca="true">IF(AND(INDIRECT("'"&amp;References!$A$1&amp;"'!"&amp;"$O$65")&lt;&gt;"",INDIRECT("'"&amp;References!$A$1&amp;"'!"&amp;"$Q$65")&lt;&gt;""),INDIRECT("'"&amp;References!$A$1&amp;"'!"&amp;"$Q$65"),"")</f>
        <v>3</v>
      </c>
      <c r="H59" s="107"/>
      <c r="I59" s="242"/>
      <c r="J59" s="228" t="str">
        <f aca="false">IF(I59="","",VLOOKUP(I59,Language!$D$5:$E$63,2,0))</f>
        <v/>
      </c>
      <c r="K59" s="232"/>
      <c r="L59" s="228" t="str">
        <f aca="false">IF(K59="","",VLOOKUP(K59,Language!$D$5:$E$63,2,0))</f>
        <v/>
      </c>
      <c r="M59" s="232"/>
      <c r="N59" s="232"/>
      <c r="O59" s="317" t="n">
        <f aca="false">COUNTIF(I$57:I$60,I59)+COUNTIF(K$57:K$60,I59)</f>
        <v>0</v>
      </c>
      <c r="P59" s="229" t="str">
        <f aca="false">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229" t="str">
        <f aca="false">IF((P59&lt;&gt;""),IF(OR(I68+K68&lt;&gt;I73+K73,PrSettings!$M$4="●"),((I68+K68-I73-K73)=(M59-N59))*(P59=1),0),"")</f>
        <v/>
      </c>
      <c r="R59" s="229" t="str">
        <f aca="false">IF(Q59&lt;&gt;"",IF(P59="0",0,(I68+K68=M59)*(I73+K73=N59)),"")</f>
        <v/>
      </c>
      <c r="S59" s="229" t="str">
        <f aca="false">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47" t="str">
        <f aca="false">IF(($C$57&amp;$C$58&amp;$C$59&amp;$C$60&amp;$E$57&amp;$E$58&amp;$E$59&amp;$E$60&lt;&gt;"")*(I$57&amp;I$58&amp;I$59&amp;I$60&amp;K$57&amp;K$58&amp;K$59&amp;K$60&lt;&gt;"")*(I59&amp;K59&lt;&gt;""),IF(O59&lt;&gt;1,0,COUNTIF($B$57:$B$60,I59)+COUNTIF($D$57:$D$60,I59))+IF(O54&lt;&gt;1,0,COUNTIF($B$57:$B$60,K59)+COUNTIF($D$57:$D$60,K59)),"")</f>
        <v/>
      </c>
      <c r="U59" s="107"/>
      <c r="V59" s="242"/>
      <c r="W59" s="228" t="str">
        <f aca="false">IF(V59="","",VLOOKUP(V59,Language!$D$5:$E$63,2,0))</f>
        <v/>
      </c>
      <c r="X59" s="232"/>
      <c r="Y59" s="228" t="str">
        <f aca="false">IF(X59="","",VLOOKUP(X59,Language!$D$5:$E$63,2,0))</f>
        <v/>
      </c>
      <c r="Z59" s="232"/>
      <c r="AA59" s="232"/>
      <c r="AB59" s="317" t="n">
        <f aca="false">COUNTIF(V$57:V$60,V59)+COUNTIF(X$57:X$60,V59)</f>
        <v>0</v>
      </c>
      <c r="AC59" s="229" t="str">
        <f aca="false">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229" t="str">
        <f aca="false">IF((AC59&lt;&gt;""),IF(OR(V68+X68&lt;&gt;V73+X73,PrSettings!$M$4="●"),((V68+X68-V73-X73)=(Z59-AA59))*(AC59=1),0),"")</f>
        <v/>
      </c>
      <c r="AE59" s="229" t="str">
        <f aca="false">IF(AD59&lt;&gt;"",IF(AC59="0",0,(V68+X68=Z59)*(V73+X73=AA59)),"")</f>
        <v/>
      </c>
      <c r="AF59" s="229" t="str">
        <f aca="false">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47" t="str">
        <f aca="false">IF(($C$57&amp;$C$58&amp;$C$59&amp;$C$60&amp;$E$57&amp;$E$58&amp;$E$59&amp;$E$60&lt;&gt;"")*(V$57&amp;V$58&amp;V$59&amp;V$60&amp;X$57&amp;X$58&amp;X$59&amp;X$60&lt;&gt;"")*(V59&amp;X59&lt;&gt;""),IF(AB59&lt;&gt;1,0,COUNTIF($B$57:$B$60,V59)+COUNTIF($D$57:$D$60,V59))+IF(AB54&lt;&gt;1,0,COUNTIF($B$57:$B$60,X59)+COUNTIF($D$57:$D$60,X59)),"")</f>
        <v/>
      </c>
      <c r="AH59" s="107"/>
      <c r="AI59" s="242"/>
      <c r="AJ59" s="228" t="str">
        <f aca="false">IF(AI59="","",VLOOKUP(AI59,Language!$D$5:$E$63,2,0))</f>
        <v/>
      </c>
      <c r="AK59" s="232"/>
      <c r="AL59" s="228" t="str">
        <f aca="false">IF(AK59="","",VLOOKUP(AK59,Language!$D$5:$E$63,2,0))</f>
        <v/>
      </c>
      <c r="AM59" s="232"/>
      <c r="AN59" s="232"/>
      <c r="AO59" s="317" t="n">
        <f aca="false">COUNTIF(AI$57:AI$60,AI59)+COUNTIF(AK$57:AK$60,AI59)</f>
        <v>0</v>
      </c>
      <c r="AP59" s="229" t="str">
        <f aca="false">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229" t="str">
        <f aca="false">IF((AP59&lt;&gt;""),IF(OR(AI68+AK68&lt;&gt;AI73+AK73,PrSettings!$M$4="●"),((AI68+AK68-AI73-AK73)=(AM59-AN59))*(AP59=1),0),"")</f>
        <v/>
      </c>
      <c r="AR59" s="229" t="str">
        <f aca="false">IF(AQ59&lt;&gt;"",IF(AP59="0",0,(AI68+AK68=AM59)*(AI73+AK73=AN59)),"")</f>
        <v/>
      </c>
      <c r="AS59" s="229" t="str">
        <f aca="false">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47" t="str">
        <f aca="false">IF(($C$57&amp;$C$58&amp;$C$59&amp;$C$60&amp;$E$57&amp;$E$58&amp;$E$59&amp;$E$60&lt;&gt;"")*(AI$57&amp;AI$58&amp;AI$59&amp;AI$60&amp;AK$57&amp;AK$58&amp;AK$59&amp;AK$60&lt;&gt;"")*(AI59&amp;AK59&lt;&gt;""),IF(AO59&lt;&gt;1,0,COUNTIF($B$57:$B$60,AI59)+COUNTIF($D$57:$D$60,AI59))+IF(AO54&lt;&gt;1,0,COUNTIF($B$57:$B$60,AK59)+COUNTIF($D$57:$D$60,AK59)),"")</f>
        <v/>
      </c>
      <c r="AU59" s="107"/>
      <c r="AV59" s="242"/>
      <c r="AW59" s="228" t="str">
        <f aca="false">IF(AV59="","",VLOOKUP(AV59,Language!$D$5:$E$63,2,0))</f>
        <v/>
      </c>
      <c r="AX59" s="232"/>
      <c r="AY59" s="228" t="str">
        <f aca="false">IF(AX59="","",VLOOKUP(AX59,Language!$D$5:$E$63,2,0))</f>
        <v/>
      </c>
      <c r="AZ59" s="232"/>
      <c r="BA59" s="232"/>
      <c r="BB59" s="317" t="n">
        <f aca="false">COUNTIF(AV$57:AV$60,AV59)+COUNTIF(AX$57:AX$60,AV59)</f>
        <v>0</v>
      </c>
      <c r="BC59" s="229" t="str">
        <f aca="false">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229" t="str">
        <f aca="false">IF((BC59&lt;&gt;""),IF(OR(AV68+AX68&lt;&gt;AV73+AX73,PrSettings!$M$4="●"),((AV68+AX68-AV73-AX73)=(AZ59-BA59))*(BC59=1),0),"")</f>
        <v/>
      </c>
      <c r="BE59" s="229" t="str">
        <f aca="false">IF(BD59&lt;&gt;"",IF(BC59="0",0,(AV68+AX68=AZ59)*(AV73+AX73=BA59)),"")</f>
        <v/>
      </c>
      <c r="BF59" s="229" t="str">
        <f aca="false">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47" t="str">
        <f aca="false">IF(($C$57&amp;$C$58&amp;$C$59&amp;$C$60&amp;$E$57&amp;$E$58&amp;$E$59&amp;$E$60&lt;&gt;"")*(AV$57&amp;AV$58&amp;AV$59&amp;AV$60&amp;AX$57&amp;AX$58&amp;AX$59&amp;AX$60&lt;&gt;"")*(AV59&amp;AX59&lt;&gt;""),IF(BB59&lt;&gt;1,0,COUNTIF($B$57:$B$60,AV59)+COUNTIF($D$57:$D$60,AV59))+IF(BB54&lt;&gt;1,0,COUNTIF($B$57:$B$60,AX59)+COUNTIF($D$57:$D$60,AX59)),"")</f>
        <v/>
      </c>
      <c r="BH59" s="107"/>
      <c r="BI59" s="242"/>
      <c r="BJ59" s="228" t="str">
        <f aca="false">IF(BI59="","",VLOOKUP(BI59,Language!$D$5:$E$63,2,0))</f>
        <v/>
      </c>
      <c r="BK59" s="232"/>
      <c r="BL59" s="228" t="str">
        <f aca="false">IF(BK59="","",VLOOKUP(BK59,Language!$D$5:$E$63,2,0))</f>
        <v/>
      </c>
      <c r="BM59" s="232"/>
      <c r="BN59" s="232"/>
      <c r="BO59" s="317" t="n">
        <f aca="false">COUNTIF(BI$57:BI$60,BI59)+COUNTIF(BK$57:BK$60,BI59)</f>
        <v>0</v>
      </c>
      <c r="BP59" s="229" t="str">
        <f aca="false">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229" t="str">
        <f aca="false">IF((BP59&lt;&gt;""),IF(OR(BI68+BK68&lt;&gt;BI73+BK73,PrSettings!$M$4="●"),((BI68+BK68-BI73-BK73)=(BM59-BN59))*(BP59=1),0),"")</f>
        <v/>
      </c>
      <c r="BR59" s="229" t="str">
        <f aca="false">IF(BQ59&lt;&gt;"",IF(BP59="0",0,(BI68+BK68=BM59)*(BI73+BK73=BN59)),"")</f>
        <v/>
      </c>
      <c r="BS59" s="229" t="str">
        <f aca="false">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47" t="str">
        <f aca="false">IF(($C$57&amp;$C$58&amp;$C$59&amp;$C$60&amp;$E$57&amp;$E$58&amp;$E$59&amp;$E$60&lt;&gt;"")*(BI$57&amp;BI$58&amp;BI$59&amp;BI$60&amp;BK$57&amp;BK$58&amp;BK$59&amp;BK$60&lt;&gt;"")*(BI59&amp;BK59&lt;&gt;""),IF(BO59&lt;&gt;1,0,COUNTIF($B$57:$B$60,BI59)+COUNTIF($D$57:$D$60,BI59))+IF(BO54&lt;&gt;1,0,COUNTIF($B$57:$B$60,BK59)+COUNTIF($D$57:$D$60,BK59)),"")</f>
        <v/>
      </c>
      <c r="BU59" s="107"/>
      <c r="BV59" s="242"/>
      <c r="BW59" s="228" t="str">
        <f aca="false">IF(BV59="","",VLOOKUP(BV59,Language!$D$5:$E$63,2,0))</f>
        <v/>
      </c>
      <c r="BX59" s="232"/>
      <c r="BY59" s="228" t="str">
        <f aca="false">IF(BX59="","",VLOOKUP(BX59,Language!$D$5:$E$63,2,0))</f>
        <v/>
      </c>
      <c r="BZ59" s="232"/>
      <c r="CA59" s="232"/>
      <c r="CB59" s="317" t="n">
        <f aca="false">COUNTIF(BV$57:BV$60,BV59)+COUNTIF(BX$57:BX$60,BV59)</f>
        <v>0</v>
      </c>
      <c r="CC59" s="229" t="str">
        <f aca="false">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229" t="str">
        <f aca="false">IF((CC59&lt;&gt;""),IF(OR(BV68+BX68&lt;&gt;BV73+BX73,PrSettings!$M$4="●"),((BV68+BX68-BV73-BX73)=(BZ59-CA59))*(CC59=1),0),"")</f>
        <v/>
      </c>
      <c r="CE59" s="229" t="str">
        <f aca="false">IF(CD59&lt;&gt;"",IF(CC59="0",0,(BV68+BX68=BZ59)*(BV73+BX73=CA59)),"")</f>
        <v/>
      </c>
      <c r="CF59" s="229" t="str">
        <f aca="false">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47" t="str">
        <f aca="false">IF(($C$57&amp;$C$58&amp;$C$59&amp;$C$60&amp;$E$57&amp;$E$58&amp;$E$59&amp;$E$60&lt;&gt;"")*(BV$57&amp;BV$58&amp;BV$59&amp;BV$60&amp;BX$57&amp;BX$58&amp;BX$59&amp;BX$60&lt;&gt;"")*(BV59&amp;BX59&lt;&gt;""),IF(CB59&lt;&gt;1,0,COUNTIF($B$57:$B$60,BV59)+COUNTIF($D$57:$D$60,BV59))+IF(CB54&lt;&gt;1,0,COUNTIF($B$57:$B$60,BX59)+COUNTIF($D$57:$D$60,BX59)),"")</f>
        <v/>
      </c>
      <c r="CH59" s="107"/>
      <c r="CI59" s="242"/>
      <c r="CJ59" s="228" t="str">
        <f aca="false">IF(CI59="","",VLOOKUP(CI59,Language!$D$5:$E$63,2,0))</f>
        <v/>
      </c>
      <c r="CK59" s="232"/>
      <c r="CL59" s="228" t="str">
        <f aca="false">IF(CK59="","",VLOOKUP(CK59,Language!$D$5:$E$63,2,0))</f>
        <v/>
      </c>
      <c r="CM59" s="232"/>
      <c r="CN59" s="232"/>
      <c r="CO59" s="317" t="n">
        <f aca="false">COUNTIF(CI$57:CI$60,CI59)+COUNTIF(CK$57:CK$60,CI59)</f>
        <v>0</v>
      </c>
      <c r="CP59" s="229" t="str">
        <f aca="false">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229" t="str">
        <f aca="false">IF((CP59&lt;&gt;""),IF(OR(CI68+CK68&lt;&gt;CI73+CK73,PrSettings!$M$4="●"),((CI68+CK68-CI73-CK73)=(CM59-CN59))*(CP59=1),0),"")</f>
        <v/>
      </c>
      <c r="CR59" s="229" t="str">
        <f aca="false">IF(CQ59&lt;&gt;"",IF(CP59="0",0,(CI68+CK68=CM59)*(CI73+CK73=CN59)),"")</f>
        <v/>
      </c>
      <c r="CS59" s="229" t="str">
        <f aca="false">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47" t="str">
        <f aca="false">IF(($C$57&amp;$C$58&amp;$C$59&amp;$C$60&amp;$E$57&amp;$E$58&amp;$E$59&amp;$E$60&lt;&gt;"")*(CI$57&amp;CI$58&amp;CI$59&amp;CI$60&amp;CK$57&amp;CK$58&amp;CK$59&amp;CK$60&lt;&gt;"")*(CI59&amp;CK59&lt;&gt;""),IF(CO59&lt;&gt;1,0,COUNTIF($B$57:$B$60,CI59)+COUNTIF($D$57:$D$60,CI59))+IF(CO54&lt;&gt;1,0,COUNTIF($B$57:$B$60,CK59)+COUNTIF($D$57:$D$60,CK59)),"")</f>
        <v/>
      </c>
      <c r="CU59" s="107"/>
      <c r="CV59" s="242"/>
      <c r="CW59" s="228" t="str">
        <f aca="false">IF(CV59="","",VLOOKUP(CV59,Language!$D$5:$E$63,2,0))</f>
        <v/>
      </c>
      <c r="CX59" s="232"/>
      <c r="CY59" s="228" t="str">
        <f aca="false">IF(CX59="","",VLOOKUP(CX59,Language!$D$5:$E$63,2,0))</f>
        <v/>
      </c>
      <c r="CZ59" s="232"/>
      <c r="DA59" s="232"/>
      <c r="DB59" s="317" t="n">
        <f aca="false">COUNTIF(CV$57:CV$60,CV59)+COUNTIF(CX$57:CX$60,CV59)</f>
        <v>0</v>
      </c>
      <c r="DC59" s="229" t="str">
        <f aca="false">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229" t="str">
        <f aca="false">IF((DC59&lt;&gt;""),IF(OR(CV68+CX68&lt;&gt;CV73+CX73,PrSettings!$M$4="●"),((CV68+CX68-CV73-CX73)=(CZ59-DA59))*(DC59=1),0),"")</f>
        <v/>
      </c>
      <c r="DE59" s="229" t="str">
        <f aca="false">IF(DD59&lt;&gt;"",IF(DC59="0",0,(CV68+CX68=CZ59)*(CV73+CX73=DA59)),"")</f>
        <v/>
      </c>
      <c r="DF59" s="229" t="str">
        <f aca="false">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47" t="str">
        <f aca="false">IF(($C$57&amp;$C$58&amp;$C$59&amp;$C$60&amp;$E$57&amp;$E$58&amp;$E$59&amp;$E$60&lt;&gt;"")*(CV$57&amp;CV$58&amp;CV$59&amp;CV$60&amp;CX$57&amp;CX$58&amp;CX$59&amp;CX$60&lt;&gt;"")*(CV59&amp;CX59&lt;&gt;""),IF(DB59&lt;&gt;1,0,COUNTIF($B$57:$B$60,CV59)+COUNTIF($D$57:$D$60,CV59))+IF(DB54&lt;&gt;1,0,COUNTIF($B$57:$B$60,CX59)+COUNTIF($D$57:$D$60,CX59)),"")</f>
        <v/>
      </c>
      <c r="DH59" s="107"/>
      <c r="DI59" s="242"/>
      <c r="DJ59" s="228" t="str">
        <f aca="false">IF(DI59="","",VLOOKUP(DI59,Language!$D$5:$E$63,2,0))</f>
        <v/>
      </c>
      <c r="DK59" s="232"/>
      <c r="DL59" s="228" t="str">
        <f aca="false">IF(DK59="","",VLOOKUP(DK59,Language!$D$5:$E$63,2,0))</f>
        <v/>
      </c>
      <c r="DM59" s="232"/>
      <c r="DN59" s="232"/>
      <c r="DO59" s="317" t="n">
        <f aca="false">COUNTIF(DI$57:DI$60,DI59)+COUNTIF(DK$57:DK$60,DI59)</f>
        <v>0</v>
      </c>
      <c r="DP59" s="229" t="str">
        <f aca="false">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229" t="str">
        <f aca="false">IF((DP59&lt;&gt;""),IF(OR(DI68+DK68&lt;&gt;DI73+DK73,PrSettings!$M$4="●"),((DI68+DK68-DI73-DK73)=(DM59-DN59))*(DP59=1),0),"")</f>
        <v/>
      </c>
      <c r="DR59" s="229" t="str">
        <f aca="false">IF(DQ59&lt;&gt;"",IF(DP59="0",0,(DI68+DK68=DM59)*(DI73+DK73=DN59)),"")</f>
        <v/>
      </c>
      <c r="DS59" s="229" t="str">
        <f aca="false">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47" t="str">
        <f aca="false">IF(($C$57&amp;$C$58&amp;$C$59&amp;$C$60&amp;$E$57&amp;$E$58&amp;$E$59&amp;$E$60&lt;&gt;"")*(DI$57&amp;DI$58&amp;DI$59&amp;DI$60&amp;DK$57&amp;DK$58&amp;DK$59&amp;DK$60&lt;&gt;"")*(DI59&amp;DK59&lt;&gt;""),IF(DO59&lt;&gt;1,0,COUNTIF($B$57:$B$60,DI59)+COUNTIF($D$57:$D$60,DI59))+IF(DO54&lt;&gt;1,0,COUNTIF($B$57:$B$60,DK59)+COUNTIF($D$57:$D$60,DK59)),"")</f>
        <v/>
      </c>
      <c r="DU59" s="107"/>
      <c r="DV59" s="242"/>
      <c r="DW59" s="228" t="str">
        <f aca="false">IF(DV59="","",VLOOKUP(DV59,Language!$D$5:$E$63,2,0))</f>
        <v/>
      </c>
      <c r="DX59" s="232"/>
      <c r="DY59" s="228" t="str">
        <f aca="false">IF(DX59="","",VLOOKUP(DX59,Language!$D$5:$E$63,2,0))</f>
        <v/>
      </c>
      <c r="DZ59" s="232"/>
      <c r="EA59" s="232"/>
      <c r="EB59" s="317" t="n">
        <f aca="false">COUNTIF(DV$57:DV$60,DV59)+COUNTIF(DX$57:DX$60,DV59)</f>
        <v>0</v>
      </c>
      <c r="EC59" s="229" t="str">
        <f aca="false">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229" t="str">
        <f aca="false">IF((EC59&lt;&gt;""),IF(OR(DV68+DX68&lt;&gt;DV73+DX73,PrSettings!$M$4="●"),((DV68+DX68-DV73-DX73)=(DZ59-EA59))*(EC59=1),0),"")</f>
        <v/>
      </c>
      <c r="EE59" s="229" t="str">
        <f aca="false">IF(ED59&lt;&gt;"",IF(EC59="0",0,(DV68+DX68=DZ59)*(DV73+DX73=EA59)),"")</f>
        <v/>
      </c>
      <c r="EF59" s="229" t="str">
        <f aca="false">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47" t="str">
        <f aca="false">IF(($C$57&amp;$C$58&amp;$C$59&amp;$C$60&amp;$E$57&amp;$E$58&amp;$E$59&amp;$E$60&lt;&gt;"")*(DV$57&amp;DV$58&amp;DV$59&amp;DV$60&amp;DX$57&amp;DX$58&amp;DX$59&amp;DX$60&lt;&gt;"")*(DV59&amp;DX59&lt;&gt;""),IF(EB59&lt;&gt;1,0,COUNTIF($B$57:$B$60,DV59)+COUNTIF($D$57:$D$60,DV59))+IF(EB54&lt;&gt;1,0,COUNTIF($B$57:$B$60,DX59)+COUNTIF($D$57:$D$60,DX59)),"")</f>
        <v/>
      </c>
      <c r="EH59" s="107"/>
      <c r="EI59" s="242"/>
      <c r="EJ59" s="228" t="str">
        <f aca="false">IF(EI59="","",VLOOKUP(EI59,Language!$D$5:$E$63,2,0))</f>
        <v/>
      </c>
      <c r="EK59" s="232"/>
      <c r="EL59" s="228" t="str">
        <f aca="false">IF(EK59="","",VLOOKUP(EK59,Language!$D$5:$E$63,2,0))</f>
        <v/>
      </c>
      <c r="EM59" s="232"/>
      <c r="EN59" s="232"/>
      <c r="EO59" s="317" t="n">
        <f aca="false">COUNTIF(EI$57:EI$60,EI59)+COUNTIF(EK$57:EK$60,EI59)</f>
        <v>0</v>
      </c>
      <c r="EP59" s="229" t="str">
        <f aca="false">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229" t="str">
        <f aca="false">IF((EP59&lt;&gt;""),IF(OR(EI68+EK68&lt;&gt;EI73+EK73,PrSettings!$M$4="●"),((EI68+EK68-EI73-EK73)=(EM59-EN59))*(EP59=1),0),"")</f>
        <v/>
      </c>
      <c r="ER59" s="229" t="str">
        <f aca="false">IF(EQ59&lt;&gt;"",IF(EP59="0",0,(EI68+EK68=EM59)*(EI73+EK73=EN59)),"")</f>
        <v/>
      </c>
      <c r="ES59" s="229" t="str">
        <f aca="false">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47" t="str">
        <f aca="false">IF(($C$57&amp;$C$58&amp;$C$59&amp;$C$60&amp;$E$57&amp;$E$58&amp;$E$59&amp;$E$60&lt;&gt;"")*(EI$57&amp;EI$58&amp;EI$59&amp;EI$60&amp;EK$57&amp;EK$58&amp;EK$59&amp;EK$60&lt;&gt;"")*(EI59&amp;EK59&lt;&gt;""),IF(EO59&lt;&gt;1,0,COUNTIF($B$57:$B$60,EI59)+COUNTIF($D$57:$D$60,EI59))+IF(EO54&lt;&gt;1,0,COUNTIF($B$57:$B$60,EK59)+COUNTIF($D$57:$D$60,EK59)),"")</f>
        <v/>
      </c>
      <c r="EU59" s="107"/>
      <c r="EV59" s="242"/>
      <c r="EW59" s="228" t="str">
        <f aca="false">IF(EV59="","",VLOOKUP(EV59,Language!$D$5:$E$63,2,0))</f>
        <v/>
      </c>
      <c r="EX59" s="232"/>
      <c r="EY59" s="228" t="str">
        <f aca="false">IF(EX59="","",VLOOKUP(EX59,Language!$D$5:$E$63,2,0))</f>
        <v/>
      </c>
      <c r="EZ59" s="232"/>
      <c r="FA59" s="232"/>
      <c r="FB59" s="317" t="n">
        <f aca="false">COUNTIF(EV$57:EV$60,EV59)+COUNTIF(EX$57:EX$60,EV59)</f>
        <v>0</v>
      </c>
      <c r="FC59" s="229" t="str">
        <f aca="false">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229" t="str">
        <f aca="false">IF((FC59&lt;&gt;""),IF(OR(EV68+EX68&lt;&gt;EV73+EX73,PrSettings!$M$4="●"),((EV68+EX68-EV73-EX73)=(EZ59-FA59))*(FC59=1),0),"")</f>
        <v/>
      </c>
      <c r="FE59" s="229" t="str">
        <f aca="false">IF(FD59&lt;&gt;"",IF(FC59="0",0,(EV68+EX68=EZ59)*(EV73+EX73=FA59)),"")</f>
        <v/>
      </c>
      <c r="FF59" s="229" t="str">
        <f aca="false">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47" t="str">
        <f aca="false">IF(($C$57&amp;$C$58&amp;$C$59&amp;$C$60&amp;$E$57&amp;$E$58&amp;$E$59&amp;$E$60&lt;&gt;"")*(EV$57&amp;EV$58&amp;EV$59&amp;EV$60&amp;EX$57&amp;EX$58&amp;EX$59&amp;EX$60&lt;&gt;"")*(EV59&amp;EX59&lt;&gt;""),IF(FB59&lt;&gt;1,0,COUNTIF($B$57:$B$60,EV59)+COUNTIF($D$57:$D$60,EV59))+IF(FB54&lt;&gt;1,0,COUNTIF($B$57:$B$60,EX59)+COUNTIF($D$57:$D$60,EX59)),"")</f>
        <v/>
      </c>
      <c r="FH59" s="107"/>
      <c r="FI59" s="242"/>
      <c r="FJ59" s="228" t="str">
        <f aca="false">IF(FI59="","",VLOOKUP(FI59,Language!$D$5:$E$63,2,0))</f>
        <v/>
      </c>
      <c r="FK59" s="232"/>
      <c r="FL59" s="228" t="str">
        <f aca="false">IF(FK59="","",VLOOKUP(FK59,Language!$D$5:$E$63,2,0))</f>
        <v/>
      </c>
      <c r="FM59" s="232"/>
      <c r="FN59" s="232"/>
      <c r="FO59" s="317" t="n">
        <f aca="false">COUNTIF(FI$57:FI$60,FI59)+COUNTIF(FK$57:FK$60,FI59)</f>
        <v>0</v>
      </c>
      <c r="FP59" s="229" t="str">
        <f aca="false">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229" t="str">
        <f aca="false">IF((FP59&lt;&gt;""),IF(OR(FI68+FK68&lt;&gt;FI73+FK73,PrSettings!$M$4="●"),((FI68+FK68-FI73-FK73)=(FM59-FN59))*(FP59=1),0),"")</f>
        <v/>
      </c>
      <c r="FR59" s="229" t="str">
        <f aca="false">IF(FQ59&lt;&gt;"",IF(FP59="0",0,(FI68+FK68=FM59)*(FI73+FK73=FN59)),"")</f>
        <v/>
      </c>
      <c r="FS59" s="229" t="str">
        <f aca="false">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47" t="str">
        <f aca="false">IF(($C$57&amp;$C$58&amp;$C$59&amp;$C$60&amp;$E$57&amp;$E$58&amp;$E$59&amp;$E$60&lt;&gt;"")*(FI$57&amp;FI$58&amp;FI$59&amp;FI$60&amp;FK$57&amp;FK$58&amp;FK$59&amp;FK$60&lt;&gt;"")*(FI59&amp;FK59&lt;&gt;""),IF(FO59&lt;&gt;1,0,COUNTIF($B$57:$B$60,FI59)+COUNTIF($D$57:$D$60,FI59))+IF(FO54&lt;&gt;1,0,COUNTIF($B$57:$B$60,FK59)+COUNTIF($D$57:$D$60,FK59)),"")</f>
        <v/>
      </c>
      <c r="FU59" s="107"/>
      <c r="FV59" s="242"/>
      <c r="FW59" s="228" t="str">
        <f aca="false">IF(FV59="","",VLOOKUP(FV59,Language!$D$5:$E$63,2,0))</f>
        <v/>
      </c>
      <c r="FX59" s="232"/>
      <c r="FY59" s="228" t="str">
        <f aca="false">IF(FX59="","",VLOOKUP(FX59,Language!$D$5:$E$63,2,0))</f>
        <v/>
      </c>
      <c r="FZ59" s="232"/>
      <c r="GA59" s="232"/>
      <c r="GB59" s="317" t="n">
        <f aca="false">COUNTIF(FV$57:FV$60,FV59)+COUNTIF(FX$57:FX$60,FV59)</f>
        <v>0</v>
      </c>
      <c r="GC59" s="229" t="str">
        <f aca="false">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229" t="str">
        <f aca="false">IF((GC59&lt;&gt;""),IF(OR(FV68+FX68&lt;&gt;FV73+FX73,PrSettings!$M$4="●"),((FV68+FX68-FV73-FX73)=(FZ59-GA59))*(GC59=1),0),"")</f>
        <v/>
      </c>
      <c r="GE59" s="229" t="str">
        <f aca="false">IF(GD59&lt;&gt;"",IF(GC59="0",0,(FV68+FX68=FZ59)*(FV73+FX73=GA59)),"")</f>
        <v/>
      </c>
      <c r="GF59" s="229" t="str">
        <f aca="false">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47" t="str">
        <f aca="false">IF(($C$57&amp;$C$58&amp;$C$59&amp;$C$60&amp;$E$57&amp;$E$58&amp;$E$59&amp;$E$60&lt;&gt;"")*(FV$57&amp;FV$58&amp;FV$59&amp;FV$60&amp;FX$57&amp;FX$58&amp;FX$59&amp;FX$60&lt;&gt;"")*(FV59&amp;FX59&lt;&gt;""),IF(GB59&lt;&gt;1,0,COUNTIF($B$57:$B$60,FV59)+COUNTIF($D$57:$D$60,FV59))+IF(GB54&lt;&gt;1,0,COUNTIF($B$57:$B$60,FX59)+COUNTIF($D$57:$D$60,FX59)),"")</f>
        <v/>
      </c>
      <c r="GH59" s="107"/>
      <c r="GI59" s="242"/>
      <c r="GJ59" s="228" t="str">
        <f aca="false">IF(GI59="","",VLOOKUP(GI59,Language!$D$5:$E$63,2,0))</f>
        <v/>
      </c>
      <c r="GK59" s="232"/>
      <c r="GL59" s="228" t="str">
        <f aca="false">IF(GK59="","",VLOOKUP(GK59,Language!$D$5:$E$63,2,0))</f>
        <v/>
      </c>
      <c r="GM59" s="232"/>
      <c r="GN59" s="232"/>
      <c r="GO59" s="317" t="n">
        <f aca="false">COUNTIF(GI$57:GI$60,GI59)+COUNTIF(GK$57:GK$60,GI59)</f>
        <v>0</v>
      </c>
      <c r="GP59" s="229" t="str">
        <f aca="false">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229" t="str">
        <f aca="false">IF((GP59&lt;&gt;""),IF(OR(GI68+GK68&lt;&gt;GI73+GK73,PrSettings!$M$4="●"),((GI68+GK68-GI73-GK73)=(GM59-GN59))*(GP59=1),0),"")</f>
        <v/>
      </c>
      <c r="GR59" s="229" t="str">
        <f aca="false">IF(GQ59&lt;&gt;"",IF(GP59="0",0,(GI68+GK68=GM59)*(GI73+GK73=GN59)),"")</f>
        <v/>
      </c>
      <c r="GS59" s="229" t="str">
        <f aca="false">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47" t="str">
        <f aca="false">IF(($C$57&amp;$C$58&amp;$C$59&amp;$C$60&amp;$E$57&amp;$E$58&amp;$E$59&amp;$E$60&lt;&gt;"")*(GI$57&amp;GI$58&amp;GI$59&amp;GI$60&amp;GK$57&amp;GK$58&amp;GK$59&amp;GK$60&lt;&gt;"")*(GI59&amp;GK59&lt;&gt;""),IF(GO59&lt;&gt;1,0,COUNTIF($B$57:$B$60,GI59)+COUNTIF($D$57:$D$60,GI59))+IF(GO54&lt;&gt;1,0,COUNTIF($B$57:$B$60,GK59)+COUNTIF($D$57:$D$60,GK59)),"")</f>
        <v/>
      </c>
      <c r="GU59" s="107"/>
      <c r="GV59" s="242"/>
      <c r="GW59" s="228" t="str">
        <f aca="false">IF(GV59="","",VLOOKUP(GV59,Language!$D$5:$E$63,2,0))</f>
        <v/>
      </c>
      <c r="GX59" s="232"/>
      <c r="GY59" s="228" t="str">
        <f aca="false">IF(GX59="","",VLOOKUP(GX59,Language!$D$5:$E$63,2,0))</f>
        <v/>
      </c>
      <c r="GZ59" s="232"/>
      <c r="HA59" s="232"/>
      <c r="HB59" s="317" t="n">
        <f aca="false">COUNTIF(GV$57:GV$60,GV59)+COUNTIF(GX$57:GX$60,GV59)</f>
        <v>0</v>
      </c>
      <c r="HC59" s="229" t="str">
        <f aca="false">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229" t="str">
        <f aca="false">IF((HC59&lt;&gt;""),IF(OR(GV68+GX68&lt;&gt;GV73+GX73,PrSettings!$M$4="●"),((GV68+GX68-GV73-GX73)=(GZ59-HA59))*(HC59=1),0),"")</f>
        <v/>
      </c>
      <c r="HE59" s="229" t="str">
        <f aca="false">IF(HD59&lt;&gt;"",IF(HC59="0",0,(GV68+GX68=GZ59)*(GV73+GX73=HA59)),"")</f>
        <v/>
      </c>
      <c r="HF59" s="229" t="str">
        <f aca="false">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47" t="str">
        <f aca="false">IF(($C$57&amp;$C$58&amp;$C$59&amp;$C$60&amp;$E$57&amp;$E$58&amp;$E$59&amp;$E$60&lt;&gt;"")*(GV$57&amp;GV$58&amp;GV$59&amp;GV$60&amp;GX$57&amp;GX$58&amp;GX$59&amp;GX$60&lt;&gt;"")*(GV59&amp;GX59&lt;&gt;""),IF(HB59&lt;&gt;1,0,COUNTIF($B$57:$B$60,GV59)+COUNTIF($D$57:$D$60,GV59))+IF(HB54&lt;&gt;1,0,COUNTIF($B$57:$B$60,GX59)+COUNTIF($D$57:$D$60,GX59)),"")</f>
        <v/>
      </c>
      <c r="HH59" s="107"/>
      <c r="HI59" s="242"/>
      <c r="HJ59" s="228" t="str">
        <f aca="false">IF(HI59="","",VLOOKUP(HI59,Language!$D$5:$E$63,2,0))</f>
        <v/>
      </c>
      <c r="HK59" s="232"/>
      <c r="HL59" s="228" t="str">
        <f aca="false">IF(HK59="","",VLOOKUP(HK59,Language!$D$5:$E$63,2,0))</f>
        <v/>
      </c>
      <c r="HM59" s="232"/>
      <c r="HN59" s="232"/>
      <c r="HO59" s="317" t="n">
        <f aca="false">COUNTIF(HI$57:HI$60,HI59)+COUNTIF(HK$57:HK$60,HI59)</f>
        <v>0</v>
      </c>
      <c r="HP59" s="229" t="str">
        <f aca="false">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229" t="str">
        <f aca="false">IF((HP59&lt;&gt;""),IF(OR(HI68+HK68&lt;&gt;HI73+HK73,PrSettings!$M$4="●"),((HI68+HK68-HI73-HK73)=(HM59-HN59))*(HP59=1),0),"")</f>
        <v/>
      </c>
      <c r="HR59" s="229" t="str">
        <f aca="false">IF(HQ59&lt;&gt;"",IF(HP59="0",0,(HI68+HK68=HM59)*(HI73+HK73=HN59)),"")</f>
        <v/>
      </c>
      <c r="HS59" s="229" t="str">
        <f aca="false">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47" t="str">
        <f aca="false">IF(($C$57&amp;$C$58&amp;$C$59&amp;$C$60&amp;$E$57&amp;$E$58&amp;$E$59&amp;$E$60&lt;&gt;"")*(HI$57&amp;HI$58&amp;HI$59&amp;HI$60&amp;HK$57&amp;HK$58&amp;HK$59&amp;HK$60&lt;&gt;"")*(HI59&amp;HK59&lt;&gt;""),IF(HO59&lt;&gt;1,0,COUNTIF($B$57:$B$60,HI59)+COUNTIF($D$57:$D$60,HI59))+IF(HO54&lt;&gt;1,0,COUNTIF($B$57:$B$60,HK59)+COUNTIF($D$57:$D$60,HK59)),"")</f>
        <v/>
      </c>
      <c r="HU59" s="107"/>
      <c r="HV59" s="242"/>
      <c r="HW59" s="228" t="str">
        <f aca="false">IF(HV59="","",VLOOKUP(HV59,Language!$D$5:$E$63,2,0))</f>
        <v/>
      </c>
      <c r="HX59" s="232"/>
      <c r="HY59" s="228" t="str">
        <f aca="false">IF(HX59="","",VLOOKUP(HX59,Language!$D$5:$E$63,2,0))</f>
        <v/>
      </c>
      <c r="HZ59" s="232"/>
      <c r="IA59" s="232"/>
      <c r="IB59" s="317" t="n">
        <f aca="false">COUNTIF(HV$57:HV$60,HV59)+COUNTIF(HX$57:HX$60,HV59)</f>
        <v>0</v>
      </c>
      <c r="IC59" s="229" t="str">
        <f aca="false">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229" t="str">
        <f aca="false">IF((IC59&lt;&gt;""),IF(OR(HV68+HX68&lt;&gt;HV73+HX73,PrSettings!$M$4="●"),((HV68+HX68-HV73-HX73)=(HZ59-IA59))*(IC59=1),0),"")</f>
        <v/>
      </c>
      <c r="IE59" s="229" t="str">
        <f aca="false">IF(ID59&lt;&gt;"",IF(IC59="0",0,(HV68+HX68=HZ59)*(HV73+HX73=IA59)),"")</f>
        <v/>
      </c>
      <c r="IF59" s="229" t="str">
        <f aca="false">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47" t="str">
        <f aca="false">IF(($C$57&amp;$C$58&amp;$C$59&amp;$C$60&amp;$E$57&amp;$E$58&amp;$E$59&amp;$E$60&lt;&gt;"")*(HV$57&amp;HV$58&amp;HV$59&amp;HV$60&amp;HX$57&amp;HX$58&amp;HX$59&amp;HX$60&lt;&gt;"")*(HV59&amp;HX59&lt;&gt;""),IF(IB59&lt;&gt;1,0,COUNTIF($B$57:$B$60,HV59)+COUNTIF($D$57:$D$60,HV59))+IF(IB54&lt;&gt;1,0,COUNTIF($B$57:$B$60,HX59)+COUNTIF($D$57:$D$60,HX59)),"")</f>
        <v/>
      </c>
      <c r="IH59" s="107"/>
      <c r="II59" s="242"/>
      <c r="IJ59" s="228" t="str">
        <f aca="false">IF(II59="","",VLOOKUP(II59,Language!$D$5:$E$63,2,0))</f>
        <v/>
      </c>
      <c r="IK59" s="232"/>
      <c r="IL59" s="228" t="str">
        <f aca="false">IF(IK59="","",VLOOKUP(IK59,Language!$D$5:$E$63,2,0))</f>
        <v/>
      </c>
      <c r="IM59" s="232"/>
      <c r="IN59" s="232"/>
      <c r="IO59" s="317" t="n">
        <f aca="false">COUNTIF(II$57:II$60,II59)+COUNTIF(IK$57:IK$60,II59)</f>
        <v>0</v>
      </c>
      <c r="IP59" s="229" t="str">
        <f aca="false">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229" t="str">
        <f aca="false">IF((IP59&lt;&gt;""),IF(OR(II68+IK68&lt;&gt;II73+IK73,PrSettings!$M$4="●"),((II68+IK68-II73-IK73)=(IM59-IN59))*(IP59=1),0),"")</f>
        <v/>
      </c>
      <c r="IR59" s="229" t="str">
        <f aca="false">IF(IQ59&lt;&gt;"",IF(IP59="0",0,(II68+IK68=IM59)*(II73+IK73=IN59)),"")</f>
        <v/>
      </c>
      <c r="IS59" s="229" t="str">
        <f aca="false">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47" t="str">
        <f aca="false">IF(($C$57&amp;$C$58&amp;$C$59&amp;$C$60&amp;$E$57&amp;$E$58&amp;$E$59&amp;$E$60&lt;&gt;"")*(II$57&amp;II$58&amp;II$59&amp;II$60&amp;IK$57&amp;IK$58&amp;IK$59&amp;IK$60&lt;&gt;"")*(II59&amp;IK59&lt;&gt;""),IF(IO59&lt;&gt;1,0,COUNTIF($B$57:$B$60,II59)+COUNTIF($D$57:$D$60,II59))+IF(IO54&lt;&gt;1,0,COUNTIF($B$57:$B$60,IK59)+COUNTIF($D$57:$D$60,IK59)),"")</f>
        <v/>
      </c>
      <c r="IU59" s="107"/>
      <c r="IV59" s="242"/>
      <c r="IW59" s="228" t="str">
        <f aca="false">IF(IV59="","",VLOOKUP(IV59,Language!$D$5:$E$63,2,0))</f>
        <v/>
      </c>
      <c r="IX59" s="232"/>
      <c r="IY59" s="228" t="str">
        <f aca="false">IF(IX59="","",VLOOKUP(IX59,Language!$D$5:$E$63,2,0))</f>
        <v/>
      </c>
      <c r="IZ59" s="232"/>
      <c r="JA59" s="232"/>
      <c r="JB59" s="317" t="n">
        <f aca="false">COUNTIF(IV$57:IV$60,IV59)+COUNTIF(IX$57:IX$60,IV59)</f>
        <v>0</v>
      </c>
      <c r="JC59" s="229" t="str">
        <f aca="false">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229" t="str">
        <f aca="false">IF((JC59&lt;&gt;""),IF(OR(IV68+IX68&lt;&gt;IV73+IX73,PrSettings!$M$4="●"),((IV68+IX68-IV73-IX73)=(IZ59-JA59))*(JC59=1),0),"")</f>
        <v/>
      </c>
      <c r="JE59" s="229" t="str">
        <f aca="false">IF(JD59&lt;&gt;"",IF(JC59="0",0,(IV68+IX68=IZ59)*(IV73+IX73=JA59)),"")</f>
        <v/>
      </c>
      <c r="JF59" s="229" t="str">
        <f aca="false">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47" t="str">
        <f aca="false">IF(($C$57&amp;$C$58&amp;$C$59&amp;$C$60&amp;$E$57&amp;$E$58&amp;$E$59&amp;$E$60&lt;&gt;"")*(IV$57&amp;IV$58&amp;IV$59&amp;IV$60&amp;IX$57&amp;IX$58&amp;IX$59&amp;IX$60&lt;&gt;"")*(IV59&amp;IX59&lt;&gt;""),IF(JB59&lt;&gt;1,0,COUNTIF($B$57:$B$60,IV59)+COUNTIF($D$57:$D$60,IV59))+IF(JB54&lt;&gt;1,0,COUNTIF($B$57:$B$60,IX59)+COUNTIF($D$57:$D$60,IX59)),"")</f>
        <v/>
      </c>
      <c r="JH59" s="107"/>
      <c r="JI59" s="242"/>
      <c r="JJ59" s="228" t="str">
        <f aca="false">IF(JI59="","",VLOOKUP(JI59,Language!$D$5:$E$63,2,0))</f>
        <v/>
      </c>
      <c r="JK59" s="232"/>
      <c r="JL59" s="228" t="str">
        <f aca="false">IF(JK59="","",VLOOKUP(JK59,Language!$D$5:$E$63,2,0))</f>
        <v/>
      </c>
      <c r="JM59" s="232"/>
      <c r="JN59" s="232"/>
      <c r="JO59" s="317" t="n">
        <f aca="false">COUNTIF(JI$57:JI$60,JI59)+COUNTIF(JK$57:JK$60,JI59)</f>
        <v>0</v>
      </c>
      <c r="JP59" s="229" t="str">
        <f aca="false">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229" t="str">
        <f aca="false">IF((JP59&lt;&gt;""),IF(OR(JI68+JK68&lt;&gt;JI73+JK73,PrSettings!$M$4="●"),((JI68+JK68-JI73-JK73)=(JM59-JN59))*(JP59=1),0),"")</f>
        <v/>
      </c>
      <c r="JR59" s="229" t="str">
        <f aca="false">IF(JQ59&lt;&gt;"",IF(JP59="0",0,(JI68+JK68=JM59)*(JI73+JK73=JN59)),"")</f>
        <v/>
      </c>
      <c r="JS59" s="229" t="str">
        <f aca="false">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47" t="str">
        <f aca="false">IF(($C$57&amp;$C$58&amp;$C$59&amp;$C$60&amp;$E$57&amp;$E$58&amp;$E$59&amp;$E$60&lt;&gt;"")*(JI$57&amp;JI$58&amp;JI$59&amp;JI$60&amp;JK$57&amp;JK$58&amp;JK$59&amp;JK$60&lt;&gt;"")*(JI59&amp;JK59&lt;&gt;""),IF(JO59&lt;&gt;1,0,COUNTIF($B$57:$B$60,JI59)+COUNTIF($D$57:$D$60,JI59))+IF(JO54&lt;&gt;1,0,COUNTIF($B$57:$B$60,JK59)+COUNTIF($D$57:$D$60,JK59)),"")</f>
        <v/>
      </c>
      <c r="JU59" s="107"/>
      <c r="JV59" s="242"/>
      <c r="JW59" s="228" t="str">
        <f aca="false">IF(JV59="","",VLOOKUP(JV59,Language!$D$5:$E$63,2,0))</f>
        <v/>
      </c>
      <c r="JX59" s="232"/>
      <c r="JY59" s="228" t="str">
        <f aca="false">IF(JX59="","",VLOOKUP(JX59,Language!$D$5:$E$63,2,0))</f>
        <v/>
      </c>
      <c r="JZ59" s="232"/>
      <c r="KA59" s="232"/>
      <c r="KB59" s="317" t="n">
        <f aca="false">COUNTIF(JV$57:JV$60,JV59)+COUNTIF(JX$57:JX$60,JV59)</f>
        <v>0</v>
      </c>
      <c r="KC59" s="229" t="str">
        <f aca="false">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229" t="str">
        <f aca="false">IF((KC59&lt;&gt;""),IF(OR(JV68+JX68&lt;&gt;JV73+JX73,PrSettings!$M$4="●"),((JV68+JX68-JV73-JX73)=(JZ59-KA59))*(KC59=1),0),"")</f>
        <v/>
      </c>
      <c r="KE59" s="229" t="str">
        <f aca="false">IF(KD59&lt;&gt;"",IF(KC59="0",0,(JV68+JX68=JZ59)*(JV73+JX73=KA59)),"")</f>
        <v/>
      </c>
      <c r="KF59" s="229" t="str">
        <f aca="false">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47" t="str">
        <f aca="false">IF(($C$57&amp;$C$58&amp;$C$59&amp;$C$60&amp;$E$57&amp;$E$58&amp;$E$59&amp;$E$60&lt;&gt;"")*(JV$57&amp;JV$58&amp;JV$59&amp;JV$60&amp;JX$57&amp;JX$58&amp;JX$59&amp;JX$60&lt;&gt;"")*(JV59&amp;JX59&lt;&gt;""),IF(KB59&lt;&gt;1,0,COUNTIF($B$57:$B$60,JV59)+COUNTIF($D$57:$D$60,JV59))+IF(KB54&lt;&gt;1,0,COUNTIF($B$57:$B$60,JX59)+COUNTIF($D$57:$D$60,JX59)),"")</f>
        <v/>
      </c>
      <c r="KH59" s="107"/>
      <c r="KI59" s="242"/>
      <c r="KJ59" s="228" t="str">
        <f aca="false">IF(KI59="","",VLOOKUP(KI59,Language!$D$5:$E$63,2,0))</f>
        <v/>
      </c>
      <c r="KK59" s="232"/>
      <c r="KL59" s="228" t="str">
        <f aca="false">IF(KK59="","",VLOOKUP(KK59,Language!$D$5:$E$63,2,0))</f>
        <v/>
      </c>
      <c r="KM59" s="232"/>
      <c r="KN59" s="232"/>
      <c r="KO59" s="317" t="n">
        <f aca="false">COUNTIF(KI$57:KI$60,KI59)+COUNTIF(KK$57:KK$60,KI59)</f>
        <v>0</v>
      </c>
      <c r="KP59" s="229" t="str">
        <f aca="false">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229" t="str">
        <f aca="false">IF((KP59&lt;&gt;""),IF(OR(KI68+KK68&lt;&gt;KI73+KK73,PrSettings!$M$4="●"),((KI68+KK68-KI73-KK73)=(KM59-KN59))*(KP59=1),0),"")</f>
        <v/>
      </c>
      <c r="KR59" s="229" t="str">
        <f aca="false">IF(KQ59&lt;&gt;"",IF(KP59="0",0,(KI68+KK68=KM59)*(KI73+KK73=KN59)),"")</f>
        <v/>
      </c>
      <c r="KS59" s="229" t="str">
        <f aca="false">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47" t="str">
        <f aca="false">IF(($C$57&amp;$C$58&amp;$C$59&amp;$C$60&amp;$E$57&amp;$E$58&amp;$E$59&amp;$E$60&lt;&gt;"")*(KI$57&amp;KI$58&amp;KI$59&amp;KI$60&amp;KK$57&amp;KK$58&amp;KK$59&amp;KK$60&lt;&gt;"")*(KI59&amp;KK59&lt;&gt;""),IF(KO59&lt;&gt;1,0,COUNTIF($B$57:$B$60,KI59)+COUNTIF($D$57:$D$60,KI59))+IF(KO54&lt;&gt;1,0,COUNTIF($B$57:$B$60,KK59)+COUNTIF($D$57:$D$60,KK59)),"")</f>
        <v/>
      </c>
      <c r="KU59" s="107"/>
      <c r="KV59" s="242"/>
      <c r="KW59" s="228" t="str">
        <f aca="false">IF(KV59="","",VLOOKUP(KV59,Language!$D$5:$E$63,2,0))</f>
        <v/>
      </c>
      <c r="KX59" s="232"/>
      <c r="KY59" s="228" t="str">
        <f aca="false">IF(KX59="","",VLOOKUP(KX59,Language!$D$5:$E$63,2,0))</f>
        <v/>
      </c>
      <c r="KZ59" s="232"/>
      <c r="LA59" s="232"/>
      <c r="LB59" s="317" t="n">
        <f aca="false">COUNTIF(KV$57:KV$60,KV59)+COUNTIF(KX$57:KX$60,KV59)</f>
        <v>0</v>
      </c>
      <c r="LC59" s="229" t="str">
        <f aca="false">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229" t="str">
        <f aca="false">IF((LC59&lt;&gt;""),IF(OR(KV68+KX68&lt;&gt;KV73+KX73,PrSettings!$M$4="●"),((KV68+KX68-KV73-KX73)=(KZ59-LA59))*(LC59=1),0),"")</f>
        <v/>
      </c>
      <c r="LE59" s="229" t="str">
        <f aca="false">IF(LD59&lt;&gt;"",IF(LC59="0",0,(KV68+KX68=KZ59)*(KV73+KX73=LA59)),"")</f>
        <v/>
      </c>
      <c r="LF59" s="229" t="str">
        <f aca="false">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47" t="str">
        <f aca="false">IF(($C$57&amp;$C$58&amp;$C$59&amp;$C$60&amp;$E$57&amp;$E$58&amp;$E$59&amp;$E$60&lt;&gt;"")*(KV$57&amp;KV$58&amp;KV$59&amp;KV$60&amp;KX$57&amp;KX$58&amp;KX$59&amp;KX$60&lt;&gt;"")*(KV59&amp;KX59&lt;&gt;""),IF(LB59&lt;&gt;1,0,COUNTIF($B$57:$B$60,KV59)+COUNTIF($D$57:$D$60,KV59))+IF(LB54&lt;&gt;1,0,COUNTIF($B$57:$B$60,KX59)+COUNTIF($D$57:$D$60,KX59)),"")</f>
        <v/>
      </c>
      <c r="LH59" s="107"/>
      <c r="LI59" s="242"/>
      <c r="LJ59" s="228" t="str">
        <f aca="false">IF(LI59="","",VLOOKUP(LI59,Language!$D$5:$E$63,2,0))</f>
        <v/>
      </c>
      <c r="LK59" s="232"/>
      <c r="LL59" s="228" t="str">
        <f aca="false">IF(LK59="","",VLOOKUP(LK59,Language!$D$5:$E$63,2,0))</f>
        <v/>
      </c>
      <c r="LM59" s="232"/>
      <c r="LN59" s="232"/>
      <c r="LO59" s="317" t="n">
        <f aca="false">COUNTIF(LI$57:LI$60,LI59)+COUNTIF(LK$57:LK$60,LI59)</f>
        <v>0</v>
      </c>
      <c r="LP59" s="229" t="str">
        <f aca="false">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229" t="str">
        <f aca="false">IF((LP59&lt;&gt;""),IF(OR(LI68+LK68&lt;&gt;LI73+LK73,PrSettings!$M$4="●"),((LI68+LK68-LI73-LK73)=(LM59-LN59))*(LP59=1),0),"")</f>
        <v/>
      </c>
      <c r="LR59" s="229" t="str">
        <f aca="false">IF(LQ59&lt;&gt;"",IF(LP59="0",0,(LI68+LK68=LM59)*(LI73+LK73=LN59)),"")</f>
        <v/>
      </c>
      <c r="LS59" s="229" t="str">
        <f aca="false">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47" t="str">
        <f aca="false">IF(($C$57&amp;$C$58&amp;$C$59&amp;$C$60&amp;$E$57&amp;$E$58&amp;$E$59&amp;$E$60&lt;&gt;"")*(LI$57&amp;LI$58&amp;LI$59&amp;LI$60&amp;LK$57&amp;LK$58&amp;LK$59&amp;LK$60&lt;&gt;"")*(LI59&amp;LK59&lt;&gt;""),IF(LO59&lt;&gt;1,0,COUNTIF($B$57:$B$60,LI59)+COUNTIF($D$57:$D$60,LI59))+IF(LO54&lt;&gt;1,0,COUNTIF($B$57:$B$60,LK59)+COUNTIF($D$57:$D$60,LK59)),"")</f>
        <v/>
      </c>
      <c r="LU59" s="107"/>
      <c r="LV59" s="242"/>
      <c r="LW59" s="228" t="str">
        <f aca="false">IF(LV59="","",VLOOKUP(LV59,Language!$D$5:$E$63,2,0))</f>
        <v/>
      </c>
      <c r="LX59" s="232"/>
      <c r="LY59" s="228" t="str">
        <f aca="false">IF(LX59="","",VLOOKUP(LX59,Language!$D$5:$E$63,2,0))</f>
        <v/>
      </c>
      <c r="LZ59" s="232"/>
      <c r="MA59" s="232"/>
      <c r="MB59" s="317" t="n">
        <f aca="false">COUNTIF(LV$57:LV$60,LV59)+COUNTIF(LX$57:LX$60,LV59)</f>
        <v>0</v>
      </c>
      <c r="MC59" s="229" t="str">
        <f aca="false">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229" t="str">
        <f aca="false">IF((MC59&lt;&gt;""),IF(OR(LV68+LX68&lt;&gt;LV73+LX73,PrSettings!$M$4="●"),((LV68+LX68-LV73-LX73)=(LZ59-MA59))*(MC59=1),0),"")</f>
        <v/>
      </c>
      <c r="ME59" s="229" t="str">
        <f aca="false">IF(MD59&lt;&gt;"",IF(MC59="0",0,(LV68+LX68=LZ59)*(LV73+LX73=MA59)),"")</f>
        <v/>
      </c>
      <c r="MF59" s="229" t="str">
        <f aca="false">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47" t="str">
        <f aca="false">IF(($C$57&amp;$C$58&amp;$C$59&amp;$C$60&amp;$E$57&amp;$E$58&amp;$E$59&amp;$E$60&lt;&gt;"")*(LV$57&amp;LV$58&amp;LV$59&amp;LV$60&amp;LX$57&amp;LX$58&amp;LX$59&amp;LX$60&lt;&gt;"")*(LV59&amp;LX59&lt;&gt;""),IF(MB59&lt;&gt;1,0,COUNTIF($B$57:$B$60,LV59)+COUNTIF($D$57:$D$60,LV59))+IF(MB54&lt;&gt;1,0,COUNTIF($B$57:$B$60,LX59)+COUNTIF($D$57:$D$60,LX59)),"")</f>
        <v/>
      </c>
    </row>
    <row r="60" customFormat="false" ht="15.75" hidden="false" customHeight="true" outlineLevel="0" collapsed="false">
      <c r="A60" s="153"/>
      <c r="B60" s="227" t="n">
        <f aca="false" t="array" ref="B60:B60">IF(C60="","",INDEX(Groups!$C$7:$C$35,MATCH(C60,Groups!$D$7:$D$35,0)))</f>
        <v>5</v>
      </c>
      <c r="C60" s="228" t="str">
        <f aca="true">INDIRECT("'"&amp;References!$A$1&amp;"'!"&amp;"$U$64")</f>
        <v>England</v>
      </c>
      <c r="D60" s="229" t="n">
        <f aca="false" t="array" ref="D60:D60">IF(E60="","",INDEX(Groups!$C$7:$C$35,MATCH(E60,Groups!$D$7:$D$35,0)))</f>
        <v>14</v>
      </c>
      <c r="E60" s="228" t="str">
        <f aca="true">INDIRECT("'"&amp;References!$A$1&amp;"'!"&amp;"$W$64")</f>
        <v>Croatia</v>
      </c>
      <c r="F60" s="230" t="n">
        <f aca="true">IF(AND(INDIRECT("'"&amp;References!$A$1&amp;"'!"&amp;"$U$65")&lt;&gt;"",INDIRECT("'"&amp;References!$A$1&amp;"'!"&amp;"$W$65")&lt;&gt;""),INDIRECT("'"&amp;References!$A$1&amp;"'!"&amp;"$U$65"),"")</f>
        <v>2</v>
      </c>
      <c r="G60" s="231" t="n">
        <f aca="true">IF(AND(INDIRECT("'"&amp;References!$A$1&amp;"'!"&amp;"$U$65")&lt;&gt;"",INDIRECT("'"&amp;References!$A$1&amp;"'!"&amp;"$W$65")&lt;&gt;""),INDIRECT("'"&amp;References!$A$1&amp;"'!"&amp;"$W$65"),"")</f>
        <v>2</v>
      </c>
      <c r="H60" s="107"/>
      <c r="I60" s="242"/>
      <c r="J60" s="228" t="str">
        <f aca="false">IF(I60="","",VLOOKUP(I60,Language!$D$5:$E$63,2,0))</f>
        <v/>
      </c>
      <c r="K60" s="232"/>
      <c r="L60" s="228" t="str">
        <f aca="false">IF(K60="","",VLOOKUP(K60,Language!$D$5:$E$63,2,0))</f>
        <v/>
      </c>
      <c r="M60" s="232"/>
      <c r="N60" s="232"/>
      <c r="O60" s="317" t="n">
        <f aca="false">COUNTIF(I$57:I$60,I60)+COUNTIF(K$57:K$60,I60)</f>
        <v>0</v>
      </c>
      <c r="P60" s="229" t="str">
        <f aca="false">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29" t="str">
        <f aca="false">IF((P60&lt;&gt;""),IF(OR(I70+K70&lt;&gt;I74+K74,PrSettings!$M$4="●"),((I70+K70-I74-K74)=(M60-N60))*(P60=1),0),"")</f>
        <v/>
      </c>
      <c r="R60" s="229" t="str">
        <f aca="false">IF(Q60&lt;&gt;"",IF(P60="0",0,(I70+K70=M60)*(I74+K74=N60)),"")</f>
        <v/>
      </c>
      <c r="S60" s="229" t="str">
        <f aca="false">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47" t="str">
        <f aca="false">IF(($C$57&amp;$C$58&amp;$C$59&amp;$C$60&amp;$E$57&amp;$E$58&amp;$E$59&amp;$E$60&lt;&gt;"")*(I$57&amp;I$58&amp;I$59&amp;I$60&amp;K$57&amp;K$58&amp;K$59&amp;K$60&lt;&gt;"")*(I60&amp;K60&lt;&gt;""),IF(O60&lt;&gt;1,0,COUNTIF($B$57:$B$60,I60)+COUNTIF($D$57:$D$60,I60))+IF(O55&lt;&gt;1,0,COUNTIF($B$57:$B$60,K60)+COUNTIF($D$57:$D$60,K60)),"")</f>
        <v/>
      </c>
      <c r="U60" s="107"/>
      <c r="V60" s="242"/>
      <c r="W60" s="228" t="str">
        <f aca="false">IF(V60="","",VLOOKUP(V60,Language!$D$5:$E$63,2,0))</f>
        <v/>
      </c>
      <c r="X60" s="232"/>
      <c r="Y60" s="228" t="str">
        <f aca="false">IF(X60="","",VLOOKUP(X60,Language!$D$5:$E$63,2,0))</f>
        <v/>
      </c>
      <c r="Z60" s="232"/>
      <c r="AA60" s="232"/>
      <c r="AB60" s="317" t="n">
        <f aca="false">COUNTIF(V$57:V$60,V60)+COUNTIF(X$57:X$60,V60)</f>
        <v>0</v>
      </c>
      <c r="AC60" s="229" t="str">
        <f aca="false">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29" t="str">
        <f aca="false">IF((AC60&lt;&gt;""),IF(OR(V70+X70&lt;&gt;V74+X74,PrSettings!$M$4="●"),((V70+X70-V74-X74)=(Z60-AA60))*(AC60=1),0),"")</f>
        <v/>
      </c>
      <c r="AE60" s="229" t="str">
        <f aca="false">IF(AD60&lt;&gt;"",IF(AC60="0",0,(V70+X70=Z60)*(V74+X74=AA60)),"")</f>
        <v/>
      </c>
      <c r="AF60" s="229" t="str">
        <f aca="false">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47" t="str">
        <f aca="false">IF(($C$57&amp;$C$58&amp;$C$59&amp;$C$60&amp;$E$57&amp;$E$58&amp;$E$59&amp;$E$60&lt;&gt;"")*(V$57&amp;V$58&amp;V$59&amp;V$60&amp;X$57&amp;X$58&amp;X$59&amp;X$60&lt;&gt;"")*(V60&amp;X60&lt;&gt;""),IF(AB60&lt;&gt;1,0,COUNTIF($B$57:$B$60,V60)+COUNTIF($D$57:$D$60,V60))+IF(AB55&lt;&gt;1,0,COUNTIF($B$57:$B$60,X60)+COUNTIF($D$57:$D$60,X60)),"")</f>
        <v/>
      </c>
      <c r="AI60" s="242"/>
      <c r="AJ60" s="228" t="str">
        <f aca="false">IF(AI60="","",VLOOKUP(AI60,Language!$D$5:$E$63,2,0))</f>
        <v/>
      </c>
      <c r="AK60" s="232"/>
      <c r="AL60" s="228" t="str">
        <f aca="false">IF(AK60="","",VLOOKUP(AK60,Language!$D$5:$E$63,2,0))</f>
        <v/>
      </c>
      <c r="AM60" s="232"/>
      <c r="AN60" s="232"/>
      <c r="AO60" s="317" t="n">
        <f aca="false">COUNTIF(AI$57:AI$60,AI60)+COUNTIF(AK$57:AK$60,AI60)</f>
        <v>0</v>
      </c>
      <c r="AP60" s="229" t="str">
        <f aca="false">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29" t="str">
        <f aca="false">IF((AP60&lt;&gt;""),IF(OR(AI70+AK70&lt;&gt;AI74+AK74,PrSettings!$M$4="●"),((AI70+AK70-AI74-AK74)=(AM60-AN60))*(AP60=1),0),"")</f>
        <v/>
      </c>
      <c r="AR60" s="229" t="str">
        <f aca="false">IF(AQ60&lt;&gt;"",IF(AP60="0",0,(AI70+AK70=AM60)*(AI74+AK74=AN60)),"")</f>
        <v/>
      </c>
      <c r="AS60" s="229" t="str">
        <f aca="false">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47" t="str">
        <f aca="false">IF(($C$57&amp;$C$58&amp;$C$59&amp;$C$60&amp;$E$57&amp;$E$58&amp;$E$59&amp;$E$60&lt;&gt;"")*(AI$57&amp;AI$58&amp;AI$59&amp;AI$60&amp;AK$57&amp;AK$58&amp;AK$59&amp;AK$60&lt;&gt;"")*(AI60&amp;AK60&lt;&gt;""),IF(AO60&lt;&gt;1,0,COUNTIF($B$57:$B$60,AI60)+COUNTIF($D$57:$D$60,AI60))+IF(AO55&lt;&gt;1,0,COUNTIF($B$57:$B$60,AK60)+COUNTIF($D$57:$D$60,AK60)),"")</f>
        <v/>
      </c>
      <c r="AV60" s="242"/>
      <c r="AW60" s="228" t="str">
        <f aca="false">IF(AV60="","",VLOOKUP(AV60,Language!$D$5:$E$63,2,0))</f>
        <v/>
      </c>
      <c r="AX60" s="232"/>
      <c r="AY60" s="228" t="str">
        <f aca="false">IF(AX60="","",VLOOKUP(AX60,Language!$D$5:$E$63,2,0))</f>
        <v/>
      </c>
      <c r="AZ60" s="232"/>
      <c r="BA60" s="232"/>
      <c r="BB60" s="317" t="n">
        <f aca="false">COUNTIF(AV$57:AV$60,AV60)+COUNTIF(AX$57:AX$60,AV60)</f>
        <v>0</v>
      </c>
      <c r="BC60" s="229" t="str">
        <f aca="false">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29" t="str">
        <f aca="false">IF((BC60&lt;&gt;""),IF(OR(AV70+AX70&lt;&gt;AV74+AX74,PrSettings!$M$4="●"),((AV70+AX70-AV74-AX74)=(AZ60-BA60))*(BC60=1),0),"")</f>
        <v/>
      </c>
      <c r="BE60" s="229" t="str">
        <f aca="false">IF(BD60&lt;&gt;"",IF(BC60="0",0,(AV70+AX70=AZ60)*(AV74+AX74=BA60)),"")</f>
        <v/>
      </c>
      <c r="BF60" s="229" t="str">
        <f aca="false">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47" t="str">
        <f aca="false">IF(($C$57&amp;$C$58&amp;$C$59&amp;$C$60&amp;$E$57&amp;$E$58&amp;$E$59&amp;$E$60&lt;&gt;"")*(AV$57&amp;AV$58&amp;AV$59&amp;AV$60&amp;AX$57&amp;AX$58&amp;AX$59&amp;AX$60&lt;&gt;"")*(AV60&amp;AX60&lt;&gt;""),IF(BB60&lt;&gt;1,0,COUNTIF($B$57:$B$60,AV60)+COUNTIF($D$57:$D$60,AV60))+IF(BB55&lt;&gt;1,0,COUNTIF($B$57:$B$60,AX60)+COUNTIF($D$57:$D$60,AX60)),"")</f>
        <v/>
      </c>
      <c r="BI60" s="242"/>
      <c r="BJ60" s="228" t="str">
        <f aca="false">IF(BI60="","",VLOOKUP(BI60,Language!$D$5:$E$63,2,0))</f>
        <v/>
      </c>
      <c r="BK60" s="232"/>
      <c r="BL60" s="228" t="str">
        <f aca="false">IF(BK60="","",VLOOKUP(BK60,Language!$D$5:$E$63,2,0))</f>
        <v/>
      </c>
      <c r="BM60" s="232"/>
      <c r="BN60" s="232"/>
      <c r="BO60" s="317" t="n">
        <f aca="false">COUNTIF(BI$57:BI$60,BI60)+COUNTIF(BK$57:BK$60,BI60)</f>
        <v>0</v>
      </c>
      <c r="BP60" s="229" t="str">
        <f aca="false">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29" t="str">
        <f aca="false">IF((BP60&lt;&gt;""),IF(OR(BI70+BK70&lt;&gt;BI74+BK74,PrSettings!$M$4="●"),((BI70+BK70-BI74-BK74)=(BM60-BN60))*(BP60=1),0),"")</f>
        <v/>
      </c>
      <c r="BR60" s="229" t="str">
        <f aca="false">IF(BQ60&lt;&gt;"",IF(BP60="0",0,(BI70+BK70=BM60)*(BI74+BK74=BN60)),"")</f>
        <v/>
      </c>
      <c r="BS60" s="229" t="str">
        <f aca="false">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47" t="str">
        <f aca="false">IF(($C$57&amp;$C$58&amp;$C$59&amp;$C$60&amp;$E$57&amp;$E$58&amp;$E$59&amp;$E$60&lt;&gt;"")*(BI$57&amp;BI$58&amp;BI$59&amp;BI$60&amp;BK$57&amp;BK$58&amp;BK$59&amp;BK$60&lt;&gt;"")*(BI60&amp;BK60&lt;&gt;""),IF(BO60&lt;&gt;1,0,COUNTIF($B$57:$B$60,BI60)+COUNTIF($D$57:$D$60,BI60))+IF(BO55&lt;&gt;1,0,COUNTIF($B$57:$B$60,BK60)+COUNTIF($D$57:$D$60,BK60)),"")</f>
        <v/>
      </c>
      <c r="BV60" s="242"/>
      <c r="BW60" s="228" t="str">
        <f aca="false">IF(BV60="","",VLOOKUP(BV60,Language!$D$5:$E$63,2,0))</f>
        <v/>
      </c>
      <c r="BX60" s="232"/>
      <c r="BY60" s="228" t="str">
        <f aca="false">IF(BX60="","",VLOOKUP(BX60,Language!$D$5:$E$63,2,0))</f>
        <v/>
      </c>
      <c r="BZ60" s="232"/>
      <c r="CA60" s="232"/>
      <c r="CB60" s="317" t="n">
        <f aca="false">COUNTIF(BV$57:BV$60,BV60)+COUNTIF(BX$57:BX$60,BV60)</f>
        <v>0</v>
      </c>
      <c r="CC60" s="229" t="str">
        <f aca="false">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29" t="str">
        <f aca="false">IF((CC60&lt;&gt;""),IF(OR(BV70+BX70&lt;&gt;BV74+BX74,PrSettings!$M$4="●"),((BV70+BX70-BV74-BX74)=(BZ60-CA60))*(CC60=1),0),"")</f>
        <v/>
      </c>
      <c r="CE60" s="229" t="str">
        <f aca="false">IF(CD60&lt;&gt;"",IF(CC60="0",0,(BV70+BX70=BZ60)*(BV74+BX74=CA60)),"")</f>
        <v/>
      </c>
      <c r="CF60" s="229" t="str">
        <f aca="false">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47" t="str">
        <f aca="false">IF(($C$57&amp;$C$58&amp;$C$59&amp;$C$60&amp;$E$57&amp;$E$58&amp;$E$59&amp;$E$60&lt;&gt;"")*(BV$57&amp;BV$58&amp;BV$59&amp;BV$60&amp;BX$57&amp;BX$58&amp;BX$59&amp;BX$60&lt;&gt;"")*(BV60&amp;BX60&lt;&gt;""),IF(CB60&lt;&gt;1,0,COUNTIF($B$57:$B$60,BV60)+COUNTIF($D$57:$D$60,BV60))+IF(CB55&lt;&gt;1,0,COUNTIF($B$57:$B$60,BX60)+COUNTIF($D$57:$D$60,BX60)),"")</f>
        <v/>
      </c>
      <c r="CI60" s="242"/>
      <c r="CJ60" s="228" t="str">
        <f aca="false">IF(CI60="","",VLOOKUP(CI60,Language!$D$5:$E$63,2,0))</f>
        <v/>
      </c>
      <c r="CK60" s="232"/>
      <c r="CL60" s="228" t="str">
        <f aca="false">IF(CK60="","",VLOOKUP(CK60,Language!$D$5:$E$63,2,0))</f>
        <v/>
      </c>
      <c r="CM60" s="232"/>
      <c r="CN60" s="232"/>
      <c r="CO60" s="317" t="n">
        <f aca="false">COUNTIF(CI$57:CI$60,CI60)+COUNTIF(CK$57:CK$60,CI60)</f>
        <v>0</v>
      </c>
      <c r="CP60" s="229" t="str">
        <f aca="false">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29" t="str">
        <f aca="false">IF((CP60&lt;&gt;""),IF(OR(CI70+CK70&lt;&gt;CI74+CK74,PrSettings!$M$4="●"),((CI70+CK70-CI74-CK74)=(CM60-CN60))*(CP60=1),0),"")</f>
        <v/>
      </c>
      <c r="CR60" s="229" t="str">
        <f aca="false">IF(CQ60&lt;&gt;"",IF(CP60="0",0,(CI70+CK70=CM60)*(CI74+CK74=CN60)),"")</f>
        <v/>
      </c>
      <c r="CS60" s="229" t="str">
        <f aca="false">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47" t="str">
        <f aca="false">IF(($C$57&amp;$C$58&amp;$C$59&amp;$C$60&amp;$E$57&amp;$E$58&amp;$E$59&amp;$E$60&lt;&gt;"")*(CI$57&amp;CI$58&amp;CI$59&amp;CI$60&amp;CK$57&amp;CK$58&amp;CK$59&amp;CK$60&lt;&gt;"")*(CI60&amp;CK60&lt;&gt;""),IF(CO60&lt;&gt;1,0,COUNTIF($B$57:$B$60,CI60)+COUNTIF($D$57:$D$60,CI60))+IF(CO55&lt;&gt;1,0,COUNTIF($B$57:$B$60,CK60)+COUNTIF($D$57:$D$60,CK60)),"")</f>
        <v/>
      </c>
      <c r="CV60" s="242"/>
      <c r="CW60" s="228" t="str">
        <f aca="false">IF(CV60="","",VLOOKUP(CV60,Language!$D$5:$E$63,2,0))</f>
        <v/>
      </c>
      <c r="CX60" s="232"/>
      <c r="CY60" s="228" t="str">
        <f aca="false">IF(CX60="","",VLOOKUP(CX60,Language!$D$5:$E$63,2,0))</f>
        <v/>
      </c>
      <c r="CZ60" s="232"/>
      <c r="DA60" s="232"/>
      <c r="DB60" s="317" t="n">
        <f aca="false">COUNTIF(CV$57:CV$60,CV60)+COUNTIF(CX$57:CX$60,CV60)</f>
        <v>0</v>
      </c>
      <c r="DC60" s="229" t="str">
        <f aca="false">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29" t="str">
        <f aca="false">IF((DC60&lt;&gt;""),IF(OR(CV70+CX70&lt;&gt;CV74+CX74,PrSettings!$M$4="●"),((CV70+CX70-CV74-CX74)=(CZ60-DA60))*(DC60=1),0),"")</f>
        <v/>
      </c>
      <c r="DE60" s="229" t="str">
        <f aca="false">IF(DD60&lt;&gt;"",IF(DC60="0",0,(CV70+CX70=CZ60)*(CV74+CX74=DA60)),"")</f>
        <v/>
      </c>
      <c r="DF60" s="229" t="str">
        <f aca="false">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47" t="str">
        <f aca="false">IF(($C$57&amp;$C$58&amp;$C$59&amp;$C$60&amp;$E$57&amp;$E$58&amp;$E$59&amp;$E$60&lt;&gt;"")*(CV$57&amp;CV$58&amp;CV$59&amp;CV$60&amp;CX$57&amp;CX$58&amp;CX$59&amp;CX$60&lt;&gt;"")*(CV60&amp;CX60&lt;&gt;""),IF(DB60&lt;&gt;1,0,COUNTIF($B$57:$B$60,CV60)+COUNTIF($D$57:$D$60,CV60))+IF(DB55&lt;&gt;1,0,COUNTIF($B$57:$B$60,CX60)+COUNTIF($D$57:$D$60,CX60)),"")</f>
        <v/>
      </c>
      <c r="DI60" s="242"/>
      <c r="DJ60" s="228" t="str">
        <f aca="false">IF(DI60="","",VLOOKUP(DI60,Language!$D$5:$E$63,2,0))</f>
        <v/>
      </c>
      <c r="DK60" s="232"/>
      <c r="DL60" s="228" t="str">
        <f aca="false">IF(DK60="","",VLOOKUP(DK60,Language!$D$5:$E$63,2,0))</f>
        <v/>
      </c>
      <c r="DM60" s="232"/>
      <c r="DN60" s="232"/>
      <c r="DO60" s="317" t="n">
        <f aca="false">COUNTIF(DI$57:DI$60,DI60)+COUNTIF(DK$57:DK$60,DI60)</f>
        <v>0</v>
      </c>
      <c r="DP60" s="229" t="str">
        <f aca="false">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29" t="str">
        <f aca="false">IF((DP60&lt;&gt;""),IF(OR(DI70+DK70&lt;&gt;DI74+DK74,PrSettings!$M$4="●"),((DI70+DK70-DI74-DK74)=(DM60-DN60))*(DP60=1),0),"")</f>
        <v/>
      </c>
      <c r="DR60" s="229" t="str">
        <f aca="false">IF(DQ60&lt;&gt;"",IF(DP60="0",0,(DI70+DK70=DM60)*(DI74+DK74=DN60)),"")</f>
        <v/>
      </c>
      <c r="DS60" s="229" t="str">
        <f aca="false">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47" t="str">
        <f aca="false">IF(($C$57&amp;$C$58&amp;$C$59&amp;$C$60&amp;$E$57&amp;$E$58&amp;$E$59&amp;$E$60&lt;&gt;"")*(DI$57&amp;DI$58&amp;DI$59&amp;DI$60&amp;DK$57&amp;DK$58&amp;DK$59&amp;DK$60&lt;&gt;"")*(DI60&amp;DK60&lt;&gt;""),IF(DO60&lt;&gt;1,0,COUNTIF($B$57:$B$60,DI60)+COUNTIF($D$57:$D$60,DI60))+IF(DO55&lt;&gt;1,0,COUNTIF($B$57:$B$60,DK60)+COUNTIF($D$57:$D$60,DK60)),"")</f>
        <v/>
      </c>
      <c r="DV60" s="242"/>
      <c r="DW60" s="228" t="str">
        <f aca="false">IF(DV60="","",VLOOKUP(DV60,Language!$D$5:$E$63,2,0))</f>
        <v/>
      </c>
      <c r="DX60" s="232"/>
      <c r="DY60" s="228" t="str">
        <f aca="false">IF(DX60="","",VLOOKUP(DX60,Language!$D$5:$E$63,2,0))</f>
        <v/>
      </c>
      <c r="DZ60" s="232"/>
      <c r="EA60" s="232"/>
      <c r="EB60" s="317" t="n">
        <f aca="false">COUNTIF(DV$57:DV$60,DV60)+COUNTIF(DX$57:DX$60,DV60)</f>
        <v>0</v>
      </c>
      <c r="EC60" s="229" t="str">
        <f aca="false">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29" t="str">
        <f aca="false">IF((EC60&lt;&gt;""),IF(OR(DV70+DX70&lt;&gt;DV74+DX74,PrSettings!$M$4="●"),((DV70+DX70-DV74-DX74)=(DZ60-EA60))*(EC60=1),0),"")</f>
        <v/>
      </c>
      <c r="EE60" s="229" t="str">
        <f aca="false">IF(ED60&lt;&gt;"",IF(EC60="0",0,(DV70+DX70=DZ60)*(DV74+DX74=EA60)),"")</f>
        <v/>
      </c>
      <c r="EF60" s="229" t="str">
        <f aca="false">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47" t="str">
        <f aca="false">IF(($C$57&amp;$C$58&amp;$C$59&amp;$C$60&amp;$E$57&amp;$E$58&amp;$E$59&amp;$E$60&lt;&gt;"")*(DV$57&amp;DV$58&amp;DV$59&amp;DV$60&amp;DX$57&amp;DX$58&amp;DX$59&amp;DX$60&lt;&gt;"")*(DV60&amp;DX60&lt;&gt;""),IF(EB60&lt;&gt;1,0,COUNTIF($B$57:$B$60,DV60)+COUNTIF($D$57:$D$60,DV60))+IF(EB55&lt;&gt;1,0,COUNTIF($B$57:$B$60,DX60)+COUNTIF($D$57:$D$60,DX60)),"")</f>
        <v/>
      </c>
      <c r="EI60" s="242"/>
      <c r="EJ60" s="228" t="str">
        <f aca="false">IF(EI60="","",VLOOKUP(EI60,Language!$D$5:$E$63,2,0))</f>
        <v/>
      </c>
      <c r="EK60" s="232"/>
      <c r="EL60" s="228" t="str">
        <f aca="false">IF(EK60="","",VLOOKUP(EK60,Language!$D$5:$E$63,2,0))</f>
        <v/>
      </c>
      <c r="EM60" s="232"/>
      <c r="EN60" s="232"/>
      <c r="EO60" s="317" t="n">
        <f aca="false">COUNTIF(EI$57:EI$60,EI60)+COUNTIF(EK$57:EK$60,EI60)</f>
        <v>0</v>
      </c>
      <c r="EP60" s="229" t="str">
        <f aca="false">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29" t="str">
        <f aca="false">IF((EP60&lt;&gt;""),IF(OR(EI70+EK70&lt;&gt;EI74+EK74,PrSettings!$M$4="●"),((EI70+EK70-EI74-EK74)=(EM60-EN60))*(EP60=1),0),"")</f>
        <v/>
      </c>
      <c r="ER60" s="229" t="str">
        <f aca="false">IF(EQ60&lt;&gt;"",IF(EP60="0",0,(EI70+EK70=EM60)*(EI74+EK74=EN60)),"")</f>
        <v/>
      </c>
      <c r="ES60" s="229" t="str">
        <f aca="false">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47" t="str">
        <f aca="false">IF(($C$57&amp;$C$58&amp;$C$59&amp;$C$60&amp;$E$57&amp;$E$58&amp;$E$59&amp;$E$60&lt;&gt;"")*(EI$57&amp;EI$58&amp;EI$59&amp;EI$60&amp;EK$57&amp;EK$58&amp;EK$59&amp;EK$60&lt;&gt;"")*(EI60&amp;EK60&lt;&gt;""),IF(EO60&lt;&gt;1,0,COUNTIF($B$57:$B$60,EI60)+COUNTIF($D$57:$D$60,EI60))+IF(EO55&lt;&gt;1,0,COUNTIF($B$57:$B$60,EK60)+COUNTIF($D$57:$D$60,EK60)),"")</f>
        <v/>
      </c>
      <c r="EV60" s="242"/>
      <c r="EW60" s="228" t="str">
        <f aca="false">IF(EV60="","",VLOOKUP(EV60,Language!$D$5:$E$63,2,0))</f>
        <v/>
      </c>
      <c r="EX60" s="232"/>
      <c r="EY60" s="228" t="str">
        <f aca="false">IF(EX60="","",VLOOKUP(EX60,Language!$D$5:$E$63,2,0))</f>
        <v/>
      </c>
      <c r="EZ60" s="232"/>
      <c r="FA60" s="232"/>
      <c r="FB60" s="317" t="n">
        <f aca="false">COUNTIF(EV$57:EV$60,EV60)+COUNTIF(EX$57:EX$60,EV60)</f>
        <v>0</v>
      </c>
      <c r="FC60" s="229" t="str">
        <f aca="false">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29" t="str">
        <f aca="false">IF((FC60&lt;&gt;""),IF(OR(EV70+EX70&lt;&gt;EV74+EX74,PrSettings!$M$4="●"),((EV70+EX70-EV74-EX74)=(EZ60-FA60))*(FC60=1),0),"")</f>
        <v/>
      </c>
      <c r="FE60" s="229" t="str">
        <f aca="false">IF(FD60&lt;&gt;"",IF(FC60="0",0,(EV70+EX70=EZ60)*(EV74+EX74=FA60)),"")</f>
        <v/>
      </c>
      <c r="FF60" s="229" t="str">
        <f aca="false">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47" t="str">
        <f aca="false">IF(($C$57&amp;$C$58&amp;$C$59&amp;$C$60&amp;$E$57&amp;$E$58&amp;$E$59&amp;$E$60&lt;&gt;"")*(EV$57&amp;EV$58&amp;EV$59&amp;EV$60&amp;EX$57&amp;EX$58&amp;EX$59&amp;EX$60&lt;&gt;"")*(EV60&amp;EX60&lt;&gt;""),IF(FB60&lt;&gt;1,0,COUNTIF($B$57:$B$60,EV60)+COUNTIF($D$57:$D$60,EV60))+IF(FB55&lt;&gt;1,0,COUNTIF($B$57:$B$60,EX60)+COUNTIF($D$57:$D$60,EX60)),"")</f>
        <v/>
      </c>
      <c r="FI60" s="242"/>
      <c r="FJ60" s="228" t="str">
        <f aca="false">IF(FI60="","",VLOOKUP(FI60,Language!$D$5:$E$63,2,0))</f>
        <v/>
      </c>
      <c r="FK60" s="232"/>
      <c r="FL60" s="228" t="str">
        <f aca="false">IF(FK60="","",VLOOKUP(FK60,Language!$D$5:$E$63,2,0))</f>
        <v/>
      </c>
      <c r="FM60" s="232"/>
      <c r="FN60" s="232"/>
      <c r="FO60" s="317" t="n">
        <f aca="false">COUNTIF(FI$57:FI$60,FI60)+COUNTIF(FK$57:FK$60,FI60)</f>
        <v>0</v>
      </c>
      <c r="FP60" s="229" t="str">
        <f aca="false">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29" t="str">
        <f aca="false">IF((FP60&lt;&gt;""),IF(OR(FI70+FK70&lt;&gt;FI74+FK74,PrSettings!$M$4="●"),((FI70+FK70-FI74-FK74)=(FM60-FN60))*(FP60=1),0),"")</f>
        <v/>
      </c>
      <c r="FR60" s="229" t="str">
        <f aca="false">IF(FQ60&lt;&gt;"",IF(FP60="0",0,(FI70+FK70=FM60)*(FI74+FK74=FN60)),"")</f>
        <v/>
      </c>
      <c r="FS60" s="229" t="str">
        <f aca="false">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47" t="str">
        <f aca="false">IF(($C$57&amp;$C$58&amp;$C$59&amp;$C$60&amp;$E$57&amp;$E$58&amp;$E$59&amp;$E$60&lt;&gt;"")*(FI$57&amp;FI$58&amp;FI$59&amp;FI$60&amp;FK$57&amp;FK$58&amp;FK$59&amp;FK$60&lt;&gt;"")*(FI60&amp;FK60&lt;&gt;""),IF(FO60&lt;&gt;1,0,COUNTIF($B$57:$B$60,FI60)+COUNTIF($D$57:$D$60,FI60))+IF(FO55&lt;&gt;1,0,COUNTIF($B$57:$B$60,FK60)+COUNTIF($D$57:$D$60,FK60)),"")</f>
        <v/>
      </c>
      <c r="FV60" s="242"/>
      <c r="FW60" s="228" t="str">
        <f aca="false">IF(FV60="","",VLOOKUP(FV60,Language!$D$5:$E$63,2,0))</f>
        <v/>
      </c>
      <c r="FX60" s="232"/>
      <c r="FY60" s="228" t="str">
        <f aca="false">IF(FX60="","",VLOOKUP(FX60,Language!$D$5:$E$63,2,0))</f>
        <v/>
      </c>
      <c r="FZ60" s="232"/>
      <c r="GA60" s="232"/>
      <c r="GB60" s="317" t="n">
        <f aca="false">COUNTIF(FV$57:FV$60,FV60)+COUNTIF(FX$57:FX$60,FV60)</f>
        <v>0</v>
      </c>
      <c r="GC60" s="229" t="str">
        <f aca="false">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29" t="str">
        <f aca="false">IF((GC60&lt;&gt;""),IF(OR(FV70+FX70&lt;&gt;FV74+FX74,PrSettings!$M$4="●"),((FV70+FX70-FV74-FX74)=(FZ60-GA60))*(GC60=1),0),"")</f>
        <v/>
      </c>
      <c r="GE60" s="229" t="str">
        <f aca="false">IF(GD60&lt;&gt;"",IF(GC60="0",0,(FV70+FX70=FZ60)*(FV74+FX74=GA60)),"")</f>
        <v/>
      </c>
      <c r="GF60" s="229" t="str">
        <f aca="false">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47" t="str">
        <f aca="false">IF(($C$57&amp;$C$58&amp;$C$59&amp;$C$60&amp;$E$57&amp;$E$58&amp;$E$59&amp;$E$60&lt;&gt;"")*(FV$57&amp;FV$58&amp;FV$59&amp;FV$60&amp;FX$57&amp;FX$58&amp;FX$59&amp;FX$60&lt;&gt;"")*(FV60&amp;FX60&lt;&gt;""),IF(GB60&lt;&gt;1,0,COUNTIF($B$57:$B$60,FV60)+COUNTIF($D$57:$D$60,FV60))+IF(GB55&lt;&gt;1,0,COUNTIF($B$57:$B$60,FX60)+COUNTIF($D$57:$D$60,FX60)),"")</f>
        <v/>
      </c>
      <c r="GI60" s="242"/>
      <c r="GJ60" s="228" t="str">
        <f aca="false">IF(GI60="","",VLOOKUP(GI60,Language!$D$5:$E$63,2,0))</f>
        <v/>
      </c>
      <c r="GK60" s="232"/>
      <c r="GL60" s="228" t="str">
        <f aca="false">IF(GK60="","",VLOOKUP(GK60,Language!$D$5:$E$63,2,0))</f>
        <v/>
      </c>
      <c r="GM60" s="232"/>
      <c r="GN60" s="232"/>
      <c r="GO60" s="317" t="n">
        <f aca="false">COUNTIF(GI$57:GI$60,GI60)+COUNTIF(GK$57:GK$60,GI60)</f>
        <v>0</v>
      </c>
      <c r="GP60" s="229" t="str">
        <f aca="false">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29" t="str">
        <f aca="false">IF((GP60&lt;&gt;""),IF(OR(GI70+GK70&lt;&gt;GI74+GK74,PrSettings!$M$4="●"),((GI70+GK70-GI74-GK74)=(GM60-GN60))*(GP60=1),0),"")</f>
        <v/>
      </c>
      <c r="GR60" s="229" t="str">
        <f aca="false">IF(GQ60&lt;&gt;"",IF(GP60="0",0,(GI70+GK70=GM60)*(GI74+GK74=GN60)),"")</f>
        <v/>
      </c>
      <c r="GS60" s="229" t="str">
        <f aca="false">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47" t="str">
        <f aca="false">IF(($C$57&amp;$C$58&amp;$C$59&amp;$C$60&amp;$E$57&amp;$E$58&amp;$E$59&amp;$E$60&lt;&gt;"")*(GI$57&amp;GI$58&amp;GI$59&amp;GI$60&amp;GK$57&amp;GK$58&amp;GK$59&amp;GK$60&lt;&gt;"")*(GI60&amp;GK60&lt;&gt;""),IF(GO60&lt;&gt;1,0,COUNTIF($B$57:$B$60,GI60)+COUNTIF($D$57:$D$60,GI60))+IF(GO55&lt;&gt;1,0,COUNTIF($B$57:$B$60,GK60)+COUNTIF($D$57:$D$60,GK60)),"")</f>
        <v/>
      </c>
      <c r="GV60" s="242"/>
      <c r="GW60" s="228" t="str">
        <f aca="false">IF(GV60="","",VLOOKUP(GV60,Language!$D$5:$E$63,2,0))</f>
        <v/>
      </c>
      <c r="GX60" s="232"/>
      <c r="GY60" s="228" t="str">
        <f aca="false">IF(GX60="","",VLOOKUP(GX60,Language!$D$5:$E$63,2,0))</f>
        <v/>
      </c>
      <c r="GZ60" s="232"/>
      <c r="HA60" s="232"/>
      <c r="HB60" s="317" t="n">
        <f aca="false">COUNTIF(GV$57:GV$60,GV60)+COUNTIF(GX$57:GX$60,GV60)</f>
        <v>0</v>
      </c>
      <c r="HC60" s="229" t="str">
        <f aca="false">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29" t="str">
        <f aca="false">IF((HC60&lt;&gt;""),IF(OR(GV70+GX70&lt;&gt;GV74+GX74,PrSettings!$M$4="●"),((GV70+GX70-GV74-GX74)=(GZ60-HA60))*(HC60=1),0),"")</f>
        <v/>
      </c>
      <c r="HE60" s="229" t="str">
        <f aca="false">IF(HD60&lt;&gt;"",IF(HC60="0",0,(GV70+GX70=GZ60)*(GV74+GX74=HA60)),"")</f>
        <v/>
      </c>
      <c r="HF60" s="229" t="str">
        <f aca="false">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47" t="str">
        <f aca="false">IF(($C$57&amp;$C$58&amp;$C$59&amp;$C$60&amp;$E$57&amp;$E$58&amp;$E$59&amp;$E$60&lt;&gt;"")*(GV$57&amp;GV$58&amp;GV$59&amp;GV$60&amp;GX$57&amp;GX$58&amp;GX$59&amp;GX$60&lt;&gt;"")*(GV60&amp;GX60&lt;&gt;""),IF(HB60&lt;&gt;1,0,COUNTIF($B$57:$B$60,GV60)+COUNTIF($D$57:$D$60,GV60))+IF(HB55&lt;&gt;1,0,COUNTIF($B$57:$B$60,GX60)+COUNTIF($D$57:$D$60,GX60)),"")</f>
        <v/>
      </c>
      <c r="HI60" s="242"/>
      <c r="HJ60" s="228" t="str">
        <f aca="false">IF(HI60="","",VLOOKUP(HI60,Language!$D$5:$E$63,2,0))</f>
        <v/>
      </c>
      <c r="HK60" s="232"/>
      <c r="HL60" s="228" t="str">
        <f aca="false">IF(HK60="","",VLOOKUP(HK60,Language!$D$5:$E$63,2,0))</f>
        <v/>
      </c>
      <c r="HM60" s="232"/>
      <c r="HN60" s="232"/>
      <c r="HO60" s="317" t="n">
        <f aca="false">COUNTIF(HI$57:HI$60,HI60)+COUNTIF(HK$57:HK$60,HI60)</f>
        <v>0</v>
      </c>
      <c r="HP60" s="229" t="str">
        <f aca="false">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29" t="str">
        <f aca="false">IF((HP60&lt;&gt;""),IF(OR(HI70+HK70&lt;&gt;HI74+HK74,PrSettings!$M$4="●"),((HI70+HK70-HI74-HK74)=(HM60-HN60))*(HP60=1),0),"")</f>
        <v/>
      </c>
      <c r="HR60" s="229" t="str">
        <f aca="false">IF(HQ60&lt;&gt;"",IF(HP60="0",0,(HI70+HK70=HM60)*(HI74+HK74=HN60)),"")</f>
        <v/>
      </c>
      <c r="HS60" s="229" t="str">
        <f aca="false">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47" t="str">
        <f aca="false">IF(($C$57&amp;$C$58&amp;$C$59&amp;$C$60&amp;$E$57&amp;$E$58&amp;$E$59&amp;$E$60&lt;&gt;"")*(HI$57&amp;HI$58&amp;HI$59&amp;HI$60&amp;HK$57&amp;HK$58&amp;HK$59&amp;HK$60&lt;&gt;"")*(HI60&amp;HK60&lt;&gt;""),IF(HO60&lt;&gt;1,0,COUNTIF($B$57:$B$60,HI60)+COUNTIF($D$57:$D$60,HI60))+IF(HO55&lt;&gt;1,0,COUNTIF($B$57:$B$60,HK60)+COUNTIF($D$57:$D$60,HK60)),"")</f>
        <v/>
      </c>
      <c r="HV60" s="242"/>
      <c r="HW60" s="228" t="str">
        <f aca="false">IF(HV60="","",VLOOKUP(HV60,Language!$D$5:$E$63,2,0))</f>
        <v/>
      </c>
      <c r="HX60" s="232"/>
      <c r="HY60" s="228" t="str">
        <f aca="false">IF(HX60="","",VLOOKUP(HX60,Language!$D$5:$E$63,2,0))</f>
        <v/>
      </c>
      <c r="HZ60" s="232"/>
      <c r="IA60" s="232"/>
      <c r="IB60" s="317" t="n">
        <f aca="false">COUNTIF(HV$57:HV$60,HV60)+COUNTIF(HX$57:HX$60,HV60)</f>
        <v>0</v>
      </c>
      <c r="IC60" s="229" t="str">
        <f aca="false">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29" t="str">
        <f aca="false">IF((IC60&lt;&gt;""),IF(OR(HV70+HX70&lt;&gt;HV74+HX74,PrSettings!$M$4="●"),((HV70+HX70-HV74-HX74)=(HZ60-IA60))*(IC60=1),0),"")</f>
        <v/>
      </c>
      <c r="IE60" s="229" t="str">
        <f aca="false">IF(ID60&lt;&gt;"",IF(IC60="0",0,(HV70+HX70=HZ60)*(HV74+HX74=IA60)),"")</f>
        <v/>
      </c>
      <c r="IF60" s="229" t="str">
        <f aca="false">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47" t="str">
        <f aca="false">IF(($C$57&amp;$C$58&amp;$C$59&amp;$C$60&amp;$E$57&amp;$E$58&amp;$E$59&amp;$E$60&lt;&gt;"")*(HV$57&amp;HV$58&amp;HV$59&amp;HV$60&amp;HX$57&amp;HX$58&amp;HX$59&amp;HX$60&lt;&gt;"")*(HV60&amp;HX60&lt;&gt;""),IF(IB60&lt;&gt;1,0,COUNTIF($B$57:$B$60,HV60)+COUNTIF($D$57:$D$60,HV60))+IF(IB55&lt;&gt;1,0,COUNTIF($B$57:$B$60,HX60)+COUNTIF($D$57:$D$60,HX60)),"")</f>
        <v/>
      </c>
      <c r="II60" s="242"/>
      <c r="IJ60" s="228" t="str">
        <f aca="false">IF(II60="","",VLOOKUP(II60,Language!$D$5:$E$63,2,0))</f>
        <v/>
      </c>
      <c r="IK60" s="232"/>
      <c r="IL60" s="228" t="str">
        <f aca="false">IF(IK60="","",VLOOKUP(IK60,Language!$D$5:$E$63,2,0))</f>
        <v/>
      </c>
      <c r="IM60" s="232"/>
      <c r="IN60" s="232"/>
      <c r="IO60" s="317" t="n">
        <f aca="false">COUNTIF(II$57:II$60,II60)+COUNTIF(IK$57:IK$60,II60)</f>
        <v>0</v>
      </c>
      <c r="IP60" s="229" t="str">
        <f aca="false">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29" t="str">
        <f aca="false">IF((IP60&lt;&gt;""),IF(OR(II70+IK70&lt;&gt;II74+IK74,PrSettings!$M$4="●"),((II70+IK70-II74-IK74)=(IM60-IN60))*(IP60=1),0),"")</f>
        <v/>
      </c>
      <c r="IR60" s="229" t="str">
        <f aca="false">IF(IQ60&lt;&gt;"",IF(IP60="0",0,(II70+IK70=IM60)*(II74+IK74=IN60)),"")</f>
        <v/>
      </c>
      <c r="IS60" s="229" t="str">
        <f aca="false">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47" t="str">
        <f aca="false">IF(($C$57&amp;$C$58&amp;$C$59&amp;$C$60&amp;$E$57&amp;$E$58&amp;$E$59&amp;$E$60&lt;&gt;"")*(II$57&amp;II$58&amp;II$59&amp;II$60&amp;IK$57&amp;IK$58&amp;IK$59&amp;IK$60&lt;&gt;"")*(II60&amp;IK60&lt;&gt;""),IF(IO60&lt;&gt;1,0,COUNTIF($B$57:$B$60,II60)+COUNTIF($D$57:$D$60,II60))+IF(IO55&lt;&gt;1,0,COUNTIF($B$57:$B$60,IK60)+COUNTIF($D$57:$D$60,IK60)),"")</f>
        <v/>
      </c>
      <c r="IV60" s="242"/>
      <c r="IW60" s="228" t="str">
        <f aca="false">IF(IV60="","",VLOOKUP(IV60,Language!$D$5:$E$63,2,0))</f>
        <v/>
      </c>
      <c r="IX60" s="232"/>
      <c r="IY60" s="228" t="str">
        <f aca="false">IF(IX60="","",VLOOKUP(IX60,Language!$D$5:$E$63,2,0))</f>
        <v/>
      </c>
      <c r="IZ60" s="232"/>
      <c r="JA60" s="232"/>
      <c r="JB60" s="317" t="n">
        <f aca="false">COUNTIF(IV$57:IV$60,IV60)+COUNTIF(IX$57:IX$60,IV60)</f>
        <v>0</v>
      </c>
      <c r="JC60" s="229" t="str">
        <f aca="false">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29" t="str">
        <f aca="false">IF((JC60&lt;&gt;""),IF(OR(IV70+IX70&lt;&gt;IV74+IX74,PrSettings!$M$4="●"),((IV70+IX70-IV74-IX74)=(IZ60-JA60))*(JC60=1),0),"")</f>
        <v/>
      </c>
      <c r="JE60" s="229" t="str">
        <f aca="false">IF(JD60&lt;&gt;"",IF(JC60="0",0,(IV70+IX70=IZ60)*(IV74+IX74=JA60)),"")</f>
        <v/>
      </c>
      <c r="JF60" s="229" t="str">
        <f aca="false">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47" t="str">
        <f aca="false">IF(($C$57&amp;$C$58&amp;$C$59&amp;$C$60&amp;$E$57&amp;$E$58&amp;$E$59&amp;$E$60&lt;&gt;"")*(IV$57&amp;IV$58&amp;IV$59&amp;IV$60&amp;IX$57&amp;IX$58&amp;IX$59&amp;IX$60&lt;&gt;"")*(IV60&amp;IX60&lt;&gt;""),IF(JB60&lt;&gt;1,0,COUNTIF($B$57:$B$60,IV60)+COUNTIF($D$57:$D$60,IV60))+IF(JB55&lt;&gt;1,0,COUNTIF($B$57:$B$60,IX60)+COUNTIF($D$57:$D$60,IX60)),"")</f>
        <v/>
      </c>
      <c r="JI60" s="242"/>
      <c r="JJ60" s="228" t="str">
        <f aca="false">IF(JI60="","",VLOOKUP(JI60,Language!$D$5:$E$63,2,0))</f>
        <v/>
      </c>
      <c r="JK60" s="232"/>
      <c r="JL60" s="228" t="str">
        <f aca="false">IF(JK60="","",VLOOKUP(JK60,Language!$D$5:$E$63,2,0))</f>
        <v/>
      </c>
      <c r="JM60" s="232"/>
      <c r="JN60" s="232"/>
      <c r="JO60" s="317" t="n">
        <f aca="false">COUNTIF(JI$57:JI$60,JI60)+COUNTIF(JK$57:JK$60,JI60)</f>
        <v>0</v>
      </c>
      <c r="JP60" s="229" t="str">
        <f aca="false">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29" t="str">
        <f aca="false">IF((JP60&lt;&gt;""),IF(OR(JI70+JK70&lt;&gt;JI74+JK74,PrSettings!$M$4="●"),((JI70+JK70-JI74-JK74)=(JM60-JN60))*(JP60=1),0),"")</f>
        <v/>
      </c>
      <c r="JR60" s="229" t="str">
        <f aca="false">IF(JQ60&lt;&gt;"",IF(JP60="0",0,(JI70+JK70=JM60)*(JI74+JK74=JN60)),"")</f>
        <v/>
      </c>
      <c r="JS60" s="229" t="str">
        <f aca="false">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47" t="str">
        <f aca="false">IF(($C$57&amp;$C$58&amp;$C$59&amp;$C$60&amp;$E$57&amp;$E$58&amp;$E$59&amp;$E$60&lt;&gt;"")*(JI$57&amp;JI$58&amp;JI$59&amp;JI$60&amp;JK$57&amp;JK$58&amp;JK$59&amp;JK$60&lt;&gt;"")*(JI60&amp;JK60&lt;&gt;""),IF(JO60&lt;&gt;1,0,COUNTIF($B$57:$B$60,JI60)+COUNTIF($D$57:$D$60,JI60))+IF(JO55&lt;&gt;1,0,COUNTIF($B$57:$B$60,JK60)+COUNTIF($D$57:$D$60,JK60)),"")</f>
        <v/>
      </c>
      <c r="JV60" s="242"/>
      <c r="JW60" s="228" t="str">
        <f aca="false">IF(JV60="","",VLOOKUP(JV60,Language!$D$5:$E$63,2,0))</f>
        <v/>
      </c>
      <c r="JX60" s="232"/>
      <c r="JY60" s="228" t="str">
        <f aca="false">IF(JX60="","",VLOOKUP(JX60,Language!$D$5:$E$63,2,0))</f>
        <v/>
      </c>
      <c r="JZ60" s="232"/>
      <c r="KA60" s="232"/>
      <c r="KB60" s="317" t="n">
        <f aca="false">COUNTIF(JV$57:JV$60,JV60)+COUNTIF(JX$57:JX$60,JV60)</f>
        <v>0</v>
      </c>
      <c r="KC60" s="229" t="str">
        <f aca="false">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29" t="str">
        <f aca="false">IF((KC60&lt;&gt;""),IF(OR(JV70+JX70&lt;&gt;JV74+JX74,PrSettings!$M$4="●"),((JV70+JX70-JV74-JX74)=(JZ60-KA60))*(KC60=1),0),"")</f>
        <v/>
      </c>
      <c r="KE60" s="229" t="str">
        <f aca="false">IF(KD60&lt;&gt;"",IF(KC60="0",0,(JV70+JX70=JZ60)*(JV74+JX74=KA60)),"")</f>
        <v/>
      </c>
      <c r="KF60" s="229" t="str">
        <f aca="false">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47" t="str">
        <f aca="false">IF(($C$57&amp;$C$58&amp;$C$59&amp;$C$60&amp;$E$57&amp;$E$58&amp;$E$59&amp;$E$60&lt;&gt;"")*(JV$57&amp;JV$58&amp;JV$59&amp;JV$60&amp;JX$57&amp;JX$58&amp;JX$59&amp;JX$60&lt;&gt;"")*(JV60&amp;JX60&lt;&gt;""),IF(KB60&lt;&gt;1,0,COUNTIF($B$57:$B$60,JV60)+COUNTIF($D$57:$D$60,JV60))+IF(KB55&lt;&gt;1,0,COUNTIF($B$57:$B$60,JX60)+COUNTIF($D$57:$D$60,JX60)),"")</f>
        <v/>
      </c>
      <c r="KI60" s="242"/>
      <c r="KJ60" s="228" t="str">
        <f aca="false">IF(KI60="","",VLOOKUP(KI60,Language!$D$5:$E$63,2,0))</f>
        <v/>
      </c>
      <c r="KK60" s="232"/>
      <c r="KL60" s="228" t="str">
        <f aca="false">IF(KK60="","",VLOOKUP(KK60,Language!$D$5:$E$63,2,0))</f>
        <v/>
      </c>
      <c r="KM60" s="232"/>
      <c r="KN60" s="232"/>
      <c r="KO60" s="317" t="n">
        <f aca="false">COUNTIF(KI$57:KI$60,KI60)+COUNTIF(KK$57:KK$60,KI60)</f>
        <v>0</v>
      </c>
      <c r="KP60" s="229" t="str">
        <f aca="false">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29" t="str">
        <f aca="false">IF((KP60&lt;&gt;""),IF(OR(KI70+KK70&lt;&gt;KI74+KK74,PrSettings!$M$4="●"),((KI70+KK70-KI74-KK74)=(KM60-KN60))*(KP60=1),0),"")</f>
        <v/>
      </c>
      <c r="KR60" s="229" t="str">
        <f aca="false">IF(KQ60&lt;&gt;"",IF(KP60="0",0,(KI70+KK70=KM60)*(KI74+KK74=KN60)),"")</f>
        <v/>
      </c>
      <c r="KS60" s="229" t="str">
        <f aca="false">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47" t="str">
        <f aca="false">IF(($C$57&amp;$C$58&amp;$C$59&amp;$C$60&amp;$E$57&amp;$E$58&amp;$E$59&amp;$E$60&lt;&gt;"")*(KI$57&amp;KI$58&amp;KI$59&amp;KI$60&amp;KK$57&amp;KK$58&amp;KK$59&amp;KK$60&lt;&gt;"")*(KI60&amp;KK60&lt;&gt;""),IF(KO60&lt;&gt;1,0,COUNTIF($B$57:$B$60,KI60)+COUNTIF($D$57:$D$60,KI60))+IF(KO55&lt;&gt;1,0,COUNTIF($B$57:$B$60,KK60)+COUNTIF($D$57:$D$60,KK60)),"")</f>
        <v/>
      </c>
      <c r="KV60" s="242"/>
      <c r="KW60" s="228" t="str">
        <f aca="false">IF(KV60="","",VLOOKUP(KV60,Language!$D$5:$E$63,2,0))</f>
        <v/>
      </c>
      <c r="KX60" s="232"/>
      <c r="KY60" s="228" t="str">
        <f aca="false">IF(KX60="","",VLOOKUP(KX60,Language!$D$5:$E$63,2,0))</f>
        <v/>
      </c>
      <c r="KZ60" s="232"/>
      <c r="LA60" s="232"/>
      <c r="LB60" s="317" t="n">
        <f aca="false">COUNTIF(KV$57:KV$60,KV60)+COUNTIF(KX$57:KX$60,KV60)</f>
        <v>0</v>
      </c>
      <c r="LC60" s="229" t="str">
        <f aca="false">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29" t="str">
        <f aca="false">IF((LC60&lt;&gt;""),IF(OR(KV70+KX70&lt;&gt;KV74+KX74,PrSettings!$M$4="●"),((KV70+KX70-KV74-KX74)=(KZ60-LA60))*(LC60=1),0),"")</f>
        <v/>
      </c>
      <c r="LE60" s="229" t="str">
        <f aca="false">IF(LD60&lt;&gt;"",IF(LC60="0",0,(KV70+KX70=KZ60)*(KV74+KX74=LA60)),"")</f>
        <v/>
      </c>
      <c r="LF60" s="229" t="str">
        <f aca="false">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47" t="str">
        <f aca="false">IF(($C$57&amp;$C$58&amp;$C$59&amp;$C$60&amp;$E$57&amp;$E$58&amp;$E$59&amp;$E$60&lt;&gt;"")*(KV$57&amp;KV$58&amp;KV$59&amp;KV$60&amp;KX$57&amp;KX$58&amp;KX$59&amp;KX$60&lt;&gt;"")*(KV60&amp;KX60&lt;&gt;""),IF(LB60&lt;&gt;1,0,COUNTIF($B$57:$B$60,KV60)+COUNTIF($D$57:$D$60,KV60))+IF(LB55&lt;&gt;1,0,COUNTIF($B$57:$B$60,KX60)+COUNTIF($D$57:$D$60,KX60)),"")</f>
        <v/>
      </c>
      <c r="LI60" s="242"/>
      <c r="LJ60" s="228" t="str">
        <f aca="false">IF(LI60="","",VLOOKUP(LI60,Language!$D$5:$E$63,2,0))</f>
        <v/>
      </c>
      <c r="LK60" s="232"/>
      <c r="LL60" s="228" t="str">
        <f aca="false">IF(LK60="","",VLOOKUP(LK60,Language!$D$5:$E$63,2,0))</f>
        <v/>
      </c>
      <c r="LM60" s="232"/>
      <c r="LN60" s="232"/>
      <c r="LO60" s="317" t="n">
        <f aca="false">COUNTIF(LI$57:LI$60,LI60)+COUNTIF(LK$57:LK$60,LI60)</f>
        <v>0</v>
      </c>
      <c r="LP60" s="229" t="str">
        <f aca="false">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29" t="str">
        <f aca="false">IF((LP60&lt;&gt;""),IF(OR(LI70+LK70&lt;&gt;LI74+LK74,PrSettings!$M$4="●"),((LI70+LK70-LI74-LK74)=(LM60-LN60))*(LP60=1),0),"")</f>
        <v/>
      </c>
      <c r="LR60" s="229" t="str">
        <f aca="false">IF(LQ60&lt;&gt;"",IF(LP60="0",0,(LI70+LK70=LM60)*(LI74+LK74=LN60)),"")</f>
        <v/>
      </c>
      <c r="LS60" s="229" t="str">
        <f aca="false">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47" t="str">
        <f aca="false">IF(($C$57&amp;$C$58&amp;$C$59&amp;$C$60&amp;$E$57&amp;$E$58&amp;$E$59&amp;$E$60&lt;&gt;"")*(LI$57&amp;LI$58&amp;LI$59&amp;LI$60&amp;LK$57&amp;LK$58&amp;LK$59&amp;LK$60&lt;&gt;"")*(LI60&amp;LK60&lt;&gt;""),IF(LO60&lt;&gt;1,0,COUNTIF($B$57:$B$60,LI60)+COUNTIF($D$57:$D$60,LI60))+IF(LO55&lt;&gt;1,0,COUNTIF($B$57:$B$60,LK60)+COUNTIF($D$57:$D$60,LK60)),"")</f>
        <v/>
      </c>
      <c r="LV60" s="242"/>
      <c r="LW60" s="228" t="str">
        <f aca="false">IF(LV60="","",VLOOKUP(LV60,Language!$D$5:$E$63,2,0))</f>
        <v/>
      </c>
      <c r="LX60" s="232"/>
      <c r="LY60" s="228" t="str">
        <f aca="false">IF(LX60="","",VLOOKUP(LX60,Language!$D$5:$E$63,2,0))</f>
        <v/>
      </c>
      <c r="LZ60" s="232"/>
      <c r="MA60" s="232"/>
      <c r="MB60" s="317" t="n">
        <f aca="false">COUNTIF(LV$57:LV$60,LV60)+COUNTIF(LX$57:LX$60,LV60)</f>
        <v>0</v>
      </c>
      <c r="MC60" s="229" t="str">
        <f aca="false">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29" t="str">
        <f aca="false">IF((MC60&lt;&gt;""),IF(OR(LV70+LX70&lt;&gt;LV74+LX74,PrSettings!$M$4="●"),((LV70+LX70-LV74-LX74)=(LZ60-MA60))*(MC60=1),0),"")</f>
        <v/>
      </c>
      <c r="ME60" s="229" t="str">
        <f aca="false">IF(MD60&lt;&gt;"",IF(MC60="0",0,(LV70+LX70=LZ60)*(LV74+LX74=MA60)),"")</f>
        <v/>
      </c>
      <c r="MF60" s="229" t="str">
        <f aca="false">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47" t="str">
        <f aca="false">IF(($C$57&amp;$C$58&amp;$C$59&amp;$C$60&amp;$E$57&amp;$E$58&amp;$E$59&amp;$E$60&lt;&gt;"")*(LV$57&amp;LV$58&amp;LV$59&amp;LV$60&amp;LX$57&amp;LX$58&amp;LX$59&amp;LX$60&lt;&gt;"")*(LV60&amp;LX60&lt;&gt;""),IF(MB60&lt;&gt;1,0,COUNTIF($B$57:$B$60,LV60)+COUNTIF($D$57:$D$60,LV60))+IF(MB55&lt;&gt;1,0,COUNTIF($B$57:$B$60,LX60)+COUNTIF($D$57:$D$60,LX60)),"")</f>
        <v/>
      </c>
    </row>
    <row r="61" customFormat="false" ht="24" hidden="false" customHeight="true" outlineLevel="0" collapsed="false">
      <c r="A61" s="153"/>
      <c r="B61" s="217" t="str">
        <f aca="false">Language!$E$184</f>
        <v>Semi-Final</v>
      </c>
      <c r="C61" s="218"/>
      <c r="D61" s="239"/>
      <c r="E61" s="220"/>
      <c r="F61" s="240"/>
      <c r="G61" s="241"/>
      <c r="H61" s="107"/>
      <c r="I61" s="217" t="str">
        <f aca="false">$B61</f>
        <v>Semi-Final</v>
      </c>
      <c r="J61" s="219"/>
      <c r="K61" s="219"/>
      <c r="L61" s="220"/>
      <c r="M61" s="223"/>
      <c r="N61" s="224"/>
      <c r="O61" s="221"/>
      <c r="P61" s="221"/>
      <c r="Q61" s="225"/>
      <c r="R61" s="220"/>
      <c r="S61" s="220"/>
      <c r="T61" s="226"/>
      <c r="V61" s="217" t="str">
        <f aca="false">$B61</f>
        <v>Semi-Final</v>
      </c>
      <c r="W61" s="219"/>
      <c r="X61" s="219"/>
      <c r="Y61" s="220"/>
      <c r="Z61" s="223"/>
      <c r="AA61" s="224"/>
      <c r="AB61" s="221"/>
      <c r="AC61" s="221"/>
      <c r="AD61" s="225"/>
      <c r="AE61" s="220"/>
      <c r="AF61" s="220"/>
      <c r="AG61" s="226"/>
      <c r="AI61" s="217" t="str">
        <f aca="false">$B61</f>
        <v>Semi-Final</v>
      </c>
      <c r="AJ61" s="219"/>
      <c r="AK61" s="219"/>
      <c r="AL61" s="220"/>
      <c r="AM61" s="223"/>
      <c r="AN61" s="224"/>
      <c r="AO61" s="221"/>
      <c r="AP61" s="221"/>
      <c r="AQ61" s="225"/>
      <c r="AR61" s="220"/>
      <c r="AS61" s="220"/>
      <c r="AT61" s="226"/>
      <c r="AV61" s="217" t="str">
        <f aca="false">$B61</f>
        <v>Semi-Final</v>
      </c>
      <c r="AW61" s="219"/>
      <c r="AX61" s="219"/>
      <c r="AY61" s="220"/>
      <c r="AZ61" s="223"/>
      <c r="BA61" s="224"/>
      <c r="BB61" s="221"/>
      <c r="BC61" s="221"/>
      <c r="BD61" s="225"/>
      <c r="BE61" s="220"/>
      <c r="BF61" s="220"/>
      <c r="BG61" s="226"/>
      <c r="BI61" s="217" t="str">
        <f aca="false">$B61</f>
        <v>Semi-Final</v>
      </c>
      <c r="BJ61" s="219"/>
      <c r="BK61" s="219"/>
      <c r="BL61" s="220"/>
      <c r="BM61" s="223"/>
      <c r="BN61" s="224"/>
      <c r="BO61" s="221"/>
      <c r="BP61" s="221"/>
      <c r="BQ61" s="225"/>
      <c r="BR61" s="220"/>
      <c r="BS61" s="220"/>
      <c r="BT61" s="226"/>
      <c r="BV61" s="217" t="str">
        <f aca="false">$B61</f>
        <v>Semi-Final</v>
      </c>
      <c r="BW61" s="219"/>
      <c r="BX61" s="219"/>
      <c r="BY61" s="220"/>
      <c r="BZ61" s="223"/>
      <c r="CA61" s="224"/>
      <c r="CB61" s="221"/>
      <c r="CC61" s="221"/>
      <c r="CD61" s="225"/>
      <c r="CE61" s="220"/>
      <c r="CF61" s="220"/>
      <c r="CG61" s="226"/>
      <c r="CI61" s="217" t="str">
        <f aca="false">$B61</f>
        <v>Semi-Final</v>
      </c>
      <c r="CJ61" s="219"/>
      <c r="CK61" s="219"/>
      <c r="CL61" s="220"/>
      <c r="CM61" s="223"/>
      <c r="CN61" s="224"/>
      <c r="CO61" s="221"/>
      <c r="CP61" s="221"/>
      <c r="CQ61" s="225"/>
      <c r="CR61" s="220"/>
      <c r="CS61" s="220"/>
      <c r="CT61" s="226"/>
      <c r="CV61" s="217" t="str">
        <f aca="false">$B61</f>
        <v>Semi-Final</v>
      </c>
      <c r="CW61" s="219"/>
      <c r="CX61" s="219"/>
      <c r="CY61" s="220"/>
      <c r="CZ61" s="223"/>
      <c r="DA61" s="224"/>
      <c r="DB61" s="221"/>
      <c r="DC61" s="221"/>
      <c r="DD61" s="225"/>
      <c r="DE61" s="220"/>
      <c r="DF61" s="220"/>
      <c r="DG61" s="226"/>
      <c r="DI61" s="217" t="str">
        <f aca="false">$B61</f>
        <v>Semi-Final</v>
      </c>
      <c r="DJ61" s="219"/>
      <c r="DK61" s="219"/>
      <c r="DL61" s="220"/>
      <c r="DM61" s="223"/>
      <c r="DN61" s="224"/>
      <c r="DO61" s="221"/>
      <c r="DP61" s="221"/>
      <c r="DQ61" s="225"/>
      <c r="DR61" s="220"/>
      <c r="DS61" s="220"/>
      <c r="DT61" s="226"/>
      <c r="DV61" s="217" t="str">
        <f aca="false">$B61</f>
        <v>Semi-Final</v>
      </c>
      <c r="DW61" s="219"/>
      <c r="DX61" s="219"/>
      <c r="DY61" s="220"/>
      <c r="DZ61" s="223"/>
      <c r="EA61" s="224"/>
      <c r="EB61" s="221"/>
      <c r="EC61" s="221"/>
      <c r="ED61" s="225"/>
      <c r="EE61" s="220"/>
      <c r="EF61" s="220"/>
      <c r="EG61" s="226"/>
      <c r="EI61" s="217" t="str">
        <f aca="false">$B61</f>
        <v>Semi-Final</v>
      </c>
      <c r="EJ61" s="219"/>
      <c r="EK61" s="219"/>
      <c r="EL61" s="220"/>
      <c r="EM61" s="223"/>
      <c r="EN61" s="224"/>
      <c r="EO61" s="221"/>
      <c r="EP61" s="221"/>
      <c r="EQ61" s="225"/>
      <c r="ER61" s="220"/>
      <c r="ES61" s="220"/>
      <c r="ET61" s="226"/>
      <c r="EV61" s="217" t="str">
        <f aca="false">$B61</f>
        <v>Semi-Final</v>
      </c>
      <c r="EW61" s="219"/>
      <c r="EX61" s="219"/>
      <c r="EY61" s="220"/>
      <c r="EZ61" s="223"/>
      <c r="FA61" s="224"/>
      <c r="FB61" s="221"/>
      <c r="FC61" s="221"/>
      <c r="FD61" s="225"/>
      <c r="FE61" s="220"/>
      <c r="FF61" s="220"/>
      <c r="FG61" s="226"/>
      <c r="FI61" s="217" t="str">
        <f aca="false">$B61</f>
        <v>Semi-Final</v>
      </c>
      <c r="FJ61" s="219"/>
      <c r="FK61" s="219"/>
      <c r="FL61" s="220"/>
      <c r="FM61" s="223"/>
      <c r="FN61" s="224"/>
      <c r="FO61" s="221"/>
      <c r="FP61" s="221"/>
      <c r="FQ61" s="225"/>
      <c r="FR61" s="220"/>
      <c r="FS61" s="220"/>
      <c r="FT61" s="226"/>
      <c r="FV61" s="217" t="str">
        <f aca="false">$B61</f>
        <v>Semi-Final</v>
      </c>
      <c r="FW61" s="219"/>
      <c r="FX61" s="219"/>
      <c r="FY61" s="220"/>
      <c r="FZ61" s="223"/>
      <c r="GA61" s="224"/>
      <c r="GB61" s="221"/>
      <c r="GC61" s="221"/>
      <c r="GD61" s="225"/>
      <c r="GE61" s="220"/>
      <c r="GF61" s="220"/>
      <c r="GG61" s="226"/>
      <c r="GI61" s="217" t="str">
        <f aca="false">$B61</f>
        <v>Semi-Final</v>
      </c>
      <c r="GJ61" s="219"/>
      <c r="GK61" s="219"/>
      <c r="GL61" s="220"/>
      <c r="GM61" s="223"/>
      <c r="GN61" s="224"/>
      <c r="GO61" s="221"/>
      <c r="GP61" s="221"/>
      <c r="GQ61" s="225"/>
      <c r="GR61" s="220"/>
      <c r="GS61" s="220"/>
      <c r="GT61" s="226"/>
      <c r="GV61" s="217" t="str">
        <f aca="false">$B61</f>
        <v>Semi-Final</v>
      </c>
      <c r="GW61" s="219"/>
      <c r="GX61" s="219"/>
      <c r="GY61" s="220"/>
      <c r="GZ61" s="223"/>
      <c r="HA61" s="224"/>
      <c r="HB61" s="221"/>
      <c r="HC61" s="221"/>
      <c r="HD61" s="225"/>
      <c r="HE61" s="220"/>
      <c r="HF61" s="220"/>
      <c r="HG61" s="226"/>
      <c r="HI61" s="217" t="str">
        <f aca="false">$B61</f>
        <v>Semi-Final</v>
      </c>
      <c r="HJ61" s="219"/>
      <c r="HK61" s="219"/>
      <c r="HL61" s="220"/>
      <c r="HM61" s="223"/>
      <c r="HN61" s="224"/>
      <c r="HO61" s="221"/>
      <c r="HP61" s="221"/>
      <c r="HQ61" s="225"/>
      <c r="HR61" s="220"/>
      <c r="HS61" s="220"/>
      <c r="HT61" s="226"/>
      <c r="HV61" s="217" t="str">
        <f aca="false">$B61</f>
        <v>Semi-Final</v>
      </c>
      <c r="HW61" s="219"/>
      <c r="HX61" s="219"/>
      <c r="HY61" s="220"/>
      <c r="HZ61" s="223"/>
      <c r="IA61" s="224"/>
      <c r="IB61" s="221"/>
      <c r="IC61" s="221"/>
      <c r="ID61" s="225"/>
      <c r="IE61" s="220"/>
      <c r="IF61" s="220"/>
      <c r="IG61" s="226"/>
      <c r="II61" s="217" t="str">
        <f aca="false">$B61</f>
        <v>Semi-Final</v>
      </c>
      <c r="IJ61" s="219"/>
      <c r="IK61" s="219"/>
      <c r="IL61" s="220"/>
      <c r="IM61" s="223"/>
      <c r="IN61" s="224"/>
      <c r="IO61" s="221"/>
      <c r="IP61" s="221"/>
      <c r="IQ61" s="225"/>
      <c r="IR61" s="220"/>
      <c r="IS61" s="220"/>
      <c r="IT61" s="226"/>
      <c r="IV61" s="217" t="str">
        <f aca="false">$B61</f>
        <v>Semi-Final</v>
      </c>
      <c r="IW61" s="219"/>
      <c r="IX61" s="219"/>
      <c r="IY61" s="220"/>
      <c r="IZ61" s="223"/>
      <c r="JA61" s="224"/>
      <c r="JB61" s="221"/>
      <c r="JC61" s="221"/>
      <c r="JD61" s="225"/>
      <c r="JE61" s="220"/>
      <c r="JF61" s="220"/>
      <c r="JG61" s="226"/>
      <c r="JI61" s="217" t="str">
        <f aca="false">$B61</f>
        <v>Semi-Final</v>
      </c>
      <c r="JJ61" s="219"/>
      <c r="JK61" s="219"/>
      <c r="JL61" s="220"/>
      <c r="JM61" s="223"/>
      <c r="JN61" s="224"/>
      <c r="JO61" s="221"/>
      <c r="JP61" s="221"/>
      <c r="JQ61" s="225"/>
      <c r="JR61" s="220"/>
      <c r="JS61" s="220"/>
      <c r="JT61" s="226"/>
      <c r="JV61" s="217" t="str">
        <f aca="false">$B61</f>
        <v>Semi-Final</v>
      </c>
      <c r="JW61" s="219"/>
      <c r="JX61" s="219"/>
      <c r="JY61" s="220"/>
      <c r="JZ61" s="223"/>
      <c r="KA61" s="224"/>
      <c r="KB61" s="221"/>
      <c r="KC61" s="221"/>
      <c r="KD61" s="225"/>
      <c r="KE61" s="220"/>
      <c r="KF61" s="220"/>
      <c r="KG61" s="226"/>
      <c r="KI61" s="217" t="str">
        <f aca="false">$B61</f>
        <v>Semi-Final</v>
      </c>
      <c r="KJ61" s="219"/>
      <c r="KK61" s="219"/>
      <c r="KL61" s="220"/>
      <c r="KM61" s="223"/>
      <c r="KN61" s="224"/>
      <c r="KO61" s="221"/>
      <c r="KP61" s="221"/>
      <c r="KQ61" s="225"/>
      <c r="KR61" s="220"/>
      <c r="KS61" s="220"/>
      <c r="KT61" s="226"/>
      <c r="KV61" s="217" t="str">
        <f aca="false">$B61</f>
        <v>Semi-Final</v>
      </c>
      <c r="KW61" s="219"/>
      <c r="KX61" s="219"/>
      <c r="KY61" s="220"/>
      <c r="KZ61" s="223"/>
      <c r="LA61" s="224"/>
      <c r="LB61" s="221"/>
      <c r="LC61" s="221"/>
      <c r="LD61" s="225"/>
      <c r="LE61" s="220"/>
      <c r="LF61" s="220"/>
      <c r="LG61" s="226"/>
      <c r="LI61" s="217" t="str">
        <f aca="false">$B61</f>
        <v>Semi-Final</v>
      </c>
      <c r="LJ61" s="219"/>
      <c r="LK61" s="219"/>
      <c r="LL61" s="220"/>
      <c r="LM61" s="223"/>
      <c r="LN61" s="224"/>
      <c r="LO61" s="221"/>
      <c r="LP61" s="221"/>
      <c r="LQ61" s="225"/>
      <c r="LR61" s="220"/>
      <c r="LS61" s="220"/>
      <c r="LT61" s="226"/>
      <c r="LV61" s="217" t="str">
        <f aca="false">$B61</f>
        <v>Semi-Final</v>
      </c>
      <c r="LW61" s="219"/>
      <c r="LX61" s="219"/>
      <c r="LY61" s="220"/>
      <c r="LZ61" s="223"/>
      <c r="MA61" s="224"/>
      <c r="MB61" s="221"/>
      <c r="MC61" s="221"/>
      <c r="MD61" s="225"/>
      <c r="ME61" s="220"/>
      <c r="MF61" s="220"/>
      <c r="MG61" s="226"/>
    </row>
    <row r="62" customFormat="false" ht="15.75" hidden="false" customHeight="true" outlineLevel="0" collapsed="false">
      <c r="A62" s="153"/>
      <c r="B62" s="227" t="n">
        <f aca="false" t="array" ref="B62:B62">IF(C62="","",INDEX(Groups!$C$7:$C$35,MATCH(C62,Groups!$D$7:$D$35,0)))</f>
        <v>3</v>
      </c>
      <c r="C62" s="228" t="str">
        <f aca="true">INDIRECT("'"&amp;References!$A$1&amp;"'!"&amp;"$F$74")</f>
        <v>Spain</v>
      </c>
      <c r="D62" s="229" t="n">
        <f aca="false" t="array" ref="D62:D62">IF(E62="","",INDEX(Groups!$C$7:$C$35,MATCH(E62,Groups!$D$7:$D$35,0)))</f>
        <v>1</v>
      </c>
      <c r="E62" s="228" t="str">
        <f aca="true">INDIRECT("'"&amp;References!$A$1&amp;"'!"&amp;"$H$74")</f>
        <v>Portugal</v>
      </c>
      <c r="F62" s="230" t="n">
        <f aca="true">IF(AND(INDIRECT("'"&amp;References!$A$1&amp;"'!"&amp;"$F$75")&lt;&gt;"",INDIRECT("'"&amp;References!$A$1&amp;"'!"&amp;"$H$75")&lt;&gt;""),INDIRECT("'"&amp;References!$A$1&amp;"'!"&amp;"$F$75"),"")</f>
        <v>3</v>
      </c>
      <c r="G62" s="231" t="n">
        <f aca="true">IF(AND(INDIRECT("'"&amp;References!$A$1&amp;"'!"&amp;"$F$75")&lt;&gt;"",INDIRECT("'"&amp;References!$A$1&amp;"'!"&amp;"$H$75")&lt;&gt;""),INDIRECT("'"&amp;References!$A$1&amp;"'!"&amp;"$H$75"),"")</f>
        <v>3</v>
      </c>
      <c r="H62" s="107"/>
      <c r="I62" s="242"/>
      <c r="J62" s="228" t="str">
        <f aca="false">IF(I62="","",VLOOKUP(I62,Language!$D$5:$E$63,2,0))</f>
        <v/>
      </c>
      <c r="K62" s="232"/>
      <c r="L62" s="228" t="str">
        <f aca="false">IF(K62="","",VLOOKUP(K62,Language!$D$5:$E$63,2,0))</f>
        <v/>
      </c>
      <c r="M62" s="232"/>
      <c r="N62" s="232"/>
      <c r="O62" s="317" t="n">
        <f aca="false">COUNTIF(I$62:I$63,I62)+COUNTIF(K$62:K$63,I62)</f>
        <v>0</v>
      </c>
      <c r="P62" s="229" t="str">
        <f aca="false">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29" t="str">
        <f aca="false">IF((P62&lt;&gt;""),IF(OR(J66+J68&lt;&gt;J71+J73,PrSettings!$M$4="●"),((J66+J68-J71-J73)=(M62-N62))*(P62=1),0),"")</f>
        <v/>
      </c>
      <c r="R62" s="229" t="str">
        <f aca="false">IF(Q62&lt;&gt;"",IF(P62="0",0,(J66+J68=M62)*(J71+J73=N62)),"")</f>
        <v/>
      </c>
      <c r="S62" s="229" t="str">
        <f aca="false">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47" t="str">
        <f aca="false">IF(($C$62&amp;$C$63&amp;$E$62&amp;$E$63&lt;&gt;"")*(I$62&amp;I$63&amp;K$62&amp;K$63&lt;&gt;"")*(I62&amp;K62&lt;&gt;""),IF(O62&lt;&gt;1,0,COUNTIF($B$62:$B$63,I62)+COUNTIF($D$62:$D$63,I62))+IF(O50&lt;&gt;1,0,COUNTIF($B$62:$B$63,K62)+COUNTIF($D$62:$D$63,K62)),"")</f>
        <v/>
      </c>
      <c r="U62" s="33"/>
      <c r="V62" s="242"/>
      <c r="W62" s="228" t="str">
        <f aca="false">IF(V62="","",VLOOKUP(V62,Language!$D$5:$E$63,2,0))</f>
        <v/>
      </c>
      <c r="X62" s="232"/>
      <c r="Y62" s="228" t="str">
        <f aca="false">IF(X62="","",VLOOKUP(X62,Language!$D$5:$E$63,2,0))</f>
        <v/>
      </c>
      <c r="Z62" s="232"/>
      <c r="AA62" s="232"/>
      <c r="AB62" s="317" t="n">
        <f aca="false">COUNTIF(V$62:V$63,V62)+COUNTIF(X$62:X$63,V62)</f>
        <v>0</v>
      </c>
      <c r="AC62" s="229" t="str">
        <f aca="false">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29" t="str">
        <f aca="false">IF((AC62&lt;&gt;""),IF(OR(W66+W68&lt;&gt;W71+W73,PrSettings!$M$4="●"),((W66+W68-W71-W73)=(Z62-AA62))*(AC62=1),0),"")</f>
        <v/>
      </c>
      <c r="AE62" s="229" t="str">
        <f aca="false">IF(AD62&lt;&gt;"",IF(AC62="0",0,(W66+W68=Z62)*(W71+W73=AA62)),"")</f>
        <v/>
      </c>
      <c r="AF62" s="229" t="str">
        <f aca="false">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47" t="str">
        <f aca="false">IF(($C$62&amp;$C$63&amp;$E$62&amp;$E$63&lt;&gt;"")*(V$62&amp;V$63&amp;X$62&amp;X$63&lt;&gt;"")*(V62&amp;X62&lt;&gt;""),IF(AB62&lt;&gt;1,0,COUNTIF($B$62:$B$63,V62)+COUNTIF($D$62:$D$63,V62))+IF(AB50&lt;&gt;1,0,COUNTIF($B$62:$B$63,X62)+COUNTIF($D$62:$D$63,X62)),"")</f>
        <v/>
      </c>
      <c r="AI62" s="242"/>
      <c r="AJ62" s="228" t="str">
        <f aca="false">IF(AI62="","",VLOOKUP(AI62,Language!$D$5:$E$63,2,0))</f>
        <v/>
      </c>
      <c r="AK62" s="232"/>
      <c r="AL62" s="228" t="str">
        <f aca="false">IF(AK62="","",VLOOKUP(AK62,Language!$D$5:$E$63,2,0))</f>
        <v/>
      </c>
      <c r="AM62" s="232"/>
      <c r="AN62" s="232"/>
      <c r="AO62" s="317" t="n">
        <f aca="false">COUNTIF(AI$62:AI$63,AI62)+COUNTIF(AK$62:AK$63,AI62)</f>
        <v>0</v>
      </c>
      <c r="AP62" s="229" t="str">
        <f aca="false">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29" t="str">
        <f aca="false">IF((AP62&lt;&gt;""),IF(OR(AJ66+AJ68&lt;&gt;AJ71+AJ73,PrSettings!$M$4="●"),((AJ66+AJ68-AJ71-AJ73)=(AM62-AN62))*(AP62=1),0),"")</f>
        <v/>
      </c>
      <c r="AR62" s="229" t="str">
        <f aca="false">IF(AQ62&lt;&gt;"",IF(AP62="0",0,(AJ66+AJ68=AM62)*(AJ71+AJ73=AN62)),"")</f>
        <v/>
      </c>
      <c r="AS62" s="229" t="str">
        <f aca="false">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47" t="str">
        <f aca="false">IF(($C$62&amp;$C$63&amp;$E$62&amp;$E$63&lt;&gt;"")*(AI$62&amp;AI$63&amp;AK$62&amp;AK$63&lt;&gt;"")*(AI62&amp;AK62&lt;&gt;""),IF(AO62&lt;&gt;1,0,COUNTIF($B$62:$B$63,AI62)+COUNTIF($D$62:$D$63,AI62))+IF(AO50&lt;&gt;1,0,COUNTIF($B$62:$B$63,AK62)+COUNTIF($D$62:$D$63,AK62)),"")</f>
        <v/>
      </c>
      <c r="AV62" s="242"/>
      <c r="AW62" s="228" t="str">
        <f aca="false">IF(AV62="","",VLOOKUP(AV62,Language!$D$5:$E$63,2,0))</f>
        <v/>
      </c>
      <c r="AX62" s="232"/>
      <c r="AY62" s="228" t="str">
        <f aca="false">IF(AX62="","",VLOOKUP(AX62,Language!$D$5:$E$63,2,0))</f>
        <v/>
      </c>
      <c r="AZ62" s="232"/>
      <c r="BA62" s="232"/>
      <c r="BB62" s="317" t="n">
        <f aca="false">COUNTIF(AV$62:AV$63,AV62)+COUNTIF(AX$62:AX$63,AV62)</f>
        <v>0</v>
      </c>
      <c r="BC62" s="229" t="str">
        <f aca="false">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29" t="str">
        <f aca="false">IF((BC62&lt;&gt;""),IF(OR(AW66+AW68&lt;&gt;AW71+AW73,PrSettings!$M$4="●"),((AW66+AW68-AW71-AW73)=(AZ62-BA62))*(BC62=1),0),"")</f>
        <v/>
      </c>
      <c r="BE62" s="229" t="str">
        <f aca="false">IF(BD62&lt;&gt;"",IF(BC62="0",0,(AW66+AW68=AZ62)*(AW71+AW73=BA62)),"")</f>
        <v/>
      </c>
      <c r="BF62" s="229" t="str">
        <f aca="false">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47" t="str">
        <f aca="false">IF(($C$62&amp;$C$63&amp;$E$62&amp;$E$63&lt;&gt;"")*(AV$62&amp;AV$63&amp;AX$62&amp;AX$63&lt;&gt;"")*(AV62&amp;AX62&lt;&gt;""),IF(BB62&lt;&gt;1,0,COUNTIF($B$62:$B$63,AV62)+COUNTIF($D$62:$D$63,AV62))+IF(BB50&lt;&gt;1,0,COUNTIF($B$62:$B$63,AX62)+COUNTIF($D$62:$D$63,AX62)),"")</f>
        <v/>
      </c>
      <c r="BI62" s="242"/>
      <c r="BJ62" s="228" t="str">
        <f aca="false">IF(BI62="","",VLOOKUP(BI62,Language!$D$5:$E$63,2,0))</f>
        <v/>
      </c>
      <c r="BK62" s="232"/>
      <c r="BL62" s="228" t="str">
        <f aca="false">IF(BK62="","",VLOOKUP(BK62,Language!$D$5:$E$63,2,0))</f>
        <v/>
      </c>
      <c r="BM62" s="232"/>
      <c r="BN62" s="232"/>
      <c r="BO62" s="317" t="n">
        <f aca="false">COUNTIF(BI$62:BI$63,BI62)+COUNTIF(BK$62:BK$63,BI62)</f>
        <v>0</v>
      </c>
      <c r="BP62" s="229" t="str">
        <f aca="false">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29" t="str">
        <f aca="false">IF((BP62&lt;&gt;""),IF(OR(BJ66+BJ68&lt;&gt;BJ71+BJ73,PrSettings!$M$4="●"),((BJ66+BJ68-BJ71-BJ73)=(BM62-BN62))*(BP62=1),0),"")</f>
        <v/>
      </c>
      <c r="BR62" s="229" t="str">
        <f aca="false">IF(BQ62&lt;&gt;"",IF(BP62="0",0,(BJ66+BJ68=BM62)*(BJ71+BJ73=BN62)),"")</f>
        <v/>
      </c>
      <c r="BS62" s="229" t="str">
        <f aca="false">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47" t="str">
        <f aca="false">IF(($C$62&amp;$C$63&amp;$E$62&amp;$E$63&lt;&gt;"")*(BI$62&amp;BI$63&amp;BK$62&amp;BK$63&lt;&gt;"")*(BI62&amp;BK62&lt;&gt;""),IF(BO62&lt;&gt;1,0,COUNTIF($B$62:$B$63,BI62)+COUNTIF($D$62:$D$63,BI62))+IF(BO50&lt;&gt;1,0,COUNTIF($B$62:$B$63,BK62)+COUNTIF($D$62:$D$63,BK62)),"")</f>
        <v/>
      </c>
      <c r="BV62" s="242"/>
      <c r="BW62" s="228" t="str">
        <f aca="false">IF(BV62="","",VLOOKUP(BV62,Language!$D$5:$E$63,2,0))</f>
        <v/>
      </c>
      <c r="BX62" s="232"/>
      <c r="BY62" s="228" t="str">
        <f aca="false">IF(BX62="","",VLOOKUP(BX62,Language!$D$5:$E$63,2,0))</f>
        <v/>
      </c>
      <c r="BZ62" s="232"/>
      <c r="CA62" s="232"/>
      <c r="CB62" s="317" t="n">
        <f aca="false">COUNTIF(BV$62:BV$63,BV62)+COUNTIF(BX$62:BX$63,BV62)</f>
        <v>0</v>
      </c>
      <c r="CC62" s="229" t="str">
        <f aca="false">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29" t="str">
        <f aca="false">IF((CC62&lt;&gt;""),IF(OR(BW66+BW68&lt;&gt;BW71+BW73,PrSettings!$M$4="●"),((BW66+BW68-BW71-BW73)=(BZ62-CA62))*(CC62=1),0),"")</f>
        <v/>
      </c>
      <c r="CE62" s="229" t="str">
        <f aca="false">IF(CD62&lt;&gt;"",IF(CC62="0",0,(BW66+BW68=BZ62)*(BW71+BW73=CA62)),"")</f>
        <v/>
      </c>
      <c r="CF62" s="229" t="str">
        <f aca="false">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47" t="str">
        <f aca="false">IF(($C$62&amp;$C$63&amp;$E$62&amp;$E$63&lt;&gt;"")*(BV$62&amp;BV$63&amp;BX$62&amp;BX$63&lt;&gt;"")*(BV62&amp;BX62&lt;&gt;""),IF(CB62&lt;&gt;1,0,COUNTIF($B$62:$B$63,BV62)+COUNTIF($D$62:$D$63,BV62))+IF(CB50&lt;&gt;1,0,COUNTIF($B$62:$B$63,BX62)+COUNTIF($D$62:$D$63,BX62)),"")</f>
        <v/>
      </c>
      <c r="CI62" s="242"/>
      <c r="CJ62" s="228" t="str">
        <f aca="false">IF(CI62="","",VLOOKUP(CI62,Language!$D$5:$E$63,2,0))</f>
        <v/>
      </c>
      <c r="CK62" s="232"/>
      <c r="CL62" s="228" t="str">
        <f aca="false">IF(CK62="","",VLOOKUP(CK62,Language!$D$5:$E$63,2,0))</f>
        <v/>
      </c>
      <c r="CM62" s="232"/>
      <c r="CN62" s="232"/>
      <c r="CO62" s="317" t="n">
        <f aca="false">COUNTIF(CI$62:CI$63,CI62)+COUNTIF(CK$62:CK$63,CI62)</f>
        <v>0</v>
      </c>
      <c r="CP62" s="229" t="str">
        <f aca="false">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29" t="str">
        <f aca="false">IF((CP62&lt;&gt;""),IF(OR(CJ66+CJ68&lt;&gt;CJ71+CJ73,PrSettings!$M$4="●"),((CJ66+CJ68-CJ71-CJ73)=(CM62-CN62))*(CP62=1),0),"")</f>
        <v/>
      </c>
      <c r="CR62" s="229" t="str">
        <f aca="false">IF(CQ62&lt;&gt;"",IF(CP62="0",0,(CJ66+CJ68=CM62)*(CJ71+CJ73=CN62)),"")</f>
        <v/>
      </c>
      <c r="CS62" s="229" t="str">
        <f aca="false">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47" t="str">
        <f aca="false">IF(($C$62&amp;$C$63&amp;$E$62&amp;$E$63&lt;&gt;"")*(CI$62&amp;CI$63&amp;CK$62&amp;CK$63&lt;&gt;"")*(CI62&amp;CK62&lt;&gt;""),IF(CO62&lt;&gt;1,0,COUNTIF($B$62:$B$63,CI62)+COUNTIF($D$62:$D$63,CI62))+IF(CO50&lt;&gt;1,0,COUNTIF($B$62:$B$63,CK62)+COUNTIF($D$62:$D$63,CK62)),"")</f>
        <v/>
      </c>
      <c r="CV62" s="242"/>
      <c r="CW62" s="228" t="str">
        <f aca="false">IF(CV62="","",VLOOKUP(CV62,Language!$D$5:$E$63,2,0))</f>
        <v/>
      </c>
      <c r="CX62" s="232"/>
      <c r="CY62" s="228" t="str">
        <f aca="false">IF(CX62="","",VLOOKUP(CX62,Language!$D$5:$E$63,2,0))</f>
        <v/>
      </c>
      <c r="CZ62" s="232"/>
      <c r="DA62" s="232"/>
      <c r="DB62" s="317" t="n">
        <f aca="false">COUNTIF(CV$62:CV$63,CV62)+COUNTIF(CX$62:CX$63,CV62)</f>
        <v>0</v>
      </c>
      <c r="DC62" s="229" t="str">
        <f aca="false">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29" t="str">
        <f aca="false">IF((DC62&lt;&gt;""),IF(OR(CW66+CW68&lt;&gt;CW71+CW73,PrSettings!$M$4="●"),((CW66+CW68-CW71-CW73)=(CZ62-DA62))*(DC62=1),0),"")</f>
        <v/>
      </c>
      <c r="DE62" s="229" t="str">
        <f aca="false">IF(DD62&lt;&gt;"",IF(DC62="0",0,(CW66+CW68=CZ62)*(CW71+CW73=DA62)),"")</f>
        <v/>
      </c>
      <c r="DF62" s="229" t="str">
        <f aca="false">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47" t="str">
        <f aca="false">IF(($C$62&amp;$C$63&amp;$E$62&amp;$E$63&lt;&gt;"")*(CV$62&amp;CV$63&amp;CX$62&amp;CX$63&lt;&gt;"")*(CV62&amp;CX62&lt;&gt;""),IF(DB62&lt;&gt;1,0,COUNTIF($B$62:$B$63,CV62)+COUNTIF($D$62:$D$63,CV62))+IF(DB50&lt;&gt;1,0,COUNTIF($B$62:$B$63,CX62)+COUNTIF($D$62:$D$63,CX62)),"")</f>
        <v/>
      </c>
      <c r="DI62" s="242"/>
      <c r="DJ62" s="228" t="str">
        <f aca="false">IF(DI62="","",VLOOKUP(DI62,Language!$D$5:$E$63,2,0))</f>
        <v/>
      </c>
      <c r="DK62" s="232"/>
      <c r="DL62" s="228" t="str">
        <f aca="false">IF(DK62="","",VLOOKUP(DK62,Language!$D$5:$E$63,2,0))</f>
        <v/>
      </c>
      <c r="DM62" s="232"/>
      <c r="DN62" s="232"/>
      <c r="DO62" s="317" t="n">
        <f aca="false">COUNTIF(DI$62:DI$63,DI62)+COUNTIF(DK$62:DK$63,DI62)</f>
        <v>0</v>
      </c>
      <c r="DP62" s="229" t="str">
        <f aca="false">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29" t="str">
        <f aca="false">IF((DP62&lt;&gt;""),IF(OR(DJ66+DJ68&lt;&gt;DJ71+DJ73,PrSettings!$M$4="●"),((DJ66+DJ68-DJ71-DJ73)=(DM62-DN62))*(DP62=1),0),"")</f>
        <v/>
      </c>
      <c r="DR62" s="229" t="str">
        <f aca="false">IF(DQ62&lt;&gt;"",IF(DP62="0",0,(DJ66+DJ68=DM62)*(DJ71+DJ73=DN62)),"")</f>
        <v/>
      </c>
      <c r="DS62" s="229" t="str">
        <f aca="false">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47" t="str">
        <f aca="false">IF(($C$62&amp;$C$63&amp;$E$62&amp;$E$63&lt;&gt;"")*(DI$62&amp;DI$63&amp;DK$62&amp;DK$63&lt;&gt;"")*(DI62&amp;DK62&lt;&gt;""),IF(DO62&lt;&gt;1,0,COUNTIF($B$62:$B$63,DI62)+COUNTIF($D$62:$D$63,DI62))+IF(DO50&lt;&gt;1,0,COUNTIF($B$62:$B$63,DK62)+COUNTIF($D$62:$D$63,DK62)),"")</f>
        <v/>
      </c>
      <c r="DV62" s="242"/>
      <c r="DW62" s="228" t="str">
        <f aca="false">IF(DV62="","",VLOOKUP(DV62,Language!$D$5:$E$63,2,0))</f>
        <v/>
      </c>
      <c r="DX62" s="232"/>
      <c r="DY62" s="228" t="str">
        <f aca="false">IF(DX62="","",VLOOKUP(DX62,Language!$D$5:$E$63,2,0))</f>
        <v/>
      </c>
      <c r="DZ62" s="232"/>
      <c r="EA62" s="232"/>
      <c r="EB62" s="317" t="n">
        <f aca="false">COUNTIF(DV$62:DV$63,DV62)+COUNTIF(DX$62:DX$63,DV62)</f>
        <v>0</v>
      </c>
      <c r="EC62" s="229" t="str">
        <f aca="false">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29" t="str">
        <f aca="false">IF((EC62&lt;&gt;""),IF(OR(DW66+DW68&lt;&gt;DW71+DW73,PrSettings!$M$4="●"),((DW66+DW68-DW71-DW73)=(DZ62-EA62))*(EC62=1),0),"")</f>
        <v/>
      </c>
      <c r="EE62" s="229" t="str">
        <f aca="false">IF(ED62&lt;&gt;"",IF(EC62="0",0,(DW66+DW68=DZ62)*(DW71+DW73=EA62)),"")</f>
        <v/>
      </c>
      <c r="EF62" s="229" t="str">
        <f aca="false">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47" t="str">
        <f aca="false">IF(($C$62&amp;$C$63&amp;$E$62&amp;$E$63&lt;&gt;"")*(DV$62&amp;DV$63&amp;DX$62&amp;DX$63&lt;&gt;"")*(DV62&amp;DX62&lt;&gt;""),IF(EB62&lt;&gt;1,0,COUNTIF($B$62:$B$63,DV62)+COUNTIF($D$62:$D$63,DV62))+IF(EB50&lt;&gt;1,0,COUNTIF($B$62:$B$63,DX62)+COUNTIF($D$62:$D$63,DX62)),"")</f>
        <v/>
      </c>
      <c r="EI62" s="242"/>
      <c r="EJ62" s="228" t="str">
        <f aca="false">IF(EI62="","",VLOOKUP(EI62,Language!$D$5:$E$63,2,0))</f>
        <v/>
      </c>
      <c r="EK62" s="232"/>
      <c r="EL62" s="228" t="str">
        <f aca="false">IF(EK62="","",VLOOKUP(EK62,Language!$D$5:$E$63,2,0))</f>
        <v/>
      </c>
      <c r="EM62" s="232"/>
      <c r="EN62" s="232"/>
      <c r="EO62" s="317" t="n">
        <f aca="false">COUNTIF(EI$62:EI$63,EI62)+COUNTIF(EK$62:EK$63,EI62)</f>
        <v>0</v>
      </c>
      <c r="EP62" s="229" t="str">
        <f aca="false">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29" t="str">
        <f aca="false">IF((EP62&lt;&gt;""),IF(OR(EJ66+EJ68&lt;&gt;EJ71+EJ73,PrSettings!$M$4="●"),((EJ66+EJ68-EJ71-EJ73)=(EM62-EN62))*(EP62=1),0),"")</f>
        <v/>
      </c>
      <c r="ER62" s="229" t="str">
        <f aca="false">IF(EQ62&lt;&gt;"",IF(EP62="0",0,(EJ66+EJ68=EM62)*(EJ71+EJ73=EN62)),"")</f>
        <v/>
      </c>
      <c r="ES62" s="229" t="str">
        <f aca="false">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47" t="str">
        <f aca="false">IF(($C$62&amp;$C$63&amp;$E$62&amp;$E$63&lt;&gt;"")*(EI$62&amp;EI$63&amp;EK$62&amp;EK$63&lt;&gt;"")*(EI62&amp;EK62&lt;&gt;""),IF(EO62&lt;&gt;1,0,COUNTIF($B$62:$B$63,EI62)+COUNTIF($D$62:$D$63,EI62))+IF(EO50&lt;&gt;1,0,COUNTIF($B$62:$B$63,EK62)+COUNTIF($D$62:$D$63,EK62)),"")</f>
        <v/>
      </c>
      <c r="EV62" s="242"/>
      <c r="EW62" s="228" t="str">
        <f aca="false">IF(EV62="","",VLOOKUP(EV62,Language!$D$5:$E$63,2,0))</f>
        <v/>
      </c>
      <c r="EX62" s="232"/>
      <c r="EY62" s="228" t="str">
        <f aca="false">IF(EX62="","",VLOOKUP(EX62,Language!$D$5:$E$63,2,0))</f>
        <v/>
      </c>
      <c r="EZ62" s="232"/>
      <c r="FA62" s="232"/>
      <c r="FB62" s="317" t="n">
        <f aca="false">COUNTIF(EV$62:EV$63,EV62)+COUNTIF(EX$62:EX$63,EV62)</f>
        <v>0</v>
      </c>
      <c r="FC62" s="229" t="str">
        <f aca="false">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29" t="str">
        <f aca="false">IF((FC62&lt;&gt;""),IF(OR(EW66+EW68&lt;&gt;EW71+EW73,PrSettings!$M$4="●"),((EW66+EW68-EW71-EW73)=(EZ62-FA62))*(FC62=1),0),"")</f>
        <v/>
      </c>
      <c r="FE62" s="229" t="str">
        <f aca="false">IF(FD62&lt;&gt;"",IF(FC62="0",0,(EW66+EW68=EZ62)*(EW71+EW73=FA62)),"")</f>
        <v/>
      </c>
      <c r="FF62" s="229" t="str">
        <f aca="false">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47" t="str">
        <f aca="false">IF(($C$62&amp;$C$63&amp;$E$62&amp;$E$63&lt;&gt;"")*(EV$62&amp;EV$63&amp;EX$62&amp;EX$63&lt;&gt;"")*(EV62&amp;EX62&lt;&gt;""),IF(FB62&lt;&gt;1,0,COUNTIF($B$62:$B$63,EV62)+COUNTIF($D$62:$D$63,EV62))+IF(FB50&lt;&gt;1,0,COUNTIF($B$62:$B$63,EX62)+COUNTIF($D$62:$D$63,EX62)),"")</f>
        <v/>
      </c>
      <c r="FI62" s="242"/>
      <c r="FJ62" s="228" t="str">
        <f aca="false">IF(FI62="","",VLOOKUP(FI62,Language!$D$5:$E$63,2,0))</f>
        <v/>
      </c>
      <c r="FK62" s="232"/>
      <c r="FL62" s="228" t="str">
        <f aca="false">IF(FK62="","",VLOOKUP(FK62,Language!$D$5:$E$63,2,0))</f>
        <v/>
      </c>
      <c r="FM62" s="232"/>
      <c r="FN62" s="232"/>
      <c r="FO62" s="317" t="n">
        <f aca="false">COUNTIF(FI$62:FI$63,FI62)+COUNTIF(FK$62:FK$63,FI62)</f>
        <v>0</v>
      </c>
      <c r="FP62" s="229" t="str">
        <f aca="false">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29" t="str">
        <f aca="false">IF((FP62&lt;&gt;""),IF(OR(FJ66+FJ68&lt;&gt;FJ71+FJ73,PrSettings!$M$4="●"),((FJ66+FJ68-FJ71-FJ73)=(FM62-FN62))*(FP62=1),0),"")</f>
        <v/>
      </c>
      <c r="FR62" s="229" t="str">
        <f aca="false">IF(FQ62&lt;&gt;"",IF(FP62="0",0,(FJ66+FJ68=FM62)*(FJ71+FJ73=FN62)),"")</f>
        <v/>
      </c>
      <c r="FS62" s="229" t="str">
        <f aca="false">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47" t="str">
        <f aca="false">IF(($C$62&amp;$C$63&amp;$E$62&amp;$E$63&lt;&gt;"")*(FI$62&amp;FI$63&amp;FK$62&amp;FK$63&lt;&gt;"")*(FI62&amp;FK62&lt;&gt;""),IF(FO62&lt;&gt;1,0,COUNTIF($B$62:$B$63,FI62)+COUNTIF($D$62:$D$63,FI62))+IF(FO50&lt;&gt;1,0,COUNTIF($B$62:$B$63,FK62)+COUNTIF($D$62:$D$63,FK62)),"")</f>
        <v/>
      </c>
      <c r="FV62" s="242"/>
      <c r="FW62" s="228" t="str">
        <f aca="false">IF(FV62="","",VLOOKUP(FV62,Language!$D$5:$E$63,2,0))</f>
        <v/>
      </c>
      <c r="FX62" s="232"/>
      <c r="FY62" s="228" t="str">
        <f aca="false">IF(FX62="","",VLOOKUP(FX62,Language!$D$5:$E$63,2,0))</f>
        <v/>
      </c>
      <c r="FZ62" s="232"/>
      <c r="GA62" s="232"/>
      <c r="GB62" s="317" t="n">
        <f aca="false">COUNTIF(FV$62:FV$63,FV62)+COUNTIF(FX$62:FX$63,FV62)</f>
        <v>0</v>
      </c>
      <c r="GC62" s="229" t="str">
        <f aca="false">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29" t="str">
        <f aca="false">IF((GC62&lt;&gt;""),IF(OR(FW66+FW68&lt;&gt;FW71+FW73,PrSettings!$M$4="●"),((FW66+FW68-FW71-FW73)=(FZ62-GA62))*(GC62=1),0),"")</f>
        <v/>
      </c>
      <c r="GE62" s="229" t="str">
        <f aca="false">IF(GD62&lt;&gt;"",IF(GC62="0",0,(FW66+FW68=FZ62)*(FW71+FW73=GA62)),"")</f>
        <v/>
      </c>
      <c r="GF62" s="229" t="str">
        <f aca="false">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47" t="str">
        <f aca="false">IF(($C$62&amp;$C$63&amp;$E$62&amp;$E$63&lt;&gt;"")*(FV$62&amp;FV$63&amp;FX$62&amp;FX$63&lt;&gt;"")*(FV62&amp;FX62&lt;&gt;""),IF(GB62&lt;&gt;1,0,COUNTIF($B$62:$B$63,FV62)+COUNTIF($D$62:$D$63,FV62))+IF(GB50&lt;&gt;1,0,COUNTIF($B$62:$B$63,FX62)+COUNTIF($D$62:$D$63,FX62)),"")</f>
        <v/>
      </c>
      <c r="GI62" s="242"/>
      <c r="GJ62" s="228" t="str">
        <f aca="false">IF(GI62="","",VLOOKUP(GI62,Language!$D$5:$E$63,2,0))</f>
        <v/>
      </c>
      <c r="GK62" s="232"/>
      <c r="GL62" s="228" t="str">
        <f aca="false">IF(GK62="","",VLOOKUP(GK62,Language!$D$5:$E$63,2,0))</f>
        <v/>
      </c>
      <c r="GM62" s="232"/>
      <c r="GN62" s="232"/>
      <c r="GO62" s="317" t="n">
        <f aca="false">COUNTIF(GI$62:GI$63,GI62)+COUNTIF(GK$62:GK$63,GI62)</f>
        <v>0</v>
      </c>
      <c r="GP62" s="229" t="str">
        <f aca="false">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29" t="str">
        <f aca="false">IF((GP62&lt;&gt;""),IF(OR(GJ66+GJ68&lt;&gt;GJ71+GJ73,PrSettings!$M$4="●"),((GJ66+GJ68-GJ71-GJ73)=(GM62-GN62))*(GP62=1),0),"")</f>
        <v/>
      </c>
      <c r="GR62" s="229" t="str">
        <f aca="false">IF(GQ62&lt;&gt;"",IF(GP62="0",0,(GJ66+GJ68=GM62)*(GJ71+GJ73=GN62)),"")</f>
        <v/>
      </c>
      <c r="GS62" s="229" t="str">
        <f aca="false">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47" t="str">
        <f aca="false">IF(($C$62&amp;$C$63&amp;$E$62&amp;$E$63&lt;&gt;"")*(GI$62&amp;GI$63&amp;GK$62&amp;GK$63&lt;&gt;"")*(GI62&amp;GK62&lt;&gt;""),IF(GO62&lt;&gt;1,0,COUNTIF($B$62:$B$63,GI62)+COUNTIF($D$62:$D$63,GI62))+IF(GO50&lt;&gt;1,0,COUNTIF($B$62:$B$63,GK62)+COUNTIF($D$62:$D$63,GK62)),"")</f>
        <v/>
      </c>
      <c r="GV62" s="242"/>
      <c r="GW62" s="228" t="str">
        <f aca="false">IF(GV62="","",VLOOKUP(GV62,Language!$D$5:$E$63,2,0))</f>
        <v/>
      </c>
      <c r="GX62" s="232"/>
      <c r="GY62" s="228" t="str">
        <f aca="false">IF(GX62="","",VLOOKUP(GX62,Language!$D$5:$E$63,2,0))</f>
        <v/>
      </c>
      <c r="GZ62" s="232"/>
      <c r="HA62" s="232"/>
      <c r="HB62" s="317" t="n">
        <f aca="false">COUNTIF(GV$62:GV$63,GV62)+COUNTIF(GX$62:GX$63,GV62)</f>
        <v>0</v>
      </c>
      <c r="HC62" s="229" t="str">
        <f aca="false">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29" t="str">
        <f aca="false">IF((HC62&lt;&gt;""),IF(OR(GW66+GW68&lt;&gt;GW71+GW73,PrSettings!$M$4="●"),((GW66+GW68-GW71-GW73)=(GZ62-HA62))*(HC62=1),0),"")</f>
        <v/>
      </c>
      <c r="HE62" s="229" t="str">
        <f aca="false">IF(HD62&lt;&gt;"",IF(HC62="0",0,(GW66+GW68=GZ62)*(GW71+GW73=HA62)),"")</f>
        <v/>
      </c>
      <c r="HF62" s="229" t="str">
        <f aca="false">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47" t="str">
        <f aca="false">IF(($C$62&amp;$C$63&amp;$E$62&amp;$E$63&lt;&gt;"")*(GV$62&amp;GV$63&amp;GX$62&amp;GX$63&lt;&gt;"")*(GV62&amp;GX62&lt;&gt;""),IF(HB62&lt;&gt;1,0,COUNTIF($B$62:$B$63,GV62)+COUNTIF($D$62:$D$63,GV62))+IF(HB50&lt;&gt;1,0,COUNTIF($B$62:$B$63,GX62)+COUNTIF($D$62:$D$63,GX62)),"")</f>
        <v/>
      </c>
      <c r="HI62" s="242"/>
      <c r="HJ62" s="228" t="str">
        <f aca="false">IF(HI62="","",VLOOKUP(HI62,Language!$D$5:$E$63,2,0))</f>
        <v/>
      </c>
      <c r="HK62" s="232"/>
      <c r="HL62" s="228" t="str">
        <f aca="false">IF(HK62="","",VLOOKUP(HK62,Language!$D$5:$E$63,2,0))</f>
        <v/>
      </c>
      <c r="HM62" s="232"/>
      <c r="HN62" s="232"/>
      <c r="HO62" s="317" t="n">
        <f aca="false">COUNTIF(HI$62:HI$63,HI62)+COUNTIF(HK$62:HK$63,HI62)</f>
        <v>0</v>
      </c>
      <c r="HP62" s="229" t="str">
        <f aca="false">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29" t="str">
        <f aca="false">IF((HP62&lt;&gt;""),IF(OR(HJ66+HJ68&lt;&gt;HJ71+HJ73,PrSettings!$M$4="●"),((HJ66+HJ68-HJ71-HJ73)=(HM62-HN62))*(HP62=1),0),"")</f>
        <v/>
      </c>
      <c r="HR62" s="229" t="str">
        <f aca="false">IF(HQ62&lt;&gt;"",IF(HP62="0",0,(HJ66+HJ68=HM62)*(HJ71+HJ73=HN62)),"")</f>
        <v/>
      </c>
      <c r="HS62" s="229" t="str">
        <f aca="false">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47" t="str">
        <f aca="false">IF(($C$62&amp;$C$63&amp;$E$62&amp;$E$63&lt;&gt;"")*(HI$62&amp;HI$63&amp;HK$62&amp;HK$63&lt;&gt;"")*(HI62&amp;HK62&lt;&gt;""),IF(HO62&lt;&gt;1,0,COUNTIF($B$62:$B$63,HI62)+COUNTIF($D$62:$D$63,HI62))+IF(HO50&lt;&gt;1,0,COUNTIF($B$62:$B$63,HK62)+COUNTIF($D$62:$D$63,HK62)),"")</f>
        <v/>
      </c>
      <c r="HV62" s="242"/>
      <c r="HW62" s="228" t="str">
        <f aca="false">IF(HV62="","",VLOOKUP(HV62,Language!$D$5:$E$63,2,0))</f>
        <v/>
      </c>
      <c r="HX62" s="232"/>
      <c r="HY62" s="228" t="str">
        <f aca="false">IF(HX62="","",VLOOKUP(HX62,Language!$D$5:$E$63,2,0))</f>
        <v/>
      </c>
      <c r="HZ62" s="232"/>
      <c r="IA62" s="232"/>
      <c r="IB62" s="317" t="n">
        <f aca="false">COUNTIF(HV$62:HV$63,HV62)+COUNTIF(HX$62:HX$63,HV62)</f>
        <v>0</v>
      </c>
      <c r="IC62" s="229" t="str">
        <f aca="false">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29" t="str">
        <f aca="false">IF((IC62&lt;&gt;""),IF(OR(HW66+HW68&lt;&gt;HW71+HW73,PrSettings!$M$4="●"),((HW66+HW68-HW71-HW73)=(HZ62-IA62))*(IC62=1),0),"")</f>
        <v/>
      </c>
      <c r="IE62" s="229" t="str">
        <f aca="false">IF(ID62&lt;&gt;"",IF(IC62="0",0,(HW66+HW68=HZ62)*(HW71+HW73=IA62)),"")</f>
        <v/>
      </c>
      <c r="IF62" s="229" t="str">
        <f aca="false">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47" t="str">
        <f aca="false">IF(($C$62&amp;$C$63&amp;$E$62&amp;$E$63&lt;&gt;"")*(HV$62&amp;HV$63&amp;HX$62&amp;HX$63&lt;&gt;"")*(HV62&amp;HX62&lt;&gt;""),IF(IB62&lt;&gt;1,0,COUNTIF($B$62:$B$63,HV62)+COUNTIF($D$62:$D$63,HV62))+IF(IB50&lt;&gt;1,0,COUNTIF($B$62:$B$63,HX62)+COUNTIF($D$62:$D$63,HX62)),"")</f>
        <v/>
      </c>
      <c r="II62" s="242"/>
      <c r="IJ62" s="228" t="str">
        <f aca="false">IF(II62="","",VLOOKUP(II62,Language!$D$5:$E$63,2,0))</f>
        <v/>
      </c>
      <c r="IK62" s="232"/>
      <c r="IL62" s="228" t="str">
        <f aca="false">IF(IK62="","",VLOOKUP(IK62,Language!$D$5:$E$63,2,0))</f>
        <v/>
      </c>
      <c r="IM62" s="232"/>
      <c r="IN62" s="232"/>
      <c r="IO62" s="317" t="n">
        <f aca="false">COUNTIF(II$62:II$63,II62)+COUNTIF(IK$62:IK$63,II62)</f>
        <v>0</v>
      </c>
      <c r="IP62" s="229" t="str">
        <f aca="false">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29" t="str">
        <f aca="false">IF((IP62&lt;&gt;""),IF(OR(IJ66+IJ68&lt;&gt;IJ71+IJ73,PrSettings!$M$4="●"),((IJ66+IJ68-IJ71-IJ73)=(IM62-IN62))*(IP62=1),0),"")</f>
        <v/>
      </c>
      <c r="IR62" s="229" t="str">
        <f aca="false">IF(IQ62&lt;&gt;"",IF(IP62="0",0,(IJ66+IJ68=IM62)*(IJ71+IJ73=IN62)),"")</f>
        <v/>
      </c>
      <c r="IS62" s="229" t="str">
        <f aca="false">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47" t="str">
        <f aca="false">IF(($C$62&amp;$C$63&amp;$E$62&amp;$E$63&lt;&gt;"")*(II$62&amp;II$63&amp;IK$62&amp;IK$63&lt;&gt;"")*(II62&amp;IK62&lt;&gt;""),IF(IO62&lt;&gt;1,0,COUNTIF($B$62:$B$63,II62)+COUNTIF($D$62:$D$63,II62))+IF(IO50&lt;&gt;1,0,COUNTIF($B$62:$B$63,IK62)+COUNTIF($D$62:$D$63,IK62)),"")</f>
        <v/>
      </c>
      <c r="IV62" s="242"/>
      <c r="IW62" s="228" t="str">
        <f aca="false">IF(IV62="","",VLOOKUP(IV62,Language!$D$5:$E$63,2,0))</f>
        <v/>
      </c>
      <c r="IX62" s="232"/>
      <c r="IY62" s="228" t="str">
        <f aca="false">IF(IX62="","",VLOOKUP(IX62,Language!$D$5:$E$63,2,0))</f>
        <v/>
      </c>
      <c r="IZ62" s="232"/>
      <c r="JA62" s="232"/>
      <c r="JB62" s="317" t="n">
        <f aca="false">COUNTIF(IV$62:IV$63,IV62)+COUNTIF(IX$62:IX$63,IV62)</f>
        <v>0</v>
      </c>
      <c r="JC62" s="229" t="str">
        <f aca="false">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29" t="str">
        <f aca="false">IF((JC62&lt;&gt;""),IF(OR(IW66+IW68&lt;&gt;IW71+IW73,PrSettings!$M$4="●"),((IW66+IW68-IW71-IW73)=(IZ62-JA62))*(JC62=1),0),"")</f>
        <v/>
      </c>
      <c r="JE62" s="229" t="str">
        <f aca="false">IF(JD62&lt;&gt;"",IF(JC62="0",0,(IW66+IW68=IZ62)*(IW71+IW73=JA62)),"")</f>
        <v/>
      </c>
      <c r="JF62" s="229" t="str">
        <f aca="false">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47" t="str">
        <f aca="false">IF(($C$62&amp;$C$63&amp;$E$62&amp;$E$63&lt;&gt;"")*(IV$62&amp;IV$63&amp;IX$62&amp;IX$63&lt;&gt;"")*(IV62&amp;IX62&lt;&gt;""),IF(JB62&lt;&gt;1,0,COUNTIF($B$62:$B$63,IV62)+COUNTIF($D$62:$D$63,IV62))+IF(JB50&lt;&gt;1,0,COUNTIF($B$62:$B$63,IX62)+COUNTIF($D$62:$D$63,IX62)),"")</f>
        <v/>
      </c>
      <c r="JI62" s="242"/>
      <c r="JJ62" s="228" t="str">
        <f aca="false">IF(JI62="","",VLOOKUP(JI62,Language!$D$5:$E$63,2,0))</f>
        <v/>
      </c>
      <c r="JK62" s="232"/>
      <c r="JL62" s="228" t="str">
        <f aca="false">IF(JK62="","",VLOOKUP(JK62,Language!$D$5:$E$63,2,0))</f>
        <v/>
      </c>
      <c r="JM62" s="232"/>
      <c r="JN62" s="232"/>
      <c r="JO62" s="317" t="n">
        <f aca="false">COUNTIF(JI$62:JI$63,JI62)+COUNTIF(JK$62:JK$63,JI62)</f>
        <v>0</v>
      </c>
      <c r="JP62" s="229" t="str">
        <f aca="false">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29" t="str">
        <f aca="false">IF((JP62&lt;&gt;""),IF(OR(JJ66+JJ68&lt;&gt;JJ71+JJ73,PrSettings!$M$4="●"),((JJ66+JJ68-JJ71-JJ73)=(JM62-JN62))*(JP62=1),0),"")</f>
        <v/>
      </c>
      <c r="JR62" s="229" t="str">
        <f aca="false">IF(JQ62&lt;&gt;"",IF(JP62="0",0,(JJ66+JJ68=JM62)*(JJ71+JJ73=JN62)),"")</f>
        <v/>
      </c>
      <c r="JS62" s="229" t="str">
        <f aca="false">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47" t="str">
        <f aca="false">IF(($C$62&amp;$C$63&amp;$E$62&amp;$E$63&lt;&gt;"")*(JI$62&amp;JI$63&amp;JK$62&amp;JK$63&lt;&gt;"")*(JI62&amp;JK62&lt;&gt;""),IF(JO62&lt;&gt;1,0,COUNTIF($B$62:$B$63,JI62)+COUNTIF($D$62:$D$63,JI62))+IF(JO50&lt;&gt;1,0,COUNTIF($B$62:$B$63,JK62)+COUNTIF($D$62:$D$63,JK62)),"")</f>
        <v/>
      </c>
      <c r="JV62" s="242"/>
      <c r="JW62" s="228" t="str">
        <f aca="false">IF(JV62="","",VLOOKUP(JV62,Language!$D$5:$E$63,2,0))</f>
        <v/>
      </c>
      <c r="JX62" s="232"/>
      <c r="JY62" s="228" t="str">
        <f aca="false">IF(JX62="","",VLOOKUP(JX62,Language!$D$5:$E$63,2,0))</f>
        <v/>
      </c>
      <c r="JZ62" s="232"/>
      <c r="KA62" s="232"/>
      <c r="KB62" s="317" t="n">
        <f aca="false">COUNTIF(JV$62:JV$63,JV62)+COUNTIF(JX$62:JX$63,JV62)</f>
        <v>0</v>
      </c>
      <c r="KC62" s="229" t="str">
        <f aca="false">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29" t="str">
        <f aca="false">IF((KC62&lt;&gt;""),IF(OR(JW66+JW68&lt;&gt;JW71+JW73,PrSettings!$M$4="●"),((JW66+JW68-JW71-JW73)=(JZ62-KA62))*(KC62=1),0),"")</f>
        <v/>
      </c>
      <c r="KE62" s="229" t="str">
        <f aca="false">IF(KD62&lt;&gt;"",IF(KC62="0",0,(JW66+JW68=JZ62)*(JW71+JW73=KA62)),"")</f>
        <v/>
      </c>
      <c r="KF62" s="229" t="str">
        <f aca="false">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47" t="str">
        <f aca="false">IF(($C$62&amp;$C$63&amp;$E$62&amp;$E$63&lt;&gt;"")*(JV$62&amp;JV$63&amp;JX$62&amp;JX$63&lt;&gt;"")*(JV62&amp;JX62&lt;&gt;""),IF(KB62&lt;&gt;1,0,COUNTIF($B$62:$B$63,JV62)+COUNTIF($D$62:$D$63,JV62))+IF(KB50&lt;&gt;1,0,COUNTIF($B$62:$B$63,JX62)+COUNTIF($D$62:$D$63,JX62)),"")</f>
        <v/>
      </c>
      <c r="KI62" s="242"/>
      <c r="KJ62" s="228" t="str">
        <f aca="false">IF(KI62="","",VLOOKUP(KI62,Language!$D$5:$E$63,2,0))</f>
        <v/>
      </c>
      <c r="KK62" s="232"/>
      <c r="KL62" s="228" t="str">
        <f aca="false">IF(KK62="","",VLOOKUP(KK62,Language!$D$5:$E$63,2,0))</f>
        <v/>
      </c>
      <c r="KM62" s="232"/>
      <c r="KN62" s="232"/>
      <c r="KO62" s="317" t="n">
        <f aca="false">COUNTIF(KI$62:KI$63,KI62)+COUNTIF(KK$62:KK$63,KI62)</f>
        <v>0</v>
      </c>
      <c r="KP62" s="229" t="str">
        <f aca="false">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29" t="str">
        <f aca="false">IF((KP62&lt;&gt;""),IF(OR(KJ66+KJ68&lt;&gt;KJ71+KJ73,PrSettings!$M$4="●"),((KJ66+KJ68-KJ71-KJ73)=(KM62-KN62))*(KP62=1),0),"")</f>
        <v/>
      </c>
      <c r="KR62" s="229" t="str">
        <f aca="false">IF(KQ62&lt;&gt;"",IF(KP62="0",0,(KJ66+KJ68=KM62)*(KJ71+KJ73=KN62)),"")</f>
        <v/>
      </c>
      <c r="KS62" s="229" t="str">
        <f aca="false">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47" t="str">
        <f aca="false">IF(($C$62&amp;$C$63&amp;$E$62&amp;$E$63&lt;&gt;"")*(KI$62&amp;KI$63&amp;KK$62&amp;KK$63&lt;&gt;"")*(KI62&amp;KK62&lt;&gt;""),IF(KO62&lt;&gt;1,0,COUNTIF($B$62:$B$63,KI62)+COUNTIF($D$62:$D$63,KI62))+IF(KO50&lt;&gt;1,0,COUNTIF($B$62:$B$63,KK62)+COUNTIF($D$62:$D$63,KK62)),"")</f>
        <v/>
      </c>
      <c r="KV62" s="242"/>
      <c r="KW62" s="228" t="str">
        <f aca="false">IF(KV62="","",VLOOKUP(KV62,Language!$D$5:$E$63,2,0))</f>
        <v/>
      </c>
      <c r="KX62" s="232"/>
      <c r="KY62" s="228" t="str">
        <f aca="false">IF(KX62="","",VLOOKUP(KX62,Language!$D$5:$E$63,2,0))</f>
        <v/>
      </c>
      <c r="KZ62" s="232"/>
      <c r="LA62" s="232"/>
      <c r="LB62" s="317" t="n">
        <f aca="false">COUNTIF(KV$62:KV$63,KV62)+COUNTIF(KX$62:KX$63,KV62)</f>
        <v>0</v>
      </c>
      <c r="LC62" s="229" t="str">
        <f aca="false">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29" t="str">
        <f aca="false">IF((LC62&lt;&gt;""),IF(OR(KW66+KW68&lt;&gt;KW71+KW73,PrSettings!$M$4="●"),((KW66+KW68-KW71-KW73)=(KZ62-LA62))*(LC62=1),0),"")</f>
        <v/>
      </c>
      <c r="LE62" s="229" t="str">
        <f aca="false">IF(LD62&lt;&gt;"",IF(LC62="0",0,(KW66+KW68=KZ62)*(KW71+KW73=LA62)),"")</f>
        <v/>
      </c>
      <c r="LF62" s="229" t="str">
        <f aca="false">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47" t="str">
        <f aca="false">IF(($C$62&amp;$C$63&amp;$E$62&amp;$E$63&lt;&gt;"")*(KV$62&amp;KV$63&amp;KX$62&amp;KX$63&lt;&gt;"")*(KV62&amp;KX62&lt;&gt;""),IF(LB62&lt;&gt;1,0,COUNTIF($B$62:$B$63,KV62)+COUNTIF($D$62:$D$63,KV62))+IF(LB50&lt;&gt;1,0,COUNTIF($B$62:$B$63,KX62)+COUNTIF($D$62:$D$63,KX62)),"")</f>
        <v/>
      </c>
      <c r="LI62" s="242"/>
      <c r="LJ62" s="228" t="str">
        <f aca="false">IF(LI62="","",VLOOKUP(LI62,Language!$D$5:$E$63,2,0))</f>
        <v/>
      </c>
      <c r="LK62" s="232"/>
      <c r="LL62" s="228" t="str">
        <f aca="false">IF(LK62="","",VLOOKUP(LK62,Language!$D$5:$E$63,2,0))</f>
        <v/>
      </c>
      <c r="LM62" s="232"/>
      <c r="LN62" s="232"/>
      <c r="LO62" s="317" t="n">
        <f aca="false">COUNTIF(LI$62:LI$63,LI62)+COUNTIF(LK$62:LK$63,LI62)</f>
        <v>0</v>
      </c>
      <c r="LP62" s="229" t="str">
        <f aca="false">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29" t="str">
        <f aca="false">IF((LP62&lt;&gt;""),IF(OR(LJ66+LJ68&lt;&gt;LJ71+LJ73,PrSettings!$M$4="●"),((LJ66+LJ68-LJ71-LJ73)=(LM62-LN62))*(LP62=1),0),"")</f>
        <v/>
      </c>
      <c r="LR62" s="229" t="str">
        <f aca="false">IF(LQ62&lt;&gt;"",IF(LP62="0",0,(LJ66+LJ68=LM62)*(LJ71+LJ73=LN62)),"")</f>
        <v/>
      </c>
      <c r="LS62" s="229" t="str">
        <f aca="false">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47" t="str">
        <f aca="false">IF(($C$62&amp;$C$63&amp;$E$62&amp;$E$63&lt;&gt;"")*(LI$62&amp;LI$63&amp;LK$62&amp;LK$63&lt;&gt;"")*(LI62&amp;LK62&lt;&gt;""),IF(LO62&lt;&gt;1,0,COUNTIF($B$62:$B$63,LI62)+COUNTIF($D$62:$D$63,LI62))+IF(LO50&lt;&gt;1,0,COUNTIF($B$62:$B$63,LK62)+COUNTIF($D$62:$D$63,LK62)),"")</f>
        <v/>
      </c>
      <c r="LV62" s="242"/>
      <c r="LW62" s="228" t="str">
        <f aca="false">IF(LV62="","",VLOOKUP(LV62,Language!$D$5:$E$63,2,0))</f>
        <v/>
      </c>
      <c r="LX62" s="232"/>
      <c r="LY62" s="228" t="str">
        <f aca="false">IF(LX62="","",VLOOKUP(LX62,Language!$D$5:$E$63,2,0))</f>
        <v/>
      </c>
      <c r="LZ62" s="232"/>
      <c r="MA62" s="232"/>
      <c r="MB62" s="317" t="n">
        <f aca="false">COUNTIF(LV$62:LV$63,LV62)+COUNTIF(LX$62:LX$63,LV62)</f>
        <v>0</v>
      </c>
      <c r="MC62" s="229" t="str">
        <f aca="false">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29" t="str">
        <f aca="false">IF((MC62&lt;&gt;""),IF(OR(LW66+LW68&lt;&gt;LW71+LW73,PrSettings!$M$4="●"),((LW66+LW68-LW71-LW73)=(LZ62-MA62))*(MC62=1),0),"")</f>
        <v/>
      </c>
      <c r="ME62" s="229" t="str">
        <f aca="false">IF(MD62&lt;&gt;"",IF(MC62="0",0,(LW66+LW68=LZ62)*(LW71+LW73=MA62)),"")</f>
        <v/>
      </c>
      <c r="MF62" s="229" t="str">
        <f aca="false">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47" t="str">
        <f aca="false">IF(($C$62&amp;$C$63&amp;$E$62&amp;$E$63&lt;&gt;"")*(LV$62&amp;LV$63&amp;LX$62&amp;LX$63&lt;&gt;"")*(LV62&amp;LX62&lt;&gt;""),IF(MB62&lt;&gt;1,0,COUNTIF($B$62:$B$63,LV62)+COUNTIF($D$62:$D$63,LV62))+IF(MB50&lt;&gt;1,0,COUNTIF($B$62:$B$63,LX62)+COUNTIF($D$62:$D$63,LX62)),"")</f>
        <v/>
      </c>
    </row>
    <row r="63" customFormat="false" ht="15.75" hidden="false" customHeight="true" outlineLevel="0" collapsed="false">
      <c r="A63" s="153"/>
      <c r="B63" s="227" t="n">
        <f aca="false" t="array" ref="B63:B63">IF(C63="","",INDEX(Groups!$C$7:$C$35,MATCH(C63,Groups!$D$7:$D$35,0)))</f>
        <v>2</v>
      </c>
      <c r="C63" s="228" t="str">
        <f aca="true">INDIRECT("'"&amp;References!$A$1&amp;"'!"&amp;"$R$74")</f>
        <v>France</v>
      </c>
      <c r="D63" s="229" t="n">
        <f aca="false" t="array" ref="D63:D63">IF(E63="","",INDEX(Groups!$C$7:$C$35,MATCH(E63,Groups!$D$7:$D$35,0)))</f>
        <v>14</v>
      </c>
      <c r="E63" s="228" t="str">
        <f aca="true">INDIRECT("'"&amp;References!$A$1&amp;"'!"&amp;"$T$74")</f>
        <v>Croatia</v>
      </c>
      <c r="F63" s="230" t="n">
        <f aca="true">IF(AND(INDIRECT("'"&amp;References!$A$1&amp;"'!"&amp;"$R$75")&lt;&gt;"",INDIRECT("'"&amp;References!$A$1&amp;"'!"&amp;"$T$75")&lt;&gt;""),INDIRECT("'"&amp;References!$A$1&amp;"'!"&amp;"$R$75"),"")</f>
        <v>3</v>
      </c>
      <c r="G63" s="231" t="n">
        <f aca="true">IF(AND(INDIRECT("'"&amp;References!$A$1&amp;"'!"&amp;"$R$75")&lt;&gt;"",INDIRECT("'"&amp;References!$A$1&amp;"'!"&amp;"$T$75")&lt;&gt;""),INDIRECT("'"&amp;References!$A$1&amp;"'!"&amp;"$T$75"),"")</f>
        <v>1</v>
      </c>
      <c r="H63" s="107"/>
      <c r="I63" s="242"/>
      <c r="J63" s="228" t="str">
        <f aca="false">IF(I63="","",VLOOKUP(I63,Language!$D$5:$E$63,2,0))</f>
        <v/>
      </c>
      <c r="K63" s="232"/>
      <c r="L63" s="228" t="str">
        <f aca="false">IF(K63="","",VLOOKUP(K63,Language!$D$5:$E$63,2,0))</f>
        <v/>
      </c>
      <c r="M63" s="232"/>
      <c r="N63" s="232"/>
      <c r="O63" s="317" t="n">
        <f aca="false">COUNTIF(I$62:I$63,I63)+COUNTIF(K$62:K$63,I63)</f>
        <v>0</v>
      </c>
      <c r="P63" s="229" t="str">
        <f aca="false">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29" t="str">
        <f aca="false">IF((P63&lt;&gt;""),IF(OR(J67+J70&lt;&gt;J72+J74,PrSettings!$M$4="●"),((J67+J70-J72-J74)=(M63-N63))*(P63=1),0),"")</f>
        <v/>
      </c>
      <c r="R63" s="229" t="str">
        <f aca="false">IF(Q63&lt;&gt;"",IF(P63="0",0,(J67+J70=M63)*(J72+J74=N63)),"")</f>
        <v/>
      </c>
      <c r="S63" s="229" t="str">
        <f aca="false">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47" t="str">
        <f aca="false">IF(($C$62&amp;$C$63&amp;$E$62&amp;$E$63&lt;&gt;"")*(I$62&amp;I$63&amp;K$62&amp;K$63&lt;&gt;"")*(I63&amp;K63&lt;&gt;""),IF(O63&lt;&gt;1,0,COUNTIF($B$62:$B$63,I63)+COUNTIF($D$62:$D$63,I63))+IF(O51&lt;&gt;1,0,COUNTIF($B$62:$B$63,K63)+COUNTIF($D$62:$D$63,K63)),"")</f>
        <v/>
      </c>
      <c r="V63" s="242"/>
      <c r="W63" s="228" t="str">
        <f aca="false">IF(V63="","",VLOOKUP(V63,Language!$D$5:$E$63,2,0))</f>
        <v/>
      </c>
      <c r="X63" s="232"/>
      <c r="Y63" s="228" t="str">
        <f aca="false">IF(X63="","",VLOOKUP(X63,Language!$D$5:$E$63,2,0))</f>
        <v/>
      </c>
      <c r="Z63" s="232"/>
      <c r="AA63" s="232"/>
      <c r="AB63" s="317" t="n">
        <f aca="false">COUNTIF(V$62:V$63,V63)+COUNTIF(X$62:X$63,V63)</f>
        <v>0</v>
      </c>
      <c r="AC63" s="229" t="str">
        <f aca="false">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29" t="str">
        <f aca="false">IF((AC63&lt;&gt;""),IF(OR(W67+W70&lt;&gt;W72+W74,PrSettings!$M$4="●"),((W67+W70-W72-W74)=(Z63-AA63))*(AC63=1),0),"")</f>
        <v/>
      </c>
      <c r="AE63" s="229" t="str">
        <f aca="false">IF(AD63&lt;&gt;"",IF(AC63="0",0,(W67+W70=Z63)*(W72+W74=AA63)),"")</f>
        <v/>
      </c>
      <c r="AF63" s="229" t="str">
        <f aca="false">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47" t="str">
        <f aca="false">IF(($C$62&amp;$C$63&amp;$E$62&amp;$E$63&lt;&gt;"")*(V$62&amp;V$63&amp;X$62&amp;X$63&lt;&gt;"")*(V63&amp;X63&lt;&gt;""),IF(AB63&lt;&gt;1,0,COUNTIF($B$62:$B$63,V63)+COUNTIF($D$62:$D$63,V63))+IF(AB51&lt;&gt;1,0,COUNTIF($B$62:$B$63,X63)+COUNTIF($D$62:$D$63,X63)),"")</f>
        <v/>
      </c>
      <c r="AI63" s="242"/>
      <c r="AJ63" s="228" t="str">
        <f aca="false">IF(AI63="","",VLOOKUP(AI63,Language!$D$5:$E$63,2,0))</f>
        <v/>
      </c>
      <c r="AK63" s="232"/>
      <c r="AL63" s="228" t="str">
        <f aca="false">IF(AK63="","",VLOOKUP(AK63,Language!$D$5:$E$63,2,0))</f>
        <v/>
      </c>
      <c r="AM63" s="232"/>
      <c r="AN63" s="232"/>
      <c r="AO63" s="317" t="n">
        <f aca="false">COUNTIF(AI$62:AI$63,AI63)+COUNTIF(AK$62:AK$63,AI63)</f>
        <v>0</v>
      </c>
      <c r="AP63" s="229" t="str">
        <f aca="false">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29" t="str">
        <f aca="false">IF((AP63&lt;&gt;""),IF(OR(AJ67+AJ70&lt;&gt;AJ72+AJ74,PrSettings!$M$4="●"),((AJ67+AJ70-AJ72-AJ74)=(AM63-AN63))*(AP63=1),0),"")</f>
        <v/>
      </c>
      <c r="AR63" s="229" t="str">
        <f aca="false">IF(AQ63&lt;&gt;"",IF(AP63="0",0,(AJ67+AJ70=AM63)*(AJ72+AJ74=AN63)),"")</f>
        <v/>
      </c>
      <c r="AS63" s="229" t="str">
        <f aca="false">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47" t="str">
        <f aca="false">IF(($C$62&amp;$C$63&amp;$E$62&amp;$E$63&lt;&gt;"")*(AI$62&amp;AI$63&amp;AK$62&amp;AK$63&lt;&gt;"")*(AI63&amp;AK63&lt;&gt;""),IF(AO63&lt;&gt;1,0,COUNTIF($B$62:$B$63,AI63)+COUNTIF($D$62:$D$63,AI63))+IF(AO51&lt;&gt;1,0,COUNTIF($B$62:$B$63,AK63)+COUNTIF($D$62:$D$63,AK63)),"")</f>
        <v/>
      </c>
      <c r="AV63" s="242"/>
      <c r="AW63" s="228" t="str">
        <f aca="false">IF(AV63="","",VLOOKUP(AV63,Language!$D$5:$E$63,2,0))</f>
        <v/>
      </c>
      <c r="AX63" s="232"/>
      <c r="AY63" s="228" t="str">
        <f aca="false">IF(AX63="","",VLOOKUP(AX63,Language!$D$5:$E$63,2,0))</f>
        <v/>
      </c>
      <c r="AZ63" s="232"/>
      <c r="BA63" s="232"/>
      <c r="BB63" s="317" t="n">
        <f aca="false">COUNTIF(AV$62:AV$63,AV63)+COUNTIF(AX$62:AX$63,AV63)</f>
        <v>0</v>
      </c>
      <c r="BC63" s="229" t="str">
        <f aca="false">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29" t="str">
        <f aca="false">IF((BC63&lt;&gt;""),IF(OR(AW67+AW70&lt;&gt;AW72+AW74,PrSettings!$M$4="●"),((AW67+AW70-AW72-AW74)=(AZ63-BA63))*(BC63=1),0),"")</f>
        <v/>
      </c>
      <c r="BE63" s="229" t="str">
        <f aca="false">IF(BD63&lt;&gt;"",IF(BC63="0",0,(AW67+AW70=AZ63)*(AW72+AW74=BA63)),"")</f>
        <v/>
      </c>
      <c r="BF63" s="229" t="str">
        <f aca="false">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47" t="str">
        <f aca="false">IF(($C$62&amp;$C$63&amp;$E$62&amp;$E$63&lt;&gt;"")*(AV$62&amp;AV$63&amp;AX$62&amp;AX$63&lt;&gt;"")*(AV63&amp;AX63&lt;&gt;""),IF(BB63&lt;&gt;1,0,COUNTIF($B$62:$B$63,AV63)+COUNTIF($D$62:$D$63,AV63))+IF(BB51&lt;&gt;1,0,COUNTIF($B$62:$B$63,AX63)+COUNTIF($D$62:$D$63,AX63)),"")</f>
        <v/>
      </c>
      <c r="BI63" s="242"/>
      <c r="BJ63" s="228" t="str">
        <f aca="false">IF(BI63="","",VLOOKUP(BI63,Language!$D$5:$E$63,2,0))</f>
        <v/>
      </c>
      <c r="BK63" s="232"/>
      <c r="BL63" s="228" t="str">
        <f aca="false">IF(BK63="","",VLOOKUP(BK63,Language!$D$5:$E$63,2,0))</f>
        <v/>
      </c>
      <c r="BM63" s="232"/>
      <c r="BN63" s="232"/>
      <c r="BO63" s="317" t="n">
        <f aca="false">COUNTIF(BI$62:BI$63,BI63)+COUNTIF(BK$62:BK$63,BI63)</f>
        <v>0</v>
      </c>
      <c r="BP63" s="229" t="str">
        <f aca="false">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29" t="str">
        <f aca="false">IF((BP63&lt;&gt;""),IF(OR(BJ67+BJ70&lt;&gt;BJ72+BJ74,PrSettings!$M$4="●"),((BJ67+BJ70-BJ72-BJ74)=(BM63-BN63))*(BP63=1),0),"")</f>
        <v/>
      </c>
      <c r="BR63" s="229" t="str">
        <f aca="false">IF(BQ63&lt;&gt;"",IF(BP63="0",0,(BJ67+BJ70=BM63)*(BJ72+BJ74=BN63)),"")</f>
        <v/>
      </c>
      <c r="BS63" s="229" t="str">
        <f aca="false">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47" t="str">
        <f aca="false">IF(($C$62&amp;$C$63&amp;$E$62&amp;$E$63&lt;&gt;"")*(BI$62&amp;BI$63&amp;BK$62&amp;BK$63&lt;&gt;"")*(BI63&amp;BK63&lt;&gt;""),IF(BO63&lt;&gt;1,0,COUNTIF($B$62:$B$63,BI63)+COUNTIF($D$62:$D$63,BI63))+IF(BO51&lt;&gt;1,0,COUNTIF($B$62:$B$63,BK63)+COUNTIF($D$62:$D$63,BK63)),"")</f>
        <v/>
      </c>
      <c r="BV63" s="242"/>
      <c r="BW63" s="228" t="str">
        <f aca="false">IF(BV63="","",VLOOKUP(BV63,Language!$D$5:$E$63,2,0))</f>
        <v/>
      </c>
      <c r="BX63" s="232"/>
      <c r="BY63" s="228" t="str">
        <f aca="false">IF(BX63="","",VLOOKUP(BX63,Language!$D$5:$E$63,2,0))</f>
        <v/>
      </c>
      <c r="BZ63" s="232"/>
      <c r="CA63" s="232"/>
      <c r="CB63" s="317" t="n">
        <f aca="false">COUNTIF(BV$62:BV$63,BV63)+COUNTIF(BX$62:BX$63,BV63)</f>
        <v>0</v>
      </c>
      <c r="CC63" s="229" t="str">
        <f aca="false">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29" t="str">
        <f aca="false">IF((CC63&lt;&gt;""),IF(OR(BW67+BW70&lt;&gt;BW72+BW74,PrSettings!$M$4="●"),((BW67+BW70-BW72-BW74)=(BZ63-CA63))*(CC63=1),0),"")</f>
        <v/>
      </c>
      <c r="CE63" s="229" t="str">
        <f aca="false">IF(CD63&lt;&gt;"",IF(CC63="0",0,(BW67+BW70=BZ63)*(BW72+BW74=CA63)),"")</f>
        <v/>
      </c>
      <c r="CF63" s="229" t="str">
        <f aca="false">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47" t="str">
        <f aca="false">IF(($C$62&amp;$C$63&amp;$E$62&amp;$E$63&lt;&gt;"")*(BV$62&amp;BV$63&amp;BX$62&amp;BX$63&lt;&gt;"")*(BV63&amp;BX63&lt;&gt;""),IF(CB63&lt;&gt;1,0,COUNTIF($B$62:$B$63,BV63)+COUNTIF($D$62:$D$63,BV63))+IF(CB51&lt;&gt;1,0,COUNTIF($B$62:$B$63,BX63)+COUNTIF($D$62:$D$63,BX63)),"")</f>
        <v/>
      </c>
      <c r="CI63" s="242"/>
      <c r="CJ63" s="228" t="str">
        <f aca="false">IF(CI63="","",VLOOKUP(CI63,Language!$D$5:$E$63,2,0))</f>
        <v/>
      </c>
      <c r="CK63" s="232"/>
      <c r="CL63" s="228" t="str">
        <f aca="false">IF(CK63="","",VLOOKUP(CK63,Language!$D$5:$E$63,2,0))</f>
        <v/>
      </c>
      <c r="CM63" s="232"/>
      <c r="CN63" s="232"/>
      <c r="CO63" s="317" t="n">
        <f aca="false">COUNTIF(CI$62:CI$63,CI63)+COUNTIF(CK$62:CK$63,CI63)</f>
        <v>0</v>
      </c>
      <c r="CP63" s="229" t="str">
        <f aca="false">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29" t="str">
        <f aca="false">IF((CP63&lt;&gt;""),IF(OR(CJ67+CJ70&lt;&gt;CJ72+CJ74,PrSettings!$M$4="●"),((CJ67+CJ70-CJ72-CJ74)=(CM63-CN63))*(CP63=1),0),"")</f>
        <v/>
      </c>
      <c r="CR63" s="229" t="str">
        <f aca="false">IF(CQ63&lt;&gt;"",IF(CP63="0",0,(CJ67+CJ70=CM63)*(CJ72+CJ74=CN63)),"")</f>
        <v/>
      </c>
      <c r="CS63" s="229" t="str">
        <f aca="false">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47" t="str">
        <f aca="false">IF(($C$62&amp;$C$63&amp;$E$62&amp;$E$63&lt;&gt;"")*(CI$62&amp;CI$63&amp;CK$62&amp;CK$63&lt;&gt;"")*(CI63&amp;CK63&lt;&gt;""),IF(CO63&lt;&gt;1,0,COUNTIF($B$62:$B$63,CI63)+COUNTIF($D$62:$D$63,CI63))+IF(CO51&lt;&gt;1,0,COUNTIF($B$62:$B$63,CK63)+COUNTIF($D$62:$D$63,CK63)),"")</f>
        <v/>
      </c>
      <c r="CV63" s="242"/>
      <c r="CW63" s="228" t="str">
        <f aca="false">IF(CV63="","",VLOOKUP(CV63,Language!$D$5:$E$63,2,0))</f>
        <v/>
      </c>
      <c r="CX63" s="232"/>
      <c r="CY63" s="228" t="str">
        <f aca="false">IF(CX63="","",VLOOKUP(CX63,Language!$D$5:$E$63,2,0))</f>
        <v/>
      </c>
      <c r="CZ63" s="232"/>
      <c r="DA63" s="232"/>
      <c r="DB63" s="317" t="n">
        <f aca="false">COUNTIF(CV$62:CV$63,CV63)+COUNTIF(CX$62:CX$63,CV63)</f>
        <v>0</v>
      </c>
      <c r="DC63" s="229" t="str">
        <f aca="false">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29" t="str">
        <f aca="false">IF((DC63&lt;&gt;""),IF(OR(CW67+CW70&lt;&gt;CW72+CW74,PrSettings!$M$4="●"),((CW67+CW70-CW72-CW74)=(CZ63-DA63))*(DC63=1),0),"")</f>
        <v/>
      </c>
      <c r="DE63" s="229" t="str">
        <f aca="false">IF(DD63&lt;&gt;"",IF(DC63="0",0,(CW67+CW70=CZ63)*(CW72+CW74=DA63)),"")</f>
        <v/>
      </c>
      <c r="DF63" s="229" t="str">
        <f aca="false">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47" t="str">
        <f aca="false">IF(($C$62&amp;$C$63&amp;$E$62&amp;$E$63&lt;&gt;"")*(CV$62&amp;CV$63&amp;CX$62&amp;CX$63&lt;&gt;"")*(CV63&amp;CX63&lt;&gt;""),IF(DB63&lt;&gt;1,0,COUNTIF($B$62:$B$63,CV63)+COUNTIF($D$62:$D$63,CV63))+IF(DB51&lt;&gt;1,0,COUNTIF($B$62:$B$63,CX63)+COUNTIF($D$62:$D$63,CX63)),"")</f>
        <v/>
      </c>
      <c r="DI63" s="242"/>
      <c r="DJ63" s="228" t="str">
        <f aca="false">IF(DI63="","",VLOOKUP(DI63,Language!$D$5:$E$63,2,0))</f>
        <v/>
      </c>
      <c r="DK63" s="232"/>
      <c r="DL63" s="228" t="str">
        <f aca="false">IF(DK63="","",VLOOKUP(DK63,Language!$D$5:$E$63,2,0))</f>
        <v/>
      </c>
      <c r="DM63" s="232"/>
      <c r="DN63" s="232"/>
      <c r="DO63" s="317" t="n">
        <f aca="false">COUNTIF(DI$62:DI$63,DI63)+COUNTIF(DK$62:DK$63,DI63)</f>
        <v>0</v>
      </c>
      <c r="DP63" s="229" t="str">
        <f aca="false">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29" t="str">
        <f aca="false">IF((DP63&lt;&gt;""),IF(OR(DJ67+DJ70&lt;&gt;DJ72+DJ74,PrSettings!$M$4="●"),((DJ67+DJ70-DJ72-DJ74)=(DM63-DN63))*(DP63=1),0),"")</f>
        <v/>
      </c>
      <c r="DR63" s="229" t="str">
        <f aca="false">IF(DQ63&lt;&gt;"",IF(DP63="0",0,(DJ67+DJ70=DM63)*(DJ72+DJ74=DN63)),"")</f>
        <v/>
      </c>
      <c r="DS63" s="229" t="str">
        <f aca="false">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47" t="str">
        <f aca="false">IF(($C$62&amp;$C$63&amp;$E$62&amp;$E$63&lt;&gt;"")*(DI$62&amp;DI$63&amp;DK$62&amp;DK$63&lt;&gt;"")*(DI63&amp;DK63&lt;&gt;""),IF(DO63&lt;&gt;1,0,COUNTIF($B$62:$B$63,DI63)+COUNTIF($D$62:$D$63,DI63))+IF(DO51&lt;&gt;1,0,COUNTIF($B$62:$B$63,DK63)+COUNTIF($D$62:$D$63,DK63)),"")</f>
        <v/>
      </c>
      <c r="DV63" s="242"/>
      <c r="DW63" s="228" t="str">
        <f aca="false">IF(DV63="","",VLOOKUP(DV63,Language!$D$5:$E$63,2,0))</f>
        <v/>
      </c>
      <c r="DX63" s="232"/>
      <c r="DY63" s="228" t="str">
        <f aca="false">IF(DX63="","",VLOOKUP(DX63,Language!$D$5:$E$63,2,0))</f>
        <v/>
      </c>
      <c r="DZ63" s="232"/>
      <c r="EA63" s="232"/>
      <c r="EB63" s="317" t="n">
        <f aca="false">COUNTIF(DV$62:DV$63,DV63)+COUNTIF(DX$62:DX$63,DV63)</f>
        <v>0</v>
      </c>
      <c r="EC63" s="229" t="str">
        <f aca="false">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29" t="str">
        <f aca="false">IF((EC63&lt;&gt;""),IF(OR(DW67+DW70&lt;&gt;DW72+DW74,PrSettings!$M$4="●"),((DW67+DW70-DW72-DW74)=(DZ63-EA63))*(EC63=1),0),"")</f>
        <v/>
      </c>
      <c r="EE63" s="229" t="str">
        <f aca="false">IF(ED63&lt;&gt;"",IF(EC63="0",0,(DW67+DW70=DZ63)*(DW72+DW74=EA63)),"")</f>
        <v/>
      </c>
      <c r="EF63" s="229" t="str">
        <f aca="false">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47" t="str">
        <f aca="false">IF(($C$62&amp;$C$63&amp;$E$62&amp;$E$63&lt;&gt;"")*(DV$62&amp;DV$63&amp;DX$62&amp;DX$63&lt;&gt;"")*(DV63&amp;DX63&lt;&gt;""),IF(EB63&lt;&gt;1,0,COUNTIF($B$62:$B$63,DV63)+COUNTIF($D$62:$D$63,DV63))+IF(EB51&lt;&gt;1,0,COUNTIF($B$62:$B$63,DX63)+COUNTIF($D$62:$D$63,DX63)),"")</f>
        <v/>
      </c>
      <c r="EI63" s="242"/>
      <c r="EJ63" s="228" t="str">
        <f aca="false">IF(EI63="","",VLOOKUP(EI63,Language!$D$5:$E$63,2,0))</f>
        <v/>
      </c>
      <c r="EK63" s="232"/>
      <c r="EL63" s="228" t="str">
        <f aca="false">IF(EK63="","",VLOOKUP(EK63,Language!$D$5:$E$63,2,0))</f>
        <v/>
      </c>
      <c r="EM63" s="232"/>
      <c r="EN63" s="232"/>
      <c r="EO63" s="317" t="n">
        <f aca="false">COUNTIF(EI$62:EI$63,EI63)+COUNTIF(EK$62:EK$63,EI63)</f>
        <v>0</v>
      </c>
      <c r="EP63" s="229" t="str">
        <f aca="false">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29" t="str">
        <f aca="false">IF((EP63&lt;&gt;""),IF(OR(EJ67+EJ70&lt;&gt;EJ72+EJ74,PrSettings!$M$4="●"),((EJ67+EJ70-EJ72-EJ74)=(EM63-EN63))*(EP63=1),0),"")</f>
        <v/>
      </c>
      <c r="ER63" s="229" t="str">
        <f aca="false">IF(EQ63&lt;&gt;"",IF(EP63="0",0,(EJ67+EJ70=EM63)*(EJ72+EJ74=EN63)),"")</f>
        <v/>
      </c>
      <c r="ES63" s="229" t="str">
        <f aca="false">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47" t="str">
        <f aca="false">IF(($C$62&amp;$C$63&amp;$E$62&amp;$E$63&lt;&gt;"")*(EI$62&amp;EI$63&amp;EK$62&amp;EK$63&lt;&gt;"")*(EI63&amp;EK63&lt;&gt;""),IF(EO63&lt;&gt;1,0,COUNTIF($B$62:$B$63,EI63)+COUNTIF($D$62:$D$63,EI63))+IF(EO51&lt;&gt;1,0,COUNTIF($B$62:$B$63,EK63)+COUNTIF($D$62:$D$63,EK63)),"")</f>
        <v/>
      </c>
      <c r="EV63" s="242"/>
      <c r="EW63" s="228" t="str">
        <f aca="false">IF(EV63="","",VLOOKUP(EV63,Language!$D$5:$E$63,2,0))</f>
        <v/>
      </c>
      <c r="EX63" s="232"/>
      <c r="EY63" s="228" t="str">
        <f aca="false">IF(EX63="","",VLOOKUP(EX63,Language!$D$5:$E$63,2,0))</f>
        <v/>
      </c>
      <c r="EZ63" s="232"/>
      <c r="FA63" s="232"/>
      <c r="FB63" s="317" t="n">
        <f aca="false">COUNTIF(EV$62:EV$63,EV63)+COUNTIF(EX$62:EX$63,EV63)</f>
        <v>0</v>
      </c>
      <c r="FC63" s="229" t="str">
        <f aca="false">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29" t="str">
        <f aca="false">IF((FC63&lt;&gt;""),IF(OR(EW67+EW70&lt;&gt;EW72+EW74,PrSettings!$M$4="●"),((EW67+EW70-EW72-EW74)=(EZ63-FA63))*(FC63=1),0),"")</f>
        <v/>
      </c>
      <c r="FE63" s="229" t="str">
        <f aca="false">IF(FD63&lt;&gt;"",IF(FC63="0",0,(EW67+EW70=EZ63)*(EW72+EW74=FA63)),"")</f>
        <v/>
      </c>
      <c r="FF63" s="229" t="str">
        <f aca="false">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47" t="str">
        <f aca="false">IF(($C$62&amp;$C$63&amp;$E$62&amp;$E$63&lt;&gt;"")*(EV$62&amp;EV$63&amp;EX$62&amp;EX$63&lt;&gt;"")*(EV63&amp;EX63&lt;&gt;""),IF(FB63&lt;&gt;1,0,COUNTIF($B$62:$B$63,EV63)+COUNTIF($D$62:$D$63,EV63))+IF(FB51&lt;&gt;1,0,COUNTIF($B$62:$B$63,EX63)+COUNTIF($D$62:$D$63,EX63)),"")</f>
        <v/>
      </c>
      <c r="FI63" s="242"/>
      <c r="FJ63" s="228" t="str">
        <f aca="false">IF(FI63="","",VLOOKUP(FI63,Language!$D$5:$E$63,2,0))</f>
        <v/>
      </c>
      <c r="FK63" s="232"/>
      <c r="FL63" s="228" t="str">
        <f aca="false">IF(FK63="","",VLOOKUP(FK63,Language!$D$5:$E$63,2,0))</f>
        <v/>
      </c>
      <c r="FM63" s="232"/>
      <c r="FN63" s="232"/>
      <c r="FO63" s="317" t="n">
        <f aca="false">COUNTIF(FI$62:FI$63,FI63)+COUNTIF(FK$62:FK$63,FI63)</f>
        <v>0</v>
      </c>
      <c r="FP63" s="229" t="str">
        <f aca="false">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29" t="str">
        <f aca="false">IF((FP63&lt;&gt;""),IF(OR(FJ67+FJ70&lt;&gt;FJ72+FJ74,PrSettings!$M$4="●"),((FJ67+FJ70-FJ72-FJ74)=(FM63-FN63))*(FP63=1),0),"")</f>
        <v/>
      </c>
      <c r="FR63" s="229" t="str">
        <f aca="false">IF(FQ63&lt;&gt;"",IF(FP63="0",0,(FJ67+FJ70=FM63)*(FJ72+FJ74=FN63)),"")</f>
        <v/>
      </c>
      <c r="FS63" s="229" t="str">
        <f aca="false">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47" t="str">
        <f aca="false">IF(($C$62&amp;$C$63&amp;$E$62&amp;$E$63&lt;&gt;"")*(FI$62&amp;FI$63&amp;FK$62&amp;FK$63&lt;&gt;"")*(FI63&amp;FK63&lt;&gt;""),IF(FO63&lt;&gt;1,0,COUNTIF($B$62:$B$63,FI63)+COUNTIF($D$62:$D$63,FI63))+IF(FO51&lt;&gt;1,0,COUNTIF($B$62:$B$63,FK63)+COUNTIF($D$62:$D$63,FK63)),"")</f>
        <v/>
      </c>
      <c r="FV63" s="242"/>
      <c r="FW63" s="228" t="str">
        <f aca="false">IF(FV63="","",VLOOKUP(FV63,Language!$D$5:$E$63,2,0))</f>
        <v/>
      </c>
      <c r="FX63" s="232"/>
      <c r="FY63" s="228" t="str">
        <f aca="false">IF(FX63="","",VLOOKUP(FX63,Language!$D$5:$E$63,2,0))</f>
        <v/>
      </c>
      <c r="FZ63" s="232"/>
      <c r="GA63" s="232"/>
      <c r="GB63" s="317" t="n">
        <f aca="false">COUNTIF(FV$62:FV$63,FV63)+COUNTIF(FX$62:FX$63,FV63)</f>
        <v>0</v>
      </c>
      <c r="GC63" s="229" t="str">
        <f aca="false">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29" t="str">
        <f aca="false">IF((GC63&lt;&gt;""),IF(OR(FW67+FW70&lt;&gt;FW72+FW74,PrSettings!$M$4="●"),((FW67+FW70-FW72-FW74)=(FZ63-GA63))*(GC63=1),0),"")</f>
        <v/>
      </c>
      <c r="GE63" s="229" t="str">
        <f aca="false">IF(GD63&lt;&gt;"",IF(GC63="0",0,(FW67+FW70=FZ63)*(FW72+FW74=GA63)),"")</f>
        <v/>
      </c>
      <c r="GF63" s="229" t="str">
        <f aca="false">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47" t="str">
        <f aca="false">IF(($C$62&amp;$C$63&amp;$E$62&amp;$E$63&lt;&gt;"")*(FV$62&amp;FV$63&amp;FX$62&amp;FX$63&lt;&gt;"")*(FV63&amp;FX63&lt;&gt;""),IF(GB63&lt;&gt;1,0,COUNTIF($B$62:$B$63,FV63)+COUNTIF($D$62:$D$63,FV63))+IF(GB51&lt;&gt;1,0,COUNTIF($B$62:$B$63,FX63)+COUNTIF($D$62:$D$63,FX63)),"")</f>
        <v/>
      </c>
      <c r="GI63" s="242"/>
      <c r="GJ63" s="228" t="str">
        <f aca="false">IF(GI63="","",VLOOKUP(GI63,Language!$D$5:$E$63,2,0))</f>
        <v/>
      </c>
      <c r="GK63" s="232"/>
      <c r="GL63" s="228" t="str">
        <f aca="false">IF(GK63="","",VLOOKUP(GK63,Language!$D$5:$E$63,2,0))</f>
        <v/>
      </c>
      <c r="GM63" s="232"/>
      <c r="GN63" s="232"/>
      <c r="GO63" s="317" t="n">
        <f aca="false">COUNTIF(GI$62:GI$63,GI63)+COUNTIF(GK$62:GK$63,GI63)</f>
        <v>0</v>
      </c>
      <c r="GP63" s="229" t="str">
        <f aca="false">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29" t="str">
        <f aca="false">IF((GP63&lt;&gt;""),IF(OR(GJ67+GJ70&lt;&gt;GJ72+GJ74,PrSettings!$M$4="●"),((GJ67+GJ70-GJ72-GJ74)=(GM63-GN63))*(GP63=1),0),"")</f>
        <v/>
      </c>
      <c r="GR63" s="229" t="str">
        <f aca="false">IF(GQ63&lt;&gt;"",IF(GP63="0",0,(GJ67+GJ70=GM63)*(GJ72+GJ74=GN63)),"")</f>
        <v/>
      </c>
      <c r="GS63" s="229" t="str">
        <f aca="false">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47" t="str">
        <f aca="false">IF(($C$62&amp;$C$63&amp;$E$62&amp;$E$63&lt;&gt;"")*(GI$62&amp;GI$63&amp;GK$62&amp;GK$63&lt;&gt;"")*(GI63&amp;GK63&lt;&gt;""),IF(GO63&lt;&gt;1,0,COUNTIF($B$62:$B$63,GI63)+COUNTIF($D$62:$D$63,GI63))+IF(GO51&lt;&gt;1,0,COUNTIF($B$62:$B$63,GK63)+COUNTIF($D$62:$D$63,GK63)),"")</f>
        <v/>
      </c>
      <c r="GV63" s="242"/>
      <c r="GW63" s="228" t="str">
        <f aca="false">IF(GV63="","",VLOOKUP(GV63,Language!$D$5:$E$63,2,0))</f>
        <v/>
      </c>
      <c r="GX63" s="232"/>
      <c r="GY63" s="228" t="str">
        <f aca="false">IF(GX63="","",VLOOKUP(GX63,Language!$D$5:$E$63,2,0))</f>
        <v/>
      </c>
      <c r="GZ63" s="232"/>
      <c r="HA63" s="232"/>
      <c r="HB63" s="317" t="n">
        <f aca="false">COUNTIF(GV$62:GV$63,GV63)+COUNTIF(GX$62:GX$63,GV63)</f>
        <v>0</v>
      </c>
      <c r="HC63" s="229" t="str">
        <f aca="false">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29" t="str">
        <f aca="false">IF((HC63&lt;&gt;""),IF(OR(GW67+GW70&lt;&gt;GW72+GW74,PrSettings!$M$4="●"),((GW67+GW70-GW72-GW74)=(GZ63-HA63))*(HC63=1),0),"")</f>
        <v/>
      </c>
      <c r="HE63" s="229" t="str">
        <f aca="false">IF(HD63&lt;&gt;"",IF(HC63="0",0,(GW67+GW70=GZ63)*(GW72+GW74=HA63)),"")</f>
        <v/>
      </c>
      <c r="HF63" s="229" t="str">
        <f aca="false">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47" t="str">
        <f aca="false">IF(($C$62&amp;$C$63&amp;$E$62&amp;$E$63&lt;&gt;"")*(GV$62&amp;GV$63&amp;GX$62&amp;GX$63&lt;&gt;"")*(GV63&amp;GX63&lt;&gt;""),IF(HB63&lt;&gt;1,0,COUNTIF($B$62:$B$63,GV63)+COUNTIF($D$62:$D$63,GV63))+IF(HB51&lt;&gt;1,0,COUNTIF($B$62:$B$63,GX63)+COUNTIF($D$62:$D$63,GX63)),"")</f>
        <v/>
      </c>
      <c r="HI63" s="242"/>
      <c r="HJ63" s="228" t="str">
        <f aca="false">IF(HI63="","",VLOOKUP(HI63,Language!$D$5:$E$63,2,0))</f>
        <v/>
      </c>
      <c r="HK63" s="232"/>
      <c r="HL63" s="228" t="str">
        <f aca="false">IF(HK63="","",VLOOKUP(HK63,Language!$D$5:$E$63,2,0))</f>
        <v/>
      </c>
      <c r="HM63" s="232"/>
      <c r="HN63" s="232"/>
      <c r="HO63" s="317" t="n">
        <f aca="false">COUNTIF(HI$62:HI$63,HI63)+COUNTIF(HK$62:HK$63,HI63)</f>
        <v>0</v>
      </c>
      <c r="HP63" s="229" t="str">
        <f aca="false">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29" t="str">
        <f aca="false">IF((HP63&lt;&gt;""),IF(OR(HJ67+HJ70&lt;&gt;HJ72+HJ74,PrSettings!$M$4="●"),((HJ67+HJ70-HJ72-HJ74)=(HM63-HN63))*(HP63=1),0),"")</f>
        <v/>
      </c>
      <c r="HR63" s="229" t="str">
        <f aca="false">IF(HQ63&lt;&gt;"",IF(HP63="0",0,(HJ67+HJ70=HM63)*(HJ72+HJ74=HN63)),"")</f>
        <v/>
      </c>
      <c r="HS63" s="229" t="str">
        <f aca="false">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47" t="str">
        <f aca="false">IF(($C$62&amp;$C$63&amp;$E$62&amp;$E$63&lt;&gt;"")*(HI$62&amp;HI$63&amp;HK$62&amp;HK$63&lt;&gt;"")*(HI63&amp;HK63&lt;&gt;""),IF(HO63&lt;&gt;1,0,COUNTIF($B$62:$B$63,HI63)+COUNTIF($D$62:$D$63,HI63))+IF(HO51&lt;&gt;1,0,COUNTIF($B$62:$B$63,HK63)+COUNTIF($D$62:$D$63,HK63)),"")</f>
        <v/>
      </c>
      <c r="HV63" s="242"/>
      <c r="HW63" s="228" t="str">
        <f aca="false">IF(HV63="","",VLOOKUP(HV63,Language!$D$5:$E$63,2,0))</f>
        <v/>
      </c>
      <c r="HX63" s="232"/>
      <c r="HY63" s="228" t="str">
        <f aca="false">IF(HX63="","",VLOOKUP(HX63,Language!$D$5:$E$63,2,0))</f>
        <v/>
      </c>
      <c r="HZ63" s="232"/>
      <c r="IA63" s="232"/>
      <c r="IB63" s="317" t="n">
        <f aca="false">COUNTIF(HV$62:HV$63,HV63)+COUNTIF(HX$62:HX$63,HV63)</f>
        <v>0</v>
      </c>
      <c r="IC63" s="229" t="str">
        <f aca="false">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29" t="str">
        <f aca="false">IF((IC63&lt;&gt;""),IF(OR(HW67+HW70&lt;&gt;HW72+HW74,PrSettings!$M$4="●"),((HW67+HW70-HW72-HW74)=(HZ63-IA63))*(IC63=1),0),"")</f>
        <v/>
      </c>
      <c r="IE63" s="229" t="str">
        <f aca="false">IF(ID63&lt;&gt;"",IF(IC63="0",0,(HW67+HW70=HZ63)*(HW72+HW74=IA63)),"")</f>
        <v/>
      </c>
      <c r="IF63" s="229" t="str">
        <f aca="false">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47" t="str">
        <f aca="false">IF(($C$62&amp;$C$63&amp;$E$62&amp;$E$63&lt;&gt;"")*(HV$62&amp;HV$63&amp;HX$62&amp;HX$63&lt;&gt;"")*(HV63&amp;HX63&lt;&gt;""),IF(IB63&lt;&gt;1,0,COUNTIF($B$62:$B$63,HV63)+COUNTIF($D$62:$D$63,HV63))+IF(IB51&lt;&gt;1,0,COUNTIF($B$62:$B$63,HX63)+COUNTIF($D$62:$D$63,HX63)),"")</f>
        <v/>
      </c>
      <c r="II63" s="242"/>
      <c r="IJ63" s="228" t="str">
        <f aca="false">IF(II63="","",VLOOKUP(II63,Language!$D$5:$E$63,2,0))</f>
        <v/>
      </c>
      <c r="IK63" s="232"/>
      <c r="IL63" s="228" t="str">
        <f aca="false">IF(IK63="","",VLOOKUP(IK63,Language!$D$5:$E$63,2,0))</f>
        <v/>
      </c>
      <c r="IM63" s="232"/>
      <c r="IN63" s="232"/>
      <c r="IO63" s="317" t="n">
        <f aca="false">COUNTIF(II$62:II$63,II63)+COUNTIF(IK$62:IK$63,II63)</f>
        <v>0</v>
      </c>
      <c r="IP63" s="229" t="str">
        <f aca="false">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29" t="str">
        <f aca="false">IF((IP63&lt;&gt;""),IF(OR(IJ67+IJ70&lt;&gt;IJ72+IJ74,PrSettings!$M$4="●"),((IJ67+IJ70-IJ72-IJ74)=(IM63-IN63))*(IP63=1),0),"")</f>
        <v/>
      </c>
      <c r="IR63" s="229" t="str">
        <f aca="false">IF(IQ63&lt;&gt;"",IF(IP63="0",0,(IJ67+IJ70=IM63)*(IJ72+IJ74=IN63)),"")</f>
        <v/>
      </c>
      <c r="IS63" s="229" t="str">
        <f aca="false">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47" t="str">
        <f aca="false">IF(($C$62&amp;$C$63&amp;$E$62&amp;$E$63&lt;&gt;"")*(II$62&amp;II$63&amp;IK$62&amp;IK$63&lt;&gt;"")*(II63&amp;IK63&lt;&gt;""),IF(IO63&lt;&gt;1,0,COUNTIF($B$62:$B$63,II63)+COUNTIF($D$62:$D$63,II63))+IF(IO51&lt;&gt;1,0,COUNTIF($B$62:$B$63,IK63)+COUNTIF($D$62:$D$63,IK63)),"")</f>
        <v/>
      </c>
      <c r="IV63" s="242"/>
      <c r="IW63" s="228" t="str">
        <f aca="false">IF(IV63="","",VLOOKUP(IV63,Language!$D$5:$E$63,2,0))</f>
        <v/>
      </c>
      <c r="IX63" s="232"/>
      <c r="IY63" s="228" t="str">
        <f aca="false">IF(IX63="","",VLOOKUP(IX63,Language!$D$5:$E$63,2,0))</f>
        <v/>
      </c>
      <c r="IZ63" s="232"/>
      <c r="JA63" s="232"/>
      <c r="JB63" s="317" t="n">
        <f aca="false">COUNTIF(IV$62:IV$63,IV63)+COUNTIF(IX$62:IX$63,IV63)</f>
        <v>0</v>
      </c>
      <c r="JC63" s="229" t="str">
        <f aca="false">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29" t="str">
        <f aca="false">IF((JC63&lt;&gt;""),IF(OR(IW67+IW70&lt;&gt;IW72+IW74,PrSettings!$M$4="●"),((IW67+IW70-IW72-IW74)=(IZ63-JA63))*(JC63=1),0),"")</f>
        <v/>
      </c>
      <c r="JE63" s="229" t="str">
        <f aca="false">IF(JD63&lt;&gt;"",IF(JC63="0",0,(IW67+IW70=IZ63)*(IW72+IW74=JA63)),"")</f>
        <v/>
      </c>
      <c r="JF63" s="229" t="str">
        <f aca="false">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47" t="str">
        <f aca="false">IF(($C$62&amp;$C$63&amp;$E$62&amp;$E$63&lt;&gt;"")*(IV$62&amp;IV$63&amp;IX$62&amp;IX$63&lt;&gt;"")*(IV63&amp;IX63&lt;&gt;""),IF(JB63&lt;&gt;1,0,COUNTIF($B$62:$B$63,IV63)+COUNTIF($D$62:$D$63,IV63))+IF(JB51&lt;&gt;1,0,COUNTIF($B$62:$B$63,IX63)+COUNTIF($D$62:$D$63,IX63)),"")</f>
        <v/>
      </c>
      <c r="JI63" s="242"/>
      <c r="JJ63" s="228" t="str">
        <f aca="false">IF(JI63="","",VLOOKUP(JI63,Language!$D$5:$E$63,2,0))</f>
        <v/>
      </c>
      <c r="JK63" s="232"/>
      <c r="JL63" s="228" t="str">
        <f aca="false">IF(JK63="","",VLOOKUP(JK63,Language!$D$5:$E$63,2,0))</f>
        <v/>
      </c>
      <c r="JM63" s="232"/>
      <c r="JN63" s="232"/>
      <c r="JO63" s="317" t="n">
        <f aca="false">COUNTIF(JI$62:JI$63,JI63)+COUNTIF(JK$62:JK$63,JI63)</f>
        <v>0</v>
      </c>
      <c r="JP63" s="229" t="str">
        <f aca="false">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29" t="str">
        <f aca="false">IF((JP63&lt;&gt;""),IF(OR(JJ67+JJ70&lt;&gt;JJ72+JJ74,PrSettings!$M$4="●"),((JJ67+JJ70-JJ72-JJ74)=(JM63-JN63))*(JP63=1),0),"")</f>
        <v/>
      </c>
      <c r="JR63" s="229" t="str">
        <f aca="false">IF(JQ63&lt;&gt;"",IF(JP63="0",0,(JJ67+JJ70=JM63)*(JJ72+JJ74=JN63)),"")</f>
        <v/>
      </c>
      <c r="JS63" s="229" t="str">
        <f aca="false">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47" t="str">
        <f aca="false">IF(($C$62&amp;$C$63&amp;$E$62&amp;$E$63&lt;&gt;"")*(JI$62&amp;JI$63&amp;JK$62&amp;JK$63&lt;&gt;"")*(JI63&amp;JK63&lt;&gt;""),IF(JO63&lt;&gt;1,0,COUNTIF($B$62:$B$63,JI63)+COUNTIF($D$62:$D$63,JI63))+IF(JO51&lt;&gt;1,0,COUNTIF($B$62:$B$63,JK63)+COUNTIF($D$62:$D$63,JK63)),"")</f>
        <v/>
      </c>
      <c r="JV63" s="242"/>
      <c r="JW63" s="228" t="str">
        <f aca="false">IF(JV63="","",VLOOKUP(JV63,Language!$D$5:$E$63,2,0))</f>
        <v/>
      </c>
      <c r="JX63" s="232"/>
      <c r="JY63" s="228" t="str">
        <f aca="false">IF(JX63="","",VLOOKUP(JX63,Language!$D$5:$E$63,2,0))</f>
        <v/>
      </c>
      <c r="JZ63" s="232"/>
      <c r="KA63" s="232"/>
      <c r="KB63" s="317" t="n">
        <f aca="false">COUNTIF(JV$62:JV$63,JV63)+COUNTIF(JX$62:JX$63,JV63)</f>
        <v>0</v>
      </c>
      <c r="KC63" s="229" t="str">
        <f aca="false">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29" t="str">
        <f aca="false">IF((KC63&lt;&gt;""),IF(OR(JW67+JW70&lt;&gt;JW72+JW74,PrSettings!$M$4="●"),((JW67+JW70-JW72-JW74)=(JZ63-KA63))*(KC63=1),0),"")</f>
        <v/>
      </c>
      <c r="KE63" s="229" t="str">
        <f aca="false">IF(KD63&lt;&gt;"",IF(KC63="0",0,(JW67+JW70=JZ63)*(JW72+JW74=KA63)),"")</f>
        <v/>
      </c>
      <c r="KF63" s="229" t="str">
        <f aca="false">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47" t="str">
        <f aca="false">IF(($C$62&amp;$C$63&amp;$E$62&amp;$E$63&lt;&gt;"")*(JV$62&amp;JV$63&amp;JX$62&amp;JX$63&lt;&gt;"")*(JV63&amp;JX63&lt;&gt;""),IF(KB63&lt;&gt;1,0,COUNTIF($B$62:$B$63,JV63)+COUNTIF($D$62:$D$63,JV63))+IF(KB51&lt;&gt;1,0,COUNTIF($B$62:$B$63,JX63)+COUNTIF($D$62:$D$63,JX63)),"")</f>
        <v/>
      </c>
      <c r="KI63" s="242"/>
      <c r="KJ63" s="228" t="str">
        <f aca="false">IF(KI63="","",VLOOKUP(KI63,Language!$D$5:$E$63,2,0))</f>
        <v/>
      </c>
      <c r="KK63" s="232"/>
      <c r="KL63" s="228" t="str">
        <f aca="false">IF(KK63="","",VLOOKUP(KK63,Language!$D$5:$E$63,2,0))</f>
        <v/>
      </c>
      <c r="KM63" s="232"/>
      <c r="KN63" s="232"/>
      <c r="KO63" s="317" t="n">
        <f aca="false">COUNTIF(KI$62:KI$63,KI63)+COUNTIF(KK$62:KK$63,KI63)</f>
        <v>0</v>
      </c>
      <c r="KP63" s="229" t="str">
        <f aca="false">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29" t="str">
        <f aca="false">IF((KP63&lt;&gt;""),IF(OR(KJ67+KJ70&lt;&gt;KJ72+KJ74,PrSettings!$M$4="●"),((KJ67+KJ70-KJ72-KJ74)=(KM63-KN63))*(KP63=1),0),"")</f>
        <v/>
      </c>
      <c r="KR63" s="229" t="str">
        <f aca="false">IF(KQ63&lt;&gt;"",IF(KP63="0",0,(KJ67+KJ70=KM63)*(KJ72+KJ74=KN63)),"")</f>
        <v/>
      </c>
      <c r="KS63" s="229" t="str">
        <f aca="false">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47" t="str">
        <f aca="false">IF(($C$62&amp;$C$63&amp;$E$62&amp;$E$63&lt;&gt;"")*(KI$62&amp;KI$63&amp;KK$62&amp;KK$63&lt;&gt;"")*(KI63&amp;KK63&lt;&gt;""),IF(KO63&lt;&gt;1,0,COUNTIF($B$62:$B$63,KI63)+COUNTIF($D$62:$D$63,KI63))+IF(KO51&lt;&gt;1,0,COUNTIF($B$62:$B$63,KK63)+COUNTIF($D$62:$D$63,KK63)),"")</f>
        <v/>
      </c>
      <c r="KV63" s="242"/>
      <c r="KW63" s="228" t="str">
        <f aca="false">IF(KV63="","",VLOOKUP(KV63,Language!$D$5:$E$63,2,0))</f>
        <v/>
      </c>
      <c r="KX63" s="232"/>
      <c r="KY63" s="228" t="str">
        <f aca="false">IF(KX63="","",VLOOKUP(KX63,Language!$D$5:$E$63,2,0))</f>
        <v/>
      </c>
      <c r="KZ63" s="232"/>
      <c r="LA63" s="232"/>
      <c r="LB63" s="317" t="n">
        <f aca="false">COUNTIF(KV$62:KV$63,KV63)+COUNTIF(KX$62:KX$63,KV63)</f>
        <v>0</v>
      </c>
      <c r="LC63" s="229" t="str">
        <f aca="false">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29" t="str">
        <f aca="false">IF((LC63&lt;&gt;""),IF(OR(KW67+KW70&lt;&gt;KW72+KW74,PrSettings!$M$4="●"),((KW67+KW70-KW72-KW74)=(KZ63-LA63))*(LC63=1),0),"")</f>
        <v/>
      </c>
      <c r="LE63" s="229" t="str">
        <f aca="false">IF(LD63&lt;&gt;"",IF(LC63="0",0,(KW67+KW70=KZ63)*(KW72+KW74=LA63)),"")</f>
        <v/>
      </c>
      <c r="LF63" s="229" t="str">
        <f aca="false">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47" t="str">
        <f aca="false">IF(($C$62&amp;$C$63&amp;$E$62&amp;$E$63&lt;&gt;"")*(KV$62&amp;KV$63&amp;KX$62&amp;KX$63&lt;&gt;"")*(KV63&amp;KX63&lt;&gt;""),IF(LB63&lt;&gt;1,0,COUNTIF($B$62:$B$63,KV63)+COUNTIF($D$62:$D$63,KV63))+IF(LB51&lt;&gt;1,0,COUNTIF($B$62:$B$63,KX63)+COUNTIF($D$62:$D$63,KX63)),"")</f>
        <v/>
      </c>
      <c r="LI63" s="242"/>
      <c r="LJ63" s="228" t="str">
        <f aca="false">IF(LI63="","",VLOOKUP(LI63,Language!$D$5:$E$63,2,0))</f>
        <v/>
      </c>
      <c r="LK63" s="232"/>
      <c r="LL63" s="228" t="str">
        <f aca="false">IF(LK63="","",VLOOKUP(LK63,Language!$D$5:$E$63,2,0))</f>
        <v/>
      </c>
      <c r="LM63" s="232"/>
      <c r="LN63" s="232"/>
      <c r="LO63" s="317" t="n">
        <f aca="false">COUNTIF(LI$62:LI$63,LI63)+COUNTIF(LK$62:LK$63,LI63)</f>
        <v>0</v>
      </c>
      <c r="LP63" s="229" t="str">
        <f aca="false">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29" t="str">
        <f aca="false">IF((LP63&lt;&gt;""),IF(OR(LJ67+LJ70&lt;&gt;LJ72+LJ74,PrSettings!$M$4="●"),((LJ67+LJ70-LJ72-LJ74)=(LM63-LN63))*(LP63=1),0),"")</f>
        <v/>
      </c>
      <c r="LR63" s="229" t="str">
        <f aca="false">IF(LQ63&lt;&gt;"",IF(LP63="0",0,(LJ67+LJ70=LM63)*(LJ72+LJ74=LN63)),"")</f>
        <v/>
      </c>
      <c r="LS63" s="229" t="str">
        <f aca="false">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47" t="str">
        <f aca="false">IF(($C$62&amp;$C$63&amp;$E$62&amp;$E$63&lt;&gt;"")*(LI$62&amp;LI$63&amp;LK$62&amp;LK$63&lt;&gt;"")*(LI63&amp;LK63&lt;&gt;""),IF(LO63&lt;&gt;1,0,COUNTIF($B$62:$B$63,LI63)+COUNTIF($D$62:$D$63,LI63))+IF(LO51&lt;&gt;1,0,COUNTIF($B$62:$B$63,LK63)+COUNTIF($D$62:$D$63,LK63)),"")</f>
        <v/>
      </c>
      <c r="LV63" s="242"/>
      <c r="LW63" s="228" t="str">
        <f aca="false">IF(LV63="","",VLOOKUP(LV63,Language!$D$5:$E$63,2,0))</f>
        <v/>
      </c>
      <c r="LX63" s="232"/>
      <c r="LY63" s="228" t="str">
        <f aca="false">IF(LX63="","",VLOOKUP(LX63,Language!$D$5:$E$63,2,0))</f>
        <v/>
      </c>
      <c r="LZ63" s="232"/>
      <c r="MA63" s="232"/>
      <c r="MB63" s="317" t="n">
        <f aca="false">COUNTIF(LV$62:LV$63,LV63)+COUNTIF(LX$62:LX$63,LV63)</f>
        <v>0</v>
      </c>
      <c r="MC63" s="229" t="str">
        <f aca="false">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29" t="str">
        <f aca="false">IF((MC63&lt;&gt;""),IF(OR(LW67+LW70&lt;&gt;LW72+LW74,PrSettings!$M$4="●"),((LW67+LW70-LW72-LW74)=(LZ63-MA63))*(MC63=1),0),"")</f>
        <v/>
      </c>
      <c r="ME63" s="229" t="str">
        <f aca="false">IF(MD63&lt;&gt;"",IF(MC63="0",0,(LW67+LW70=LZ63)*(LW72+LW74=MA63)),"")</f>
        <v/>
      </c>
      <c r="MF63" s="229" t="str">
        <f aca="false">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47" t="str">
        <f aca="false">IF(($C$62&amp;$C$63&amp;$E$62&amp;$E$63&lt;&gt;"")*(LV$62&amp;LV$63&amp;LX$62&amp;LX$63&lt;&gt;"")*(LV63&amp;LX63&lt;&gt;""),IF(MB63&lt;&gt;1,0,COUNTIF($B$62:$B$63,LV63)+COUNTIF($D$62:$D$63,LV63))+IF(MB51&lt;&gt;1,0,COUNTIF($B$62:$B$63,LX63)+COUNTIF($D$62:$D$63,LX63)),"")</f>
        <v/>
      </c>
    </row>
    <row r="64" customFormat="false" ht="24" hidden="false" customHeight="true" outlineLevel="0" collapsed="false">
      <c r="A64" s="153"/>
      <c r="B64" s="217" t="str">
        <f aca="false">Language!$E$186</f>
        <v>Final</v>
      </c>
      <c r="C64" s="218"/>
      <c r="D64" s="239"/>
      <c r="E64" s="220"/>
      <c r="F64" s="240"/>
      <c r="G64" s="241"/>
      <c r="H64" s="107"/>
      <c r="I64" s="217" t="str">
        <f aca="false">$B64</f>
        <v>Final</v>
      </c>
      <c r="J64" s="219"/>
      <c r="K64" s="219"/>
      <c r="L64" s="220"/>
      <c r="M64" s="223"/>
      <c r="N64" s="224"/>
      <c r="O64" s="221"/>
      <c r="P64" s="225"/>
      <c r="Q64" s="225"/>
      <c r="R64" s="220"/>
      <c r="S64" s="220"/>
      <c r="T64" s="226"/>
      <c r="V64" s="217" t="str">
        <f aca="false">$B64</f>
        <v>Final</v>
      </c>
      <c r="W64" s="219"/>
      <c r="X64" s="219"/>
      <c r="Y64" s="220"/>
      <c r="Z64" s="223"/>
      <c r="AA64" s="224"/>
      <c r="AB64" s="221"/>
      <c r="AC64" s="225"/>
      <c r="AD64" s="225"/>
      <c r="AE64" s="220"/>
      <c r="AF64" s="220"/>
      <c r="AG64" s="226"/>
      <c r="AI64" s="217" t="str">
        <f aca="false">$B64</f>
        <v>Final</v>
      </c>
      <c r="AJ64" s="219"/>
      <c r="AK64" s="219"/>
      <c r="AL64" s="220"/>
      <c r="AM64" s="223"/>
      <c r="AN64" s="224"/>
      <c r="AO64" s="221"/>
      <c r="AP64" s="225"/>
      <c r="AQ64" s="225"/>
      <c r="AR64" s="220"/>
      <c r="AS64" s="220"/>
      <c r="AT64" s="226"/>
      <c r="AV64" s="217" t="str">
        <f aca="false">$B64</f>
        <v>Final</v>
      </c>
      <c r="AW64" s="219"/>
      <c r="AX64" s="219"/>
      <c r="AY64" s="220"/>
      <c r="AZ64" s="223"/>
      <c r="BA64" s="224"/>
      <c r="BB64" s="221"/>
      <c r="BC64" s="225"/>
      <c r="BD64" s="225"/>
      <c r="BE64" s="220"/>
      <c r="BF64" s="220"/>
      <c r="BG64" s="226"/>
      <c r="BI64" s="217" t="str">
        <f aca="false">$B64</f>
        <v>Final</v>
      </c>
      <c r="BJ64" s="219"/>
      <c r="BK64" s="219"/>
      <c r="BL64" s="220"/>
      <c r="BM64" s="223"/>
      <c r="BN64" s="224"/>
      <c r="BO64" s="221"/>
      <c r="BP64" s="225"/>
      <c r="BQ64" s="225"/>
      <c r="BR64" s="220"/>
      <c r="BS64" s="220"/>
      <c r="BT64" s="226"/>
      <c r="BV64" s="217" t="str">
        <f aca="false">$B64</f>
        <v>Final</v>
      </c>
      <c r="BW64" s="219"/>
      <c r="BX64" s="219"/>
      <c r="BY64" s="220"/>
      <c r="BZ64" s="223"/>
      <c r="CA64" s="224"/>
      <c r="CB64" s="221"/>
      <c r="CC64" s="225"/>
      <c r="CD64" s="225"/>
      <c r="CE64" s="220"/>
      <c r="CF64" s="220"/>
      <c r="CG64" s="226"/>
      <c r="CI64" s="217" t="str">
        <f aca="false">$B64</f>
        <v>Final</v>
      </c>
      <c r="CJ64" s="219"/>
      <c r="CK64" s="219"/>
      <c r="CL64" s="220"/>
      <c r="CM64" s="223"/>
      <c r="CN64" s="224"/>
      <c r="CO64" s="221"/>
      <c r="CP64" s="225"/>
      <c r="CQ64" s="225"/>
      <c r="CR64" s="220"/>
      <c r="CS64" s="220"/>
      <c r="CT64" s="226"/>
      <c r="CV64" s="217" t="str">
        <f aca="false">$B64</f>
        <v>Final</v>
      </c>
      <c r="CW64" s="219"/>
      <c r="CX64" s="219"/>
      <c r="CY64" s="220"/>
      <c r="CZ64" s="223"/>
      <c r="DA64" s="224"/>
      <c r="DB64" s="221"/>
      <c r="DC64" s="225"/>
      <c r="DD64" s="225"/>
      <c r="DE64" s="220"/>
      <c r="DF64" s="220"/>
      <c r="DG64" s="226"/>
      <c r="DI64" s="217" t="str">
        <f aca="false">$B64</f>
        <v>Final</v>
      </c>
      <c r="DJ64" s="219"/>
      <c r="DK64" s="219"/>
      <c r="DL64" s="220"/>
      <c r="DM64" s="223"/>
      <c r="DN64" s="224"/>
      <c r="DO64" s="221"/>
      <c r="DP64" s="225"/>
      <c r="DQ64" s="225"/>
      <c r="DR64" s="220"/>
      <c r="DS64" s="220"/>
      <c r="DT64" s="226"/>
      <c r="DV64" s="217" t="str">
        <f aca="false">$B64</f>
        <v>Final</v>
      </c>
      <c r="DW64" s="219"/>
      <c r="DX64" s="219"/>
      <c r="DY64" s="220"/>
      <c r="DZ64" s="223"/>
      <c r="EA64" s="224"/>
      <c r="EB64" s="221"/>
      <c r="EC64" s="225"/>
      <c r="ED64" s="225"/>
      <c r="EE64" s="220"/>
      <c r="EF64" s="220"/>
      <c r="EG64" s="226"/>
      <c r="EI64" s="217" t="str">
        <f aca="false">$B64</f>
        <v>Final</v>
      </c>
      <c r="EJ64" s="219"/>
      <c r="EK64" s="219"/>
      <c r="EL64" s="220"/>
      <c r="EM64" s="223"/>
      <c r="EN64" s="224"/>
      <c r="EO64" s="221"/>
      <c r="EP64" s="225"/>
      <c r="EQ64" s="225"/>
      <c r="ER64" s="220"/>
      <c r="ES64" s="220"/>
      <c r="ET64" s="226"/>
      <c r="EV64" s="217" t="str">
        <f aca="false">$B64</f>
        <v>Final</v>
      </c>
      <c r="EW64" s="219"/>
      <c r="EX64" s="219"/>
      <c r="EY64" s="220"/>
      <c r="EZ64" s="223"/>
      <c r="FA64" s="224"/>
      <c r="FB64" s="221"/>
      <c r="FC64" s="225"/>
      <c r="FD64" s="225"/>
      <c r="FE64" s="220"/>
      <c r="FF64" s="220"/>
      <c r="FG64" s="226"/>
      <c r="FI64" s="217" t="str">
        <f aca="false">$B64</f>
        <v>Final</v>
      </c>
      <c r="FJ64" s="219"/>
      <c r="FK64" s="219"/>
      <c r="FL64" s="220"/>
      <c r="FM64" s="223"/>
      <c r="FN64" s="224"/>
      <c r="FO64" s="221"/>
      <c r="FP64" s="225"/>
      <c r="FQ64" s="225"/>
      <c r="FR64" s="220"/>
      <c r="FS64" s="220"/>
      <c r="FT64" s="226"/>
      <c r="FV64" s="217" t="str">
        <f aca="false">$B64</f>
        <v>Final</v>
      </c>
      <c r="FW64" s="219"/>
      <c r="FX64" s="219"/>
      <c r="FY64" s="220"/>
      <c r="FZ64" s="223"/>
      <c r="GA64" s="224"/>
      <c r="GB64" s="221"/>
      <c r="GC64" s="225"/>
      <c r="GD64" s="225"/>
      <c r="GE64" s="220"/>
      <c r="GF64" s="220"/>
      <c r="GG64" s="226"/>
      <c r="GI64" s="217" t="str">
        <f aca="false">$B64</f>
        <v>Final</v>
      </c>
      <c r="GJ64" s="219"/>
      <c r="GK64" s="219"/>
      <c r="GL64" s="220"/>
      <c r="GM64" s="223"/>
      <c r="GN64" s="224"/>
      <c r="GO64" s="221"/>
      <c r="GP64" s="225"/>
      <c r="GQ64" s="225"/>
      <c r="GR64" s="220"/>
      <c r="GS64" s="220"/>
      <c r="GT64" s="226"/>
      <c r="GV64" s="217" t="str">
        <f aca="false">$B64</f>
        <v>Final</v>
      </c>
      <c r="GW64" s="219"/>
      <c r="GX64" s="219"/>
      <c r="GY64" s="220"/>
      <c r="GZ64" s="223"/>
      <c r="HA64" s="224"/>
      <c r="HB64" s="221"/>
      <c r="HC64" s="225"/>
      <c r="HD64" s="225"/>
      <c r="HE64" s="220"/>
      <c r="HF64" s="220"/>
      <c r="HG64" s="226"/>
      <c r="HI64" s="217" t="str">
        <f aca="false">$B64</f>
        <v>Final</v>
      </c>
      <c r="HJ64" s="219"/>
      <c r="HK64" s="219"/>
      <c r="HL64" s="220"/>
      <c r="HM64" s="223"/>
      <c r="HN64" s="224"/>
      <c r="HO64" s="221"/>
      <c r="HP64" s="225"/>
      <c r="HQ64" s="225"/>
      <c r="HR64" s="220"/>
      <c r="HS64" s="220"/>
      <c r="HT64" s="226"/>
      <c r="HV64" s="217" t="str">
        <f aca="false">$B64</f>
        <v>Final</v>
      </c>
      <c r="HW64" s="219"/>
      <c r="HX64" s="219"/>
      <c r="HY64" s="220"/>
      <c r="HZ64" s="223"/>
      <c r="IA64" s="224"/>
      <c r="IB64" s="221"/>
      <c r="IC64" s="225"/>
      <c r="ID64" s="225"/>
      <c r="IE64" s="220"/>
      <c r="IF64" s="220"/>
      <c r="IG64" s="226"/>
      <c r="II64" s="217" t="str">
        <f aca="false">$B64</f>
        <v>Final</v>
      </c>
      <c r="IJ64" s="219"/>
      <c r="IK64" s="219"/>
      <c r="IL64" s="220"/>
      <c r="IM64" s="223"/>
      <c r="IN64" s="224"/>
      <c r="IO64" s="221"/>
      <c r="IP64" s="225"/>
      <c r="IQ64" s="225"/>
      <c r="IR64" s="220"/>
      <c r="IS64" s="220"/>
      <c r="IT64" s="226"/>
      <c r="IV64" s="217" t="str">
        <f aca="false">$B64</f>
        <v>Final</v>
      </c>
      <c r="IW64" s="219"/>
      <c r="IX64" s="219"/>
      <c r="IY64" s="220"/>
      <c r="IZ64" s="223"/>
      <c r="JA64" s="224"/>
      <c r="JB64" s="221"/>
      <c r="JC64" s="225"/>
      <c r="JD64" s="225"/>
      <c r="JE64" s="220"/>
      <c r="JF64" s="220"/>
      <c r="JG64" s="226"/>
      <c r="JI64" s="217" t="str">
        <f aca="false">$B64</f>
        <v>Final</v>
      </c>
      <c r="JJ64" s="219"/>
      <c r="JK64" s="219"/>
      <c r="JL64" s="220"/>
      <c r="JM64" s="223"/>
      <c r="JN64" s="224"/>
      <c r="JO64" s="221"/>
      <c r="JP64" s="225"/>
      <c r="JQ64" s="225"/>
      <c r="JR64" s="220"/>
      <c r="JS64" s="220"/>
      <c r="JT64" s="226"/>
      <c r="JV64" s="217" t="str">
        <f aca="false">$B64</f>
        <v>Final</v>
      </c>
      <c r="JW64" s="219"/>
      <c r="JX64" s="219"/>
      <c r="JY64" s="220"/>
      <c r="JZ64" s="223"/>
      <c r="KA64" s="224"/>
      <c r="KB64" s="221"/>
      <c r="KC64" s="225"/>
      <c r="KD64" s="225"/>
      <c r="KE64" s="220"/>
      <c r="KF64" s="220"/>
      <c r="KG64" s="226"/>
      <c r="KI64" s="217" t="str">
        <f aca="false">$B64</f>
        <v>Final</v>
      </c>
      <c r="KJ64" s="219"/>
      <c r="KK64" s="219"/>
      <c r="KL64" s="220"/>
      <c r="KM64" s="223"/>
      <c r="KN64" s="224"/>
      <c r="KO64" s="221"/>
      <c r="KP64" s="225"/>
      <c r="KQ64" s="225"/>
      <c r="KR64" s="220"/>
      <c r="KS64" s="220"/>
      <c r="KT64" s="226"/>
      <c r="KV64" s="217" t="str">
        <f aca="false">$B64</f>
        <v>Final</v>
      </c>
      <c r="KW64" s="219"/>
      <c r="KX64" s="219"/>
      <c r="KY64" s="220"/>
      <c r="KZ64" s="223"/>
      <c r="LA64" s="224"/>
      <c r="LB64" s="221"/>
      <c r="LC64" s="225"/>
      <c r="LD64" s="225"/>
      <c r="LE64" s="220"/>
      <c r="LF64" s="220"/>
      <c r="LG64" s="226"/>
      <c r="LI64" s="217" t="str">
        <f aca="false">$B64</f>
        <v>Final</v>
      </c>
      <c r="LJ64" s="219"/>
      <c r="LK64" s="219"/>
      <c r="LL64" s="220"/>
      <c r="LM64" s="223"/>
      <c r="LN64" s="224"/>
      <c r="LO64" s="221"/>
      <c r="LP64" s="225"/>
      <c r="LQ64" s="225"/>
      <c r="LR64" s="220"/>
      <c r="LS64" s="220"/>
      <c r="LT64" s="226"/>
      <c r="LV64" s="217" t="str">
        <f aca="false">$B64</f>
        <v>Final</v>
      </c>
      <c r="LW64" s="219"/>
      <c r="LX64" s="219"/>
      <c r="LY64" s="220"/>
      <c r="LZ64" s="223"/>
      <c r="MA64" s="224"/>
      <c r="MB64" s="221"/>
      <c r="MC64" s="225"/>
      <c r="MD64" s="225"/>
      <c r="ME64" s="220"/>
      <c r="MF64" s="220"/>
      <c r="MG64" s="226"/>
    </row>
    <row r="65" customFormat="false" ht="15.75" hidden="false" customHeight="true" outlineLevel="0" collapsed="false">
      <c r="A65" s="153"/>
      <c r="B65" s="256" t="n">
        <f aca="false" t="array" ref="B65:B65">IF(C65="","",INDEX(Groups!$C$7:$C$35,MATCH(C65,Groups!$D$7:$D$35,0)))</f>
        <v>1</v>
      </c>
      <c r="C65" s="257" t="str">
        <f aca="true">INDIRECT("'"&amp;References!$A$1&amp;"'!"&amp;"$L$84")</f>
        <v>Portugal</v>
      </c>
      <c r="D65" s="258" t="n">
        <f aca="false" t="array" ref="D65:D65">IF(E65="","",INDEX(Groups!$C$7:$C$35,MATCH(E65,Groups!$D$7:$D$35,0)))</f>
        <v>2</v>
      </c>
      <c r="E65" s="259" t="str">
        <f aca="true">INDIRECT("'"&amp;References!$A$1&amp;"'!"&amp;"$N$84")</f>
        <v>France</v>
      </c>
      <c r="F65" s="260"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7</v>
      </c>
      <c r="G65" s="261"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9</v>
      </c>
      <c r="H65" s="107"/>
      <c r="I65" s="271"/>
      <c r="J65" s="257" t="str">
        <f aca="false">IF(I65="","",VLOOKUP(I65,Language!$D$5:$E$63,2,0))</f>
        <v/>
      </c>
      <c r="K65" s="322"/>
      <c r="L65" s="257" t="str">
        <f aca="false">IF(K65="","",VLOOKUP(K65,Language!$D$5:$E$63,2,0))</f>
        <v/>
      </c>
      <c r="M65" s="323"/>
      <c r="N65" s="323"/>
      <c r="O65" s="258" t="str">
        <f aca="false">IF(($F65&lt;&gt;"")*($G65&lt;&gt;"")*(M65&lt;&gt;"")*(N65&lt;&gt;""),IF(OR(T65&lt;&gt;2,COUNTIF($B65:$D65,I65)=0,COUNTIF($B65:$D65,K65)=0),"0",((I65=$B65)*$F65+(I65=$D65)*$G65&gt;(K65=$B65)*$F65+(K65=$D65)*$G65)*(M65&gt;N65)+((I65=$B65)*$F65+(I65=$D65)*$G65=(K65=$B65)*$F65+(K65=$D65)*$G65)*(M65=N65)+((I65=$B65)*$F65+(I65=$D65)*$G65&lt;(K65=$B65)*$F65+(K65=$D65)*$G65)*(M65&lt;N65)),"")</f>
        <v/>
      </c>
      <c r="P65" s="324" t="n">
        <f aca="false">COUNTIF(I$65,I65)+COUNTIF(K$65,I65)</f>
        <v>0</v>
      </c>
      <c r="Q65" s="258" t="str">
        <f aca="false">IF((O65&lt;&gt;""),IF(OR($F65&lt;&gt;$G65,PrSettings!$M$4="●"),((I65=$B65)*$F65+(I65=$D65)*$G65-(K65=$B65)*$F65-(K65=$D65)*$G65=(M65-N65))*(O65=1),0),"")</f>
        <v/>
      </c>
      <c r="R65" s="258" t="str">
        <f aca="false">IF((Q65&lt;&gt;""),((I65=$B65)*$F65+(I65=$D65)*$G65=M65)*((K65=$B65)*$F65+(K65=$D65)*$G65=N65),"")</f>
        <v/>
      </c>
      <c r="S65" s="258" t="str">
        <f aca="false">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25" t="str">
        <f aca="false">IF(($C$65&amp;$E$65&lt;&gt;"")*(I65&amp;K65&lt;&gt;""),IF(I65=K65,0,($B65=I65)*($B65&lt;&gt;"")+($D65=I65)*($D65&lt;&gt;"")+($B65=K65)*($B65&lt;&gt;"")+($D65=K65)*($D65&lt;&gt;"")),"")</f>
        <v/>
      </c>
      <c r="V65" s="271"/>
      <c r="W65" s="257" t="str">
        <f aca="false">IF(V65="","",VLOOKUP(V65,Language!$D$5:$E$63,2,0))</f>
        <v/>
      </c>
      <c r="X65" s="322"/>
      <c r="Y65" s="257" t="str">
        <f aca="false">IF(X65="","",VLOOKUP(X65,Language!$D$5:$E$63,2,0))</f>
        <v/>
      </c>
      <c r="Z65" s="323"/>
      <c r="AA65" s="323"/>
      <c r="AB65" s="258" t="str">
        <f aca="false">IF(($F65&lt;&gt;"")*($G65&lt;&gt;"")*(Z65&lt;&gt;"")*(AA65&lt;&gt;""),IF(OR(AG65&lt;&gt;2,COUNTIF($B65:$D65,V65)=0,COUNTIF($B65:$D65,X65)=0),"0",((V65=$B65)*$F65+(V65=$D65)*$G65&gt;(X65=$B65)*$F65+(X65=$D65)*$G65)*(Z65&gt;AA65)+((V65=$B65)*$F65+(V65=$D65)*$G65=(X65=$B65)*$F65+(X65=$D65)*$G65)*(Z65=AA65)+((V65=$B65)*$F65+(V65=$D65)*$G65&lt;(X65=$B65)*$F65+(X65=$D65)*$G65)*(Z65&lt;AA65)),"")</f>
        <v/>
      </c>
      <c r="AC65" s="324" t="n">
        <f aca="false">COUNTIF(V$65,V65)+COUNTIF(X$65,V65)</f>
        <v>0</v>
      </c>
      <c r="AD65" s="258" t="str">
        <f aca="false">IF((AB65&lt;&gt;""),IF(OR($F65&lt;&gt;$G65,PrSettings!$M$4="●"),((V65=$B65)*$F65+(V65=$D65)*$G65-(X65=$B65)*$F65-(X65=$D65)*$G65=(Z65-AA65))*(AB65=1),0),"")</f>
        <v/>
      </c>
      <c r="AE65" s="258" t="str">
        <f aca="false">IF((AD65&lt;&gt;""),((V65=$B65)*$F65+(V65=$D65)*$G65=Z65)*((X65=$B65)*$F65+(X65=$D65)*$G65=AA65),"")</f>
        <v/>
      </c>
      <c r="AF65" s="258" t="str">
        <f aca="false">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25" t="str">
        <f aca="false">IF(($C$65&amp;$E$65&lt;&gt;"")*(V65&amp;X65&lt;&gt;""),IF(V65=X65,0,($B65=V65)*($B65&lt;&gt;"")+($D65=V65)*($D65&lt;&gt;"")+($B65=X65)*($B65&lt;&gt;"")+($D65=X65)*($D65&lt;&gt;"")),"")</f>
        <v/>
      </c>
      <c r="AI65" s="271"/>
      <c r="AJ65" s="257" t="str">
        <f aca="false">IF(AI65="","",VLOOKUP(AI65,Language!$D$5:$E$63,2,0))</f>
        <v/>
      </c>
      <c r="AK65" s="322"/>
      <c r="AL65" s="257" t="str">
        <f aca="false">IF(AK65="","",VLOOKUP(AK65,Language!$D$5:$E$63,2,0))</f>
        <v/>
      </c>
      <c r="AM65" s="323"/>
      <c r="AN65" s="323"/>
      <c r="AO65" s="258" t="str">
        <f aca="false">IF(($F65&lt;&gt;"")*($G65&lt;&gt;"")*(AM65&lt;&gt;"")*(AN65&lt;&gt;""),IF(OR(AT65&lt;&gt;2,COUNTIF($B65:$D65,AI65)=0,COUNTIF($B65:$D65,AK65)=0),"0",((AI65=$B65)*$F65+(AI65=$D65)*$G65&gt;(AK65=$B65)*$F65+(AK65=$D65)*$G65)*(AM65&gt;AN65)+((AI65=$B65)*$F65+(AI65=$D65)*$G65=(AK65=$B65)*$F65+(AK65=$D65)*$G65)*(AM65=AN65)+((AI65=$B65)*$F65+(AI65=$D65)*$G65&lt;(AK65=$B65)*$F65+(AK65=$D65)*$G65)*(AM65&lt;AN65)),"")</f>
        <v/>
      </c>
      <c r="AP65" s="324" t="n">
        <f aca="false">COUNTIF(AI$65,AI65)+COUNTIF(AK$65,AI65)</f>
        <v>0</v>
      </c>
      <c r="AQ65" s="258" t="str">
        <f aca="false">IF((AO65&lt;&gt;""),IF(OR($F65&lt;&gt;$G65,PrSettings!$M$4="●"),((AI65=$B65)*$F65+(AI65=$D65)*$G65-(AK65=$B65)*$F65-(AK65=$D65)*$G65=(AM65-AN65))*(AO65=1),0),"")</f>
        <v/>
      </c>
      <c r="AR65" s="258" t="str">
        <f aca="false">IF((AQ65&lt;&gt;""),((AI65=$B65)*$F65+(AI65=$D65)*$G65=AM65)*((AK65=$B65)*$F65+(AK65=$D65)*$G65=AN65),"")</f>
        <v/>
      </c>
      <c r="AS65" s="258" t="str">
        <f aca="false">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25" t="str">
        <f aca="false">IF(($C$65&amp;$E$65&lt;&gt;"")*(AI65&amp;AK65&lt;&gt;""),IF(AI65=AK65,0,($B65=AI65)*($B65&lt;&gt;"")+($D65=AI65)*($D65&lt;&gt;"")+($B65=AK65)*($B65&lt;&gt;"")+($D65=AK65)*($D65&lt;&gt;"")),"")</f>
        <v/>
      </c>
      <c r="AV65" s="271"/>
      <c r="AW65" s="257" t="str">
        <f aca="false">IF(AV65="","",VLOOKUP(AV65,Language!$D$5:$E$63,2,0))</f>
        <v/>
      </c>
      <c r="AX65" s="322"/>
      <c r="AY65" s="257" t="str">
        <f aca="false">IF(AX65="","",VLOOKUP(AX65,Language!$D$5:$E$63,2,0))</f>
        <v/>
      </c>
      <c r="AZ65" s="323"/>
      <c r="BA65" s="323"/>
      <c r="BB65" s="258" t="str">
        <f aca="false">IF(($F65&lt;&gt;"")*($G65&lt;&gt;"")*(AZ65&lt;&gt;"")*(BA65&lt;&gt;""),IF(OR(BG65&lt;&gt;2,COUNTIF($B65:$D65,AV65)=0,COUNTIF($B65:$D65,AX65)=0),"0",((AV65=$B65)*$F65+(AV65=$D65)*$G65&gt;(AX65=$B65)*$F65+(AX65=$D65)*$G65)*(AZ65&gt;BA65)+((AV65=$B65)*$F65+(AV65=$D65)*$G65=(AX65=$B65)*$F65+(AX65=$D65)*$G65)*(AZ65=BA65)+((AV65=$B65)*$F65+(AV65=$D65)*$G65&lt;(AX65=$B65)*$F65+(AX65=$D65)*$G65)*(AZ65&lt;BA65)),"")</f>
        <v/>
      </c>
      <c r="BC65" s="324" t="n">
        <f aca="false">COUNTIF(AV$65,AV65)+COUNTIF(AX$65,AV65)</f>
        <v>0</v>
      </c>
      <c r="BD65" s="258" t="str">
        <f aca="false">IF((BB65&lt;&gt;""),IF(OR($F65&lt;&gt;$G65,PrSettings!$M$4="●"),((AV65=$B65)*$F65+(AV65=$D65)*$G65-(AX65=$B65)*$F65-(AX65=$D65)*$G65=(AZ65-BA65))*(BB65=1),0),"")</f>
        <v/>
      </c>
      <c r="BE65" s="258" t="str">
        <f aca="false">IF((BD65&lt;&gt;""),((AV65=$B65)*$F65+(AV65=$D65)*$G65=AZ65)*((AX65=$B65)*$F65+(AX65=$D65)*$G65=BA65),"")</f>
        <v/>
      </c>
      <c r="BF65" s="258" t="str">
        <f aca="false">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25" t="str">
        <f aca="false">IF(($C$65&amp;$E$65&lt;&gt;"")*(AV65&amp;AX65&lt;&gt;""),IF(AV65=AX65,0,($B65=AV65)*($B65&lt;&gt;"")+($D65=AV65)*($D65&lt;&gt;"")+($B65=AX65)*($B65&lt;&gt;"")+($D65=AX65)*($D65&lt;&gt;"")),"")</f>
        <v/>
      </c>
      <c r="BI65" s="271"/>
      <c r="BJ65" s="257" t="str">
        <f aca="false">IF(BI65="","",VLOOKUP(BI65,Language!$D$5:$E$63,2,0))</f>
        <v/>
      </c>
      <c r="BK65" s="322"/>
      <c r="BL65" s="257" t="str">
        <f aca="false">IF(BK65="","",VLOOKUP(BK65,Language!$D$5:$E$63,2,0))</f>
        <v/>
      </c>
      <c r="BM65" s="323"/>
      <c r="BN65" s="323"/>
      <c r="BO65" s="258" t="str">
        <f aca="false">IF(($F65&lt;&gt;"")*($G65&lt;&gt;"")*(BM65&lt;&gt;"")*(BN65&lt;&gt;""),IF(OR(BT65&lt;&gt;2,COUNTIF($B65:$D65,BI65)=0,COUNTIF($B65:$D65,BK65)=0),"0",((BI65=$B65)*$F65+(BI65=$D65)*$G65&gt;(BK65=$B65)*$F65+(BK65=$D65)*$G65)*(BM65&gt;BN65)+((BI65=$B65)*$F65+(BI65=$D65)*$G65=(BK65=$B65)*$F65+(BK65=$D65)*$G65)*(BM65=BN65)+((BI65=$B65)*$F65+(BI65=$D65)*$G65&lt;(BK65=$B65)*$F65+(BK65=$D65)*$G65)*(BM65&lt;BN65)),"")</f>
        <v/>
      </c>
      <c r="BP65" s="324" t="n">
        <f aca="false">COUNTIF(BI$65,BI65)+COUNTIF(BK$65,BI65)</f>
        <v>0</v>
      </c>
      <c r="BQ65" s="258" t="str">
        <f aca="false">IF((BO65&lt;&gt;""),IF(OR($F65&lt;&gt;$G65,PrSettings!$M$4="●"),((BI65=$B65)*$F65+(BI65=$D65)*$G65-(BK65=$B65)*$F65-(BK65=$D65)*$G65=(BM65-BN65))*(BO65=1),0),"")</f>
        <v/>
      </c>
      <c r="BR65" s="258" t="str">
        <f aca="false">IF((BQ65&lt;&gt;""),((BI65=$B65)*$F65+(BI65=$D65)*$G65=BM65)*((BK65=$B65)*$F65+(BK65=$D65)*$G65=BN65),"")</f>
        <v/>
      </c>
      <c r="BS65" s="258" t="str">
        <f aca="false">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25" t="str">
        <f aca="false">IF(($C$65&amp;$E$65&lt;&gt;"")*(BI65&amp;BK65&lt;&gt;""),IF(BI65=BK65,0,($B65=BI65)*($B65&lt;&gt;"")+($D65=BI65)*($D65&lt;&gt;"")+($B65=BK65)*($B65&lt;&gt;"")+($D65=BK65)*($D65&lt;&gt;"")),"")</f>
        <v/>
      </c>
      <c r="BV65" s="271"/>
      <c r="BW65" s="257" t="str">
        <f aca="false">IF(BV65="","",VLOOKUP(BV65,Language!$D$5:$E$63,2,0))</f>
        <v/>
      </c>
      <c r="BX65" s="322"/>
      <c r="BY65" s="257" t="str">
        <f aca="false">IF(BX65="","",VLOOKUP(BX65,Language!$D$5:$E$63,2,0))</f>
        <v/>
      </c>
      <c r="BZ65" s="323"/>
      <c r="CA65" s="323"/>
      <c r="CB65" s="258" t="str">
        <f aca="false">IF(($F65&lt;&gt;"")*($G65&lt;&gt;"")*(BZ65&lt;&gt;"")*(CA65&lt;&gt;""),IF(OR(CG65&lt;&gt;2,COUNTIF($B65:$D65,BV65)=0,COUNTIF($B65:$D65,BX65)=0),"0",((BV65=$B65)*$F65+(BV65=$D65)*$G65&gt;(BX65=$B65)*$F65+(BX65=$D65)*$G65)*(BZ65&gt;CA65)+((BV65=$B65)*$F65+(BV65=$D65)*$G65=(BX65=$B65)*$F65+(BX65=$D65)*$G65)*(BZ65=CA65)+((BV65=$B65)*$F65+(BV65=$D65)*$G65&lt;(BX65=$B65)*$F65+(BX65=$D65)*$G65)*(BZ65&lt;CA65)),"")</f>
        <v/>
      </c>
      <c r="CC65" s="324" t="n">
        <f aca="false">COUNTIF(BV$65,BV65)+COUNTIF(BX$65,BV65)</f>
        <v>0</v>
      </c>
      <c r="CD65" s="258" t="str">
        <f aca="false">IF((CB65&lt;&gt;""),IF(OR($F65&lt;&gt;$G65,PrSettings!$M$4="●"),((BV65=$B65)*$F65+(BV65=$D65)*$G65-(BX65=$B65)*$F65-(BX65=$D65)*$G65=(BZ65-CA65))*(CB65=1),0),"")</f>
        <v/>
      </c>
      <c r="CE65" s="258" t="str">
        <f aca="false">IF((CD65&lt;&gt;""),((BV65=$B65)*$F65+(BV65=$D65)*$G65=BZ65)*((BX65=$B65)*$F65+(BX65=$D65)*$G65=CA65),"")</f>
        <v/>
      </c>
      <c r="CF65" s="258" t="str">
        <f aca="false">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25" t="str">
        <f aca="false">IF(($C$65&amp;$E$65&lt;&gt;"")*(BV65&amp;BX65&lt;&gt;""),IF(BV65=BX65,0,($B65=BV65)*($B65&lt;&gt;"")+($D65=BV65)*($D65&lt;&gt;"")+($B65=BX65)*($B65&lt;&gt;"")+($D65=BX65)*($D65&lt;&gt;"")),"")</f>
        <v/>
      </c>
      <c r="CI65" s="271"/>
      <c r="CJ65" s="257" t="str">
        <f aca="false">IF(CI65="","",VLOOKUP(CI65,Language!$D$5:$E$63,2,0))</f>
        <v/>
      </c>
      <c r="CK65" s="322"/>
      <c r="CL65" s="257" t="str">
        <f aca="false">IF(CK65="","",VLOOKUP(CK65,Language!$D$5:$E$63,2,0))</f>
        <v/>
      </c>
      <c r="CM65" s="323"/>
      <c r="CN65" s="323"/>
      <c r="CO65" s="258" t="str">
        <f aca="false">IF(($F65&lt;&gt;"")*($G65&lt;&gt;"")*(CM65&lt;&gt;"")*(CN65&lt;&gt;""),IF(OR(CT65&lt;&gt;2,COUNTIF($B65:$D65,CI65)=0,COUNTIF($B65:$D65,CK65)=0),"0",((CI65=$B65)*$F65+(CI65=$D65)*$G65&gt;(CK65=$B65)*$F65+(CK65=$D65)*$G65)*(CM65&gt;CN65)+((CI65=$B65)*$F65+(CI65=$D65)*$G65=(CK65=$B65)*$F65+(CK65=$D65)*$G65)*(CM65=CN65)+((CI65=$B65)*$F65+(CI65=$D65)*$G65&lt;(CK65=$B65)*$F65+(CK65=$D65)*$G65)*(CM65&lt;CN65)),"")</f>
        <v/>
      </c>
      <c r="CP65" s="324" t="n">
        <f aca="false">COUNTIF(CI$65,CI65)+COUNTIF(CK$65,CI65)</f>
        <v>0</v>
      </c>
      <c r="CQ65" s="258" t="str">
        <f aca="false">IF((CO65&lt;&gt;""),IF(OR($F65&lt;&gt;$G65,PrSettings!$M$4="●"),((CI65=$B65)*$F65+(CI65=$D65)*$G65-(CK65=$B65)*$F65-(CK65=$D65)*$G65=(CM65-CN65))*(CO65=1),0),"")</f>
        <v/>
      </c>
      <c r="CR65" s="258" t="str">
        <f aca="false">IF((CQ65&lt;&gt;""),((CI65=$B65)*$F65+(CI65=$D65)*$G65=CM65)*((CK65=$B65)*$F65+(CK65=$D65)*$G65=CN65),"")</f>
        <v/>
      </c>
      <c r="CS65" s="258" t="str">
        <f aca="false">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25" t="str">
        <f aca="false">IF(($C$65&amp;$E$65&lt;&gt;"")*(CI65&amp;CK65&lt;&gt;""),IF(CI65=CK65,0,($B65=CI65)*($B65&lt;&gt;"")+($D65=CI65)*($D65&lt;&gt;"")+($B65=CK65)*($B65&lt;&gt;"")+($D65=CK65)*($D65&lt;&gt;"")),"")</f>
        <v/>
      </c>
      <c r="CV65" s="271"/>
      <c r="CW65" s="257" t="str">
        <f aca="false">IF(CV65="","",VLOOKUP(CV65,Language!$D$5:$E$63,2,0))</f>
        <v/>
      </c>
      <c r="CX65" s="322"/>
      <c r="CY65" s="257" t="str">
        <f aca="false">IF(CX65="","",VLOOKUP(CX65,Language!$D$5:$E$63,2,0))</f>
        <v/>
      </c>
      <c r="CZ65" s="323"/>
      <c r="DA65" s="323"/>
      <c r="DB65" s="258" t="str">
        <f aca="false">IF(($F65&lt;&gt;"")*($G65&lt;&gt;"")*(CZ65&lt;&gt;"")*(DA65&lt;&gt;""),IF(OR(DG65&lt;&gt;2,COUNTIF($B65:$D65,CV65)=0,COUNTIF($B65:$D65,CX65)=0),"0",((CV65=$B65)*$F65+(CV65=$D65)*$G65&gt;(CX65=$B65)*$F65+(CX65=$D65)*$G65)*(CZ65&gt;DA65)+((CV65=$B65)*$F65+(CV65=$D65)*$G65=(CX65=$B65)*$F65+(CX65=$D65)*$G65)*(CZ65=DA65)+((CV65=$B65)*$F65+(CV65=$D65)*$G65&lt;(CX65=$B65)*$F65+(CX65=$D65)*$G65)*(CZ65&lt;DA65)),"")</f>
        <v/>
      </c>
      <c r="DC65" s="324" t="n">
        <f aca="false">COUNTIF(CV$65,CV65)+COUNTIF(CX$65,CV65)</f>
        <v>0</v>
      </c>
      <c r="DD65" s="258" t="str">
        <f aca="false">IF((DB65&lt;&gt;""),IF(OR($F65&lt;&gt;$G65,PrSettings!$M$4="●"),((CV65=$B65)*$F65+(CV65=$D65)*$G65-(CX65=$B65)*$F65-(CX65=$D65)*$G65=(CZ65-DA65))*(DB65=1),0),"")</f>
        <v/>
      </c>
      <c r="DE65" s="258" t="str">
        <f aca="false">IF((DD65&lt;&gt;""),((CV65=$B65)*$F65+(CV65=$D65)*$G65=CZ65)*((CX65=$B65)*$F65+(CX65=$D65)*$G65=DA65),"")</f>
        <v/>
      </c>
      <c r="DF65" s="258" t="str">
        <f aca="false">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25" t="str">
        <f aca="false">IF(($C$65&amp;$E$65&lt;&gt;"")*(CV65&amp;CX65&lt;&gt;""),IF(CV65=CX65,0,($B65=CV65)*($B65&lt;&gt;"")+($D65=CV65)*($D65&lt;&gt;"")+($B65=CX65)*($B65&lt;&gt;"")+($D65=CX65)*($D65&lt;&gt;"")),"")</f>
        <v/>
      </c>
      <c r="DI65" s="271"/>
      <c r="DJ65" s="257" t="str">
        <f aca="false">IF(DI65="","",VLOOKUP(DI65,Language!$D$5:$E$63,2,0))</f>
        <v/>
      </c>
      <c r="DK65" s="322"/>
      <c r="DL65" s="257" t="str">
        <f aca="false">IF(DK65="","",VLOOKUP(DK65,Language!$D$5:$E$63,2,0))</f>
        <v/>
      </c>
      <c r="DM65" s="323"/>
      <c r="DN65" s="323"/>
      <c r="DO65" s="258" t="str">
        <f aca="false">IF(($F65&lt;&gt;"")*($G65&lt;&gt;"")*(DM65&lt;&gt;"")*(DN65&lt;&gt;""),IF(OR(DT65&lt;&gt;2,COUNTIF($B65:$D65,DI65)=0,COUNTIF($B65:$D65,DK65)=0),"0",((DI65=$B65)*$F65+(DI65=$D65)*$G65&gt;(DK65=$B65)*$F65+(DK65=$D65)*$G65)*(DM65&gt;DN65)+((DI65=$B65)*$F65+(DI65=$D65)*$G65=(DK65=$B65)*$F65+(DK65=$D65)*$G65)*(DM65=DN65)+((DI65=$B65)*$F65+(DI65=$D65)*$G65&lt;(DK65=$B65)*$F65+(DK65=$D65)*$G65)*(DM65&lt;DN65)),"")</f>
        <v/>
      </c>
      <c r="DP65" s="324" t="n">
        <f aca="false">COUNTIF(DI$65,DI65)+COUNTIF(DK$65,DI65)</f>
        <v>0</v>
      </c>
      <c r="DQ65" s="258" t="str">
        <f aca="false">IF((DO65&lt;&gt;""),IF(OR($F65&lt;&gt;$G65,PrSettings!$M$4="●"),((DI65=$B65)*$F65+(DI65=$D65)*$G65-(DK65=$B65)*$F65-(DK65=$D65)*$G65=(DM65-DN65))*(DO65=1),0),"")</f>
        <v/>
      </c>
      <c r="DR65" s="258" t="str">
        <f aca="false">IF((DQ65&lt;&gt;""),((DI65=$B65)*$F65+(DI65=$D65)*$G65=DM65)*((DK65=$B65)*$F65+(DK65=$D65)*$G65=DN65),"")</f>
        <v/>
      </c>
      <c r="DS65" s="258" t="str">
        <f aca="false">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25" t="str">
        <f aca="false">IF(($C$65&amp;$E$65&lt;&gt;"")*(DI65&amp;DK65&lt;&gt;""),IF(DI65=DK65,0,($B65=DI65)*($B65&lt;&gt;"")+($D65=DI65)*($D65&lt;&gt;"")+($B65=DK65)*($B65&lt;&gt;"")+($D65=DK65)*($D65&lt;&gt;"")),"")</f>
        <v/>
      </c>
      <c r="DV65" s="271"/>
      <c r="DW65" s="257" t="str">
        <f aca="false">IF(DV65="","",VLOOKUP(DV65,Language!$D$5:$E$63,2,0))</f>
        <v/>
      </c>
      <c r="DX65" s="322"/>
      <c r="DY65" s="257" t="str">
        <f aca="false">IF(DX65="","",VLOOKUP(DX65,Language!$D$5:$E$63,2,0))</f>
        <v/>
      </c>
      <c r="DZ65" s="323"/>
      <c r="EA65" s="323"/>
      <c r="EB65" s="258" t="str">
        <f aca="false">IF(($F65&lt;&gt;"")*($G65&lt;&gt;"")*(DZ65&lt;&gt;"")*(EA65&lt;&gt;""),IF(OR(EG65&lt;&gt;2,COUNTIF($B65:$D65,DV65)=0,COUNTIF($B65:$D65,DX65)=0),"0",((DV65=$B65)*$F65+(DV65=$D65)*$G65&gt;(DX65=$B65)*$F65+(DX65=$D65)*$G65)*(DZ65&gt;EA65)+((DV65=$B65)*$F65+(DV65=$D65)*$G65=(DX65=$B65)*$F65+(DX65=$D65)*$G65)*(DZ65=EA65)+((DV65=$B65)*$F65+(DV65=$D65)*$G65&lt;(DX65=$B65)*$F65+(DX65=$D65)*$G65)*(DZ65&lt;EA65)),"")</f>
        <v/>
      </c>
      <c r="EC65" s="324" t="n">
        <f aca="false">COUNTIF(DV$65,DV65)+COUNTIF(DX$65,DV65)</f>
        <v>0</v>
      </c>
      <c r="ED65" s="258" t="str">
        <f aca="false">IF((EB65&lt;&gt;""),IF(OR($F65&lt;&gt;$G65,PrSettings!$M$4="●"),((DV65=$B65)*$F65+(DV65=$D65)*$G65-(DX65=$B65)*$F65-(DX65=$D65)*$G65=(DZ65-EA65))*(EB65=1),0),"")</f>
        <v/>
      </c>
      <c r="EE65" s="258" t="str">
        <f aca="false">IF((ED65&lt;&gt;""),((DV65=$B65)*$F65+(DV65=$D65)*$G65=DZ65)*((DX65=$B65)*$F65+(DX65=$D65)*$G65=EA65),"")</f>
        <v/>
      </c>
      <c r="EF65" s="258" t="str">
        <f aca="false">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25" t="str">
        <f aca="false">IF(($C$65&amp;$E$65&lt;&gt;"")*(DV65&amp;DX65&lt;&gt;""),IF(DV65=DX65,0,($B65=DV65)*($B65&lt;&gt;"")+($D65=DV65)*($D65&lt;&gt;"")+($B65=DX65)*($B65&lt;&gt;"")+($D65=DX65)*($D65&lt;&gt;"")),"")</f>
        <v/>
      </c>
      <c r="EI65" s="271"/>
      <c r="EJ65" s="257" t="str">
        <f aca="false">IF(EI65="","",VLOOKUP(EI65,Language!$D$5:$E$63,2,0))</f>
        <v/>
      </c>
      <c r="EK65" s="322"/>
      <c r="EL65" s="257" t="str">
        <f aca="false">IF(EK65="","",VLOOKUP(EK65,Language!$D$5:$E$63,2,0))</f>
        <v/>
      </c>
      <c r="EM65" s="323"/>
      <c r="EN65" s="323"/>
      <c r="EO65" s="258" t="str">
        <f aca="false">IF(($F65&lt;&gt;"")*($G65&lt;&gt;"")*(EM65&lt;&gt;"")*(EN65&lt;&gt;""),IF(OR(ET65&lt;&gt;2,COUNTIF($B65:$D65,EI65)=0,COUNTIF($B65:$D65,EK65)=0),"0",((EI65=$B65)*$F65+(EI65=$D65)*$G65&gt;(EK65=$B65)*$F65+(EK65=$D65)*$G65)*(EM65&gt;EN65)+((EI65=$B65)*$F65+(EI65=$D65)*$G65=(EK65=$B65)*$F65+(EK65=$D65)*$G65)*(EM65=EN65)+((EI65=$B65)*$F65+(EI65=$D65)*$G65&lt;(EK65=$B65)*$F65+(EK65=$D65)*$G65)*(EM65&lt;EN65)),"")</f>
        <v/>
      </c>
      <c r="EP65" s="324" t="n">
        <f aca="false">COUNTIF(EI$65,EI65)+COUNTIF(EK$65,EI65)</f>
        <v>0</v>
      </c>
      <c r="EQ65" s="258" t="str">
        <f aca="false">IF((EO65&lt;&gt;""),IF(OR($F65&lt;&gt;$G65,PrSettings!$M$4="●"),((EI65=$B65)*$F65+(EI65=$D65)*$G65-(EK65=$B65)*$F65-(EK65=$D65)*$G65=(EM65-EN65))*(EO65=1),0),"")</f>
        <v/>
      </c>
      <c r="ER65" s="258" t="str">
        <f aca="false">IF((EQ65&lt;&gt;""),((EI65=$B65)*$F65+(EI65=$D65)*$G65=EM65)*((EK65=$B65)*$F65+(EK65=$D65)*$G65=EN65),"")</f>
        <v/>
      </c>
      <c r="ES65" s="258" t="str">
        <f aca="false">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25" t="str">
        <f aca="false">IF(($C$65&amp;$E$65&lt;&gt;"")*(EI65&amp;EK65&lt;&gt;""),IF(EI65=EK65,0,($B65=EI65)*($B65&lt;&gt;"")+($D65=EI65)*($D65&lt;&gt;"")+($B65=EK65)*($B65&lt;&gt;"")+($D65=EK65)*($D65&lt;&gt;"")),"")</f>
        <v/>
      </c>
      <c r="EV65" s="271"/>
      <c r="EW65" s="257" t="str">
        <f aca="false">IF(EV65="","",VLOOKUP(EV65,Language!$D$5:$E$63,2,0))</f>
        <v/>
      </c>
      <c r="EX65" s="322"/>
      <c r="EY65" s="257" t="str">
        <f aca="false">IF(EX65="","",VLOOKUP(EX65,Language!$D$5:$E$63,2,0))</f>
        <v/>
      </c>
      <c r="EZ65" s="323"/>
      <c r="FA65" s="323"/>
      <c r="FB65" s="258" t="str">
        <f aca="false">IF(($F65&lt;&gt;"")*($G65&lt;&gt;"")*(EZ65&lt;&gt;"")*(FA65&lt;&gt;""),IF(OR(FG65&lt;&gt;2,COUNTIF($B65:$D65,EV65)=0,COUNTIF($B65:$D65,EX65)=0),"0",((EV65=$B65)*$F65+(EV65=$D65)*$G65&gt;(EX65=$B65)*$F65+(EX65=$D65)*$G65)*(EZ65&gt;FA65)+((EV65=$B65)*$F65+(EV65=$D65)*$G65=(EX65=$B65)*$F65+(EX65=$D65)*$G65)*(EZ65=FA65)+((EV65=$B65)*$F65+(EV65=$D65)*$G65&lt;(EX65=$B65)*$F65+(EX65=$D65)*$G65)*(EZ65&lt;FA65)),"")</f>
        <v/>
      </c>
      <c r="FC65" s="324" t="n">
        <f aca="false">COUNTIF(EV$65,EV65)+COUNTIF(EX$65,EV65)</f>
        <v>0</v>
      </c>
      <c r="FD65" s="258" t="str">
        <f aca="false">IF((FB65&lt;&gt;""),IF(OR($F65&lt;&gt;$G65,PrSettings!$M$4="●"),((EV65=$B65)*$F65+(EV65=$D65)*$G65-(EX65=$B65)*$F65-(EX65=$D65)*$G65=(EZ65-FA65))*(FB65=1),0),"")</f>
        <v/>
      </c>
      <c r="FE65" s="258" t="str">
        <f aca="false">IF((FD65&lt;&gt;""),((EV65=$B65)*$F65+(EV65=$D65)*$G65=EZ65)*((EX65=$B65)*$F65+(EX65=$D65)*$G65=FA65),"")</f>
        <v/>
      </c>
      <c r="FF65" s="258" t="str">
        <f aca="false">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25" t="str">
        <f aca="false">IF(($C$65&amp;$E$65&lt;&gt;"")*(EV65&amp;EX65&lt;&gt;""),IF(EV65=EX65,0,($B65=EV65)*($B65&lt;&gt;"")+($D65=EV65)*($D65&lt;&gt;"")+($B65=EX65)*($B65&lt;&gt;"")+($D65=EX65)*($D65&lt;&gt;"")),"")</f>
        <v/>
      </c>
      <c r="FI65" s="271"/>
      <c r="FJ65" s="257" t="str">
        <f aca="false">IF(FI65="","",VLOOKUP(FI65,Language!$D$5:$E$63,2,0))</f>
        <v/>
      </c>
      <c r="FK65" s="322"/>
      <c r="FL65" s="257" t="str">
        <f aca="false">IF(FK65="","",VLOOKUP(FK65,Language!$D$5:$E$63,2,0))</f>
        <v/>
      </c>
      <c r="FM65" s="323"/>
      <c r="FN65" s="323"/>
      <c r="FO65" s="258" t="str">
        <f aca="false">IF(($F65&lt;&gt;"")*($G65&lt;&gt;"")*(FM65&lt;&gt;"")*(FN65&lt;&gt;""),IF(OR(FT65&lt;&gt;2,COUNTIF($B65:$D65,FI65)=0,COUNTIF($B65:$D65,FK65)=0),"0",((FI65=$B65)*$F65+(FI65=$D65)*$G65&gt;(FK65=$B65)*$F65+(FK65=$D65)*$G65)*(FM65&gt;FN65)+((FI65=$B65)*$F65+(FI65=$D65)*$G65=(FK65=$B65)*$F65+(FK65=$D65)*$G65)*(FM65=FN65)+((FI65=$B65)*$F65+(FI65=$D65)*$G65&lt;(FK65=$B65)*$F65+(FK65=$D65)*$G65)*(FM65&lt;FN65)),"")</f>
        <v/>
      </c>
      <c r="FP65" s="324" t="n">
        <f aca="false">COUNTIF(FI$65,FI65)+COUNTIF(FK$65,FI65)</f>
        <v>0</v>
      </c>
      <c r="FQ65" s="258" t="str">
        <f aca="false">IF((FO65&lt;&gt;""),IF(OR($F65&lt;&gt;$G65,PrSettings!$M$4="●"),((FI65=$B65)*$F65+(FI65=$D65)*$G65-(FK65=$B65)*$F65-(FK65=$D65)*$G65=(FM65-FN65))*(FO65=1),0),"")</f>
        <v/>
      </c>
      <c r="FR65" s="258" t="str">
        <f aca="false">IF((FQ65&lt;&gt;""),((FI65=$B65)*$F65+(FI65=$D65)*$G65=FM65)*((FK65=$B65)*$F65+(FK65=$D65)*$G65=FN65),"")</f>
        <v/>
      </c>
      <c r="FS65" s="258" t="str">
        <f aca="false">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25" t="str">
        <f aca="false">IF(($C$65&amp;$E$65&lt;&gt;"")*(FI65&amp;FK65&lt;&gt;""),IF(FI65=FK65,0,($B65=FI65)*($B65&lt;&gt;"")+($D65=FI65)*($D65&lt;&gt;"")+($B65=FK65)*($B65&lt;&gt;"")+($D65=FK65)*($D65&lt;&gt;"")),"")</f>
        <v/>
      </c>
      <c r="FV65" s="271"/>
      <c r="FW65" s="257" t="str">
        <f aca="false">IF(FV65="","",VLOOKUP(FV65,Language!$D$5:$E$63,2,0))</f>
        <v/>
      </c>
      <c r="FX65" s="322"/>
      <c r="FY65" s="257" t="str">
        <f aca="false">IF(FX65="","",VLOOKUP(FX65,Language!$D$5:$E$63,2,0))</f>
        <v/>
      </c>
      <c r="FZ65" s="323"/>
      <c r="GA65" s="323"/>
      <c r="GB65" s="258" t="str">
        <f aca="false">IF(($F65&lt;&gt;"")*($G65&lt;&gt;"")*(FZ65&lt;&gt;"")*(GA65&lt;&gt;""),IF(OR(GG65&lt;&gt;2,COUNTIF($B65:$D65,FV65)=0,COUNTIF($B65:$D65,FX65)=0),"0",((FV65=$B65)*$F65+(FV65=$D65)*$G65&gt;(FX65=$B65)*$F65+(FX65=$D65)*$G65)*(FZ65&gt;GA65)+((FV65=$B65)*$F65+(FV65=$D65)*$G65=(FX65=$B65)*$F65+(FX65=$D65)*$G65)*(FZ65=GA65)+((FV65=$B65)*$F65+(FV65=$D65)*$G65&lt;(FX65=$B65)*$F65+(FX65=$D65)*$G65)*(FZ65&lt;GA65)),"")</f>
        <v/>
      </c>
      <c r="GC65" s="324" t="n">
        <f aca="false">COUNTIF(FV$65,FV65)+COUNTIF(FX$65,FV65)</f>
        <v>0</v>
      </c>
      <c r="GD65" s="258" t="str">
        <f aca="false">IF((GB65&lt;&gt;""),IF(OR($F65&lt;&gt;$G65,PrSettings!$M$4="●"),((FV65=$B65)*$F65+(FV65=$D65)*$G65-(FX65=$B65)*$F65-(FX65=$D65)*$G65=(FZ65-GA65))*(GB65=1),0),"")</f>
        <v/>
      </c>
      <c r="GE65" s="258" t="str">
        <f aca="false">IF((GD65&lt;&gt;""),((FV65=$B65)*$F65+(FV65=$D65)*$G65=FZ65)*((FX65=$B65)*$F65+(FX65=$D65)*$G65=GA65),"")</f>
        <v/>
      </c>
      <c r="GF65" s="258" t="str">
        <f aca="false">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25" t="str">
        <f aca="false">IF(($C$65&amp;$E$65&lt;&gt;"")*(FV65&amp;FX65&lt;&gt;""),IF(FV65=FX65,0,($B65=FV65)*($B65&lt;&gt;"")+($D65=FV65)*($D65&lt;&gt;"")+($B65=FX65)*($B65&lt;&gt;"")+($D65=FX65)*($D65&lt;&gt;"")),"")</f>
        <v/>
      </c>
      <c r="GI65" s="271"/>
      <c r="GJ65" s="257" t="str">
        <f aca="false">IF(GI65="","",VLOOKUP(GI65,Language!$D$5:$E$63,2,0))</f>
        <v/>
      </c>
      <c r="GK65" s="322"/>
      <c r="GL65" s="257" t="str">
        <f aca="false">IF(GK65="","",VLOOKUP(GK65,Language!$D$5:$E$63,2,0))</f>
        <v/>
      </c>
      <c r="GM65" s="323"/>
      <c r="GN65" s="323"/>
      <c r="GO65" s="258" t="str">
        <f aca="false">IF(($F65&lt;&gt;"")*($G65&lt;&gt;"")*(GM65&lt;&gt;"")*(GN65&lt;&gt;""),IF(OR(GT65&lt;&gt;2,COUNTIF($B65:$D65,GI65)=0,COUNTIF($B65:$D65,GK65)=0),"0",((GI65=$B65)*$F65+(GI65=$D65)*$G65&gt;(GK65=$B65)*$F65+(GK65=$D65)*$G65)*(GM65&gt;GN65)+((GI65=$B65)*$F65+(GI65=$D65)*$G65=(GK65=$B65)*$F65+(GK65=$D65)*$G65)*(GM65=GN65)+((GI65=$B65)*$F65+(GI65=$D65)*$G65&lt;(GK65=$B65)*$F65+(GK65=$D65)*$G65)*(GM65&lt;GN65)),"")</f>
        <v/>
      </c>
      <c r="GP65" s="324" t="n">
        <f aca="false">COUNTIF(GI$65,GI65)+COUNTIF(GK$65,GI65)</f>
        <v>0</v>
      </c>
      <c r="GQ65" s="258" t="str">
        <f aca="false">IF((GO65&lt;&gt;""),IF(OR($F65&lt;&gt;$G65,PrSettings!$M$4="●"),((GI65=$B65)*$F65+(GI65=$D65)*$G65-(GK65=$B65)*$F65-(GK65=$D65)*$G65=(GM65-GN65))*(GO65=1),0),"")</f>
        <v/>
      </c>
      <c r="GR65" s="258" t="str">
        <f aca="false">IF((GQ65&lt;&gt;""),((GI65=$B65)*$F65+(GI65=$D65)*$G65=GM65)*((GK65=$B65)*$F65+(GK65=$D65)*$G65=GN65),"")</f>
        <v/>
      </c>
      <c r="GS65" s="258" t="str">
        <f aca="false">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25" t="str">
        <f aca="false">IF(($C$65&amp;$E$65&lt;&gt;"")*(GI65&amp;GK65&lt;&gt;""),IF(GI65=GK65,0,($B65=GI65)*($B65&lt;&gt;"")+($D65=GI65)*($D65&lt;&gt;"")+($B65=GK65)*($B65&lt;&gt;"")+($D65=GK65)*($D65&lt;&gt;"")),"")</f>
        <v/>
      </c>
      <c r="GV65" s="271"/>
      <c r="GW65" s="257" t="str">
        <f aca="false">IF(GV65="","",VLOOKUP(GV65,Language!$D$5:$E$63,2,0))</f>
        <v/>
      </c>
      <c r="GX65" s="322"/>
      <c r="GY65" s="257" t="str">
        <f aca="false">IF(GX65="","",VLOOKUP(GX65,Language!$D$5:$E$63,2,0))</f>
        <v/>
      </c>
      <c r="GZ65" s="323"/>
      <c r="HA65" s="323"/>
      <c r="HB65" s="258" t="str">
        <f aca="false">IF(($F65&lt;&gt;"")*($G65&lt;&gt;"")*(GZ65&lt;&gt;"")*(HA65&lt;&gt;""),IF(OR(HG65&lt;&gt;2,COUNTIF($B65:$D65,GV65)=0,COUNTIF($B65:$D65,GX65)=0),"0",((GV65=$B65)*$F65+(GV65=$D65)*$G65&gt;(GX65=$B65)*$F65+(GX65=$D65)*$G65)*(GZ65&gt;HA65)+((GV65=$B65)*$F65+(GV65=$D65)*$G65=(GX65=$B65)*$F65+(GX65=$D65)*$G65)*(GZ65=HA65)+((GV65=$B65)*$F65+(GV65=$D65)*$G65&lt;(GX65=$B65)*$F65+(GX65=$D65)*$G65)*(GZ65&lt;HA65)),"")</f>
        <v/>
      </c>
      <c r="HC65" s="324" t="n">
        <f aca="false">COUNTIF(GV$65,GV65)+COUNTIF(GX$65,GV65)</f>
        <v>0</v>
      </c>
      <c r="HD65" s="258" t="str">
        <f aca="false">IF((HB65&lt;&gt;""),IF(OR($F65&lt;&gt;$G65,PrSettings!$M$4="●"),((GV65=$B65)*$F65+(GV65=$D65)*$G65-(GX65=$B65)*$F65-(GX65=$D65)*$G65=(GZ65-HA65))*(HB65=1),0),"")</f>
        <v/>
      </c>
      <c r="HE65" s="258" t="str">
        <f aca="false">IF((HD65&lt;&gt;""),((GV65=$B65)*$F65+(GV65=$D65)*$G65=GZ65)*((GX65=$B65)*$F65+(GX65=$D65)*$G65=HA65),"")</f>
        <v/>
      </c>
      <c r="HF65" s="258" t="str">
        <f aca="false">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25" t="str">
        <f aca="false">IF(($C$65&amp;$E$65&lt;&gt;"")*(GV65&amp;GX65&lt;&gt;""),IF(GV65=GX65,0,($B65=GV65)*($B65&lt;&gt;"")+($D65=GV65)*($D65&lt;&gt;"")+($B65=GX65)*($B65&lt;&gt;"")+($D65=GX65)*($D65&lt;&gt;"")),"")</f>
        <v/>
      </c>
      <c r="HI65" s="271"/>
      <c r="HJ65" s="257" t="str">
        <f aca="false">IF(HI65="","",VLOOKUP(HI65,Language!$D$5:$E$63,2,0))</f>
        <v/>
      </c>
      <c r="HK65" s="322"/>
      <c r="HL65" s="257" t="str">
        <f aca="false">IF(HK65="","",VLOOKUP(HK65,Language!$D$5:$E$63,2,0))</f>
        <v/>
      </c>
      <c r="HM65" s="323"/>
      <c r="HN65" s="323"/>
      <c r="HO65" s="258" t="str">
        <f aca="false">IF(($F65&lt;&gt;"")*($G65&lt;&gt;"")*(HM65&lt;&gt;"")*(HN65&lt;&gt;""),IF(OR(HT65&lt;&gt;2,COUNTIF($B65:$D65,HI65)=0,COUNTIF($B65:$D65,HK65)=0),"0",((HI65=$B65)*$F65+(HI65=$D65)*$G65&gt;(HK65=$B65)*$F65+(HK65=$D65)*$G65)*(HM65&gt;HN65)+((HI65=$B65)*$F65+(HI65=$D65)*$G65=(HK65=$B65)*$F65+(HK65=$D65)*$G65)*(HM65=HN65)+((HI65=$B65)*$F65+(HI65=$D65)*$G65&lt;(HK65=$B65)*$F65+(HK65=$D65)*$G65)*(HM65&lt;HN65)),"")</f>
        <v/>
      </c>
      <c r="HP65" s="324" t="n">
        <f aca="false">COUNTIF(HI$65,HI65)+COUNTIF(HK$65,HI65)</f>
        <v>0</v>
      </c>
      <c r="HQ65" s="258" t="str">
        <f aca="false">IF((HO65&lt;&gt;""),IF(OR($F65&lt;&gt;$G65,PrSettings!$M$4="●"),((HI65=$B65)*$F65+(HI65=$D65)*$G65-(HK65=$B65)*$F65-(HK65=$D65)*$G65=(HM65-HN65))*(HO65=1),0),"")</f>
        <v/>
      </c>
      <c r="HR65" s="258" t="str">
        <f aca="false">IF((HQ65&lt;&gt;""),((HI65=$B65)*$F65+(HI65=$D65)*$G65=HM65)*((HK65=$B65)*$F65+(HK65=$D65)*$G65=HN65),"")</f>
        <v/>
      </c>
      <c r="HS65" s="258" t="str">
        <f aca="false">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25" t="str">
        <f aca="false">IF(($C$65&amp;$E$65&lt;&gt;"")*(HI65&amp;HK65&lt;&gt;""),IF(HI65=HK65,0,($B65=HI65)*($B65&lt;&gt;"")+($D65=HI65)*($D65&lt;&gt;"")+($B65=HK65)*($B65&lt;&gt;"")+($D65=HK65)*($D65&lt;&gt;"")),"")</f>
        <v/>
      </c>
      <c r="HV65" s="271"/>
      <c r="HW65" s="257" t="str">
        <f aca="false">IF(HV65="","",VLOOKUP(HV65,Language!$D$5:$E$63,2,0))</f>
        <v/>
      </c>
      <c r="HX65" s="322"/>
      <c r="HY65" s="257" t="str">
        <f aca="false">IF(HX65="","",VLOOKUP(HX65,Language!$D$5:$E$63,2,0))</f>
        <v/>
      </c>
      <c r="HZ65" s="323"/>
      <c r="IA65" s="323"/>
      <c r="IB65" s="258" t="str">
        <f aca="false">IF(($F65&lt;&gt;"")*($G65&lt;&gt;"")*(HZ65&lt;&gt;"")*(IA65&lt;&gt;""),IF(OR(IG65&lt;&gt;2,COUNTIF($B65:$D65,HV65)=0,COUNTIF($B65:$D65,HX65)=0),"0",((HV65=$B65)*$F65+(HV65=$D65)*$G65&gt;(HX65=$B65)*$F65+(HX65=$D65)*$G65)*(HZ65&gt;IA65)+((HV65=$B65)*$F65+(HV65=$D65)*$G65=(HX65=$B65)*$F65+(HX65=$D65)*$G65)*(HZ65=IA65)+((HV65=$B65)*$F65+(HV65=$D65)*$G65&lt;(HX65=$B65)*$F65+(HX65=$D65)*$G65)*(HZ65&lt;IA65)),"")</f>
        <v/>
      </c>
      <c r="IC65" s="324" t="n">
        <f aca="false">COUNTIF(HV$65,HV65)+COUNTIF(HX$65,HV65)</f>
        <v>0</v>
      </c>
      <c r="ID65" s="258" t="str">
        <f aca="false">IF((IB65&lt;&gt;""),IF(OR($F65&lt;&gt;$G65,PrSettings!$M$4="●"),((HV65=$B65)*$F65+(HV65=$D65)*$G65-(HX65=$B65)*$F65-(HX65=$D65)*$G65=(HZ65-IA65))*(IB65=1),0),"")</f>
        <v/>
      </c>
      <c r="IE65" s="258" t="str">
        <f aca="false">IF((ID65&lt;&gt;""),((HV65=$B65)*$F65+(HV65=$D65)*$G65=HZ65)*((HX65=$B65)*$F65+(HX65=$D65)*$G65=IA65),"")</f>
        <v/>
      </c>
      <c r="IF65" s="258" t="str">
        <f aca="false">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25" t="str">
        <f aca="false">IF(($C$65&amp;$E$65&lt;&gt;"")*(HV65&amp;HX65&lt;&gt;""),IF(HV65=HX65,0,($B65=HV65)*($B65&lt;&gt;"")+($D65=HV65)*($D65&lt;&gt;"")+($B65=HX65)*($B65&lt;&gt;"")+($D65=HX65)*($D65&lt;&gt;"")),"")</f>
        <v/>
      </c>
      <c r="II65" s="271"/>
      <c r="IJ65" s="257" t="str">
        <f aca="false">IF(II65="","",VLOOKUP(II65,Language!$D$5:$E$63,2,0))</f>
        <v/>
      </c>
      <c r="IK65" s="322"/>
      <c r="IL65" s="257" t="str">
        <f aca="false">IF(IK65="","",VLOOKUP(IK65,Language!$D$5:$E$63,2,0))</f>
        <v/>
      </c>
      <c r="IM65" s="323"/>
      <c r="IN65" s="323"/>
      <c r="IO65" s="258" t="str">
        <f aca="false">IF(($F65&lt;&gt;"")*($G65&lt;&gt;"")*(IM65&lt;&gt;"")*(IN65&lt;&gt;""),IF(OR(IT65&lt;&gt;2,COUNTIF($B65:$D65,II65)=0,COUNTIF($B65:$D65,IK65)=0),"0",((II65=$B65)*$F65+(II65=$D65)*$G65&gt;(IK65=$B65)*$F65+(IK65=$D65)*$G65)*(IM65&gt;IN65)+((II65=$B65)*$F65+(II65=$D65)*$G65=(IK65=$B65)*$F65+(IK65=$D65)*$G65)*(IM65=IN65)+((II65=$B65)*$F65+(II65=$D65)*$G65&lt;(IK65=$B65)*$F65+(IK65=$D65)*$G65)*(IM65&lt;IN65)),"")</f>
        <v/>
      </c>
      <c r="IP65" s="324" t="n">
        <f aca="false">COUNTIF(II$65,II65)+COUNTIF(IK$65,II65)</f>
        <v>0</v>
      </c>
      <c r="IQ65" s="258" t="str">
        <f aca="false">IF((IO65&lt;&gt;""),IF(OR($F65&lt;&gt;$G65,PrSettings!$M$4="●"),((II65=$B65)*$F65+(II65=$D65)*$G65-(IK65=$B65)*$F65-(IK65=$D65)*$G65=(IM65-IN65))*(IO65=1),0),"")</f>
        <v/>
      </c>
      <c r="IR65" s="258" t="str">
        <f aca="false">IF((IQ65&lt;&gt;""),((II65=$B65)*$F65+(II65=$D65)*$G65=IM65)*((IK65=$B65)*$F65+(IK65=$D65)*$G65=IN65),"")</f>
        <v/>
      </c>
      <c r="IS65" s="258" t="str">
        <f aca="false">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25" t="str">
        <f aca="false">IF(($C$65&amp;$E$65&lt;&gt;"")*(II65&amp;IK65&lt;&gt;""),IF(II65=IK65,0,($B65=II65)*($B65&lt;&gt;"")+($D65=II65)*($D65&lt;&gt;"")+($B65=IK65)*($B65&lt;&gt;"")+($D65=IK65)*($D65&lt;&gt;"")),"")</f>
        <v/>
      </c>
      <c r="IV65" s="271"/>
      <c r="IW65" s="257" t="str">
        <f aca="false">IF(IV65="","",VLOOKUP(IV65,Language!$D$5:$E$63,2,0))</f>
        <v/>
      </c>
      <c r="IX65" s="322"/>
      <c r="IY65" s="257" t="str">
        <f aca="false">IF(IX65="","",VLOOKUP(IX65,Language!$D$5:$E$63,2,0))</f>
        <v/>
      </c>
      <c r="IZ65" s="323"/>
      <c r="JA65" s="323"/>
      <c r="JB65" s="258" t="str">
        <f aca="false">IF(($F65&lt;&gt;"")*($G65&lt;&gt;"")*(IZ65&lt;&gt;"")*(JA65&lt;&gt;""),IF(OR(JG65&lt;&gt;2,COUNTIF($B65:$D65,IV65)=0,COUNTIF($B65:$D65,IX65)=0),"0",((IV65=$B65)*$F65+(IV65=$D65)*$G65&gt;(IX65=$B65)*$F65+(IX65=$D65)*$G65)*(IZ65&gt;JA65)+((IV65=$B65)*$F65+(IV65=$D65)*$G65=(IX65=$B65)*$F65+(IX65=$D65)*$G65)*(IZ65=JA65)+((IV65=$B65)*$F65+(IV65=$D65)*$G65&lt;(IX65=$B65)*$F65+(IX65=$D65)*$G65)*(IZ65&lt;JA65)),"")</f>
        <v/>
      </c>
      <c r="JC65" s="324" t="n">
        <f aca="false">COUNTIF(IV$65,IV65)+COUNTIF(IX$65,IV65)</f>
        <v>0</v>
      </c>
      <c r="JD65" s="258" t="str">
        <f aca="false">IF((JB65&lt;&gt;""),IF(OR($F65&lt;&gt;$G65,PrSettings!$M$4="●"),((IV65=$B65)*$F65+(IV65=$D65)*$G65-(IX65=$B65)*$F65-(IX65=$D65)*$G65=(IZ65-JA65))*(JB65=1),0),"")</f>
        <v/>
      </c>
      <c r="JE65" s="258" t="str">
        <f aca="false">IF((JD65&lt;&gt;""),((IV65=$B65)*$F65+(IV65=$D65)*$G65=IZ65)*((IX65=$B65)*$F65+(IX65=$D65)*$G65=JA65),"")</f>
        <v/>
      </c>
      <c r="JF65" s="258" t="str">
        <f aca="false">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25" t="str">
        <f aca="false">IF(($C$65&amp;$E$65&lt;&gt;"")*(IV65&amp;IX65&lt;&gt;""),IF(IV65=IX65,0,($B65=IV65)*($B65&lt;&gt;"")+($D65=IV65)*($D65&lt;&gt;"")+($B65=IX65)*($B65&lt;&gt;"")+($D65=IX65)*($D65&lt;&gt;"")),"")</f>
        <v/>
      </c>
      <c r="JI65" s="271"/>
      <c r="JJ65" s="257" t="str">
        <f aca="false">IF(JI65="","",VLOOKUP(JI65,Language!$D$5:$E$63,2,0))</f>
        <v/>
      </c>
      <c r="JK65" s="322"/>
      <c r="JL65" s="257" t="str">
        <f aca="false">IF(JK65="","",VLOOKUP(JK65,Language!$D$5:$E$63,2,0))</f>
        <v/>
      </c>
      <c r="JM65" s="323"/>
      <c r="JN65" s="323"/>
      <c r="JO65" s="258" t="str">
        <f aca="false">IF(($F65&lt;&gt;"")*($G65&lt;&gt;"")*(JM65&lt;&gt;"")*(JN65&lt;&gt;""),IF(OR(JT65&lt;&gt;2,COUNTIF($B65:$D65,JI65)=0,COUNTIF($B65:$D65,JK65)=0),"0",((JI65=$B65)*$F65+(JI65=$D65)*$G65&gt;(JK65=$B65)*$F65+(JK65=$D65)*$G65)*(JM65&gt;JN65)+((JI65=$B65)*$F65+(JI65=$D65)*$G65=(JK65=$B65)*$F65+(JK65=$D65)*$G65)*(JM65=JN65)+((JI65=$B65)*$F65+(JI65=$D65)*$G65&lt;(JK65=$B65)*$F65+(JK65=$D65)*$G65)*(JM65&lt;JN65)),"")</f>
        <v/>
      </c>
      <c r="JP65" s="324" t="n">
        <f aca="false">COUNTIF(JI$65,JI65)+COUNTIF(JK$65,JI65)</f>
        <v>0</v>
      </c>
      <c r="JQ65" s="258" t="str">
        <f aca="false">IF((JO65&lt;&gt;""),IF(OR($F65&lt;&gt;$G65,PrSettings!$M$4="●"),((JI65=$B65)*$F65+(JI65=$D65)*$G65-(JK65=$B65)*$F65-(JK65=$D65)*$G65=(JM65-JN65))*(JO65=1),0),"")</f>
        <v/>
      </c>
      <c r="JR65" s="258" t="str">
        <f aca="false">IF((JQ65&lt;&gt;""),((JI65=$B65)*$F65+(JI65=$D65)*$G65=JM65)*((JK65=$B65)*$F65+(JK65=$D65)*$G65=JN65),"")</f>
        <v/>
      </c>
      <c r="JS65" s="258" t="str">
        <f aca="false">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25" t="str">
        <f aca="false">IF(($C$65&amp;$E$65&lt;&gt;"")*(JI65&amp;JK65&lt;&gt;""),IF(JI65=JK65,0,($B65=JI65)*($B65&lt;&gt;"")+($D65=JI65)*($D65&lt;&gt;"")+($B65=JK65)*($B65&lt;&gt;"")+($D65=JK65)*($D65&lt;&gt;"")),"")</f>
        <v/>
      </c>
      <c r="JV65" s="271"/>
      <c r="JW65" s="257" t="str">
        <f aca="false">IF(JV65="","",VLOOKUP(JV65,Language!$D$5:$E$63,2,0))</f>
        <v/>
      </c>
      <c r="JX65" s="322"/>
      <c r="JY65" s="257" t="str">
        <f aca="false">IF(JX65="","",VLOOKUP(JX65,Language!$D$5:$E$63,2,0))</f>
        <v/>
      </c>
      <c r="JZ65" s="323"/>
      <c r="KA65" s="323"/>
      <c r="KB65" s="258" t="str">
        <f aca="false">IF(($F65&lt;&gt;"")*($G65&lt;&gt;"")*(JZ65&lt;&gt;"")*(KA65&lt;&gt;""),IF(OR(KG65&lt;&gt;2,COUNTIF($B65:$D65,JV65)=0,COUNTIF($B65:$D65,JX65)=0),"0",((JV65=$B65)*$F65+(JV65=$D65)*$G65&gt;(JX65=$B65)*$F65+(JX65=$D65)*$G65)*(JZ65&gt;KA65)+((JV65=$B65)*$F65+(JV65=$D65)*$G65=(JX65=$B65)*$F65+(JX65=$D65)*$G65)*(JZ65=KA65)+((JV65=$B65)*$F65+(JV65=$D65)*$G65&lt;(JX65=$B65)*$F65+(JX65=$D65)*$G65)*(JZ65&lt;KA65)),"")</f>
        <v/>
      </c>
      <c r="KC65" s="324" t="n">
        <f aca="false">COUNTIF(JV$65,JV65)+COUNTIF(JX$65,JV65)</f>
        <v>0</v>
      </c>
      <c r="KD65" s="258" t="str">
        <f aca="false">IF((KB65&lt;&gt;""),IF(OR($F65&lt;&gt;$G65,PrSettings!$M$4="●"),((JV65=$B65)*$F65+(JV65=$D65)*$G65-(JX65=$B65)*$F65-(JX65=$D65)*$G65=(JZ65-KA65))*(KB65=1),0),"")</f>
        <v/>
      </c>
      <c r="KE65" s="258" t="str">
        <f aca="false">IF((KD65&lt;&gt;""),((JV65=$B65)*$F65+(JV65=$D65)*$G65=JZ65)*((JX65=$B65)*$F65+(JX65=$D65)*$G65=KA65),"")</f>
        <v/>
      </c>
      <c r="KF65" s="258" t="str">
        <f aca="false">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25" t="str">
        <f aca="false">IF(($C$65&amp;$E$65&lt;&gt;"")*(JV65&amp;JX65&lt;&gt;""),IF(JV65=JX65,0,($B65=JV65)*($B65&lt;&gt;"")+($D65=JV65)*($D65&lt;&gt;"")+($B65=JX65)*($B65&lt;&gt;"")+($D65=JX65)*($D65&lt;&gt;"")),"")</f>
        <v/>
      </c>
      <c r="KI65" s="271"/>
      <c r="KJ65" s="257" t="str">
        <f aca="false">IF(KI65="","",VLOOKUP(KI65,Language!$D$5:$E$63,2,0))</f>
        <v/>
      </c>
      <c r="KK65" s="322"/>
      <c r="KL65" s="257" t="str">
        <f aca="false">IF(KK65="","",VLOOKUP(KK65,Language!$D$5:$E$63,2,0))</f>
        <v/>
      </c>
      <c r="KM65" s="323"/>
      <c r="KN65" s="323"/>
      <c r="KO65" s="258" t="str">
        <f aca="false">IF(($F65&lt;&gt;"")*($G65&lt;&gt;"")*(KM65&lt;&gt;"")*(KN65&lt;&gt;""),IF(OR(KT65&lt;&gt;2,COUNTIF($B65:$D65,KI65)=0,COUNTIF($B65:$D65,KK65)=0),"0",((KI65=$B65)*$F65+(KI65=$D65)*$G65&gt;(KK65=$B65)*$F65+(KK65=$D65)*$G65)*(KM65&gt;KN65)+((KI65=$B65)*$F65+(KI65=$D65)*$G65=(KK65=$B65)*$F65+(KK65=$D65)*$G65)*(KM65=KN65)+((KI65=$B65)*$F65+(KI65=$D65)*$G65&lt;(KK65=$B65)*$F65+(KK65=$D65)*$G65)*(KM65&lt;KN65)),"")</f>
        <v/>
      </c>
      <c r="KP65" s="324" t="n">
        <f aca="false">COUNTIF(KI$65,KI65)+COUNTIF(KK$65,KI65)</f>
        <v>0</v>
      </c>
      <c r="KQ65" s="258" t="str">
        <f aca="false">IF((KO65&lt;&gt;""),IF(OR($F65&lt;&gt;$G65,PrSettings!$M$4="●"),((KI65=$B65)*$F65+(KI65=$D65)*$G65-(KK65=$B65)*$F65-(KK65=$D65)*$G65=(KM65-KN65))*(KO65=1),0),"")</f>
        <v/>
      </c>
      <c r="KR65" s="258" t="str">
        <f aca="false">IF((KQ65&lt;&gt;""),((KI65=$B65)*$F65+(KI65=$D65)*$G65=KM65)*((KK65=$B65)*$F65+(KK65=$D65)*$G65=KN65),"")</f>
        <v/>
      </c>
      <c r="KS65" s="258" t="str">
        <f aca="false">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25" t="str">
        <f aca="false">IF(($C$65&amp;$E$65&lt;&gt;"")*(KI65&amp;KK65&lt;&gt;""),IF(KI65=KK65,0,($B65=KI65)*($B65&lt;&gt;"")+($D65=KI65)*($D65&lt;&gt;"")+($B65=KK65)*($B65&lt;&gt;"")+($D65=KK65)*($D65&lt;&gt;"")),"")</f>
        <v/>
      </c>
      <c r="KV65" s="271"/>
      <c r="KW65" s="257" t="str">
        <f aca="false">IF(KV65="","",VLOOKUP(KV65,Language!$D$5:$E$63,2,0))</f>
        <v/>
      </c>
      <c r="KX65" s="322"/>
      <c r="KY65" s="257" t="str">
        <f aca="false">IF(KX65="","",VLOOKUP(KX65,Language!$D$5:$E$63,2,0))</f>
        <v/>
      </c>
      <c r="KZ65" s="323"/>
      <c r="LA65" s="323"/>
      <c r="LB65" s="258" t="str">
        <f aca="false">IF(($F65&lt;&gt;"")*($G65&lt;&gt;"")*(KZ65&lt;&gt;"")*(LA65&lt;&gt;""),IF(OR(LG65&lt;&gt;2,COUNTIF($B65:$D65,KV65)=0,COUNTIF($B65:$D65,KX65)=0),"0",((KV65=$B65)*$F65+(KV65=$D65)*$G65&gt;(KX65=$B65)*$F65+(KX65=$D65)*$G65)*(KZ65&gt;LA65)+((KV65=$B65)*$F65+(KV65=$D65)*$G65=(KX65=$B65)*$F65+(KX65=$D65)*$G65)*(KZ65=LA65)+((KV65=$B65)*$F65+(KV65=$D65)*$G65&lt;(KX65=$B65)*$F65+(KX65=$D65)*$G65)*(KZ65&lt;LA65)),"")</f>
        <v/>
      </c>
      <c r="LC65" s="324" t="n">
        <f aca="false">COUNTIF(KV$65,KV65)+COUNTIF(KX$65,KV65)</f>
        <v>0</v>
      </c>
      <c r="LD65" s="258" t="str">
        <f aca="false">IF((LB65&lt;&gt;""),IF(OR($F65&lt;&gt;$G65,PrSettings!$M$4="●"),((KV65=$B65)*$F65+(KV65=$D65)*$G65-(KX65=$B65)*$F65-(KX65=$D65)*$G65=(KZ65-LA65))*(LB65=1),0),"")</f>
        <v/>
      </c>
      <c r="LE65" s="258" t="str">
        <f aca="false">IF((LD65&lt;&gt;""),((KV65=$B65)*$F65+(KV65=$D65)*$G65=KZ65)*((KX65=$B65)*$F65+(KX65=$D65)*$G65=LA65),"")</f>
        <v/>
      </c>
      <c r="LF65" s="258" t="str">
        <f aca="false">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25" t="str">
        <f aca="false">IF(($C$65&amp;$E$65&lt;&gt;"")*(KV65&amp;KX65&lt;&gt;""),IF(KV65=KX65,0,($B65=KV65)*($B65&lt;&gt;"")+($D65=KV65)*($D65&lt;&gt;"")+($B65=KX65)*($B65&lt;&gt;"")+($D65=KX65)*($D65&lt;&gt;"")),"")</f>
        <v/>
      </c>
      <c r="LI65" s="271"/>
      <c r="LJ65" s="257" t="str">
        <f aca="false">IF(LI65="","",VLOOKUP(LI65,Language!$D$5:$E$63,2,0))</f>
        <v/>
      </c>
      <c r="LK65" s="322"/>
      <c r="LL65" s="257" t="str">
        <f aca="false">IF(LK65="","",VLOOKUP(LK65,Language!$D$5:$E$63,2,0))</f>
        <v/>
      </c>
      <c r="LM65" s="323"/>
      <c r="LN65" s="323"/>
      <c r="LO65" s="258" t="str">
        <f aca="false">IF(($F65&lt;&gt;"")*($G65&lt;&gt;"")*(LM65&lt;&gt;"")*(LN65&lt;&gt;""),IF(OR(LT65&lt;&gt;2,COUNTIF($B65:$D65,LI65)=0,COUNTIF($B65:$D65,LK65)=0),"0",((LI65=$B65)*$F65+(LI65=$D65)*$G65&gt;(LK65=$B65)*$F65+(LK65=$D65)*$G65)*(LM65&gt;LN65)+((LI65=$B65)*$F65+(LI65=$D65)*$G65=(LK65=$B65)*$F65+(LK65=$D65)*$G65)*(LM65=LN65)+((LI65=$B65)*$F65+(LI65=$D65)*$G65&lt;(LK65=$B65)*$F65+(LK65=$D65)*$G65)*(LM65&lt;LN65)),"")</f>
        <v/>
      </c>
      <c r="LP65" s="324" t="n">
        <f aca="false">COUNTIF(LI$65,LI65)+COUNTIF(LK$65,LI65)</f>
        <v>0</v>
      </c>
      <c r="LQ65" s="258" t="str">
        <f aca="false">IF((LO65&lt;&gt;""),IF(OR($F65&lt;&gt;$G65,PrSettings!$M$4="●"),((LI65=$B65)*$F65+(LI65=$D65)*$G65-(LK65=$B65)*$F65-(LK65=$D65)*$G65=(LM65-LN65))*(LO65=1),0),"")</f>
        <v/>
      </c>
      <c r="LR65" s="258" t="str">
        <f aca="false">IF((LQ65&lt;&gt;""),((LI65=$B65)*$F65+(LI65=$D65)*$G65=LM65)*((LK65=$B65)*$F65+(LK65=$D65)*$G65=LN65),"")</f>
        <v/>
      </c>
      <c r="LS65" s="258" t="str">
        <f aca="false">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25" t="str">
        <f aca="false">IF(($C$65&amp;$E$65&lt;&gt;"")*(LI65&amp;LK65&lt;&gt;""),IF(LI65=LK65,0,($B65=LI65)*($B65&lt;&gt;"")+($D65=LI65)*($D65&lt;&gt;"")+($B65=LK65)*($B65&lt;&gt;"")+($D65=LK65)*($D65&lt;&gt;"")),"")</f>
        <v/>
      </c>
      <c r="LV65" s="271"/>
      <c r="LW65" s="257" t="str">
        <f aca="false">IF(LV65="","",VLOOKUP(LV65,Language!$D$5:$E$63,2,0))</f>
        <v/>
      </c>
      <c r="LX65" s="322"/>
      <c r="LY65" s="257" t="str">
        <f aca="false">IF(LX65="","",VLOOKUP(LX65,Language!$D$5:$E$63,2,0))</f>
        <v/>
      </c>
      <c r="LZ65" s="323"/>
      <c r="MA65" s="323"/>
      <c r="MB65" s="258" t="str">
        <f aca="false">IF(($F65&lt;&gt;"")*($G65&lt;&gt;"")*(LZ65&lt;&gt;"")*(MA65&lt;&gt;""),IF(OR(MG65&lt;&gt;2,COUNTIF($B65:$D65,LV65)=0,COUNTIF($B65:$D65,LX65)=0),"0",((LV65=$B65)*$F65+(LV65=$D65)*$G65&gt;(LX65=$B65)*$F65+(LX65=$D65)*$G65)*(LZ65&gt;MA65)+((LV65=$B65)*$F65+(LV65=$D65)*$G65=(LX65=$B65)*$F65+(LX65=$D65)*$G65)*(LZ65=MA65)+((LV65=$B65)*$F65+(LV65=$D65)*$G65&lt;(LX65=$B65)*$F65+(LX65=$D65)*$G65)*(LZ65&lt;MA65)),"")</f>
        <v/>
      </c>
      <c r="MC65" s="324" t="n">
        <f aca="false">COUNTIF(LV$65,LV65)+COUNTIF(LX$65,LV65)</f>
        <v>0</v>
      </c>
      <c r="MD65" s="258" t="str">
        <f aca="false">IF((MB65&lt;&gt;""),IF(OR($F65&lt;&gt;$G65,PrSettings!$M$4="●"),((LV65=$B65)*$F65+(LV65=$D65)*$G65-(LX65=$B65)*$F65-(LX65=$D65)*$G65=(LZ65-MA65))*(MB65=1),0),"")</f>
        <v/>
      </c>
      <c r="ME65" s="258" t="str">
        <f aca="false">IF((MD65&lt;&gt;""),((LV65=$B65)*$F65+(LV65=$D65)*$G65=LZ65)*((LX65=$B65)*$F65+(LX65=$D65)*$G65=MA65),"")</f>
        <v/>
      </c>
      <c r="MF65" s="258" t="str">
        <f aca="false">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25" t="str">
        <f aca="false">IF(($C$65&amp;$E$65&lt;&gt;"")*(LV65&amp;LX65&lt;&gt;""),IF(LV65=LX65,0,($B65=LV65)*($B65&lt;&gt;"")+($D65=LV65)*($D65&lt;&gt;"")+($B65=LX65)*($B65&lt;&gt;"")+($D65=LX65)*($D65&lt;&gt;"")),"")</f>
        <v/>
      </c>
    </row>
    <row r="66" customFormat="false" ht="40.5" hidden="false" customHeight="true" outlineLevel="0" collapsed="false">
      <c r="A66" s="153"/>
      <c r="B66" s="153"/>
      <c r="F66" s="48"/>
      <c r="G66" s="48"/>
      <c r="H66" s="107"/>
      <c r="I66" s="326" t="n">
        <f aca="false">IFERROR(VLOOKUP(I57,$B$57:$F$60,5,0),0)</f>
        <v>0</v>
      </c>
      <c r="J66" s="326" t="n">
        <f aca="false">IFERROR(VLOOKUP(I62,$B$62:$F$63,5,0),0)</f>
        <v>0</v>
      </c>
      <c r="K66" s="326" t="n">
        <f aca="false">IFERROR(VLOOKUP(I57,$D$57:$G$60,4,0),0)</f>
        <v>0</v>
      </c>
      <c r="L66" s="279"/>
      <c r="M66" s="280"/>
      <c r="N66" s="280"/>
      <c r="O66" s="214" t="str">
        <f aca="false">Language!$E$186</f>
        <v>Final</v>
      </c>
      <c r="P66" s="214" t="str">
        <f aca="false">Language!$E$178</f>
        <v>W/D/L</v>
      </c>
      <c r="Q66" s="214" t="str">
        <f aca="false">Language!$E$179</f>
        <v>GD</v>
      </c>
      <c r="R66" s="214" t="str">
        <f aca="false">Language!$E$180</f>
        <v>exact</v>
      </c>
      <c r="S66" s="214" t="str">
        <f aca="false">Language!$E$191</f>
        <v>many g.</v>
      </c>
      <c r="T66" s="215" t="str">
        <f aca="false">Language!$E$181</f>
        <v>teams</v>
      </c>
      <c r="V66" s="326" t="n">
        <f aca="false">IFERROR(VLOOKUP(V57,$B$57:$F$60,5,0),0)</f>
        <v>0</v>
      </c>
      <c r="W66" s="326" t="n">
        <f aca="false">IFERROR(VLOOKUP(V62,$B$62:$F$63,5,0),0)</f>
        <v>0</v>
      </c>
      <c r="X66" s="326" t="n">
        <f aca="false">IFERROR(VLOOKUP(V57,$D$57:$G$60,4,0),0)</f>
        <v>0</v>
      </c>
      <c r="Y66" s="279"/>
      <c r="Z66" s="280"/>
      <c r="AA66" s="280"/>
      <c r="AB66" s="214" t="str">
        <f aca="false">Language!$E$186</f>
        <v>Final</v>
      </c>
      <c r="AC66" s="214" t="str">
        <f aca="false">Language!$E$178</f>
        <v>W/D/L</v>
      </c>
      <c r="AD66" s="214" t="str">
        <f aca="false">Language!$E$179</f>
        <v>GD</v>
      </c>
      <c r="AE66" s="214" t="str">
        <f aca="false">Language!$E$180</f>
        <v>exact</v>
      </c>
      <c r="AF66" s="214" t="str">
        <f aca="false">Language!$E$191</f>
        <v>many g.</v>
      </c>
      <c r="AG66" s="215" t="str">
        <f aca="false">Language!$E$181</f>
        <v>teams</v>
      </c>
      <c r="AI66" s="326" t="n">
        <f aca="false">IFERROR(VLOOKUP(AI57,$B$57:$F$60,5,0),0)</f>
        <v>0</v>
      </c>
      <c r="AJ66" s="326" t="n">
        <f aca="false">IFERROR(VLOOKUP(AI62,$B$62:$F$63,5,0),0)</f>
        <v>0</v>
      </c>
      <c r="AK66" s="326" t="n">
        <f aca="false">IFERROR(VLOOKUP(AI57,$D$57:$G$60,4,0),0)</f>
        <v>0</v>
      </c>
      <c r="AL66" s="279"/>
      <c r="AM66" s="280"/>
      <c r="AN66" s="280"/>
      <c r="AO66" s="214" t="str">
        <f aca="false">Language!$E$186</f>
        <v>Final</v>
      </c>
      <c r="AP66" s="214" t="str">
        <f aca="false">Language!$E$178</f>
        <v>W/D/L</v>
      </c>
      <c r="AQ66" s="214" t="str">
        <f aca="false">Language!$E$179</f>
        <v>GD</v>
      </c>
      <c r="AR66" s="214" t="str">
        <f aca="false">Language!$E$180</f>
        <v>exact</v>
      </c>
      <c r="AS66" s="214" t="str">
        <f aca="false">Language!$E$191</f>
        <v>many g.</v>
      </c>
      <c r="AT66" s="215" t="str">
        <f aca="false">Language!$E$181</f>
        <v>teams</v>
      </c>
      <c r="AV66" s="326" t="n">
        <f aca="false">IFERROR(VLOOKUP(AV57,$B$57:$F$60,5,0),0)</f>
        <v>0</v>
      </c>
      <c r="AW66" s="326" t="n">
        <f aca="false">IFERROR(VLOOKUP(AV62,$B$62:$F$63,5,0),0)</f>
        <v>0</v>
      </c>
      <c r="AX66" s="326" t="n">
        <f aca="false">IFERROR(VLOOKUP(AV57,$D$57:$G$60,4,0),0)</f>
        <v>0</v>
      </c>
      <c r="AY66" s="279"/>
      <c r="AZ66" s="280"/>
      <c r="BA66" s="280"/>
      <c r="BB66" s="214" t="str">
        <f aca="false">Language!$E$186</f>
        <v>Final</v>
      </c>
      <c r="BC66" s="214" t="str">
        <f aca="false">Language!$E$178</f>
        <v>W/D/L</v>
      </c>
      <c r="BD66" s="214" t="str">
        <f aca="false">Language!$E$179</f>
        <v>GD</v>
      </c>
      <c r="BE66" s="214" t="str">
        <f aca="false">Language!$E$180</f>
        <v>exact</v>
      </c>
      <c r="BF66" s="214" t="str">
        <f aca="false">Language!$E$191</f>
        <v>many g.</v>
      </c>
      <c r="BG66" s="215" t="str">
        <f aca="false">Language!$E$181</f>
        <v>teams</v>
      </c>
      <c r="BI66" s="326" t="n">
        <f aca="false">IFERROR(VLOOKUP(BI57,$B$57:$F$60,5,0),0)</f>
        <v>0</v>
      </c>
      <c r="BJ66" s="326" t="n">
        <f aca="false">IFERROR(VLOOKUP(BI62,$B$62:$F$63,5,0),0)</f>
        <v>0</v>
      </c>
      <c r="BK66" s="326" t="n">
        <f aca="false">IFERROR(VLOOKUP(BI57,$D$57:$G$60,4,0),0)</f>
        <v>0</v>
      </c>
      <c r="BL66" s="279"/>
      <c r="BM66" s="280"/>
      <c r="BN66" s="280"/>
      <c r="BO66" s="214" t="str">
        <f aca="false">Language!$E$186</f>
        <v>Final</v>
      </c>
      <c r="BP66" s="214" t="str">
        <f aca="false">Language!$E$178</f>
        <v>W/D/L</v>
      </c>
      <c r="BQ66" s="214" t="str">
        <f aca="false">Language!$E$179</f>
        <v>GD</v>
      </c>
      <c r="BR66" s="214" t="str">
        <f aca="false">Language!$E$180</f>
        <v>exact</v>
      </c>
      <c r="BS66" s="214" t="str">
        <f aca="false">Language!$E$191</f>
        <v>many g.</v>
      </c>
      <c r="BT66" s="215" t="str">
        <f aca="false">Language!$E$181</f>
        <v>teams</v>
      </c>
      <c r="BV66" s="326" t="n">
        <f aca="false">IFERROR(VLOOKUP(BV57,$B$57:$F$60,5,0),0)</f>
        <v>0</v>
      </c>
      <c r="BW66" s="326" t="n">
        <f aca="false">IFERROR(VLOOKUP(BV62,$B$62:$F$63,5,0),0)</f>
        <v>0</v>
      </c>
      <c r="BX66" s="326" t="n">
        <f aca="false">IFERROR(VLOOKUP(BV57,$D$57:$G$60,4,0),0)</f>
        <v>0</v>
      </c>
      <c r="BY66" s="279"/>
      <c r="BZ66" s="280"/>
      <c r="CA66" s="280"/>
      <c r="CB66" s="214" t="str">
        <f aca="false">Language!$E$186</f>
        <v>Final</v>
      </c>
      <c r="CC66" s="214" t="str">
        <f aca="false">Language!$E$178</f>
        <v>W/D/L</v>
      </c>
      <c r="CD66" s="214" t="str">
        <f aca="false">Language!$E$179</f>
        <v>GD</v>
      </c>
      <c r="CE66" s="214" t="str">
        <f aca="false">Language!$E$180</f>
        <v>exact</v>
      </c>
      <c r="CF66" s="214" t="str">
        <f aca="false">Language!$E$191</f>
        <v>many g.</v>
      </c>
      <c r="CG66" s="215" t="str">
        <f aca="false">Language!$E$181</f>
        <v>teams</v>
      </c>
      <c r="CI66" s="326" t="n">
        <f aca="false">IFERROR(VLOOKUP(CI57,$B$57:$F$60,5,0),0)</f>
        <v>0</v>
      </c>
      <c r="CJ66" s="326" t="n">
        <f aca="false">IFERROR(VLOOKUP(CI62,$B$62:$F$63,5,0),0)</f>
        <v>0</v>
      </c>
      <c r="CK66" s="326" t="n">
        <f aca="false">IFERROR(VLOOKUP(CI57,$D$57:$G$60,4,0),0)</f>
        <v>0</v>
      </c>
      <c r="CL66" s="279"/>
      <c r="CM66" s="280"/>
      <c r="CN66" s="280"/>
      <c r="CO66" s="214" t="str">
        <f aca="false">Language!$E$186</f>
        <v>Final</v>
      </c>
      <c r="CP66" s="214" t="str">
        <f aca="false">Language!$E$178</f>
        <v>W/D/L</v>
      </c>
      <c r="CQ66" s="214" t="str">
        <f aca="false">Language!$E$179</f>
        <v>GD</v>
      </c>
      <c r="CR66" s="214" t="str">
        <f aca="false">Language!$E$180</f>
        <v>exact</v>
      </c>
      <c r="CS66" s="214" t="str">
        <f aca="false">Language!$E$191</f>
        <v>many g.</v>
      </c>
      <c r="CT66" s="215" t="str">
        <f aca="false">Language!$E$181</f>
        <v>teams</v>
      </c>
      <c r="CV66" s="326" t="n">
        <f aca="false">IFERROR(VLOOKUP(CV57,$B$57:$F$60,5,0),0)</f>
        <v>0</v>
      </c>
      <c r="CW66" s="326" t="n">
        <f aca="false">IFERROR(VLOOKUP(CV62,$B$62:$F$63,5,0),0)</f>
        <v>0</v>
      </c>
      <c r="CX66" s="326" t="n">
        <f aca="false">IFERROR(VLOOKUP(CV57,$D$57:$G$60,4,0),0)</f>
        <v>0</v>
      </c>
      <c r="CY66" s="279"/>
      <c r="CZ66" s="280"/>
      <c r="DA66" s="280"/>
      <c r="DB66" s="214" t="str">
        <f aca="false">Language!$E$186</f>
        <v>Final</v>
      </c>
      <c r="DC66" s="214" t="str">
        <f aca="false">Language!$E$178</f>
        <v>W/D/L</v>
      </c>
      <c r="DD66" s="214" t="str">
        <f aca="false">Language!$E$179</f>
        <v>GD</v>
      </c>
      <c r="DE66" s="214" t="str">
        <f aca="false">Language!$E$180</f>
        <v>exact</v>
      </c>
      <c r="DF66" s="214" t="str">
        <f aca="false">Language!$E$191</f>
        <v>many g.</v>
      </c>
      <c r="DG66" s="215" t="str">
        <f aca="false">Language!$E$181</f>
        <v>teams</v>
      </c>
      <c r="DI66" s="326" t="n">
        <f aca="false">IFERROR(VLOOKUP(DI57,$B$57:$F$60,5,0),0)</f>
        <v>0</v>
      </c>
      <c r="DJ66" s="326" t="n">
        <f aca="false">IFERROR(VLOOKUP(DI62,$B$62:$F$63,5,0),0)</f>
        <v>0</v>
      </c>
      <c r="DK66" s="326" t="n">
        <f aca="false">IFERROR(VLOOKUP(DI57,$D$57:$G$60,4,0),0)</f>
        <v>0</v>
      </c>
      <c r="DL66" s="279"/>
      <c r="DM66" s="280"/>
      <c r="DN66" s="280"/>
      <c r="DO66" s="214" t="str">
        <f aca="false">Language!$E$186</f>
        <v>Final</v>
      </c>
      <c r="DP66" s="214" t="str">
        <f aca="false">Language!$E$178</f>
        <v>W/D/L</v>
      </c>
      <c r="DQ66" s="214" t="str">
        <f aca="false">Language!$E$179</f>
        <v>GD</v>
      </c>
      <c r="DR66" s="214" t="str">
        <f aca="false">Language!$E$180</f>
        <v>exact</v>
      </c>
      <c r="DS66" s="214" t="str">
        <f aca="false">Language!$E$191</f>
        <v>many g.</v>
      </c>
      <c r="DT66" s="215" t="str">
        <f aca="false">Language!$E$181</f>
        <v>teams</v>
      </c>
      <c r="DV66" s="326" t="n">
        <f aca="false">IFERROR(VLOOKUP(DV57,$B$57:$F$60,5,0),0)</f>
        <v>0</v>
      </c>
      <c r="DW66" s="326" t="n">
        <f aca="false">IFERROR(VLOOKUP(DV62,$B$62:$F$63,5,0),0)</f>
        <v>0</v>
      </c>
      <c r="DX66" s="326" t="n">
        <f aca="false">IFERROR(VLOOKUP(DV57,$D$57:$G$60,4,0),0)</f>
        <v>0</v>
      </c>
      <c r="DY66" s="279"/>
      <c r="DZ66" s="280"/>
      <c r="EA66" s="280"/>
      <c r="EB66" s="214" t="str">
        <f aca="false">Language!$E$186</f>
        <v>Final</v>
      </c>
      <c r="EC66" s="214" t="str">
        <f aca="false">Language!$E$178</f>
        <v>W/D/L</v>
      </c>
      <c r="ED66" s="214" t="str">
        <f aca="false">Language!$E$179</f>
        <v>GD</v>
      </c>
      <c r="EE66" s="214" t="str">
        <f aca="false">Language!$E$180</f>
        <v>exact</v>
      </c>
      <c r="EF66" s="214" t="str">
        <f aca="false">Language!$E$191</f>
        <v>many g.</v>
      </c>
      <c r="EG66" s="215" t="str">
        <f aca="false">Language!$E$181</f>
        <v>teams</v>
      </c>
      <c r="EI66" s="326" t="n">
        <f aca="false">IFERROR(VLOOKUP(EI57,$B$57:$F$60,5,0),0)</f>
        <v>0</v>
      </c>
      <c r="EJ66" s="326" t="n">
        <f aca="false">IFERROR(VLOOKUP(EI62,$B$62:$F$63,5,0),0)</f>
        <v>0</v>
      </c>
      <c r="EK66" s="326" t="n">
        <f aca="false">IFERROR(VLOOKUP(EI57,$D$57:$G$60,4,0),0)</f>
        <v>0</v>
      </c>
      <c r="EL66" s="279"/>
      <c r="EM66" s="280"/>
      <c r="EN66" s="280"/>
      <c r="EO66" s="214" t="str">
        <f aca="false">Language!$E$186</f>
        <v>Final</v>
      </c>
      <c r="EP66" s="214" t="str">
        <f aca="false">Language!$E$178</f>
        <v>W/D/L</v>
      </c>
      <c r="EQ66" s="214" t="str">
        <f aca="false">Language!$E$179</f>
        <v>GD</v>
      </c>
      <c r="ER66" s="214" t="str">
        <f aca="false">Language!$E$180</f>
        <v>exact</v>
      </c>
      <c r="ES66" s="214" t="str">
        <f aca="false">Language!$E$191</f>
        <v>many g.</v>
      </c>
      <c r="ET66" s="215" t="str">
        <f aca="false">Language!$E$181</f>
        <v>teams</v>
      </c>
      <c r="EV66" s="326" t="n">
        <f aca="false">IFERROR(VLOOKUP(EV57,$B$57:$F$60,5,0),0)</f>
        <v>0</v>
      </c>
      <c r="EW66" s="326" t="n">
        <f aca="false">IFERROR(VLOOKUP(EV62,$B$62:$F$63,5,0),0)</f>
        <v>0</v>
      </c>
      <c r="EX66" s="326" t="n">
        <f aca="false">IFERROR(VLOOKUP(EV57,$D$57:$G$60,4,0),0)</f>
        <v>0</v>
      </c>
      <c r="EY66" s="279"/>
      <c r="EZ66" s="280"/>
      <c r="FA66" s="280"/>
      <c r="FB66" s="214" t="str">
        <f aca="false">Language!$E$186</f>
        <v>Final</v>
      </c>
      <c r="FC66" s="214" t="str">
        <f aca="false">Language!$E$178</f>
        <v>W/D/L</v>
      </c>
      <c r="FD66" s="214" t="str">
        <f aca="false">Language!$E$179</f>
        <v>GD</v>
      </c>
      <c r="FE66" s="214" t="str">
        <f aca="false">Language!$E$180</f>
        <v>exact</v>
      </c>
      <c r="FF66" s="214" t="str">
        <f aca="false">Language!$E$191</f>
        <v>many g.</v>
      </c>
      <c r="FG66" s="215" t="str">
        <f aca="false">Language!$E$181</f>
        <v>teams</v>
      </c>
      <c r="FI66" s="326" t="n">
        <f aca="false">IFERROR(VLOOKUP(FI57,$B$57:$F$60,5,0),0)</f>
        <v>0</v>
      </c>
      <c r="FJ66" s="326" t="n">
        <f aca="false">IFERROR(VLOOKUP(FI62,$B$62:$F$63,5,0),0)</f>
        <v>0</v>
      </c>
      <c r="FK66" s="326" t="n">
        <f aca="false">IFERROR(VLOOKUP(FI57,$D$57:$G$60,4,0),0)</f>
        <v>0</v>
      </c>
      <c r="FL66" s="279"/>
      <c r="FM66" s="280"/>
      <c r="FN66" s="280"/>
      <c r="FO66" s="214" t="str">
        <f aca="false">Language!$E$186</f>
        <v>Final</v>
      </c>
      <c r="FP66" s="214" t="str">
        <f aca="false">Language!$E$178</f>
        <v>W/D/L</v>
      </c>
      <c r="FQ66" s="214" t="str">
        <f aca="false">Language!$E$179</f>
        <v>GD</v>
      </c>
      <c r="FR66" s="214" t="str">
        <f aca="false">Language!$E$180</f>
        <v>exact</v>
      </c>
      <c r="FS66" s="214" t="str">
        <f aca="false">Language!$E$191</f>
        <v>many g.</v>
      </c>
      <c r="FT66" s="215" t="str">
        <f aca="false">Language!$E$181</f>
        <v>teams</v>
      </c>
      <c r="FV66" s="326" t="n">
        <f aca="false">IFERROR(VLOOKUP(FV57,$B$57:$F$60,5,0),0)</f>
        <v>0</v>
      </c>
      <c r="FW66" s="326" t="n">
        <f aca="false">IFERROR(VLOOKUP(FV62,$B$62:$F$63,5,0),0)</f>
        <v>0</v>
      </c>
      <c r="FX66" s="326" t="n">
        <f aca="false">IFERROR(VLOOKUP(FV57,$D$57:$G$60,4,0),0)</f>
        <v>0</v>
      </c>
      <c r="FY66" s="279"/>
      <c r="FZ66" s="280"/>
      <c r="GA66" s="280"/>
      <c r="GB66" s="214" t="str">
        <f aca="false">Language!$E$186</f>
        <v>Final</v>
      </c>
      <c r="GC66" s="214" t="str">
        <f aca="false">Language!$E$178</f>
        <v>W/D/L</v>
      </c>
      <c r="GD66" s="214" t="str">
        <f aca="false">Language!$E$179</f>
        <v>GD</v>
      </c>
      <c r="GE66" s="214" t="str">
        <f aca="false">Language!$E$180</f>
        <v>exact</v>
      </c>
      <c r="GF66" s="214" t="str">
        <f aca="false">Language!$E$191</f>
        <v>many g.</v>
      </c>
      <c r="GG66" s="215" t="str">
        <f aca="false">Language!$E$181</f>
        <v>teams</v>
      </c>
      <c r="GI66" s="326" t="n">
        <f aca="false">IFERROR(VLOOKUP(GI57,$B$57:$F$60,5,0),0)</f>
        <v>0</v>
      </c>
      <c r="GJ66" s="326" t="n">
        <f aca="false">IFERROR(VLOOKUP(GI62,$B$62:$F$63,5,0),0)</f>
        <v>0</v>
      </c>
      <c r="GK66" s="326" t="n">
        <f aca="false">IFERROR(VLOOKUP(GI57,$D$57:$G$60,4,0),0)</f>
        <v>0</v>
      </c>
      <c r="GL66" s="279"/>
      <c r="GM66" s="280"/>
      <c r="GN66" s="280"/>
      <c r="GO66" s="214" t="str">
        <f aca="false">Language!$E$186</f>
        <v>Final</v>
      </c>
      <c r="GP66" s="214" t="str">
        <f aca="false">Language!$E$178</f>
        <v>W/D/L</v>
      </c>
      <c r="GQ66" s="214" t="str">
        <f aca="false">Language!$E$179</f>
        <v>GD</v>
      </c>
      <c r="GR66" s="214" t="str">
        <f aca="false">Language!$E$180</f>
        <v>exact</v>
      </c>
      <c r="GS66" s="214" t="str">
        <f aca="false">Language!$E$191</f>
        <v>many g.</v>
      </c>
      <c r="GT66" s="215" t="str">
        <f aca="false">Language!$E$181</f>
        <v>teams</v>
      </c>
      <c r="GV66" s="326" t="n">
        <f aca="false">IFERROR(VLOOKUP(GV57,$B$57:$F$60,5,0),0)</f>
        <v>0</v>
      </c>
      <c r="GW66" s="326" t="n">
        <f aca="false">IFERROR(VLOOKUP(GV62,$B$62:$F$63,5,0),0)</f>
        <v>0</v>
      </c>
      <c r="GX66" s="326" t="n">
        <f aca="false">IFERROR(VLOOKUP(GV57,$D$57:$G$60,4,0),0)</f>
        <v>0</v>
      </c>
      <c r="GY66" s="279"/>
      <c r="GZ66" s="280"/>
      <c r="HA66" s="280"/>
      <c r="HB66" s="214" t="str">
        <f aca="false">Language!$E$186</f>
        <v>Final</v>
      </c>
      <c r="HC66" s="214" t="str">
        <f aca="false">Language!$E$178</f>
        <v>W/D/L</v>
      </c>
      <c r="HD66" s="214" t="str">
        <f aca="false">Language!$E$179</f>
        <v>GD</v>
      </c>
      <c r="HE66" s="214" t="str">
        <f aca="false">Language!$E$180</f>
        <v>exact</v>
      </c>
      <c r="HF66" s="214" t="str">
        <f aca="false">Language!$E$191</f>
        <v>many g.</v>
      </c>
      <c r="HG66" s="215" t="str">
        <f aca="false">Language!$E$181</f>
        <v>teams</v>
      </c>
      <c r="HI66" s="326" t="n">
        <f aca="false">IFERROR(VLOOKUP(HI57,$B$57:$F$60,5,0),0)</f>
        <v>0</v>
      </c>
      <c r="HJ66" s="326" t="n">
        <f aca="false">IFERROR(VLOOKUP(HI62,$B$62:$F$63,5,0),0)</f>
        <v>0</v>
      </c>
      <c r="HK66" s="326" t="n">
        <f aca="false">IFERROR(VLOOKUP(HI57,$D$57:$G$60,4,0),0)</f>
        <v>0</v>
      </c>
      <c r="HL66" s="279"/>
      <c r="HM66" s="280"/>
      <c r="HN66" s="280"/>
      <c r="HO66" s="214" t="str">
        <f aca="false">Language!$E$186</f>
        <v>Final</v>
      </c>
      <c r="HP66" s="214" t="str">
        <f aca="false">Language!$E$178</f>
        <v>W/D/L</v>
      </c>
      <c r="HQ66" s="214" t="str">
        <f aca="false">Language!$E$179</f>
        <v>GD</v>
      </c>
      <c r="HR66" s="214" t="str">
        <f aca="false">Language!$E$180</f>
        <v>exact</v>
      </c>
      <c r="HS66" s="214" t="str">
        <f aca="false">Language!$E$191</f>
        <v>many g.</v>
      </c>
      <c r="HT66" s="215" t="str">
        <f aca="false">Language!$E$181</f>
        <v>teams</v>
      </c>
      <c r="HV66" s="326" t="n">
        <f aca="false">IFERROR(VLOOKUP(HV57,$B$57:$F$60,5,0),0)</f>
        <v>0</v>
      </c>
      <c r="HW66" s="326" t="n">
        <f aca="false">IFERROR(VLOOKUP(HV62,$B$62:$F$63,5,0),0)</f>
        <v>0</v>
      </c>
      <c r="HX66" s="326" t="n">
        <f aca="false">IFERROR(VLOOKUP(HV57,$D$57:$G$60,4,0),0)</f>
        <v>0</v>
      </c>
      <c r="HY66" s="279"/>
      <c r="HZ66" s="280"/>
      <c r="IA66" s="280"/>
      <c r="IB66" s="214" t="str">
        <f aca="false">Language!$E$186</f>
        <v>Final</v>
      </c>
      <c r="IC66" s="214" t="str">
        <f aca="false">Language!$E$178</f>
        <v>W/D/L</v>
      </c>
      <c r="ID66" s="214" t="str">
        <f aca="false">Language!$E$179</f>
        <v>GD</v>
      </c>
      <c r="IE66" s="214" t="str">
        <f aca="false">Language!$E$180</f>
        <v>exact</v>
      </c>
      <c r="IF66" s="214" t="str">
        <f aca="false">Language!$E$191</f>
        <v>many g.</v>
      </c>
      <c r="IG66" s="215" t="str">
        <f aca="false">Language!$E$181</f>
        <v>teams</v>
      </c>
      <c r="II66" s="326" t="n">
        <f aca="false">IFERROR(VLOOKUP(II57,$B$57:$F$60,5,0),0)</f>
        <v>0</v>
      </c>
      <c r="IJ66" s="326" t="n">
        <f aca="false">IFERROR(VLOOKUP(II62,$B$62:$F$63,5,0),0)</f>
        <v>0</v>
      </c>
      <c r="IK66" s="326" t="n">
        <f aca="false">IFERROR(VLOOKUP(II57,$D$57:$G$60,4,0),0)</f>
        <v>0</v>
      </c>
      <c r="IL66" s="279"/>
      <c r="IM66" s="280"/>
      <c r="IN66" s="280"/>
      <c r="IO66" s="214" t="str">
        <f aca="false">Language!$E$186</f>
        <v>Final</v>
      </c>
      <c r="IP66" s="214" t="str">
        <f aca="false">Language!$E$178</f>
        <v>W/D/L</v>
      </c>
      <c r="IQ66" s="214" t="str">
        <f aca="false">Language!$E$179</f>
        <v>GD</v>
      </c>
      <c r="IR66" s="214" t="str">
        <f aca="false">Language!$E$180</f>
        <v>exact</v>
      </c>
      <c r="IS66" s="214" t="str">
        <f aca="false">Language!$E$191</f>
        <v>many g.</v>
      </c>
      <c r="IT66" s="215" t="str">
        <f aca="false">Language!$E$181</f>
        <v>teams</v>
      </c>
      <c r="IV66" s="326" t="n">
        <f aca="false">IFERROR(VLOOKUP(IV57,$B$57:$F$60,5,0),0)</f>
        <v>0</v>
      </c>
      <c r="IW66" s="326" t="n">
        <f aca="false">IFERROR(VLOOKUP(IV62,$B$62:$F$63,5,0),0)</f>
        <v>0</v>
      </c>
      <c r="IX66" s="326" t="n">
        <f aca="false">IFERROR(VLOOKUP(IV57,$D$57:$G$60,4,0),0)</f>
        <v>0</v>
      </c>
      <c r="IY66" s="279"/>
      <c r="IZ66" s="280"/>
      <c r="JA66" s="280"/>
      <c r="JB66" s="214" t="str">
        <f aca="false">Language!$E$186</f>
        <v>Final</v>
      </c>
      <c r="JC66" s="214" t="str">
        <f aca="false">Language!$E$178</f>
        <v>W/D/L</v>
      </c>
      <c r="JD66" s="214" t="str">
        <f aca="false">Language!$E$179</f>
        <v>GD</v>
      </c>
      <c r="JE66" s="214" t="str">
        <f aca="false">Language!$E$180</f>
        <v>exact</v>
      </c>
      <c r="JF66" s="214" t="str">
        <f aca="false">Language!$E$191</f>
        <v>many g.</v>
      </c>
      <c r="JG66" s="215" t="str">
        <f aca="false">Language!$E$181</f>
        <v>teams</v>
      </c>
      <c r="JI66" s="326" t="n">
        <f aca="false">IFERROR(VLOOKUP(JI57,$B$57:$F$60,5,0),0)</f>
        <v>0</v>
      </c>
      <c r="JJ66" s="326" t="n">
        <f aca="false">IFERROR(VLOOKUP(JI62,$B$62:$F$63,5,0),0)</f>
        <v>0</v>
      </c>
      <c r="JK66" s="326" t="n">
        <f aca="false">IFERROR(VLOOKUP(JI57,$D$57:$G$60,4,0),0)</f>
        <v>0</v>
      </c>
      <c r="JL66" s="279"/>
      <c r="JM66" s="280"/>
      <c r="JN66" s="280"/>
      <c r="JO66" s="214" t="str">
        <f aca="false">Language!$E$186</f>
        <v>Final</v>
      </c>
      <c r="JP66" s="214" t="str">
        <f aca="false">Language!$E$178</f>
        <v>W/D/L</v>
      </c>
      <c r="JQ66" s="214" t="str">
        <f aca="false">Language!$E$179</f>
        <v>GD</v>
      </c>
      <c r="JR66" s="214" t="str">
        <f aca="false">Language!$E$180</f>
        <v>exact</v>
      </c>
      <c r="JS66" s="214" t="str">
        <f aca="false">Language!$E$191</f>
        <v>many g.</v>
      </c>
      <c r="JT66" s="215" t="str">
        <f aca="false">Language!$E$181</f>
        <v>teams</v>
      </c>
      <c r="JV66" s="326" t="n">
        <f aca="false">IFERROR(VLOOKUP(JV57,$B$57:$F$60,5,0),0)</f>
        <v>0</v>
      </c>
      <c r="JW66" s="326" t="n">
        <f aca="false">IFERROR(VLOOKUP(JV62,$B$62:$F$63,5,0),0)</f>
        <v>0</v>
      </c>
      <c r="JX66" s="326" t="n">
        <f aca="false">IFERROR(VLOOKUP(JV57,$D$57:$G$60,4,0),0)</f>
        <v>0</v>
      </c>
      <c r="JY66" s="279"/>
      <c r="JZ66" s="280"/>
      <c r="KA66" s="280"/>
      <c r="KB66" s="214" t="str">
        <f aca="false">Language!$E$186</f>
        <v>Final</v>
      </c>
      <c r="KC66" s="214" t="str">
        <f aca="false">Language!$E$178</f>
        <v>W/D/L</v>
      </c>
      <c r="KD66" s="214" t="str">
        <f aca="false">Language!$E$179</f>
        <v>GD</v>
      </c>
      <c r="KE66" s="214" t="str">
        <f aca="false">Language!$E$180</f>
        <v>exact</v>
      </c>
      <c r="KF66" s="214" t="str">
        <f aca="false">Language!$E$191</f>
        <v>many g.</v>
      </c>
      <c r="KG66" s="215" t="str">
        <f aca="false">Language!$E$181</f>
        <v>teams</v>
      </c>
      <c r="KI66" s="326" t="n">
        <f aca="false">IFERROR(VLOOKUP(KI57,$B$57:$F$60,5,0),0)</f>
        <v>0</v>
      </c>
      <c r="KJ66" s="326" t="n">
        <f aca="false">IFERROR(VLOOKUP(KI62,$B$62:$F$63,5,0),0)</f>
        <v>0</v>
      </c>
      <c r="KK66" s="326" t="n">
        <f aca="false">IFERROR(VLOOKUP(KI57,$D$57:$G$60,4,0),0)</f>
        <v>0</v>
      </c>
      <c r="KL66" s="279"/>
      <c r="KM66" s="280"/>
      <c r="KN66" s="280"/>
      <c r="KO66" s="214" t="str">
        <f aca="false">Language!$E$186</f>
        <v>Final</v>
      </c>
      <c r="KP66" s="214" t="str">
        <f aca="false">Language!$E$178</f>
        <v>W/D/L</v>
      </c>
      <c r="KQ66" s="214" t="str">
        <f aca="false">Language!$E$179</f>
        <v>GD</v>
      </c>
      <c r="KR66" s="214" t="str">
        <f aca="false">Language!$E$180</f>
        <v>exact</v>
      </c>
      <c r="KS66" s="214" t="str">
        <f aca="false">Language!$E$191</f>
        <v>many g.</v>
      </c>
      <c r="KT66" s="215" t="str">
        <f aca="false">Language!$E$181</f>
        <v>teams</v>
      </c>
      <c r="KV66" s="326" t="n">
        <f aca="false">IFERROR(VLOOKUP(KV57,$B$57:$F$60,5,0),0)</f>
        <v>0</v>
      </c>
      <c r="KW66" s="326" t="n">
        <f aca="false">IFERROR(VLOOKUP(KV62,$B$62:$F$63,5,0),0)</f>
        <v>0</v>
      </c>
      <c r="KX66" s="326" t="n">
        <f aca="false">IFERROR(VLOOKUP(KV57,$D$57:$G$60,4,0),0)</f>
        <v>0</v>
      </c>
      <c r="KY66" s="279"/>
      <c r="KZ66" s="280"/>
      <c r="LA66" s="280"/>
      <c r="LB66" s="214" t="str">
        <f aca="false">Language!$E$186</f>
        <v>Final</v>
      </c>
      <c r="LC66" s="214" t="str">
        <f aca="false">Language!$E$178</f>
        <v>W/D/L</v>
      </c>
      <c r="LD66" s="214" t="str">
        <f aca="false">Language!$E$179</f>
        <v>GD</v>
      </c>
      <c r="LE66" s="214" t="str">
        <f aca="false">Language!$E$180</f>
        <v>exact</v>
      </c>
      <c r="LF66" s="214" t="str">
        <f aca="false">Language!$E$191</f>
        <v>many g.</v>
      </c>
      <c r="LG66" s="215" t="str">
        <f aca="false">Language!$E$181</f>
        <v>teams</v>
      </c>
      <c r="LI66" s="326" t="n">
        <f aca="false">IFERROR(VLOOKUP(LI57,$B$57:$F$60,5,0),0)</f>
        <v>0</v>
      </c>
      <c r="LJ66" s="326" t="n">
        <f aca="false">IFERROR(VLOOKUP(LI62,$B$62:$F$63,5,0),0)</f>
        <v>0</v>
      </c>
      <c r="LK66" s="326" t="n">
        <f aca="false">IFERROR(VLOOKUP(LI57,$D$57:$G$60,4,0),0)</f>
        <v>0</v>
      </c>
      <c r="LL66" s="279"/>
      <c r="LM66" s="280"/>
      <c r="LN66" s="280"/>
      <c r="LO66" s="214" t="str">
        <f aca="false">Language!$E$186</f>
        <v>Final</v>
      </c>
      <c r="LP66" s="214" t="str">
        <f aca="false">Language!$E$178</f>
        <v>W/D/L</v>
      </c>
      <c r="LQ66" s="214" t="str">
        <f aca="false">Language!$E$179</f>
        <v>GD</v>
      </c>
      <c r="LR66" s="214" t="str">
        <f aca="false">Language!$E$180</f>
        <v>exact</v>
      </c>
      <c r="LS66" s="214" t="str">
        <f aca="false">Language!$E$191</f>
        <v>many g.</v>
      </c>
      <c r="LT66" s="215" t="str">
        <f aca="false">Language!$E$181</f>
        <v>teams</v>
      </c>
      <c r="LV66" s="326" t="n">
        <f aca="false">IFERROR(VLOOKUP(LV57,$B$57:$F$60,5,0),0)</f>
        <v>0</v>
      </c>
      <c r="LW66" s="326" t="n">
        <f aca="false">IFERROR(VLOOKUP(LV62,$B$62:$F$63,5,0),0)</f>
        <v>0</v>
      </c>
      <c r="LX66" s="326" t="n">
        <f aca="false">IFERROR(VLOOKUP(LV57,$D$57:$G$60,4,0),0)</f>
        <v>0</v>
      </c>
      <c r="LY66" s="279"/>
      <c r="LZ66" s="280"/>
      <c r="MA66" s="280"/>
      <c r="MB66" s="214" t="str">
        <f aca="false">Language!$E$186</f>
        <v>Final</v>
      </c>
      <c r="MC66" s="214" t="str">
        <f aca="false">Language!$E$178</f>
        <v>W/D/L</v>
      </c>
      <c r="MD66" s="214" t="str">
        <f aca="false">Language!$E$179</f>
        <v>GD</v>
      </c>
      <c r="ME66" s="214" t="str">
        <f aca="false">Language!$E$180</f>
        <v>exact</v>
      </c>
      <c r="MF66" s="214" t="str">
        <f aca="false">Language!$E$191</f>
        <v>many g.</v>
      </c>
      <c r="MG66" s="215" t="str">
        <f aca="false">Language!$E$181</f>
        <v>teams</v>
      </c>
    </row>
    <row r="67" customFormat="false" ht="15.75" hidden="false" customHeight="true" outlineLevel="0" collapsed="false">
      <c r="A67" s="153"/>
      <c r="B67" s="153"/>
      <c r="F67" s="48"/>
      <c r="G67" s="48"/>
      <c r="H67" s="107"/>
      <c r="I67" s="326" t="n">
        <f aca="false">IFERROR(VLOOKUP(I58,$B$57:$F$60,5,0),0)</f>
        <v>0</v>
      </c>
      <c r="J67" s="326" t="n">
        <f aca="false">IFERROR(VLOOKUP(I63,$B$62:$F$63,5,0),0)</f>
        <v>0</v>
      </c>
      <c r="K67" s="326" t="n">
        <f aca="false">IFERROR(VLOOKUP(I58,$D$57:$G$60,4,0),0)</f>
        <v>0</v>
      </c>
      <c r="L67" s="281" t="str">
        <f aca="false">Language!$E$216</f>
        <v>Number:</v>
      </c>
      <c r="M67" s="281"/>
      <c r="N67" s="281"/>
      <c r="O67" s="229" t="n">
        <f aca="false">SUM(O65)</f>
        <v>0</v>
      </c>
      <c r="P67" s="229" t="n">
        <f aca="false">SUM(P6:P63)</f>
        <v>0</v>
      </c>
      <c r="Q67" s="229" t="n">
        <f aca="false">SUM(Q6:Q65)</f>
        <v>0</v>
      </c>
      <c r="R67" s="229" t="n">
        <f aca="false">SUM(R6:R65)</f>
        <v>0</v>
      </c>
      <c r="S67" s="229" t="n">
        <f aca="false">SUM(S6:S65)</f>
        <v>0</v>
      </c>
      <c r="T67" s="247" t="n">
        <f aca="false">SUM(T57:T65)</f>
        <v>0</v>
      </c>
      <c r="V67" s="326" t="n">
        <f aca="false">IFERROR(VLOOKUP(V58,$B$57:$F$60,5,0),0)</f>
        <v>0</v>
      </c>
      <c r="W67" s="326" t="n">
        <f aca="false">IFERROR(VLOOKUP(V63,$B$62:$F$63,5,0),0)</f>
        <v>0</v>
      </c>
      <c r="X67" s="326" t="n">
        <f aca="false">IFERROR(VLOOKUP(V58,$D$57:$G$60,4,0),0)</f>
        <v>0</v>
      </c>
      <c r="Y67" s="281" t="str">
        <f aca="false">Language!$E$216</f>
        <v>Number:</v>
      </c>
      <c r="Z67" s="281"/>
      <c r="AA67" s="281"/>
      <c r="AB67" s="229" t="n">
        <f aca="false">SUM(AB65)</f>
        <v>0</v>
      </c>
      <c r="AC67" s="229" t="n">
        <f aca="false">SUM(AC6:AC63)</f>
        <v>0</v>
      </c>
      <c r="AD67" s="229" t="n">
        <f aca="false">SUM(AD6:AD65)</f>
        <v>0</v>
      </c>
      <c r="AE67" s="229" t="n">
        <f aca="false">SUM(AE6:AE65)</f>
        <v>0</v>
      </c>
      <c r="AF67" s="229" t="n">
        <f aca="false">SUM(AF6:AF65)</f>
        <v>0</v>
      </c>
      <c r="AG67" s="247" t="n">
        <f aca="false">SUM(AG57:AG65)</f>
        <v>0</v>
      </c>
      <c r="AI67" s="326" t="n">
        <f aca="false">IFERROR(VLOOKUP(AI58,$B$57:$F$60,5,0),0)</f>
        <v>0</v>
      </c>
      <c r="AJ67" s="326" t="n">
        <f aca="false">IFERROR(VLOOKUP(AI63,$B$62:$F$63,5,0),0)</f>
        <v>0</v>
      </c>
      <c r="AK67" s="326" t="n">
        <f aca="false">IFERROR(VLOOKUP(AI58,$D$57:$G$60,4,0),0)</f>
        <v>0</v>
      </c>
      <c r="AL67" s="281" t="str">
        <f aca="false">Language!$E$216</f>
        <v>Number:</v>
      </c>
      <c r="AM67" s="281"/>
      <c r="AN67" s="281"/>
      <c r="AO67" s="229" t="n">
        <f aca="false">SUM(AO65)</f>
        <v>0</v>
      </c>
      <c r="AP67" s="229" t="n">
        <f aca="false">SUM(AP6:AP63)</f>
        <v>0</v>
      </c>
      <c r="AQ67" s="229" t="n">
        <f aca="false">SUM(AQ6:AQ65)</f>
        <v>0</v>
      </c>
      <c r="AR67" s="229" t="n">
        <f aca="false">SUM(AR6:AR65)</f>
        <v>0</v>
      </c>
      <c r="AS67" s="229" t="n">
        <f aca="false">SUM(AS6:AS65)</f>
        <v>0</v>
      </c>
      <c r="AT67" s="247" t="n">
        <f aca="false">SUM(AT57:AT65)</f>
        <v>0</v>
      </c>
      <c r="AV67" s="326" t="n">
        <f aca="false">IFERROR(VLOOKUP(AV58,$B$57:$F$60,5,0),0)</f>
        <v>0</v>
      </c>
      <c r="AW67" s="326" t="n">
        <f aca="false">IFERROR(VLOOKUP(AV63,$B$62:$F$63,5,0),0)</f>
        <v>0</v>
      </c>
      <c r="AX67" s="326" t="n">
        <f aca="false">IFERROR(VLOOKUP(AV58,$D$57:$G$60,4,0),0)</f>
        <v>0</v>
      </c>
      <c r="AY67" s="281" t="str">
        <f aca="false">Language!$E$216</f>
        <v>Number:</v>
      </c>
      <c r="AZ67" s="281"/>
      <c r="BA67" s="281"/>
      <c r="BB67" s="229" t="n">
        <f aca="false">SUM(BB65)</f>
        <v>0</v>
      </c>
      <c r="BC67" s="229" t="n">
        <f aca="false">SUM(BC6:BC63)</f>
        <v>0</v>
      </c>
      <c r="BD67" s="229" t="n">
        <f aca="false">SUM(BD6:BD65)</f>
        <v>0</v>
      </c>
      <c r="BE67" s="229" t="n">
        <f aca="false">SUM(BE6:BE65)</f>
        <v>0</v>
      </c>
      <c r="BF67" s="229" t="n">
        <f aca="false">SUM(BF6:BF65)</f>
        <v>0</v>
      </c>
      <c r="BG67" s="247" t="n">
        <f aca="false">SUM(BG57:BG65)</f>
        <v>0</v>
      </c>
      <c r="BI67" s="326" t="n">
        <f aca="false">IFERROR(VLOOKUP(BI58,$B$57:$F$60,5,0),0)</f>
        <v>0</v>
      </c>
      <c r="BJ67" s="326" t="n">
        <f aca="false">IFERROR(VLOOKUP(BI63,$B$62:$F$63,5,0),0)</f>
        <v>0</v>
      </c>
      <c r="BK67" s="326" t="n">
        <f aca="false">IFERROR(VLOOKUP(BI58,$D$57:$G$60,4,0),0)</f>
        <v>0</v>
      </c>
      <c r="BL67" s="281" t="str">
        <f aca="false">Language!$E$216</f>
        <v>Number:</v>
      </c>
      <c r="BM67" s="281"/>
      <c r="BN67" s="281"/>
      <c r="BO67" s="229" t="n">
        <f aca="false">SUM(BO65)</f>
        <v>0</v>
      </c>
      <c r="BP67" s="229" t="n">
        <f aca="false">SUM(BP6:BP63)</f>
        <v>0</v>
      </c>
      <c r="BQ67" s="229" t="n">
        <f aca="false">SUM(BQ6:BQ65)</f>
        <v>0</v>
      </c>
      <c r="BR67" s="229" t="n">
        <f aca="false">SUM(BR6:BR65)</f>
        <v>0</v>
      </c>
      <c r="BS67" s="229" t="n">
        <f aca="false">SUM(BS6:BS65)</f>
        <v>0</v>
      </c>
      <c r="BT67" s="247" t="n">
        <f aca="false">SUM(BT57:BT65)</f>
        <v>0</v>
      </c>
      <c r="BV67" s="326" t="n">
        <f aca="false">IFERROR(VLOOKUP(BV58,$B$57:$F$60,5,0),0)</f>
        <v>0</v>
      </c>
      <c r="BW67" s="326" t="n">
        <f aca="false">IFERROR(VLOOKUP(BV63,$B$62:$F$63,5,0),0)</f>
        <v>0</v>
      </c>
      <c r="BX67" s="326" t="n">
        <f aca="false">IFERROR(VLOOKUP(BV58,$D$57:$G$60,4,0),0)</f>
        <v>0</v>
      </c>
      <c r="BY67" s="281" t="str">
        <f aca="false">Language!$E$216</f>
        <v>Number:</v>
      </c>
      <c r="BZ67" s="281"/>
      <c r="CA67" s="281"/>
      <c r="CB67" s="229" t="n">
        <f aca="false">SUM(CB65)</f>
        <v>0</v>
      </c>
      <c r="CC67" s="229" t="n">
        <f aca="false">SUM(CC6:CC63)</f>
        <v>0</v>
      </c>
      <c r="CD67" s="229" t="n">
        <f aca="false">SUM(CD6:CD65)</f>
        <v>0</v>
      </c>
      <c r="CE67" s="229" t="n">
        <f aca="false">SUM(CE6:CE65)</f>
        <v>0</v>
      </c>
      <c r="CF67" s="229" t="n">
        <f aca="false">SUM(CF6:CF65)</f>
        <v>0</v>
      </c>
      <c r="CG67" s="247" t="n">
        <f aca="false">SUM(CG57:CG65)</f>
        <v>0</v>
      </c>
      <c r="CI67" s="326" t="n">
        <f aca="false">IFERROR(VLOOKUP(CI58,$B$57:$F$60,5,0),0)</f>
        <v>0</v>
      </c>
      <c r="CJ67" s="326" t="n">
        <f aca="false">IFERROR(VLOOKUP(CI63,$B$62:$F$63,5,0),0)</f>
        <v>0</v>
      </c>
      <c r="CK67" s="326" t="n">
        <f aca="false">IFERROR(VLOOKUP(CI58,$D$57:$G$60,4,0),0)</f>
        <v>0</v>
      </c>
      <c r="CL67" s="281" t="str">
        <f aca="false">Language!$E$216</f>
        <v>Number:</v>
      </c>
      <c r="CM67" s="281"/>
      <c r="CN67" s="281"/>
      <c r="CO67" s="229" t="n">
        <f aca="false">SUM(CO65)</f>
        <v>0</v>
      </c>
      <c r="CP67" s="229" t="n">
        <f aca="false">SUM(CP6:CP63)</f>
        <v>0</v>
      </c>
      <c r="CQ67" s="229" t="n">
        <f aca="false">SUM(CQ6:CQ65)</f>
        <v>0</v>
      </c>
      <c r="CR67" s="229" t="n">
        <f aca="false">SUM(CR6:CR65)</f>
        <v>0</v>
      </c>
      <c r="CS67" s="229" t="n">
        <f aca="false">SUM(CS6:CS65)</f>
        <v>0</v>
      </c>
      <c r="CT67" s="247" t="n">
        <f aca="false">SUM(CT57:CT65)</f>
        <v>0</v>
      </c>
      <c r="CV67" s="326" t="n">
        <f aca="false">IFERROR(VLOOKUP(CV58,$B$57:$F$60,5,0),0)</f>
        <v>0</v>
      </c>
      <c r="CW67" s="326" t="n">
        <f aca="false">IFERROR(VLOOKUP(CV63,$B$62:$F$63,5,0),0)</f>
        <v>0</v>
      </c>
      <c r="CX67" s="326" t="n">
        <f aca="false">IFERROR(VLOOKUP(CV58,$D$57:$G$60,4,0),0)</f>
        <v>0</v>
      </c>
      <c r="CY67" s="281" t="str">
        <f aca="false">Language!$E$216</f>
        <v>Number:</v>
      </c>
      <c r="CZ67" s="281"/>
      <c r="DA67" s="281"/>
      <c r="DB67" s="229" t="n">
        <f aca="false">SUM(DB65)</f>
        <v>0</v>
      </c>
      <c r="DC67" s="229" t="n">
        <f aca="false">SUM(DC6:DC63)</f>
        <v>0</v>
      </c>
      <c r="DD67" s="229" t="n">
        <f aca="false">SUM(DD6:DD65)</f>
        <v>0</v>
      </c>
      <c r="DE67" s="229" t="n">
        <f aca="false">SUM(DE6:DE65)</f>
        <v>0</v>
      </c>
      <c r="DF67" s="229" t="n">
        <f aca="false">SUM(DF6:DF65)</f>
        <v>0</v>
      </c>
      <c r="DG67" s="247" t="n">
        <f aca="false">SUM(DG57:DG65)</f>
        <v>0</v>
      </c>
      <c r="DI67" s="326" t="n">
        <f aca="false">IFERROR(VLOOKUP(DI58,$B$57:$F$60,5,0),0)</f>
        <v>0</v>
      </c>
      <c r="DJ67" s="326" t="n">
        <f aca="false">IFERROR(VLOOKUP(DI63,$B$62:$F$63,5,0),0)</f>
        <v>0</v>
      </c>
      <c r="DK67" s="326" t="n">
        <f aca="false">IFERROR(VLOOKUP(DI58,$D$57:$G$60,4,0),0)</f>
        <v>0</v>
      </c>
      <c r="DL67" s="281" t="str">
        <f aca="false">Language!$E$216</f>
        <v>Number:</v>
      </c>
      <c r="DM67" s="281"/>
      <c r="DN67" s="281"/>
      <c r="DO67" s="229" t="n">
        <f aca="false">SUM(DO65)</f>
        <v>0</v>
      </c>
      <c r="DP67" s="229" t="n">
        <f aca="false">SUM(DP6:DP63)</f>
        <v>0</v>
      </c>
      <c r="DQ67" s="229" t="n">
        <f aca="false">SUM(DQ6:DQ65)</f>
        <v>0</v>
      </c>
      <c r="DR67" s="229" t="n">
        <f aca="false">SUM(DR6:DR65)</f>
        <v>0</v>
      </c>
      <c r="DS67" s="229" t="n">
        <f aca="false">SUM(DS6:DS65)</f>
        <v>0</v>
      </c>
      <c r="DT67" s="247" t="n">
        <f aca="false">SUM(DT57:DT65)</f>
        <v>0</v>
      </c>
      <c r="DV67" s="326" t="n">
        <f aca="false">IFERROR(VLOOKUP(DV58,$B$57:$F$60,5,0),0)</f>
        <v>0</v>
      </c>
      <c r="DW67" s="326" t="n">
        <f aca="false">IFERROR(VLOOKUP(DV63,$B$62:$F$63,5,0),0)</f>
        <v>0</v>
      </c>
      <c r="DX67" s="326" t="n">
        <f aca="false">IFERROR(VLOOKUP(DV58,$D$57:$G$60,4,0),0)</f>
        <v>0</v>
      </c>
      <c r="DY67" s="281" t="str">
        <f aca="false">Language!$E$216</f>
        <v>Number:</v>
      </c>
      <c r="DZ67" s="281"/>
      <c r="EA67" s="281"/>
      <c r="EB67" s="229" t="n">
        <f aca="false">SUM(EB65)</f>
        <v>0</v>
      </c>
      <c r="EC67" s="229" t="n">
        <f aca="false">SUM(EC6:EC63)</f>
        <v>0</v>
      </c>
      <c r="ED67" s="229" t="n">
        <f aca="false">SUM(ED6:ED65)</f>
        <v>0</v>
      </c>
      <c r="EE67" s="229" t="n">
        <f aca="false">SUM(EE6:EE65)</f>
        <v>0</v>
      </c>
      <c r="EF67" s="229" t="n">
        <f aca="false">SUM(EF6:EF65)</f>
        <v>0</v>
      </c>
      <c r="EG67" s="247" t="n">
        <f aca="false">SUM(EG57:EG65)</f>
        <v>0</v>
      </c>
      <c r="EI67" s="326" t="n">
        <f aca="false">IFERROR(VLOOKUP(EI58,$B$57:$F$60,5,0),0)</f>
        <v>0</v>
      </c>
      <c r="EJ67" s="326" t="n">
        <f aca="false">IFERROR(VLOOKUP(EI63,$B$62:$F$63,5,0),0)</f>
        <v>0</v>
      </c>
      <c r="EK67" s="326" t="n">
        <f aca="false">IFERROR(VLOOKUP(EI58,$D$57:$G$60,4,0),0)</f>
        <v>0</v>
      </c>
      <c r="EL67" s="281" t="str">
        <f aca="false">Language!$E$216</f>
        <v>Number:</v>
      </c>
      <c r="EM67" s="281"/>
      <c r="EN67" s="281"/>
      <c r="EO67" s="229" t="n">
        <f aca="false">SUM(EO65)</f>
        <v>0</v>
      </c>
      <c r="EP67" s="229" t="n">
        <f aca="false">SUM(EP6:EP63)</f>
        <v>0</v>
      </c>
      <c r="EQ67" s="229" t="n">
        <f aca="false">SUM(EQ6:EQ65)</f>
        <v>0</v>
      </c>
      <c r="ER67" s="229" t="n">
        <f aca="false">SUM(ER6:ER65)</f>
        <v>0</v>
      </c>
      <c r="ES67" s="229" t="n">
        <f aca="false">SUM(ES6:ES65)</f>
        <v>0</v>
      </c>
      <c r="ET67" s="247" t="n">
        <f aca="false">SUM(ET57:ET65)</f>
        <v>0</v>
      </c>
      <c r="EV67" s="326" t="n">
        <f aca="false">IFERROR(VLOOKUP(EV58,$B$57:$F$60,5,0),0)</f>
        <v>0</v>
      </c>
      <c r="EW67" s="326" t="n">
        <f aca="false">IFERROR(VLOOKUP(EV63,$B$62:$F$63,5,0),0)</f>
        <v>0</v>
      </c>
      <c r="EX67" s="326" t="n">
        <f aca="false">IFERROR(VLOOKUP(EV58,$D$57:$G$60,4,0),0)</f>
        <v>0</v>
      </c>
      <c r="EY67" s="281" t="str">
        <f aca="false">Language!$E$216</f>
        <v>Number:</v>
      </c>
      <c r="EZ67" s="281"/>
      <c r="FA67" s="281"/>
      <c r="FB67" s="229" t="n">
        <f aca="false">SUM(FB65)</f>
        <v>0</v>
      </c>
      <c r="FC67" s="229" t="n">
        <f aca="false">SUM(FC6:FC63)</f>
        <v>0</v>
      </c>
      <c r="FD67" s="229" t="n">
        <f aca="false">SUM(FD6:FD65)</f>
        <v>0</v>
      </c>
      <c r="FE67" s="229" t="n">
        <f aca="false">SUM(FE6:FE65)</f>
        <v>0</v>
      </c>
      <c r="FF67" s="229" t="n">
        <f aca="false">SUM(FF6:FF65)</f>
        <v>0</v>
      </c>
      <c r="FG67" s="247" t="n">
        <f aca="false">SUM(FG57:FG65)</f>
        <v>0</v>
      </c>
      <c r="FI67" s="326" t="n">
        <f aca="false">IFERROR(VLOOKUP(FI58,$B$57:$F$60,5,0),0)</f>
        <v>0</v>
      </c>
      <c r="FJ67" s="326" t="n">
        <f aca="false">IFERROR(VLOOKUP(FI63,$B$62:$F$63,5,0),0)</f>
        <v>0</v>
      </c>
      <c r="FK67" s="326" t="n">
        <f aca="false">IFERROR(VLOOKUP(FI58,$D$57:$G$60,4,0),0)</f>
        <v>0</v>
      </c>
      <c r="FL67" s="281" t="str">
        <f aca="false">Language!$E$216</f>
        <v>Number:</v>
      </c>
      <c r="FM67" s="281"/>
      <c r="FN67" s="281"/>
      <c r="FO67" s="229" t="n">
        <f aca="false">SUM(FO65)</f>
        <v>0</v>
      </c>
      <c r="FP67" s="229" t="n">
        <f aca="false">SUM(FP6:FP63)</f>
        <v>0</v>
      </c>
      <c r="FQ67" s="229" t="n">
        <f aca="false">SUM(FQ6:FQ65)</f>
        <v>0</v>
      </c>
      <c r="FR67" s="229" t="n">
        <f aca="false">SUM(FR6:FR65)</f>
        <v>0</v>
      </c>
      <c r="FS67" s="229" t="n">
        <f aca="false">SUM(FS6:FS65)</f>
        <v>0</v>
      </c>
      <c r="FT67" s="247" t="n">
        <f aca="false">SUM(FT57:FT65)</f>
        <v>0</v>
      </c>
      <c r="FV67" s="326" t="n">
        <f aca="false">IFERROR(VLOOKUP(FV58,$B$57:$F$60,5,0),0)</f>
        <v>0</v>
      </c>
      <c r="FW67" s="326" t="n">
        <f aca="false">IFERROR(VLOOKUP(FV63,$B$62:$F$63,5,0),0)</f>
        <v>0</v>
      </c>
      <c r="FX67" s="326" t="n">
        <f aca="false">IFERROR(VLOOKUP(FV58,$D$57:$G$60,4,0),0)</f>
        <v>0</v>
      </c>
      <c r="FY67" s="281" t="str">
        <f aca="false">Language!$E$216</f>
        <v>Number:</v>
      </c>
      <c r="FZ67" s="281"/>
      <c r="GA67" s="281"/>
      <c r="GB67" s="229" t="n">
        <f aca="false">SUM(GB65)</f>
        <v>0</v>
      </c>
      <c r="GC67" s="229" t="n">
        <f aca="false">SUM(GC6:GC63)</f>
        <v>0</v>
      </c>
      <c r="GD67" s="229" t="n">
        <f aca="false">SUM(GD6:GD65)</f>
        <v>0</v>
      </c>
      <c r="GE67" s="229" t="n">
        <f aca="false">SUM(GE6:GE65)</f>
        <v>0</v>
      </c>
      <c r="GF67" s="229" t="n">
        <f aca="false">SUM(GF6:GF65)</f>
        <v>0</v>
      </c>
      <c r="GG67" s="247" t="n">
        <f aca="false">SUM(GG57:GG65)</f>
        <v>0</v>
      </c>
      <c r="GI67" s="326" t="n">
        <f aca="false">IFERROR(VLOOKUP(GI58,$B$57:$F$60,5,0),0)</f>
        <v>0</v>
      </c>
      <c r="GJ67" s="326" t="n">
        <f aca="false">IFERROR(VLOOKUP(GI63,$B$62:$F$63,5,0),0)</f>
        <v>0</v>
      </c>
      <c r="GK67" s="326" t="n">
        <f aca="false">IFERROR(VLOOKUP(GI58,$D$57:$G$60,4,0),0)</f>
        <v>0</v>
      </c>
      <c r="GL67" s="281" t="str">
        <f aca="false">Language!$E$216</f>
        <v>Number:</v>
      </c>
      <c r="GM67" s="281"/>
      <c r="GN67" s="281"/>
      <c r="GO67" s="229" t="n">
        <f aca="false">SUM(GO65)</f>
        <v>0</v>
      </c>
      <c r="GP67" s="229" t="n">
        <f aca="false">SUM(GP6:GP63)</f>
        <v>0</v>
      </c>
      <c r="GQ67" s="229" t="n">
        <f aca="false">SUM(GQ6:GQ65)</f>
        <v>0</v>
      </c>
      <c r="GR67" s="229" t="n">
        <f aca="false">SUM(GR6:GR65)</f>
        <v>0</v>
      </c>
      <c r="GS67" s="229" t="n">
        <f aca="false">SUM(GS6:GS65)</f>
        <v>0</v>
      </c>
      <c r="GT67" s="247" t="n">
        <f aca="false">SUM(GT57:GT65)</f>
        <v>0</v>
      </c>
      <c r="GV67" s="326" t="n">
        <f aca="false">IFERROR(VLOOKUP(GV58,$B$57:$F$60,5,0),0)</f>
        <v>0</v>
      </c>
      <c r="GW67" s="326" t="n">
        <f aca="false">IFERROR(VLOOKUP(GV63,$B$62:$F$63,5,0),0)</f>
        <v>0</v>
      </c>
      <c r="GX67" s="326" t="n">
        <f aca="false">IFERROR(VLOOKUP(GV58,$D$57:$G$60,4,0),0)</f>
        <v>0</v>
      </c>
      <c r="GY67" s="281" t="str">
        <f aca="false">Language!$E$216</f>
        <v>Number:</v>
      </c>
      <c r="GZ67" s="281"/>
      <c r="HA67" s="281"/>
      <c r="HB67" s="229" t="n">
        <f aca="false">SUM(HB65)</f>
        <v>0</v>
      </c>
      <c r="HC67" s="229" t="n">
        <f aca="false">SUM(HC6:HC63)</f>
        <v>0</v>
      </c>
      <c r="HD67" s="229" t="n">
        <f aca="false">SUM(HD6:HD65)</f>
        <v>0</v>
      </c>
      <c r="HE67" s="229" t="n">
        <f aca="false">SUM(HE6:HE65)</f>
        <v>0</v>
      </c>
      <c r="HF67" s="229" t="n">
        <f aca="false">SUM(HF6:HF65)</f>
        <v>0</v>
      </c>
      <c r="HG67" s="247" t="n">
        <f aca="false">SUM(HG57:HG65)</f>
        <v>0</v>
      </c>
      <c r="HI67" s="326" t="n">
        <f aca="false">IFERROR(VLOOKUP(HI58,$B$57:$F$60,5,0),0)</f>
        <v>0</v>
      </c>
      <c r="HJ67" s="326" t="n">
        <f aca="false">IFERROR(VLOOKUP(HI63,$B$62:$F$63,5,0),0)</f>
        <v>0</v>
      </c>
      <c r="HK67" s="326" t="n">
        <f aca="false">IFERROR(VLOOKUP(HI58,$D$57:$G$60,4,0),0)</f>
        <v>0</v>
      </c>
      <c r="HL67" s="281" t="str">
        <f aca="false">Language!$E$216</f>
        <v>Number:</v>
      </c>
      <c r="HM67" s="281"/>
      <c r="HN67" s="281"/>
      <c r="HO67" s="229" t="n">
        <f aca="false">SUM(HO65)</f>
        <v>0</v>
      </c>
      <c r="HP67" s="229" t="n">
        <f aca="false">SUM(HP6:HP63)</f>
        <v>0</v>
      </c>
      <c r="HQ67" s="229" t="n">
        <f aca="false">SUM(HQ6:HQ65)</f>
        <v>0</v>
      </c>
      <c r="HR67" s="229" t="n">
        <f aca="false">SUM(HR6:HR65)</f>
        <v>0</v>
      </c>
      <c r="HS67" s="229" t="n">
        <f aca="false">SUM(HS6:HS65)</f>
        <v>0</v>
      </c>
      <c r="HT67" s="247" t="n">
        <f aca="false">SUM(HT57:HT65)</f>
        <v>0</v>
      </c>
      <c r="HV67" s="326" t="n">
        <f aca="false">IFERROR(VLOOKUP(HV58,$B$57:$F$60,5,0),0)</f>
        <v>0</v>
      </c>
      <c r="HW67" s="326" t="n">
        <f aca="false">IFERROR(VLOOKUP(HV63,$B$62:$F$63,5,0),0)</f>
        <v>0</v>
      </c>
      <c r="HX67" s="326" t="n">
        <f aca="false">IFERROR(VLOOKUP(HV58,$D$57:$G$60,4,0),0)</f>
        <v>0</v>
      </c>
      <c r="HY67" s="281" t="str">
        <f aca="false">Language!$E$216</f>
        <v>Number:</v>
      </c>
      <c r="HZ67" s="281"/>
      <c r="IA67" s="281"/>
      <c r="IB67" s="229" t="n">
        <f aca="false">SUM(IB65)</f>
        <v>0</v>
      </c>
      <c r="IC67" s="229" t="n">
        <f aca="false">SUM(IC6:IC63)</f>
        <v>0</v>
      </c>
      <c r="ID67" s="229" t="n">
        <f aca="false">SUM(ID6:ID65)</f>
        <v>0</v>
      </c>
      <c r="IE67" s="229" t="n">
        <f aca="false">SUM(IE6:IE65)</f>
        <v>0</v>
      </c>
      <c r="IF67" s="229" t="n">
        <f aca="false">SUM(IF6:IF65)</f>
        <v>0</v>
      </c>
      <c r="IG67" s="247" t="n">
        <f aca="false">SUM(IG57:IG65)</f>
        <v>0</v>
      </c>
      <c r="II67" s="326" t="n">
        <f aca="false">IFERROR(VLOOKUP(II58,$B$57:$F$60,5,0),0)</f>
        <v>0</v>
      </c>
      <c r="IJ67" s="326" t="n">
        <f aca="false">IFERROR(VLOOKUP(II63,$B$62:$F$63,5,0),0)</f>
        <v>0</v>
      </c>
      <c r="IK67" s="326" t="n">
        <f aca="false">IFERROR(VLOOKUP(II58,$D$57:$G$60,4,0),0)</f>
        <v>0</v>
      </c>
      <c r="IL67" s="281" t="str">
        <f aca="false">Language!$E$216</f>
        <v>Number:</v>
      </c>
      <c r="IM67" s="281"/>
      <c r="IN67" s="281"/>
      <c r="IO67" s="229" t="n">
        <f aca="false">SUM(IO65)</f>
        <v>0</v>
      </c>
      <c r="IP67" s="229" t="n">
        <f aca="false">SUM(IP6:IP63)</f>
        <v>0</v>
      </c>
      <c r="IQ67" s="229" t="n">
        <f aca="false">SUM(IQ6:IQ65)</f>
        <v>0</v>
      </c>
      <c r="IR67" s="229" t="n">
        <f aca="false">SUM(IR6:IR65)</f>
        <v>0</v>
      </c>
      <c r="IS67" s="229" t="n">
        <f aca="false">SUM(IS6:IS65)</f>
        <v>0</v>
      </c>
      <c r="IT67" s="247" t="n">
        <f aca="false">SUM(IT57:IT65)</f>
        <v>0</v>
      </c>
      <c r="IV67" s="326" t="n">
        <f aca="false">IFERROR(VLOOKUP(IV58,$B$57:$F$60,5,0),0)</f>
        <v>0</v>
      </c>
      <c r="IW67" s="326" t="n">
        <f aca="false">IFERROR(VLOOKUP(IV63,$B$62:$F$63,5,0),0)</f>
        <v>0</v>
      </c>
      <c r="IX67" s="326" t="n">
        <f aca="false">IFERROR(VLOOKUP(IV58,$D$57:$G$60,4,0),0)</f>
        <v>0</v>
      </c>
      <c r="IY67" s="281" t="str">
        <f aca="false">Language!$E$216</f>
        <v>Number:</v>
      </c>
      <c r="IZ67" s="281"/>
      <c r="JA67" s="281"/>
      <c r="JB67" s="229" t="n">
        <f aca="false">SUM(JB65)</f>
        <v>0</v>
      </c>
      <c r="JC67" s="229" t="n">
        <f aca="false">SUM(JC6:JC63)</f>
        <v>0</v>
      </c>
      <c r="JD67" s="229" t="n">
        <f aca="false">SUM(JD6:JD65)</f>
        <v>0</v>
      </c>
      <c r="JE67" s="229" t="n">
        <f aca="false">SUM(JE6:JE65)</f>
        <v>0</v>
      </c>
      <c r="JF67" s="229" t="n">
        <f aca="false">SUM(JF6:JF65)</f>
        <v>0</v>
      </c>
      <c r="JG67" s="247" t="n">
        <f aca="false">SUM(JG57:JG65)</f>
        <v>0</v>
      </c>
      <c r="JI67" s="326" t="n">
        <f aca="false">IFERROR(VLOOKUP(JI58,$B$57:$F$60,5,0),0)</f>
        <v>0</v>
      </c>
      <c r="JJ67" s="326" t="n">
        <f aca="false">IFERROR(VLOOKUP(JI63,$B$62:$F$63,5,0),0)</f>
        <v>0</v>
      </c>
      <c r="JK67" s="326" t="n">
        <f aca="false">IFERROR(VLOOKUP(JI58,$D$57:$G$60,4,0),0)</f>
        <v>0</v>
      </c>
      <c r="JL67" s="281" t="str">
        <f aca="false">Language!$E$216</f>
        <v>Number:</v>
      </c>
      <c r="JM67" s="281"/>
      <c r="JN67" s="281"/>
      <c r="JO67" s="229" t="n">
        <f aca="false">SUM(JO65)</f>
        <v>0</v>
      </c>
      <c r="JP67" s="229" t="n">
        <f aca="false">SUM(JP6:JP63)</f>
        <v>0</v>
      </c>
      <c r="JQ67" s="229" t="n">
        <f aca="false">SUM(JQ6:JQ65)</f>
        <v>0</v>
      </c>
      <c r="JR67" s="229" t="n">
        <f aca="false">SUM(JR6:JR65)</f>
        <v>0</v>
      </c>
      <c r="JS67" s="229" t="n">
        <f aca="false">SUM(JS6:JS65)</f>
        <v>0</v>
      </c>
      <c r="JT67" s="247" t="n">
        <f aca="false">SUM(JT57:JT65)</f>
        <v>0</v>
      </c>
      <c r="JV67" s="326" t="n">
        <f aca="false">IFERROR(VLOOKUP(JV58,$B$57:$F$60,5,0),0)</f>
        <v>0</v>
      </c>
      <c r="JW67" s="326" t="n">
        <f aca="false">IFERROR(VLOOKUP(JV63,$B$62:$F$63,5,0),0)</f>
        <v>0</v>
      </c>
      <c r="JX67" s="326" t="n">
        <f aca="false">IFERROR(VLOOKUP(JV58,$D$57:$G$60,4,0),0)</f>
        <v>0</v>
      </c>
      <c r="JY67" s="281" t="str">
        <f aca="false">Language!$E$216</f>
        <v>Number:</v>
      </c>
      <c r="JZ67" s="281"/>
      <c r="KA67" s="281"/>
      <c r="KB67" s="229" t="n">
        <f aca="false">SUM(KB65)</f>
        <v>0</v>
      </c>
      <c r="KC67" s="229" t="n">
        <f aca="false">SUM(KC6:KC63)</f>
        <v>0</v>
      </c>
      <c r="KD67" s="229" t="n">
        <f aca="false">SUM(KD6:KD65)</f>
        <v>0</v>
      </c>
      <c r="KE67" s="229" t="n">
        <f aca="false">SUM(KE6:KE65)</f>
        <v>0</v>
      </c>
      <c r="KF67" s="229" t="n">
        <f aca="false">SUM(KF6:KF65)</f>
        <v>0</v>
      </c>
      <c r="KG67" s="247" t="n">
        <f aca="false">SUM(KG57:KG65)</f>
        <v>0</v>
      </c>
      <c r="KI67" s="326" t="n">
        <f aca="false">IFERROR(VLOOKUP(KI58,$B$57:$F$60,5,0),0)</f>
        <v>0</v>
      </c>
      <c r="KJ67" s="326" t="n">
        <f aca="false">IFERROR(VLOOKUP(KI63,$B$62:$F$63,5,0),0)</f>
        <v>0</v>
      </c>
      <c r="KK67" s="326" t="n">
        <f aca="false">IFERROR(VLOOKUP(KI58,$D$57:$G$60,4,0),0)</f>
        <v>0</v>
      </c>
      <c r="KL67" s="281" t="str">
        <f aca="false">Language!$E$216</f>
        <v>Number:</v>
      </c>
      <c r="KM67" s="281"/>
      <c r="KN67" s="281"/>
      <c r="KO67" s="229" t="n">
        <f aca="false">SUM(KO65)</f>
        <v>0</v>
      </c>
      <c r="KP67" s="229" t="n">
        <f aca="false">SUM(KP6:KP63)</f>
        <v>0</v>
      </c>
      <c r="KQ67" s="229" t="n">
        <f aca="false">SUM(KQ6:KQ65)</f>
        <v>0</v>
      </c>
      <c r="KR67" s="229" t="n">
        <f aca="false">SUM(KR6:KR65)</f>
        <v>0</v>
      </c>
      <c r="KS67" s="229" t="n">
        <f aca="false">SUM(KS6:KS65)</f>
        <v>0</v>
      </c>
      <c r="KT67" s="247" t="n">
        <f aca="false">SUM(KT57:KT65)</f>
        <v>0</v>
      </c>
      <c r="KV67" s="326" t="n">
        <f aca="false">IFERROR(VLOOKUP(KV58,$B$57:$F$60,5,0),0)</f>
        <v>0</v>
      </c>
      <c r="KW67" s="326" t="n">
        <f aca="false">IFERROR(VLOOKUP(KV63,$B$62:$F$63,5,0),0)</f>
        <v>0</v>
      </c>
      <c r="KX67" s="326" t="n">
        <f aca="false">IFERROR(VLOOKUP(KV58,$D$57:$G$60,4,0),0)</f>
        <v>0</v>
      </c>
      <c r="KY67" s="281" t="str">
        <f aca="false">Language!$E$216</f>
        <v>Number:</v>
      </c>
      <c r="KZ67" s="281"/>
      <c r="LA67" s="281"/>
      <c r="LB67" s="229" t="n">
        <f aca="false">SUM(LB65)</f>
        <v>0</v>
      </c>
      <c r="LC67" s="229" t="n">
        <f aca="false">SUM(LC6:LC63)</f>
        <v>0</v>
      </c>
      <c r="LD67" s="229" t="n">
        <f aca="false">SUM(LD6:LD65)</f>
        <v>0</v>
      </c>
      <c r="LE67" s="229" t="n">
        <f aca="false">SUM(LE6:LE65)</f>
        <v>0</v>
      </c>
      <c r="LF67" s="229" t="n">
        <f aca="false">SUM(LF6:LF65)</f>
        <v>0</v>
      </c>
      <c r="LG67" s="247" t="n">
        <f aca="false">SUM(LG57:LG65)</f>
        <v>0</v>
      </c>
      <c r="LI67" s="326" t="n">
        <f aca="false">IFERROR(VLOOKUP(LI58,$B$57:$F$60,5,0),0)</f>
        <v>0</v>
      </c>
      <c r="LJ67" s="326" t="n">
        <f aca="false">IFERROR(VLOOKUP(LI63,$B$62:$F$63,5,0),0)</f>
        <v>0</v>
      </c>
      <c r="LK67" s="326" t="n">
        <f aca="false">IFERROR(VLOOKUP(LI58,$D$57:$G$60,4,0),0)</f>
        <v>0</v>
      </c>
      <c r="LL67" s="281" t="str">
        <f aca="false">Language!$E$216</f>
        <v>Number:</v>
      </c>
      <c r="LM67" s="281"/>
      <c r="LN67" s="281"/>
      <c r="LO67" s="229" t="n">
        <f aca="false">SUM(LO65)</f>
        <v>0</v>
      </c>
      <c r="LP67" s="229" t="n">
        <f aca="false">SUM(LP6:LP63)</f>
        <v>0</v>
      </c>
      <c r="LQ67" s="229" t="n">
        <f aca="false">SUM(LQ6:LQ65)</f>
        <v>0</v>
      </c>
      <c r="LR67" s="229" t="n">
        <f aca="false">SUM(LR6:LR65)</f>
        <v>0</v>
      </c>
      <c r="LS67" s="229" t="n">
        <f aca="false">SUM(LS6:LS65)</f>
        <v>0</v>
      </c>
      <c r="LT67" s="247" t="n">
        <f aca="false">SUM(LT57:LT65)</f>
        <v>0</v>
      </c>
      <c r="LV67" s="326" t="n">
        <f aca="false">IFERROR(VLOOKUP(LV58,$B$57:$F$60,5,0),0)</f>
        <v>0</v>
      </c>
      <c r="LW67" s="326" t="n">
        <f aca="false">IFERROR(VLOOKUP(LV63,$B$62:$F$63,5,0),0)</f>
        <v>0</v>
      </c>
      <c r="LX67" s="326" t="n">
        <f aca="false">IFERROR(VLOOKUP(LV58,$D$57:$G$60,4,0),0)</f>
        <v>0</v>
      </c>
      <c r="LY67" s="281" t="str">
        <f aca="false">Language!$E$216</f>
        <v>Number:</v>
      </c>
      <c r="LZ67" s="281"/>
      <c r="MA67" s="281"/>
      <c r="MB67" s="229" t="n">
        <f aca="false">SUM(MB65)</f>
        <v>0</v>
      </c>
      <c r="MC67" s="229" t="n">
        <f aca="false">SUM(MC6:MC63)</f>
        <v>0</v>
      </c>
      <c r="MD67" s="229" t="n">
        <f aca="false">SUM(MD6:MD65)</f>
        <v>0</v>
      </c>
      <c r="ME67" s="229" t="n">
        <f aca="false">SUM(ME6:ME65)</f>
        <v>0</v>
      </c>
      <c r="MF67" s="229" t="n">
        <f aca="false">SUM(MF6:MF65)</f>
        <v>0</v>
      </c>
      <c r="MG67" s="247" t="n">
        <f aca="false">SUM(MG57:MG65)</f>
        <v>0</v>
      </c>
    </row>
    <row r="68" customFormat="false" ht="16.5" hidden="true" customHeight="true" outlineLevel="0" collapsed="false">
      <c r="A68" s="153"/>
      <c r="B68" s="153"/>
      <c r="F68" s="48"/>
      <c r="G68" s="48"/>
      <c r="H68" s="107"/>
      <c r="I68" s="326" t="n">
        <f aca="false">IFERROR(VLOOKUP(I59,$B$57:$F$60,5,0),0)</f>
        <v>0</v>
      </c>
      <c r="J68" s="326" t="n">
        <f aca="false">IFERROR(VLOOKUP(I62,$D$62:$G$63,4,0),0)</f>
        <v>0</v>
      </c>
      <c r="K68" s="326" t="n">
        <f aca="false">IFERROR(VLOOKUP(I59,$D$57:$G$60,4,0),0)</f>
        <v>0</v>
      </c>
      <c r="L68" s="281" t="str">
        <f aca="false">Language!$E$175</f>
        <v>Points:</v>
      </c>
      <c r="M68" s="281"/>
      <c r="N68" s="281"/>
      <c r="O68" s="229" t="n">
        <f aca="false">O67*PrSettings!$F$9</f>
        <v>0</v>
      </c>
      <c r="P68" s="229" t="n">
        <f aca="false">P67*PrSettings!$F$4</f>
        <v>0</v>
      </c>
      <c r="Q68" s="229" t="n">
        <f aca="false">Q67*PrSettings!$F$5</f>
        <v>0</v>
      </c>
      <c r="R68" s="229" t="n">
        <f aca="false">R67*PrSettings!$F$6</f>
        <v>0</v>
      </c>
      <c r="S68" s="229" t="n">
        <f aca="false">S67*PrSettings!$F$7</f>
        <v>0</v>
      </c>
      <c r="T68" s="247" t="n">
        <f aca="false">T67*PrSettings!$F$8</f>
        <v>0</v>
      </c>
      <c r="V68" s="326" t="n">
        <f aca="false">IFERROR(VLOOKUP(V59,$B$57:$F$60,5,0),0)</f>
        <v>0</v>
      </c>
      <c r="W68" s="326" t="n">
        <f aca="false">IFERROR(VLOOKUP(V62,$D$62:$G$63,4,0),0)</f>
        <v>0</v>
      </c>
      <c r="X68" s="326" t="n">
        <f aca="false">IFERROR(VLOOKUP(V59,$D$57:$G$60,4,0),0)</f>
        <v>0</v>
      </c>
      <c r="Y68" s="281" t="str">
        <f aca="false">Language!$E$175</f>
        <v>Points:</v>
      </c>
      <c r="Z68" s="281"/>
      <c r="AA68" s="281"/>
      <c r="AB68" s="229" t="n">
        <f aca="false">AB67*PrSettings!$F$9</f>
        <v>0</v>
      </c>
      <c r="AC68" s="229" t="n">
        <f aca="false">AC67*PrSettings!$F$4</f>
        <v>0</v>
      </c>
      <c r="AD68" s="229" t="n">
        <f aca="false">AD67*PrSettings!$F$5</f>
        <v>0</v>
      </c>
      <c r="AE68" s="229" t="n">
        <f aca="false">AE67*PrSettings!$F$6</f>
        <v>0</v>
      </c>
      <c r="AF68" s="229" t="n">
        <f aca="false">AF67*PrSettings!$F$7</f>
        <v>0</v>
      </c>
      <c r="AG68" s="247" t="n">
        <f aca="false">AG67*PrSettings!$F$8</f>
        <v>0</v>
      </c>
      <c r="AI68" s="326" t="n">
        <f aca="false">IFERROR(VLOOKUP(AI59,$B$57:$F$60,5,0),0)</f>
        <v>0</v>
      </c>
      <c r="AJ68" s="326" t="n">
        <f aca="false">IFERROR(VLOOKUP(AI62,$D$62:$G$63,4,0),0)</f>
        <v>0</v>
      </c>
      <c r="AK68" s="326" t="n">
        <f aca="false">IFERROR(VLOOKUP(AI59,$D$57:$G$60,4,0),0)</f>
        <v>0</v>
      </c>
      <c r="AL68" s="281" t="str">
        <f aca="false">Language!$E$175</f>
        <v>Points:</v>
      </c>
      <c r="AM68" s="281"/>
      <c r="AN68" s="281"/>
      <c r="AO68" s="229" t="n">
        <f aca="false">AO67*PrSettings!$F$9</f>
        <v>0</v>
      </c>
      <c r="AP68" s="229" t="n">
        <f aca="false">AP67*PrSettings!$F$4</f>
        <v>0</v>
      </c>
      <c r="AQ68" s="229" t="n">
        <f aca="false">AQ67*PrSettings!$F$5</f>
        <v>0</v>
      </c>
      <c r="AR68" s="229" t="n">
        <f aca="false">AR67*PrSettings!$F$6</f>
        <v>0</v>
      </c>
      <c r="AS68" s="229" t="n">
        <f aca="false">AS67*PrSettings!$F$7</f>
        <v>0</v>
      </c>
      <c r="AT68" s="247" t="n">
        <f aca="false">AT67*PrSettings!$F$8</f>
        <v>0</v>
      </c>
      <c r="AV68" s="326" t="n">
        <f aca="false">IFERROR(VLOOKUP(AV59,$B$57:$F$60,5,0),0)</f>
        <v>0</v>
      </c>
      <c r="AW68" s="326" t="n">
        <f aca="false">IFERROR(VLOOKUP(AV62,$D$62:$G$63,4,0),0)</f>
        <v>0</v>
      </c>
      <c r="AX68" s="326" t="n">
        <f aca="false">IFERROR(VLOOKUP(AV59,$D$57:$G$60,4,0),0)</f>
        <v>0</v>
      </c>
      <c r="AY68" s="281" t="str">
        <f aca="false">Language!$E$175</f>
        <v>Points:</v>
      </c>
      <c r="AZ68" s="281"/>
      <c r="BA68" s="281"/>
      <c r="BB68" s="229" t="n">
        <f aca="false">BB67*PrSettings!$F$9</f>
        <v>0</v>
      </c>
      <c r="BC68" s="229" t="n">
        <f aca="false">BC67*PrSettings!$F$4</f>
        <v>0</v>
      </c>
      <c r="BD68" s="229" t="n">
        <f aca="false">BD67*PrSettings!$F$5</f>
        <v>0</v>
      </c>
      <c r="BE68" s="229" t="n">
        <f aca="false">BE67*PrSettings!$F$6</f>
        <v>0</v>
      </c>
      <c r="BF68" s="229" t="n">
        <f aca="false">BF67*PrSettings!$F$7</f>
        <v>0</v>
      </c>
      <c r="BG68" s="247" t="n">
        <f aca="false">BG67*PrSettings!$F$8</f>
        <v>0</v>
      </c>
      <c r="BI68" s="326" t="n">
        <f aca="false">IFERROR(VLOOKUP(BI59,$B$57:$F$60,5,0),0)</f>
        <v>0</v>
      </c>
      <c r="BJ68" s="326" t="n">
        <f aca="false">IFERROR(VLOOKUP(BI62,$D$62:$G$63,4,0),0)</f>
        <v>0</v>
      </c>
      <c r="BK68" s="326" t="n">
        <f aca="false">IFERROR(VLOOKUP(BI59,$D$57:$G$60,4,0),0)</f>
        <v>0</v>
      </c>
      <c r="BL68" s="281" t="str">
        <f aca="false">Language!$E$175</f>
        <v>Points:</v>
      </c>
      <c r="BM68" s="281"/>
      <c r="BN68" s="281"/>
      <c r="BO68" s="229" t="n">
        <f aca="false">BO67*PrSettings!$F$9</f>
        <v>0</v>
      </c>
      <c r="BP68" s="229" t="n">
        <f aca="false">BP67*PrSettings!$F$4</f>
        <v>0</v>
      </c>
      <c r="BQ68" s="229" t="n">
        <f aca="false">BQ67*PrSettings!$F$5</f>
        <v>0</v>
      </c>
      <c r="BR68" s="229" t="n">
        <f aca="false">BR67*PrSettings!$F$6</f>
        <v>0</v>
      </c>
      <c r="BS68" s="229" t="n">
        <f aca="false">BS67*PrSettings!$F$7</f>
        <v>0</v>
      </c>
      <c r="BT68" s="247" t="n">
        <f aca="false">BT67*PrSettings!$F$8</f>
        <v>0</v>
      </c>
      <c r="BV68" s="326" t="n">
        <f aca="false">IFERROR(VLOOKUP(BV59,$B$57:$F$60,5,0),0)</f>
        <v>0</v>
      </c>
      <c r="BW68" s="326" t="n">
        <f aca="false">IFERROR(VLOOKUP(BV62,$D$62:$G$63,4,0),0)</f>
        <v>0</v>
      </c>
      <c r="BX68" s="326" t="n">
        <f aca="false">IFERROR(VLOOKUP(BV59,$D$57:$G$60,4,0),0)</f>
        <v>0</v>
      </c>
      <c r="BY68" s="281" t="str">
        <f aca="false">Language!$E$175</f>
        <v>Points:</v>
      </c>
      <c r="BZ68" s="281"/>
      <c r="CA68" s="281"/>
      <c r="CB68" s="229" t="n">
        <f aca="false">CB67*PrSettings!$F$9</f>
        <v>0</v>
      </c>
      <c r="CC68" s="229" t="n">
        <f aca="false">CC67*PrSettings!$F$4</f>
        <v>0</v>
      </c>
      <c r="CD68" s="229" t="n">
        <f aca="false">CD67*PrSettings!$F$5</f>
        <v>0</v>
      </c>
      <c r="CE68" s="229" t="n">
        <f aca="false">CE67*PrSettings!$F$6</f>
        <v>0</v>
      </c>
      <c r="CF68" s="229" t="n">
        <f aca="false">CF67*PrSettings!$F$7</f>
        <v>0</v>
      </c>
      <c r="CG68" s="247" t="n">
        <f aca="false">CG67*PrSettings!$F$8</f>
        <v>0</v>
      </c>
      <c r="CI68" s="326" t="n">
        <f aca="false">IFERROR(VLOOKUP(CI59,$B$57:$F$60,5,0),0)</f>
        <v>0</v>
      </c>
      <c r="CJ68" s="326" t="n">
        <f aca="false">IFERROR(VLOOKUP(CI62,$D$62:$G$63,4,0),0)</f>
        <v>0</v>
      </c>
      <c r="CK68" s="326" t="n">
        <f aca="false">IFERROR(VLOOKUP(CI59,$D$57:$G$60,4,0),0)</f>
        <v>0</v>
      </c>
      <c r="CL68" s="281" t="str">
        <f aca="false">Language!$E$175</f>
        <v>Points:</v>
      </c>
      <c r="CM68" s="281"/>
      <c r="CN68" s="281"/>
      <c r="CO68" s="229" t="n">
        <f aca="false">CO67*PrSettings!$F$9</f>
        <v>0</v>
      </c>
      <c r="CP68" s="229" t="n">
        <f aca="false">CP67*PrSettings!$F$4</f>
        <v>0</v>
      </c>
      <c r="CQ68" s="229" t="n">
        <f aca="false">CQ67*PrSettings!$F$5</f>
        <v>0</v>
      </c>
      <c r="CR68" s="229" t="n">
        <f aca="false">CR67*PrSettings!$F$6</f>
        <v>0</v>
      </c>
      <c r="CS68" s="229" t="n">
        <f aca="false">CS67*PrSettings!$F$7</f>
        <v>0</v>
      </c>
      <c r="CT68" s="247" t="n">
        <f aca="false">CT67*PrSettings!$F$8</f>
        <v>0</v>
      </c>
      <c r="CV68" s="326" t="n">
        <f aca="false">IFERROR(VLOOKUP(CV59,$B$57:$F$60,5,0),0)</f>
        <v>0</v>
      </c>
      <c r="CW68" s="326" t="n">
        <f aca="false">IFERROR(VLOOKUP(CV62,$D$62:$G$63,4,0),0)</f>
        <v>0</v>
      </c>
      <c r="CX68" s="326" t="n">
        <f aca="false">IFERROR(VLOOKUP(CV59,$D$57:$G$60,4,0),0)</f>
        <v>0</v>
      </c>
      <c r="CY68" s="281" t="str">
        <f aca="false">Language!$E$175</f>
        <v>Points:</v>
      </c>
      <c r="CZ68" s="281"/>
      <c r="DA68" s="281"/>
      <c r="DB68" s="229" t="n">
        <f aca="false">DB67*PrSettings!$F$9</f>
        <v>0</v>
      </c>
      <c r="DC68" s="229" t="n">
        <f aca="false">DC67*PrSettings!$F$4</f>
        <v>0</v>
      </c>
      <c r="DD68" s="229" t="n">
        <f aca="false">DD67*PrSettings!$F$5</f>
        <v>0</v>
      </c>
      <c r="DE68" s="229" t="n">
        <f aca="false">DE67*PrSettings!$F$6</f>
        <v>0</v>
      </c>
      <c r="DF68" s="229" t="n">
        <f aca="false">DF67*PrSettings!$F$7</f>
        <v>0</v>
      </c>
      <c r="DG68" s="247" t="n">
        <f aca="false">DG67*PrSettings!$F$8</f>
        <v>0</v>
      </c>
      <c r="DI68" s="326" t="n">
        <f aca="false">IFERROR(VLOOKUP(DI59,$B$57:$F$60,5,0),0)</f>
        <v>0</v>
      </c>
      <c r="DJ68" s="326" t="n">
        <f aca="false">IFERROR(VLOOKUP(DI62,$D$62:$G$63,4,0),0)</f>
        <v>0</v>
      </c>
      <c r="DK68" s="326" t="n">
        <f aca="false">IFERROR(VLOOKUP(DI59,$D$57:$G$60,4,0),0)</f>
        <v>0</v>
      </c>
      <c r="DL68" s="281" t="str">
        <f aca="false">Language!$E$175</f>
        <v>Points:</v>
      </c>
      <c r="DM68" s="281"/>
      <c r="DN68" s="281"/>
      <c r="DO68" s="229" t="n">
        <f aca="false">DO67*PrSettings!$F$9</f>
        <v>0</v>
      </c>
      <c r="DP68" s="229" t="n">
        <f aca="false">DP67*PrSettings!$F$4</f>
        <v>0</v>
      </c>
      <c r="DQ68" s="229" t="n">
        <f aca="false">DQ67*PrSettings!$F$5</f>
        <v>0</v>
      </c>
      <c r="DR68" s="229" t="n">
        <f aca="false">DR67*PrSettings!$F$6</f>
        <v>0</v>
      </c>
      <c r="DS68" s="229" t="n">
        <f aca="false">DS67*PrSettings!$F$7</f>
        <v>0</v>
      </c>
      <c r="DT68" s="247" t="n">
        <f aca="false">DT67*PrSettings!$F$8</f>
        <v>0</v>
      </c>
      <c r="DV68" s="326" t="n">
        <f aca="false">IFERROR(VLOOKUP(DV59,$B$57:$F$60,5,0),0)</f>
        <v>0</v>
      </c>
      <c r="DW68" s="326" t="n">
        <f aca="false">IFERROR(VLOOKUP(DV62,$D$62:$G$63,4,0),0)</f>
        <v>0</v>
      </c>
      <c r="DX68" s="326" t="n">
        <f aca="false">IFERROR(VLOOKUP(DV59,$D$57:$G$60,4,0),0)</f>
        <v>0</v>
      </c>
      <c r="DY68" s="281" t="str">
        <f aca="false">Language!$E$175</f>
        <v>Points:</v>
      </c>
      <c r="DZ68" s="281"/>
      <c r="EA68" s="281"/>
      <c r="EB68" s="229" t="n">
        <f aca="false">EB67*PrSettings!$F$9</f>
        <v>0</v>
      </c>
      <c r="EC68" s="229" t="n">
        <f aca="false">EC67*PrSettings!$F$4</f>
        <v>0</v>
      </c>
      <c r="ED68" s="229" t="n">
        <f aca="false">ED67*PrSettings!$F$5</f>
        <v>0</v>
      </c>
      <c r="EE68" s="229" t="n">
        <f aca="false">EE67*PrSettings!$F$6</f>
        <v>0</v>
      </c>
      <c r="EF68" s="229" t="n">
        <f aca="false">EF67*PrSettings!$F$7</f>
        <v>0</v>
      </c>
      <c r="EG68" s="247" t="n">
        <f aca="false">EG67*PrSettings!$F$8</f>
        <v>0</v>
      </c>
      <c r="EI68" s="326" t="n">
        <f aca="false">IFERROR(VLOOKUP(EI59,$B$57:$F$60,5,0),0)</f>
        <v>0</v>
      </c>
      <c r="EJ68" s="326" t="n">
        <f aca="false">IFERROR(VLOOKUP(EI62,$D$62:$G$63,4,0),0)</f>
        <v>0</v>
      </c>
      <c r="EK68" s="326" t="n">
        <f aca="false">IFERROR(VLOOKUP(EI59,$D$57:$G$60,4,0),0)</f>
        <v>0</v>
      </c>
      <c r="EL68" s="281" t="str">
        <f aca="false">Language!$E$175</f>
        <v>Points:</v>
      </c>
      <c r="EM68" s="281"/>
      <c r="EN68" s="281"/>
      <c r="EO68" s="229" t="n">
        <f aca="false">EO67*PrSettings!$F$9</f>
        <v>0</v>
      </c>
      <c r="EP68" s="229" t="n">
        <f aca="false">EP67*PrSettings!$F$4</f>
        <v>0</v>
      </c>
      <c r="EQ68" s="229" t="n">
        <f aca="false">EQ67*PrSettings!$F$5</f>
        <v>0</v>
      </c>
      <c r="ER68" s="229" t="n">
        <f aca="false">ER67*PrSettings!$F$6</f>
        <v>0</v>
      </c>
      <c r="ES68" s="229" t="n">
        <f aca="false">ES67*PrSettings!$F$7</f>
        <v>0</v>
      </c>
      <c r="ET68" s="247" t="n">
        <f aca="false">ET67*PrSettings!$F$8</f>
        <v>0</v>
      </c>
      <c r="EV68" s="326" t="n">
        <f aca="false">IFERROR(VLOOKUP(EV59,$B$57:$F$60,5,0),0)</f>
        <v>0</v>
      </c>
      <c r="EW68" s="326" t="n">
        <f aca="false">IFERROR(VLOOKUP(EV62,$D$62:$G$63,4,0),0)</f>
        <v>0</v>
      </c>
      <c r="EX68" s="326" t="n">
        <f aca="false">IFERROR(VLOOKUP(EV59,$D$57:$G$60,4,0),0)</f>
        <v>0</v>
      </c>
      <c r="EY68" s="281" t="str">
        <f aca="false">Language!$E$175</f>
        <v>Points:</v>
      </c>
      <c r="EZ68" s="281"/>
      <c r="FA68" s="281"/>
      <c r="FB68" s="229" t="n">
        <f aca="false">FB67*PrSettings!$F$9</f>
        <v>0</v>
      </c>
      <c r="FC68" s="229" t="n">
        <f aca="false">FC67*PrSettings!$F$4</f>
        <v>0</v>
      </c>
      <c r="FD68" s="229" t="n">
        <f aca="false">FD67*PrSettings!$F$5</f>
        <v>0</v>
      </c>
      <c r="FE68" s="229" t="n">
        <f aca="false">FE67*PrSettings!$F$6</f>
        <v>0</v>
      </c>
      <c r="FF68" s="229" t="n">
        <f aca="false">FF67*PrSettings!$F$7</f>
        <v>0</v>
      </c>
      <c r="FG68" s="247" t="n">
        <f aca="false">FG67*PrSettings!$F$8</f>
        <v>0</v>
      </c>
      <c r="FI68" s="326" t="n">
        <f aca="false">IFERROR(VLOOKUP(FI59,$B$57:$F$60,5,0),0)</f>
        <v>0</v>
      </c>
      <c r="FJ68" s="326" t="n">
        <f aca="false">IFERROR(VLOOKUP(FI62,$D$62:$G$63,4,0),0)</f>
        <v>0</v>
      </c>
      <c r="FK68" s="326" t="n">
        <f aca="false">IFERROR(VLOOKUP(FI59,$D$57:$G$60,4,0),0)</f>
        <v>0</v>
      </c>
      <c r="FL68" s="281" t="str">
        <f aca="false">Language!$E$175</f>
        <v>Points:</v>
      </c>
      <c r="FM68" s="281"/>
      <c r="FN68" s="281"/>
      <c r="FO68" s="229" t="n">
        <f aca="false">FO67*PrSettings!$F$9</f>
        <v>0</v>
      </c>
      <c r="FP68" s="229" t="n">
        <f aca="false">FP67*PrSettings!$F$4</f>
        <v>0</v>
      </c>
      <c r="FQ68" s="229" t="n">
        <f aca="false">FQ67*PrSettings!$F$5</f>
        <v>0</v>
      </c>
      <c r="FR68" s="229" t="n">
        <f aca="false">FR67*PrSettings!$F$6</f>
        <v>0</v>
      </c>
      <c r="FS68" s="229" t="n">
        <f aca="false">FS67*PrSettings!$F$7</f>
        <v>0</v>
      </c>
      <c r="FT68" s="247" t="n">
        <f aca="false">FT67*PrSettings!$F$8</f>
        <v>0</v>
      </c>
      <c r="FV68" s="326" t="n">
        <f aca="false">IFERROR(VLOOKUP(FV59,$B$57:$F$60,5,0),0)</f>
        <v>0</v>
      </c>
      <c r="FW68" s="326" t="n">
        <f aca="false">IFERROR(VLOOKUP(FV62,$D$62:$G$63,4,0),0)</f>
        <v>0</v>
      </c>
      <c r="FX68" s="326" t="n">
        <f aca="false">IFERROR(VLOOKUP(FV59,$D$57:$G$60,4,0),0)</f>
        <v>0</v>
      </c>
      <c r="FY68" s="281" t="str">
        <f aca="false">Language!$E$175</f>
        <v>Points:</v>
      </c>
      <c r="FZ68" s="281"/>
      <c r="GA68" s="281"/>
      <c r="GB68" s="229" t="n">
        <f aca="false">GB67*PrSettings!$F$9</f>
        <v>0</v>
      </c>
      <c r="GC68" s="229" t="n">
        <f aca="false">GC67*PrSettings!$F$4</f>
        <v>0</v>
      </c>
      <c r="GD68" s="229" t="n">
        <f aca="false">GD67*PrSettings!$F$5</f>
        <v>0</v>
      </c>
      <c r="GE68" s="229" t="n">
        <f aca="false">GE67*PrSettings!$F$6</f>
        <v>0</v>
      </c>
      <c r="GF68" s="229" t="n">
        <f aca="false">GF67*PrSettings!$F$7</f>
        <v>0</v>
      </c>
      <c r="GG68" s="247" t="n">
        <f aca="false">GG67*PrSettings!$F$8</f>
        <v>0</v>
      </c>
      <c r="GI68" s="326" t="n">
        <f aca="false">IFERROR(VLOOKUP(GI59,$B$57:$F$60,5,0),0)</f>
        <v>0</v>
      </c>
      <c r="GJ68" s="326" t="n">
        <f aca="false">IFERROR(VLOOKUP(GI62,$D$62:$G$63,4,0),0)</f>
        <v>0</v>
      </c>
      <c r="GK68" s="326" t="n">
        <f aca="false">IFERROR(VLOOKUP(GI59,$D$57:$G$60,4,0),0)</f>
        <v>0</v>
      </c>
      <c r="GL68" s="281" t="str">
        <f aca="false">Language!$E$175</f>
        <v>Points:</v>
      </c>
      <c r="GM68" s="281"/>
      <c r="GN68" s="281"/>
      <c r="GO68" s="229" t="n">
        <f aca="false">GO67*PrSettings!$F$9</f>
        <v>0</v>
      </c>
      <c r="GP68" s="229" t="n">
        <f aca="false">GP67*PrSettings!$F$4</f>
        <v>0</v>
      </c>
      <c r="GQ68" s="229" t="n">
        <f aca="false">GQ67*PrSettings!$F$5</f>
        <v>0</v>
      </c>
      <c r="GR68" s="229" t="n">
        <f aca="false">GR67*PrSettings!$F$6</f>
        <v>0</v>
      </c>
      <c r="GS68" s="229" t="n">
        <f aca="false">GS67*PrSettings!$F$7</f>
        <v>0</v>
      </c>
      <c r="GT68" s="247" t="n">
        <f aca="false">GT67*PrSettings!$F$8</f>
        <v>0</v>
      </c>
      <c r="GV68" s="326" t="n">
        <f aca="false">IFERROR(VLOOKUP(GV59,$B$57:$F$60,5,0),0)</f>
        <v>0</v>
      </c>
      <c r="GW68" s="326" t="n">
        <f aca="false">IFERROR(VLOOKUP(GV62,$D$62:$G$63,4,0),0)</f>
        <v>0</v>
      </c>
      <c r="GX68" s="326" t="n">
        <f aca="false">IFERROR(VLOOKUP(GV59,$D$57:$G$60,4,0),0)</f>
        <v>0</v>
      </c>
      <c r="GY68" s="281" t="str">
        <f aca="false">Language!$E$175</f>
        <v>Points:</v>
      </c>
      <c r="GZ68" s="281"/>
      <c r="HA68" s="281"/>
      <c r="HB68" s="229" t="n">
        <f aca="false">HB67*PrSettings!$F$9</f>
        <v>0</v>
      </c>
      <c r="HC68" s="229" t="n">
        <f aca="false">HC67*PrSettings!$F$4</f>
        <v>0</v>
      </c>
      <c r="HD68" s="229" t="n">
        <f aca="false">HD67*PrSettings!$F$5</f>
        <v>0</v>
      </c>
      <c r="HE68" s="229" t="n">
        <f aca="false">HE67*PrSettings!$F$6</f>
        <v>0</v>
      </c>
      <c r="HF68" s="229" t="n">
        <f aca="false">HF67*PrSettings!$F$7</f>
        <v>0</v>
      </c>
      <c r="HG68" s="247" t="n">
        <f aca="false">HG67*PrSettings!$F$8</f>
        <v>0</v>
      </c>
      <c r="HI68" s="326" t="n">
        <f aca="false">IFERROR(VLOOKUP(HI59,$B$57:$F$60,5,0),0)</f>
        <v>0</v>
      </c>
      <c r="HJ68" s="326" t="n">
        <f aca="false">IFERROR(VLOOKUP(HI62,$D$62:$G$63,4,0),0)</f>
        <v>0</v>
      </c>
      <c r="HK68" s="326" t="n">
        <f aca="false">IFERROR(VLOOKUP(HI59,$D$57:$G$60,4,0),0)</f>
        <v>0</v>
      </c>
      <c r="HL68" s="281" t="str">
        <f aca="false">Language!$E$175</f>
        <v>Points:</v>
      </c>
      <c r="HM68" s="281"/>
      <c r="HN68" s="281"/>
      <c r="HO68" s="229" t="n">
        <f aca="false">HO67*PrSettings!$F$9</f>
        <v>0</v>
      </c>
      <c r="HP68" s="229" t="n">
        <f aca="false">HP67*PrSettings!$F$4</f>
        <v>0</v>
      </c>
      <c r="HQ68" s="229" t="n">
        <f aca="false">HQ67*PrSettings!$F$5</f>
        <v>0</v>
      </c>
      <c r="HR68" s="229" t="n">
        <f aca="false">HR67*PrSettings!$F$6</f>
        <v>0</v>
      </c>
      <c r="HS68" s="229" t="n">
        <f aca="false">HS67*PrSettings!$F$7</f>
        <v>0</v>
      </c>
      <c r="HT68" s="247" t="n">
        <f aca="false">HT67*PrSettings!$F$8</f>
        <v>0</v>
      </c>
      <c r="HV68" s="326" t="n">
        <f aca="false">IFERROR(VLOOKUP(HV59,$B$57:$F$60,5,0),0)</f>
        <v>0</v>
      </c>
      <c r="HW68" s="326" t="n">
        <f aca="false">IFERROR(VLOOKUP(HV62,$D$62:$G$63,4,0),0)</f>
        <v>0</v>
      </c>
      <c r="HX68" s="326" t="n">
        <f aca="false">IFERROR(VLOOKUP(HV59,$D$57:$G$60,4,0),0)</f>
        <v>0</v>
      </c>
      <c r="HY68" s="281" t="str">
        <f aca="false">Language!$E$175</f>
        <v>Points:</v>
      </c>
      <c r="HZ68" s="281"/>
      <c r="IA68" s="281"/>
      <c r="IB68" s="229" t="n">
        <f aca="false">IB67*PrSettings!$F$9</f>
        <v>0</v>
      </c>
      <c r="IC68" s="229" t="n">
        <f aca="false">IC67*PrSettings!$F$4</f>
        <v>0</v>
      </c>
      <c r="ID68" s="229" t="n">
        <f aca="false">ID67*PrSettings!$F$5</f>
        <v>0</v>
      </c>
      <c r="IE68" s="229" t="n">
        <f aca="false">IE67*PrSettings!$F$6</f>
        <v>0</v>
      </c>
      <c r="IF68" s="229" t="n">
        <f aca="false">IF67*PrSettings!$F$7</f>
        <v>0</v>
      </c>
      <c r="IG68" s="247" t="n">
        <f aca="false">IG67*PrSettings!$F$8</f>
        <v>0</v>
      </c>
      <c r="II68" s="326" t="n">
        <f aca="false">IFERROR(VLOOKUP(II59,$B$57:$F$60,5,0),0)</f>
        <v>0</v>
      </c>
      <c r="IJ68" s="326" t="n">
        <f aca="false">IFERROR(VLOOKUP(II62,$D$62:$G$63,4,0),0)</f>
        <v>0</v>
      </c>
      <c r="IK68" s="326" t="n">
        <f aca="false">IFERROR(VLOOKUP(II59,$D$57:$G$60,4,0),0)</f>
        <v>0</v>
      </c>
      <c r="IL68" s="281" t="str">
        <f aca="false">Language!$E$175</f>
        <v>Points:</v>
      </c>
      <c r="IM68" s="281"/>
      <c r="IN68" s="281"/>
      <c r="IO68" s="229" t="n">
        <f aca="false">IO67*PrSettings!$F$9</f>
        <v>0</v>
      </c>
      <c r="IP68" s="229" t="n">
        <f aca="false">IP67*PrSettings!$F$4</f>
        <v>0</v>
      </c>
      <c r="IQ68" s="229" t="n">
        <f aca="false">IQ67*PrSettings!$F$5</f>
        <v>0</v>
      </c>
      <c r="IR68" s="229" t="n">
        <f aca="false">IR67*PrSettings!$F$6</f>
        <v>0</v>
      </c>
      <c r="IS68" s="229" t="n">
        <f aca="false">IS67*PrSettings!$F$7</f>
        <v>0</v>
      </c>
      <c r="IT68" s="247" t="n">
        <f aca="false">IT67*PrSettings!$F$8</f>
        <v>0</v>
      </c>
      <c r="IV68" s="326" t="n">
        <f aca="false">IFERROR(VLOOKUP(IV59,$B$57:$F$60,5,0),0)</f>
        <v>0</v>
      </c>
      <c r="IW68" s="326" t="n">
        <f aca="false">IFERROR(VLOOKUP(IV62,$D$62:$G$63,4,0),0)</f>
        <v>0</v>
      </c>
      <c r="IX68" s="326" t="n">
        <f aca="false">IFERROR(VLOOKUP(IV59,$D$57:$G$60,4,0),0)</f>
        <v>0</v>
      </c>
      <c r="IY68" s="281" t="str">
        <f aca="false">Language!$E$175</f>
        <v>Points:</v>
      </c>
      <c r="IZ68" s="281"/>
      <c r="JA68" s="281"/>
      <c r="JB68" s="229" t="n">
        <f aca="false">JB67*PrSettings!$F$9</f>
        <v>0</v>
      </c>
      <c r="JC68" s="229" t="n">
        <f aca="false">JC67*PrSettings!$F$4</f>
        <v>0</v>
      </c>
      <c r="JD68" s="229" t="n">
        <f aca="false">JD67*PrSettings!$F$5</f>
        <v>0</v>
      </c>
      <c r="JE68" s="229" t="n">
        <f aca="false">JE67*PrSettings!$F$6</f>
        <v>0</v>
      </c>
      <c r="JF68" s="229" t="n">
        <f aca="false">JF67*PrSettings!$F$7</f>
        <v>0</v>
      </c>
      <c r="JG68" s="247" t="n">
        <f aca="false">JG67*PrSettings!$F$8</f>
        <v>0</v>
      </c>
      <c r="JI68" s="326" t="n">
        <f aca="false">IFERROR(VLOOKUP(JI59,$B$57:$F$60,5,0),0)</f>
        <v>0</v>
      </c>
      <c r="JJ68" s="326" t="n">
        <f aca="false">IFERROR(VLOOKUP(JI62,$D$62:$G$63,4,0),0)</f>
        <v>0</v>
      </c>
      <c r="JK68" s="326" t="n">
        <f aca="false">IFERROR(VLOOKUP(JI59,$D$57:$G$60,4,0),0)</f>
        <v>0</v>
      </c>
      <c r="JL68" s="281" t="str">
        <f aca="false">Language!$E$175</f>
        <v>Points:</v>
      </c>
      <c r="JM68" s="281"/>
      <c r="JN68" s="281"/>
      <c r="JO68" s="229" t="n">
        <f aca="false">JO67*PrSettings!$F$9</f>
        <v>0</v>
      </c>
      <c r="JP68" s="229" t="n">
        <f aca="false">JP67*PrSettings!$F$4</f>
        <v>0</v>
      </c>
      <c r="JQ68" s="229" t="n">
        <f aca="false">JQ67*PrSettings!$F$5</f>
        <v>0</v>
      </c>
      <c r="JR68" s="229" t="n">
        <f aca="false">JR67*PrSettings!$F$6</f>
        <v>0</v>
      </c>
      <c r="JS68" s="229" t="n">
        <f aca="false">JS67*PrSettings!$F$7</f>
        <v>0</v>
      </c>
      <c r="JT68" s="247" t="n">
        <f aca="false">JT67*PrSettings!$F$8</f>
        <v>0</v>
      </c>
      <c r="JV68" s="326" t="n">
        <f aca="false">IFERROR(VLOOKUP(JV59,$B$57:$F$60,5,0),0)</f>
        <v>0</v>
      </c>
      <c r="JW68" s="326" t="n">
        <f aca="false">IFERROR(VLOOKUP(JV62,$D$62:$G$63,4,0),0)</f>
        <v>0</v>
      </c>
      <c r="JX68" s="326" t="n">
        <f aca="false">IFERROR(VLOOKUP(JV59,$D$57:$G$60,4,0),0)</f>
        <v>0</v>
      </c>
      <c r="JY68" s="281" t="str">
        <f aca="false">Language!$E$175</f>
        <v>Points:</v>
      </c>
      <c r="JZ68" s="281"/>
      <c r="KA68" s="281"/>
      <c r="KB68" s="229" t="n">
        <f aca="false">KB67*PrSettings!$F$9</f>
        <v>0</v>
      </c>
      <c r="KC68" s="229" t="n">
        <f aca="false">KC67*PrSettings!$F$4</f>
        <v>0</v>
      </c>
      <c r="KD68" s="229" t="n">
        <f aca="false">KD67*PrSettings!$F$5</f>
        <v>0</v>
      </c>
      <c r="KE68" s="229" t="n">
        <f aca="false">KE67*PrSettings!$F$6</f>
        <v>0</v>
      </c>
      <c r="KF68" s="229" t="n">
        <f aca="false">KF67*PrSettings!$F$7</f>
        <v>0</v>
      </c>
      <c r="KG68" s="247" t="n">
        <f aca="false">KG67*PrSettings!$F$8</f>
        <v>0</v>
      </c>
      <c r="KI68" s="326" t="n">
        <f aca="false">IFERROR(VLOOKUP(KI59,$B$57:$F$60,5,0),0)</f>
        <v>0</v>
      </c>
      <c r="KJ68" s="326" t="n">
        <f aca="false">IFERROR(VLOOKUP(KI62,$D$62:$G$63,4,0),0)</f>
        <v>0</v>
      </c>
      <c r="KK68" s="326" t="n">
        <f aca="false">IFERROR(VLOOKUP(KI59,$D$57:$G$60,4,0),0)</f>
        <v>0</v>
      </c>
      <c r="KL68" s="281" t="str">
        <f aca="false">Language!$E$175</f>
        <v>Points:</v>
      </c>
      <c r="KM68" s="281"/>
      <c r="KN68" s="281"/>
      <c r="KO68" s="229" t="n">
        <f aca="false">KO67*PrSettings!$F$9</f>
        <v>0</v>
      </c>
      <c r="KP68" s="229" t="n">
        <f aca="false">KP67*PrSettings!$F$4</f>
        <v>0</v>
      </c>
      <c r="KQ68" s="229" t="n">
        <f aca="false">KQ67*PrSettings!$F$5</f>
        <v>0</v>
      </c>
      <c r="KR68" s="229" t="n">
        <f aca="false">KR67*PrSettings!$F$6</f>
        <v>0</v>
      </c>
      <c r="KS68" s="229" t="n">
        <f aca="false">KS67*PrSettings!$F$7</f>
        <v>0</v>
      </c>
      <c r="KT68" s="247" t="n">
        <f aca="false">KT67*PrSettings!$F$8</f>
        <v>0</v>
      </c>
      <c r="KV68" s="326" t="n">
        <f aca="false">IFERROR(VLOOKUP(KV59,$B$57:$F$60,5,0),0)</f>
        <v>0</v>
      </c>
      <c r="KW68" s="326" t="n">
        <f aca="false">IFERROR(VLOOKUP(KV62,$D$62:$G$63,4,0),0)</f>
        <v>0</v>
      </c>
      <c r="KX68" s="326" t="n">
        <f aca="false">IFERROR(VLOOKUP(KV59,$D$57:$G$60,4,0),0)</f>
        <v>0</v>
      </c>
      <c r="KY68" s="281" t="str">
        <f aca="false">Language!$E$175</f>
        <v>Points:</v>
      </c>
      <c r="KZ68" s="281"/>
      <c r="LA68" s="281"/>
      <c r="LB68" s="229" t="n">
        <f aca="false">LB67*PrSettings!$F$9</f>
        <v>0</v>
      </c>
      <c r="LC68" s="229" t="n">
        <f aca="false">LC67*PrSettings!$F$4</f>
        <v>0</v>
      </c>
      <c r="LD68" s="229" t="n">
        <f aca="false">LD67*PrSettings!$F$5</f>
        <v>0</v>
      </c>
      <c r="LE68" s="229" t="n">
        <f aca="false">LE67*PrSettings!$F$6</f>
        <v>0</v>
      </c>
      <c r="LF68" s="229" t="n">
        <f aca="false">LF67*PrSettings!$F$7</f>
        <v>0</v>
      </c>
      <c r="LG68" s="247" t="n">
        <f aca="false">LG67*PrSettings!$F$8</f>
        <v>0</v>
      </c>
      <c r="LI68" s="326" t="n">
        <f aca="false">IFERROR(VLOOKUP(LI59,$B$57:$F$60,5,0),0)</f>
        <v>0</v>
      </c>
      <c r="LJ68" s="326" t="n">
        <f aca="false">IFERROR(VLOOKUP(LI62,$D$62:$G$63,4,0),0)</f>
        <v>0</v>
      </c>
      <c r="LK68" s="326" t="n">
        <f aca="false">IFERROR(VLOOKUP(LI59,$D$57:$G$60,4,0),0)</f>
        <v>0</v>
      </c>
      <c r="LL68" s="281" t="str">
        <f aca="false">Language!$E$175</f>
        <v>Points:</v>
      </c>
      <c r="LM68" s="281"/>
      <c r="LN68" s="281"/>
      <c r="LO68" s="229" t="n">
        <f aca="false">LO67*PrSettings!$F$9</f>
        <v>0</v>
      </c>
      <c r="LP68" s="229" t="n">
        <f aca="false">LP67*PrSettings!$F$4</f>
        <v>0</v>
      </c>
      <c r="LQ68" s="229" t="n">
        <f aca="false">LQ67*PrSettings!$F$5</f>
        <v>0</v>
      </c>
      <c r="LR68" s="229" t="n">
        <f aca="false">LR67*PrSettings!$F$6</f>
        <v>0</v>
      </c>
      <c r="LS68" s="229" t="n">
        <f aca="false">LS67*PrSettings!$F$7</f>
        <v>0</v>
      </c>
      <c r="LT68" s="247" t="n">
        <f aca="false">LT67*PrSettings!$F$8</f>
        <v>0</v>
      </c>
      <c r="LV68" s="326" t="n">
        <f aca="false">IFERROR(VLOOKUP(LV59,$B$57:$F$60,5,0),0)</f>
        <v>0</v>
      </c>
      <c r="LW68" s="326" t="n">
        <f aca="false">IFERROR(VLOOKUP(LV62,$D$62:$G$63,4,0),0)</f>
        <v>0</v>
      </c>
      <c r="LX68" s="326" t="n">
        <f aca="false">IFERROR(VLOOKUP(LV59,$D$57:$G$60,4,0),0)</f>
        <v>0</v>
      </c>
      <c r="LY68" s="281" t="str">
        <f aca="false">Language!$E$175</f>
        <v>Points:</v>
      </c>
      <c r="LZ68" s="281"/>
      <c r="MA68" s="281"/>
      <c r="MB68" s="229" t="n">
        <f aca="false">MB67*PrSettings!$F$9</f>
        <v>0</v>
      </c>
      <c r="MC68" s="229" t="n">
        <f aca="false">MC67*PrSettings!$F$4</f>
        <v>0</v>
      </c>
      <c r="MD68" s="229" t="n">
        <f aca="false">MD67*PrSettings!$F$5</f>
        <v>0</v>
      </c>
      <c r="ME68" s="229" t="n">
        <f aca="false">ME67*PrSettings!$F$6</f>
        <v>0</v>
      </c>
      <c r="MF68" s="229" t="n">
        <f aca="false">MF67*PrSettings!$F$7</f>
        <v>0</v>
      </c>
      <c r="MG68" s="247" t="n">
        <f aca="false">MG67*PrSettings!$F$8</f>
        <v>0</v>
      </c>
    </row>
    <row r="69" customFormat="false" ht="16.5" hidden="false" customHeight="true" outlineLevel="0" collapsed="false">
      <c r="A69" s="153"/>
      <c r="B69" s="153"/>
      <c r="F69" s="48"/>
      <c r="G69" s="48"/>
      <c r="H69" s="107"/>
      <c r="I69" s="326"/>
      <c r="J69" s="326"/>
      <c r="K69" s="326"/>
      <c r="L69" s="282" t="str">
        <f aca="false">Language!$E$175</f>
        <v>Points:</v>
      </c>
      <c r="M69" s="282"/>
      <c r="N69" s="282"/>
      <c r="O69" s="283" t="n">
        <f aca="false">O67*PrSettings!$F$9</f>
        <v>0</v>
      </c>
      <c r="P69" s="283" t="n">
        <f aca="false">P67*PrSettings!$F$4</f>
        <v>0</v>
      </c>
      <c r="Q69" s="283" t="n">
        <f aca="false">Q67*PrSettings!$F$5</f>
        <v>0</v>
      </c>
      <c r="R69" s="283" t="n">
        <f aca="false">R67*PrSettings!$F$6</f>
        <v>0</v>
      </c>
      <c r="S69" s="283" t="n">
        <f aca="false">S67*PrSettings!$F$7</f>
        <v>0</v>
      </c>
      <c r="T69" s="284" t="n">
        <f aca="false">T67*PrSettings!$F$8</f>
        <v>0</v>
      </c>
      <c r="V69" s="326"/>
      <c r="W69" s="326"/>
      <c r="X69" s="326"/>
      <c r="Y69" s="282" t="str">
        <f aca="false">Language!$E$175</f>
        <v>Points:</v>
      </c>
      <c r="Z69" s="282"/>
      <c r="AA69" s="282"/>
      <c r="AB69" s="283" t="n">
        <f aca="false">AB67*PrSettings!$F$9</f>
        <v>0</v>
      </c>
      <c r="AC69" s="283" t="n">
        <f aca="false">AC67*PrSettings!$F$4</f>
        <v>0</v>
      </c>
      <c r="AD69" s="283" t="n">
        <f aca="false">AD67*PrSettings!$F$5</f>
        <v>0</v>
      </c>
      <c r="AE69" s="283" t="n">
        <f aca="false">AE67*PrSettings!$F$6</f>
        <v>0</v>
      </c>
      <c r="AF69" s="283" t="n">
        <f aca="false">AF67*PrSettings!$F$7</f>
        <v>0</v>
      </c>
      <c r="AG69" s="284" t="n">
        <f aca="false">AG67*PrSettings!$F$8</f>
        <v>0</v>
      </c>
      <c r="AI69" s="326"/>
      <c r="AJ69" s="326"/>
      <c r="AK69" s="326"/>
      <c r="AL69" s="282" t="str">
        <f aca="false">Language!$E$175</f>
        <v>Points:</v>
      </c>
      <c r="AM69" s="282"/>
      <c r="AN69" s="282"/>
      <c r="AO69" s="283" t="n">
        <f aca="false">AO67*PrSettings!$F$9</f>
        <v>0</v>
      </c>
      <c r="AP69" s="283" t="n">
        <f aca="false">AP67*PrSettings!$F$4</f>
        <v>0</v>
      </c>
      <c r="AQ69" s="283" t="n">
        <f aca="false">AQ67*PrSettings!$F$5</f>
        <v>0</v>
      </c>
      <c r="AR69" s="283" t="n">
        <f aca="false">AR67*PrSettings!$F$6</f>
        <v>0</v>
      </c>
      <c r="AS69" s="283" t="n">
        <f aca="false">AS67*PrSettings!$F$7</f>
        <v>0</v>
      </c>
      <c r="AT69" s="284" t="n">
        <f aca="false">AT67*PrSettings!$F$8</f>
        <v>0</v>
      </c>
      <c r="AV69" s="326"/>
      <c r="AW69" s="326"/>
      <c r="AX69" s="326"/>
      <c r="AY69" s="282" t="str">
        <f aca="false">Language!$E$175</f>
        <v>Points:</v>
      </c>
      <c r="AZ69" s="282"/>
      <c r="BA69" s="282"/>
      <c r="BB69" s="283" t="n">
        <f aca="false">BB67*PrSettings!$F$9</f>
        <v>0</v>
      </c>
      <c r="BC69" s="283" t="n">
        <f aca="false">BC67*PrSettings!$F$4</f>
        <v>0</v>
      </c>
      <c r="BD69" s="283" t="n">
        <f aca="false">BD67*PrSettings!$F$5</f>
        <v>0</v>
      </c>
      <c r="BE69" s="283" t="n">
        <f aca="false">BE67*PrSettings!$F$6</f>
        <v>0</v>
      </c>
      <c r="BF69" s="283" t="n">
        <f aca="false">BF67*PrSettings!$F$7</f>
        <v>0</v>
      </c>
      <c r="BG69" s="284" t="n">
        <f aca="false">BG67*PrSettings!$F$8</f>
        <v>0</v>
      </c>
      <c r="BI69" s="326"/>
      <c r="BJ69" s="326"/>
      <c r="BK69" s="326"/>
      <c r="BL69" s="282" t="str">
        <f aca="false">Language!$E$175</f>
        <v>Points:</v>
      </c>
      <c r="BM69" s="282"/>
      <c r="BN69" s="282"/>
      <c r="BO69" s="283" t="n">
        <f aca="false">BO67*PrSettings!$F$9</f>
        <v>0</v>
      </c>
      <c r="BP69" s="283" t="n">
        <f aca="false">BP67*PrSettings!$F$4</f>
        <v>0</v>
      </c>
      <c r="BQ69" s="283" t="n">
        <f aca="false">BQ67*PrSettings!$F$5</f>
        <v>0</v>
      </c>
      <c r="BR69" s="283" t="n">
        <f aca="false">BR67*PrSettings!$F$6</f>
        <v>0</v>
      </c>
      <c r="BS69" s="283" t="n">
        <f aca="false">BS67*PrSettings!$F$7</f>
        <v>0</v>
      </c>
      <c r="BT69" s="284" t="n">
        <f aca="false">BT67*PrSettings!$F$8</f>
        <v>0</v>
      </c>
      <c r="BV69" s="326"/>
      <c r="BW69" s="326"/>
      <c r="BX69" s="326"/>
      <c r="BY69" s="282" t="str">
        <f aca="false">Language!$E$175</f>
        <v>Points:</v>
      </c>
      <c r="BZ69" s="282"/>
      <c r="CA69" s="282"/>
      <c r="CB69" s="283" t="n">
        <f aca="false">CB67*PrSettings!$F$9</f>
        <v>0</v>
      </c>
      <c r="CC69" s="283" t="n">
        <f aca="false">CC67*PrSettings!$F$4</f>
        <v>0</v>
      </c>
      <c r="CD69" s="283" t="n">
        <f aca="false">CD67*PrSettings!$F$5</f>
        <v>0</v>
      </c>
      <c r="CE69" s="283" t="n">
        <f aca="false">CE67*PrSettings!$F$6</f>
        <v>0</v>
      </c>
      <c r="CF69" s="283" t="n">
        <f aca="false">CF67*PrSettings!$F$7</f>
        <v>0</v>
      </c>
      <c r="CG69" s="284" t="n">
        <f aca="false">CG67*PrSettings!$F$8</f>
        <v>0</v>
      </c>
      <c r="CI69" s="326"/>
      <c r="CJ69" s="326"/>
      <c r="CK69" s="326"/>
      <c r="CL69" s="282" t="str">
        <f aca="false">Language!$E$175</f>
        <v>Points:</v>
      </c>
      <c r="CM69" s="282"/>
      <c r="CN69" s="282"/>
      <c r="CO69" s="283" t="n">
        <f aca="false">CO67*PrSettings!$F$9</f>
        <v>0</v>
      </c>
      <c r="CP69" s="283" t="n">
        <f aca="false">CP67*PrSettings!$F$4</f>
        <v>0</v>
      </c>
      <c r="CQ69" s="283" t="n">
        <f aca="false">CQ67*PrSettings!$F$5</f>
        <v>0</v>
      </c>
      <c r="CR69" s="283" t="n">
        <f aca="false">CR67*PrSettings!$F$6</f>
        <v>0</v>
      </c>
      <c r="CS69" s="283" t="n">
        <f aca="false">CS67*PrSettings!$F$7</f>
        <v>0</v>
      </c>
      <c r="CT69" s="284" t="n">
        <f aca="false">CT67*PrSettings!$F$8</f>
        <v>0</v>
      </c>
      <c r="CV69" s="326"/>
      <c r="CW69" s="326"/>
      <c r="CX69" s="326"/>
      <c r="CY69" s="282" t="str">
        <f aca="false">Language!$E$175</f>
        <v>Points:</v>
      </c>
      <c r="CZ69" s="282"/>
      <c r="DA69" s="282"/>
      <c r="DB69" s="283" t="n">
        <f aca="false">DB67*PrSettings!$F$9</f>
        <v>0</v>
      </c>
      <c r="DC69" s="283" t="n">
        <f aca="false">DC67*PrSettings!$F$4</f>
        <v>0</v>
      </c>
      <c r="DD69" s="283" t="n">
        <f aca="false">DD67*PrSettings!$F$5</f>
        <v>0</v>
      </c>
      <c r="DE69" s="283" t="n">
        <f aca="false">DE67*PrSettings!$F$6</f>
        <v>0</v>
      </c>
      <c r="DF69" s="283" t="n">
        <f aca="false">DF67*PrSettings!$F$7</f>
        <v>0</v>
      </c>
      <c r="DG69" s="284" t="n">
        <f aca="false">DG67*PrSettings!$F$8</f>
        <v>0</v>
      </c>
      <c r="DI69" s="326"/>
      <c r="DJ69" s="326"/>
      <c r="DK69" s="326"/>
      <c r="DL69" s="282" t="str">
        <f aca="false">Language!$E$175</f>
        <v>Points:</v>
      </c>
      <c r="DM69" s="282"/>
      <c r="DN69" s="282"/>
      <c r="DO69" s="283" t="n">
        <f aca="false">DO67*PrSettings!$F$9</f>
        <v>0</v>
      </c>
      <c r="DP69" s="283" t="n">
        <f aca="false">DP67*PrSettings!$F$4</f>
        <v>0</v>
      </c>
      <c r="DQ69" s="283" t="n">
        <f aca="false">DQ67*PrSettings!$F$5</f>
        <v>0</v>
      </c>
      <c r="DR69" s="283" t="n">
        <f aca="false">DR67*PrSettings!$F$6</f>
        <v>0</v>
      </c>
      <c r="DS69" s="283" t="n">
        <f aca="false">DS67*PrSettings!$F$7</f>
        <v>0</v>
      </c>
      <c r="DT69" s="284" t="n">
        <f aca="false">DT67*PrSettings!$F$8</f>
        <v>0</v>
      </c>
      <c r="DV69" s="326"/>
      <c r="DW69" s="326"/>
      <c r="DX69" s="326"/>
      <c r="DY69" s="282" t="str">
        <f aca="false">Language!$E$175</f>
        <v>Points:</v>
      </c>
      <c r="DZ69" s="282"/>
      <c r="EA69" s="282"/>
      <c r="EB69" s="283" t="n">
        <f aca="false">EB67*PrSettings!$F$9</f>
        <v>0</v>
      </c>
      <c r="EC69" s="283" t="n">
        <f aca="false">EC67*PrSettings!$F$4</f>
        <v>0</v>
      </c>
      <c r="ED69" s="283" t="n">
        <f aca="false">ED67*PrSettings!$F$5</f>
        <v>0</v>
      </c>
      <c r="EE69" s="283" t="n">
        <f aca="false">EE67*PrSettings!$F$6</f>
        <v>0</v>
      </c>
      <c r="EF69" s="283" t="n">
        <f aca="false">EF67*PrSettings!$F$7</f>
        <v>0</v>
      </c>
      <c r="EG69" s="284" t="n">
        <f aca="false">EG67*PrSettings!$F$8</f>
        <v>0</v>
      </c>
      <c r="EI69" s="326"/>
      <c r="EJ69" s="326"/>
      <c r="EK69" s="326"/>
      <c r="EL69" s="282" t="str">
        <f aca="false">Language!$E$175</f>
        <v>Points:</v>
      </c>
      <c r="EM69" s="282"/>
      <c r="EN69" s="282"/>
      <c r="EO69" s="283" t="n">
        <f aca="false">EO67*PrSettings!$F$9</f>
        <v>0</v>
      </c>
      <c r="EP69" s="283" t="n">
        <f aca="false">EP67*PrSettings!$F$4</f>
        <v>0</v>
      </c>
      <c r="EQ69" s="283" t="n">
        <f aca="false">EQ67*PrSettings!$F$5</f>
        <v>0</v>
      </c>
      <c r="ER69" s="283" t="n">
        <f aca="false">ER67*PrSettings!$F$6</f>
        <v>0</v>
      </c>
      <c r="ES69" s="283" t="n">
        <f aca="false">ES67*PrSettings!$F$7</f>
        <v>0</v>
      </c>
      <c r="ET69" s="284" t="n">
        <f aca="false">ET67*PrSettings!$F$8</f>
        <v>0</v>
      </c>
      <c r="EV69" s="326"/>
      <c r="EW69" s="326"/>
      <c r="EX69" s="326"/>
      <c r="EY69" s="282" t="str">
        <f aca="false">Language!$E$175</f>
        <v>Points:</v>
      </c>
      <c r="EZ69" s="282"/>
      <c r="FA69" s="282"/>
      <c r="FB69" s="283" t="n">
        <f aca="false">FB67*PrSettings!$F$9</f>
        <v>0</v>
      </c>
      <c r="FC69" s="283" t="n">
        <f aca="false">FC67*PrSettings!$F$4</f>
        <v>0</v>
      </c>
      <c r="FD69" s="283" t="n">
        <f aca="false">FD67*PrSettings!$F$5</f>
        <v>0</v>
      </c>
      <c r="FE69" s="283" t="n">
        <f aca="false">FE67*PrSettings!$F$6</f>
        <v>0</v>
      </c>
      <c r="FF69" s="283" t="n">
        <f aca="false">FF67*PrSettings!$F$7</f>
        <v>0</v>
      </c>
      <c r="FG69" s="284" t="n">
        <f aca="false">FG67*PrSettings!$F$8</f>
        <v>0</v>
      </c>
      <c r="FI69" s="326"/>
      <c r="FJ69" s="326"/>
      <c r="FK69" s="326"/>
      <c r="FL69" s="282" t="str">
        <f aca="false">Language!$E$175</f>
        <v>Points:</v>
      </c>
      <c r="FM69" s="282"/>
      <c r="FN69" s="282"/>
      <c r="FO69" s="283" t="n">
        <f aca="false">FO67*PrSettings!$F$9</f>
        <v>0</v>
      </c>
      <c r="FP69" s="283" t="n">
        <f aca="false">FP67*PrSettings!$F$4</f>
        <v>0</v>
      </c>
      <c r="FQ69" s="283" t="n">
        <f aca="false">FQ67*PrSettings!$F$5</f>
        <v>0</v>
      </c>
      <c r="FR69" s="283" t="n">
        <f aca="false">FR67*PrSettings!$F$6</f>
        <v>0</v>
      </c>
      <c r="FS69" s="283" t="n">
        <f aca="false">FS67*PrSettings!$F$7</f>
        <v>0</v>
      </c>
      <c r="FT69" s="284" t="n">
        <f aca="false">FT67*PrSettings!$F$8</f>
        <v>0</v>
      </c>
      <c r="FV69" s="326"/>
      <c r="FW69" s="326"/>
      <c r="FX69" s="326"/>
      <c r="FY69" s="282" t="str">
        <f aca="false">Language!$E$175</f>
        <v>Points:</v>
      </c>
      <c r="FZ69" s="282"/>
      <c r="GA69" s="282"/>
      <c r="GB69" s="283" t="n">
        <f aca="false">GB67*PrSettings!$F$9</f>
        <v>0</v>
      </c>
      <c r="GC69" s="283" t="n">
        <f aca="false">GC67*PrSettings!$F$4</f>
        <v>0</v>
      </c>
      <c r="GD69" s="283" t="n">
        <f aca="false">GD67*PrSettings!$F$5</f>
        <v>0</v>
      </c>
      <c r="GE69" s="283" t="n">
        <f aca="false">GE67*PrSettings!$F$6</f>
        <v>0</v>
      </c>
      <c r="GF69" s="283" t="n">
        <f aca="false">GF67*PrSettings!$F$7</f>
        <v>0</v>
      </c>
      <c r="GG69" s="284" t="n">
        <f aca="false">GG67*PrSettings!$F$8</f>
        <v>0</v>
      </c>
      <c r="GI69" s="326"/>
      <c r="GJ69" s="326"/>
      <c r="GK69" s="326"/>
      <c r="GL69" s="282" t="str">
        <f aca="false">Language!$E$175</f>
        <v>Points:</v>
      </c>
      <c r="GM69" s="282"/>
      <c r="GN69" s="282"/>
      <c r="GO69" s="283" t="n">
        <f aca="false">GO67*PrSettings!$F$9</f>
        <v>0</v>
      </c>
      <c r="GP69" s="283" t="n">
        <f aca="false">GP67*PrSettings!$F$4</f>
        <v>0</v>
      </c>
      <c r="GQ69" s="283" t="n">
        <f aca="false">GQ67*PrSettings!$F$5</f>
        <v>0</v>
      </c>
      <c r="GR69" s="283" t="n">
        <f aca="false">GR67*PrSettings!$F$6</f>
        <v>0</v>
      </c>
      <c r="GS69" s="283" t="n">
        <f aca="false">GS67*PrSettings!$F$7</f>
        <v>0</v>
      </c>
      <c r="GT69" s="284" t="n">
        <f aca="false">GT67*PrSettings!$F$8</f>
        <v>0</v>
      </c>
      <c r="GV69" s="326"/>
      <c r="GW69" s="326"/>
      <c r="GX69" s="326"/>
      <c r="GY69" s="282" t="str">
        <f aca="false">Language!$E$175</f>
        <v>Points:</v>
      </c>
      <c r="GZ69" s="282"/>
      <c r="HA69" s="282"/>
      <c r="HB69" s="283" t="n">
        <f aca="false">HB67*PrSettings!$F$9</f>
        <v>0</v>
      </c>
      <c r="HC69" s="283" t="n">
        <f aca="false">HC67*PrSettings!$F$4</f>
        <v>0</v>
      </c>
      <c r="HD69" s="283" t="n">
        <f aca="false">HD67*PrSettings!$F$5</f>
        <v>0</v>
      </c>
      <c r="HE69" s="283" t="n">
        <f aca="false">HE67*PrSettings!$F$6</f>
        <v>0</v>
      </c>
      <c r="HF69" s="283" t="n">
        <f aca="false">HF67*PrSettings!$F$7</f>
        <v>0</v>
      </c>
      <c r="HG69" s="284" t="n">
        <f aca="false">HG67*PrSettings!$F$8</f>
        <v>0</v>
      </c>
      <c r="HI69" s="326"/>
      <c r="HJ69" s="326"/>
      <c r="HK69" s="326"/>
      <c r="HL69" s="282" t="str">
        <f aca="false">Language!$E$175</f>
        <v>Points:</v>
      </c>
      <c r="HM69" s="282"/>
      <c r="HN69" s="282"/>
      <c r="HO69" s="283" t="n">
        <f aca="false">HO67*PrSettings!$F$9</f>
        <v>0</v>
      </c>
      <c r="HP69" s="283" t="n">
        <f aca="false">HP67*PrSettings!$F$4</f>
        <v>0</v>
      </c>
      <c r="HQ69" s="283" t="n">
        <f aca="false">HQ67*PrSettings!$F$5</f>
        <v>0</v>
      </c>
      <c r="HR69" s="283" t="n">
        <f aca="false">HR67*PrSettings!$F$6</f>
        <v>0</v>
      </c>
      <c r="HS69" s="283" t="n">
        <f aca="false">HS67*PrSettings!$F$7</f>
        <v>0</v>
      </c>
      <c r="HT69" s="284" t="n">
        <f aca="false">HT67*PrSettings!$F$8</f>
        <v>0</v>
      </c>
      <c r="HV69" s="326"/>
      <c r="HW69" s="326"/>
      <c r="HX69" s="326"/>
      <c r="HY69" s="282" t="str">
        <f aca="false">Language!$E$175</f>
        <v>Points:</v>
      </c>
      <c r="HZ69" s="282"/>
      <c r="IA69" s="282"/>
      <c r="IB69" s="283" t="n">
        <f aca="false">IB67*PrSettings!$F$9</f>
        <v>0</v>
      </c>
      <c r="IC69" s="283" t="n">
        <f aca="false">IC67*PrSettings!$F$4</f>
        <v>0</v>
      </c>
      <c r="ID69" s="283" t="n">
        <f aca="false">ID67*PrSettings!$F$5</f>
        <v>0</v>
      </c>
      <c r="IE69" s="283" t="n">
        <f aca="false">IE67*PrSettings!$F$6</f>
        <v>0</v>
      </c>
      <c r="IF69" s="283" t="n">
        <f aca="false">IF67*PrSettings!$F$7</f>
        <v>0</v>
      </c>
      <c r="IG69" s="284" t="n">
        <f aca="false">IG67*PrSettings!$F$8</f>
        <v>0</v>
      </c>
      <c r="II69" s="326"/>
      <c r="IJ69" s="326"/>
      <c r="IK69" s="326"/>
      <c r="IL69" s="282" t="str">
        <f aca="false">Language!$E$175</f>
        <v>Points:</v>
      </c>
      <c r="IM69" s="282"/>
      <c r="IN69" s="282"/>
      <c r="IO69" s="283" t="n">
        <f aca="false">IO67*PrSettings!$F$9</f>
        <v>0</v>
      </c>
      <c r="IP69" s="283" t="n">
        <f aca="false">IP67*PrSettings!$F$4</f>
        <v>0</v>
      </c>
      <c r="IQ69" s="283" t="n">
        <f aca="false">IQ67*PrSettings!$F$5</f>
        <v>0</v>
      </c>
      <c r="IR69" s="283" t="n">
        <f aca="false">IR67*PrSettings!$F$6</f>
        <v>0</v>
      </c>
      <c r="IS69" s="283" t="n">
        <f aca="false">IS67*PrSettings!$F$7</f>
        <v>0</v>
      </c>
      <c r="IT69" s="284" t="n">
        <f aca="false">IT67*PrSettings!$F$8</f>
        <v>0</v>
      </c>
      <c r="IV69" s="326"/>
      <c r="IW69" s="326"/>
      <c r="IX69" s="326"/>
      <c r="IY69" s="282" t="str">
        <f aca="false">Language!$E$175</f>
        <v>Points:</v>
      </c>
      <c r="IZ69" s="282"/>
      <c r="JA69" s="282"/>
      <c r="JB69" s="283" t="n">
        <f aca="false">JB67*PrSettings!$F$9</f>
        <v>0</v>
      </c>
      <c r="JC69" s="283" t="n">
        <f aca="false">JC67*PrSettings!$F$4</f>
        <v>0</v>
      </c>
      <c r="JD69" s="283" t="n">
        <f aca="false">JD67*PrSettings!$F$5</f>
        <v>0</v>
      </c>
      <c r="JE69" s="283" t="n">
        <f aca="false">JE67*PrSettings!$F$6</f>
        <v>0</v>
      </c>
      <c r="JF69" s="283" t="n">
        <f aca="false">JF67*PrSettings!$F$7</f>
        <v>0</v>
      </c>
      <c r="JG69" s="284" t="n">
        <f aca="false">JG67*PrSettings!$F$8</f>
        <v>0</v>
      </c>
      <c r="JI69" s="326"/>
      <c r="JJ69" s="326"/>
      <c r="JK69" s="326"/>
      <c r="JL69" s="282" t="str">
        <f aca="false">Language!$E$175</f>
        <v>Points:</v>
      </c>
      <c r="JM69" s="282"/>
      <c r="JN69" s="282"/>
      <c r="JO69" s="283" t="n">
        <f aca="false">JO67*PrSettings!$F$9</f>
        <v>0</v>
      </c>
      <c r="JP69" s="283" t="n">
        <f aca="false">JP67*PrSettings!$F$4</f>
        <v>0</v>
      </c>
      <c r="JQ69" s="283" t="n">
        <f aca="false">JQ67*PrSettings!$F$5</f>
        <v>0</v>
      </c>
      <c r="JR69" s="283" t="n">
        <f aca="false">JR67*PrSettings!$F$6</f>
        <v>0</v>
      </c>
      <c r="JS69" s="283" t="n">
        <f aca="false">JS67*PrSettings!$F$7</f>
        <v>0</v>
      </c>
      <c r="JT69" s="284" t="n">
        <f aca="false">JT67*PrSettings!$F$8</f>
        <v>0</v>
      </c>
      <c r="JV69" s="326"/>
      <c r="JW69" s="326"/>
      <c r="JX69" s="326"/>
      <c r="JY69" s="282" t="str">
        <f aca="false">Language!$E$175</f>
        <v>Points:</v>
      </c>
      <c r="JZ69" s="282"/>
      <c r="KA69" s="282"/>
      <c r="KB69" s="283" t="n">
        <f aca="false">KB67*PrSettings!$F$9</f>
        <v>0</v>
      </c>
      <c r="KC69" s="283" t="n">
        <f aca="false">KC67*PrSettings!$F$4</f>
        <v>0</v>
      </c>
      <c r="KD69" s="283" t="n">
        <f aca="false">KD67*PrSettings!$F$5</f>
        <v>0</v>
      </c>
      <c r="KE69" s="283" t="n">
        <f aca="false">KE67*PrSettings!$F$6</f>
        <v>0</v>
      </c>
      <c r="KF69" s="283" t="n">
        <f aca="false">KF67*PrSettings!$F$7</f>
        <v>0</v>
      </c>
      <c r="KG69" s="284" t="n">
        <f aca="false">KG67*PrSettings!$F$8</f>
        <v>0</v>
      </c>
      <c r="KI69" s="326"/>
      <c r="KJ69" s="326"/>
      <c r="KK69" s="326"/>
      <c r="KL69" s="282" t="str">
        <f aca="false">Language!$E$175</f>
        <v>Points:</v>
      </c>
      <c r="KM69" s="282"/>
      <c r="KN69" s="282"/>
      <c r="KO69" s="283" t="n">
        <f aca="false">KO67*PrSettings!$F$9</f>
        <v>0</v>
      </c>
      <c r="KP69" s="283" t="n">
        <f aca="false">KP67*PrSettings!$F$4</f>
        <v>0</v>
      </c>
      <c r="KQ69" s="283" t="n">
        <f aca="false">KQ67*PrSettings!$F$5</f>
        <v>0</v>
      </c>
      <c r="KR69" s="283" t="n">
        <f aca="false">KR67*PrSettings!$F$6</f>
        <v>0</v>
      </c>
      <c r="KS69" s="283" t="n">
        <f aca="false">KS67*PrSettings!$F$7</f>
        <v>0</v>
      </c>
      <c r="KT69" s="284" t="n">
        <f aca="false">KT67*PrSettings!$F$8</f>
        <v>0</v>
      </c>
      <c r="KV69" s="326"/>
      <c r="KW69" s="326"/>
      <c r="KX69" s="326"/>
      <c r="KY69" s="282" t="str">
        <f aca="false">Language!$E$175</f>
        <v>Points:</v>
      </c>
      <c r="KZ69" s="282"/>
      <c r="LA69" s="282"/>
      <c r="LB69" s="283" t="n">
        <f aca="false">LB67*PrSettings!$F$9</f>
        <v>0</v>
      </c>
      <c r="LC69" s="283" t="n">
        <f aca="false">LC67*PrSettings!$F$4</f>
        <v>0</v>
      </c>
      <c r="LD69" s="283" t="n">
        <f aca="false">LD67*PrSettings!$F$5</f>
        <v>0</v>
      </c>
      <c r="LE69" s="283" t="n">
        <f aca="false">LE67*PrSettings!$F$6</f>
        <v>0</v>
      </c>
      <c r="LF69" s="283" t="n">
        <f aca="false">LF67*PrSettings!$F$7</f>
        <v>0</v>
      </c>
      <c r="LG69" s="284" t="n">
        <f aca="false">LG67*PrSettings!$F$8</f>
        <v>0</v>
      </c>
      <c r="LI69" s="326"/>
      <c r="LJ69" s="326"/>
      <c r="LK69" s="326"/>
      <c r="LL69" s="282" t="str">
        <f aca="false">Language!$E$175</f>
        <v>Points:</v>
      </c>
      <c r="LM69" s="282"/>
      <c r="LN69" s="282"/>
      <c r="LO69" s="283" t="n">
        <f aca="false">LO67*PrSettings!$F$9</f>
        <v>0</v>
      </c>
      <c r="LP69" s="283" t="n">
        <f aca="false">LP67*PrSettings!$F$4</f>
        <v>0</v>
      </c>
      <c r="LQ69" s="283" t="n">
        <f aca="false">LQ67*PrSettings!$F$5</f>
        <v>0</v>
      </c>
      <c r="LR69" s="283" t="n">
        <f aca="false">LR67*PrSettings!$F$6</f>
        <v>0</v>
      </c>
      <c r="LS69" s="283" t="n">
        <f aca="false">LS67*PrSettings!$F$7</f>
        <v>0</v>
      </c>
      <c r="LT69" s="284" t="n">
        <f aca="false">LT67*PrSettings!$F$8</f>
        <v>0</v>
      </c>
      <c r="LV69" s="326"/>
      <c r="LW69" s="326"/>
      <c r="LX69" s="326"/>
      <c r="LY69" s="282" t="str">
        <f aca="false">Language!$E$175</f>
        <v>Points:</v>
      </c>
      <c r="LZ69" s="282"/>
      <c r="MA69" s="282"/>
      <c r="MB69" s="283" t="n">
        <f aca="false">MB67*PrSettings!$F$9</f>
        <v>0</v>
      </c>
      <c r="MC69" s="283" t="n">
        <f aca="false">MC67*PrSettings!$F$4</f>
        <v>0</v>
      </c>
      <c r="MD69" s="283" t="n">
        <f aca="false">MD67*PrSettings!$F$5</f>
        <v>0</v>
      </c>
      <c r="ME69" s="283" t="n">
        <f aca="false">ME67*PrSettings!$F$6</f>
        <v>0</v>
      </c>
      <c r="MF69" s="283" t="n">
        <f aca="false">MF67*PrSettings!$F$7</f>
        <v>0</v>
      </c>
      <c r="MG69" s="284" t="n">
        <f aca="false">MG67*PrSettings!$F$8</f>
        <v>0</v>
      </c>
    </row>
    <row r="70" customFormat="false" ht="22.5" hidden="false" customHeight="true" outlineLevel="0" collapsed="false">
      <c r="A70" s="153"/>
      <c r="B70" s="153"/>
      <c r="F70" s="48"/>
      <c r="G70" s="48"/>
      <c r="H70" s="107"/>
      <c r="I70" s="326" t="n">
        <f aca="false">IFERROR(VLOOKUP(I60,$B$57:$F$60,5,0),0)</f>
        <v>0</v>
      </c>
      <c r="J70" s="326" t="n">
        <f aca="false">IFERROR(VLOOKUP(I63,$D$62:$G$63,4,0),0)</f>
        <v>0</v>
      </c>
      <c r="K70" s="326" t="n">
        <f aca="false">IFERROR(VLOOKUP(I60,$D$57:$G$60,4,0),0)</f>
        <v>0</v>
      </c>
      <c r="L70" s="285" t="str">
        <f aca="false">Language!$E$176</f>
        <v>Sum:</v>
      </c>
      <c r="M70" s="285"/>
      <c r="N70" s="285"/>
      <c r="O70" s="286" t="n">
        <f aca="false">SUM(O68:T68)</f>
        <v>0</v>
      </c>
      <c r="P70" s="286"/>
      <c r="Q70" s="286"/>
      <c r="R70" s="286"/>
      <c r="S70" s="286"/>
      <c r="T70" s="286"/>
      <c r="V70" s="326" t="n">
        <f aca="false">IFERROR(VLOOKUP(V60,$B$57:$F$60,5,0),0)</f>
        <v>0</v>
      </c>
      <c r="W70" s="326" t="n">
        <f aca="false">IFERROR(VLOOKUP(V63,$D$62:$G$63,4,0),0)</f>
        <v>0</v>
      </c>
      <c r="X70" s="326" t="n">
        <f aca="false">IFERROR(VLOOKUP(V60,$D$57:$G$60,4,0),0)</f>
        <v>0</v>
      </c>
      <c r="Y70" s="285" t="str">
        <f aca="false">Language!$E$176</f>
        <v>Sum:</v>
      </c>
      <c r="Z70" s="285"/>
      <c r="AA70" s="285"/>
      <c r="AB70" s="286" t="n">
        <f aca="false">SUM(AB68:AG68)</f>
        <v>0</v>
      </c>
      <c r="AC70" s="286"/>
      <c r="AD70" s="286"/>
      <c r="AE70" s="286"/>
      <c r="AF70" s="286"/>
      <c r="AG70" s="286"/>
      <c r="AI70" s="326" t="n">
        <f aca="false">IFERROR(VLOOKUP(AI60,$B$57:$F$60,5,0),0)</f>
        <v>0</v>
      </c>
      <c r="AJ70" s="326" t="n">
        <f aca="false">IFERROR(VLOOKUP(AI63,$D$62:$G$63,4,0),0)</f>
        <v>0</v>
      </c>
      <c r="AK70" s="326" t="n">
        <f aca="false">IFERROR(VLOOKUP(AI60,$D$57:$G$60,4,0),0)</f>
        <v>0</v>
      </c>
      <c r="AL70" s="285" t="str">
        <f aca="false">Language!$E$176</f>
        <v>Sum:</v>
      </c>
      <c r="AM70" s="285"/>
      <c r="AN70" s="285"/>
      <c r="AO70" s="286" t="n">
        <f aca="false">SUM(AO68:AT68)</f>
        <v>0</v>
      </c>
      <c r="AP70" s="286"/>
      <c r="AQ70" s="286"/>
      <c r="AR70" s="286"/>
      <c r="AS70" s="286"/>
      <c r="AT70" s="286"/>
      <c r="AV70" s="326" t="n">
        <f aca="false">IFERROR(VLOOKUP(AV60,$B$57:$F$60,5,0),0)</f>
        <v>0</v>
      </c>
      <c r="AW70" s="326" t="n">
        <f aca="false">IFERROR(VLOOKUP(AV63,$D$62:$G$63,4,0),0)</f>
        <v>0</v>
      </c>
      <c r="AX70" s="326" t="n">
        <f aca="false">IFERROR(VLOOKUP(AV60,$D$57:$G$60,4,0),0)</f>
        <v>0</v>
      </c>
      <c r="AY70" s="285" t="str">
        <f aca="false">Language!$E$176</f>
        <v>Sum:</v>
      </c>
      <c r="AZ70" s="285"/>
      <c r="BA70" s="285"/>
      <c r="BB70" s="286" t="n">
        <f aca="false">SUM(BB68:BG68)</f>
        <v>0</v>
      </c>
      <c r="BC70" s="286"/>
      <c r="BD70" s="286"/>
      <c r="BE70" s="286"/>
      <c r="BF70" s="286"/>
      <c r="BG70" s="286"/>
      <c r="BI70" s="326" t="n">
        <f aca="false">IFERROR(VLOOKUP(BI60,$B$57:$F$60,5,0),0)</f>
        <v>0</v>
      </c>
      <c r="BJ70" s="326" t="n">
        <f aca="false">IFERROR(VLOOKUP(BI63,$D$62:$G$63,4,0),0)</f>
        <v>0</v>
      </c>
      <c r="BK70" s="326" t="n">
        <f aca="false">IFERROR(VLOOKUP(BI60,$D$57:$G$60,4,0),0)</f>
        <v>0</v>
      </c>
      <c r="BL70" s="285" t="str">
        <f aca="false">Language!$E$176</f>
        <v>Sum:</v>
      </c>
      <c r="BM70" s="285"/>
      <c r="BN70" s="285"/>
      <c r="BO70" s="286" t="n">
        <f aca="false">SUM(BO68:BT68)</f>
        <v>0</v>
      </c>
      <c r="BP70" s="286"/>
      <c r="BQ70" s="286"/>
      <c r="BR70" s="286"/>
      <c r="BS70" s="286"/>
      <c r="BT70" s="286"/>
      <c r="BV70" s="326" t="n">
        <f aca="false">IFERROR(VLOOKUP(BV60,$B$57:$F$60,5,0),0)</f>
        <v>0</v>
      </c>
      <c r="BW70" s="326" t="n">
        <f aca="false">IFERROR(VLOOKUP(BV63,$D$62:$G$63,4,0),0)</f>
        <v>0</v>
      </c>
      <c r="BX70" s="326" t="n">
        <f aca="false">IFERROR(VLOOKUP(BV60,$D$57:$G$60,4,0),0)</f>
        <v>0</v>
      </c>
      <c r="BY70" s="285" t="str">
        <f aca="false">Language!$E$176</f>
        <v>Sum:</v>
      </c>
      <c r="BZ70" s="285"/>
      <c r="CA70" s="285"/>
      <c r="CB70" s="286" t="n">
        <f aca="false">SUM(CB68:CG68)</f>
        <v>0</v>
      </c>
      <c r="CC70" s="286"/>
      <c r="CD70" s="286"/>
      <c r="CE70" s="286"/>
      <c r="CF70" s="286"/>
      <c r="CG70" s="286"/>
      <c r="CI70" s="326" t="n">
        <f aca="false">IFERROR(VLOOKUP(CI60,$B$57:$F$60,5,0),0)</f>
        <v>0</v>
      </c>
      <c r="CJ70" s="326" t="n">
        <f aca="false">IFERROR(VLOOKUP(CI63,$D$62:$G$63,4,0),0)</f>
        <v>0</v>
      </c>
      <c r="CK70" s="326" t="n">
        <f aca="false">IFERROR(VLOOKUP(CI60,$D$57:$G$60,4,0),0)</f>
        <v>0</v>
      </c>
      <c r="CL70" s="285" t="str">
        <f aca="false">Language!$E$176</f>
        <v>Sum:</v>
      </c>
      <c r="CM70" s="285"/>
      <c r="CN70" s="285"/>
      <c r="CO70" s="286" t="n">
        <f aca="false">SUM(CO68:CT68)</f>
        <v>0</v>
      </c>
      <c r="CP70" s="286"/>
      <c r="CQ70" s="286"/>
      <c r="CR70" s="286"/>
      <c r="CS70" s="286"/>
      <c r="CT70" s="286"/>
      <c r="CV70" s="326" t="n">
        <f aca="false">IFERROR(VLOOKUP(CV60,$B$57:$F$60,5,0),0)</f>
        <v>0</v>
      </c>
      <c r="CW70" s="326" t="n">
        <f aca="false">IFERROR(VLOOKUP(CV63,$D$62:$G$63,4,0),0)</f>
        <v>0</v>
      </c>
      <c r="CX70" s="326" t="n">
        <f aca="false">IFERROR(VLOOKUP(CV60,$D$57:$G$60,4,0),0)</f>
        <v>0</v>
      </c>
      <c r="CY70" s="285" t="str">
        <f aca="false">Language!$E$176</f>
        <v>Sum:</v>
      </c>
      <c r="CZ70" s="285"/>
      <c r="DA70" s="285"/>
      <c r="DB70" s="286" t="n">
        <f aca="false">SUM(DB68:DG68)</f>
        <v>0</v>
      </c>
      <c r="DC70" s="286"/>
      <c r="DD70" s="286"/>
      <c r="DE70" s="286"/>
      <c r="DF70" s="286"/>
      <c r="DG70" s="286"/>
      <c r="DI70" s="326" t="n">
        <f aca="false">IFERROR(VLOOKUP(DI60,$B$57:$F$60,5,0),0)</f>
        <v>0</v>
      </c>
      <c r="DJ70" s="326" t="n">
        <f aca="false">IFERROR(VLOOKUP(DI63,$D$62:$G$63,4,0),0)</f>
        <v>0</v>
      </c>
      <c r="DK70" s="326" t="n">
        <f aca="false">IFERROR(VLOOKUP(DI60,$D$57:$G$60,4,0),0)</f>
        <v>0</v>
      </c>
      <c r="DL70" s="285" t="str">
        <f aca="false">Language!$E$176</f>
        <v>Sum:</v>
      </c>
      <c r="DM70" s="285"/>
      <c r="DN70" s="285"/>
      <c r="DO70" s="286" t="n">
        <f aca="false">SUM(DO68:DT68)</f>
        <v>0</v>
      </c>
      <c r="DP70" s="286"/>
      <c r="DQ70" s="286"/>
      <c r="DR70" s="286"/>
      <c r="DS70" s="286"/>
      <c r="DT70" s="286"/>
      <c r="DV70" s="326" t="n">
        <f aca="false">IFERROR(VLOOKUP(DV60,$B$57:$F$60,5,0),0)</f>
        <v>0</v>
      </c>
      <c r="DW70" s="326" t="n">
        <f aca="false">IFERROR(VLOOKUP(DV63,$D$62:$G$63,4,0),0)</f>
        <v>0</v>
      </c>
      <c r="DX70" s="326" t="n">
        <f aca="false">IFERROR(VLOOKUP(DV60,$D$57:$G$60,4,0),0)</f>
        <v>0</v>
      </c>
      <c r="DY70" s="285" t="str">
        <f aca="false">Language!$E$176</f>
        <v>Sum:</v>
      </c>
      <c r="DZ70" s="285"/>
      <c r="EA70" s="285"/>
      <c r="EB70" s="286" t="n">
        <f aca="false">SUM(EB68:EG68)</f>
        <v>0</v>
      </c>
      <c r="EC70" s="286"/>
      <c r="ED70" s="286"/>
      <c r="EE70" s="286"/>
      <c r="EF70" s="286"/>
      <c r="EG70" s="286"/>
      <c r="EI70" s="326" t="n">
        <f aca="false">IFERROR(VLOOKUP(EI60,$B$57:$F$60,5,0),0)</f>
        <v>0</v>
      </c>
      <c r="EJ70" s="326" t="n">
        <f aca="false">IFERROR(VLOOKUP(EI63,$D$62:$G$63,4,0),0)</f>
        <v>0</v>
      </c>
      <c r="EK70" s="326" t="n">
        <f aca="false">IFERROR(VLOOKUP(EI60,$D$57:$G$60,4,0),0)</f>
        <v>0</v>
      </c>
      <c r="EL70" s="285" t="str">
        <f aca="false">Language!$E$176</f>
        <v>Sum:</v>
      </c>
      <c r="EM70" s="285"/>
      <c r="EN70" s="285"/>
      <c r="EO70" s="286" t="n">
        <f aca="false">SUM(EO68:ET68)</f>
        <v>0</v>
      </c>
      <c r="EP70" s="286"/>
      <c r="EQ70" s="286"/>
      <c r="ER70" s="286"/>
      <c r="ES70" s="286"/>
      <c r="ET70" s="286"/>
      <c r="EV70" s="326" t="n">
        <f aca="false">IFERROR(VLOOKUP(EV60,$B$57:$F$60,5,0),0)</f>
        <v>0</v>
      </c>
      <c r="EW70" s="326" t="n">
        <f aca="false">IFERROR(VLOOKUP(EV63,$D$62:$G$63,4,0),0)</f>
        <v>0</v>
      </c>
      <c r="EX70" s="326" t="n">
        <f aca="false">IFERROR(VLOOKUP(EV60,$D$57:$G$60,4,0),0)</f>
        <v>0</v>
      </c>
      <c r="EY70" s="285" t="str">
        <f aca="false">Language!$E$176</f>
        <v>Sum:</v>
      </c>
      <c r="EZ70" s="285"/>
      <c r="FA70" s="285"/>
      <c r="FB70" s="286" t="n">
        <f aca="false">SUM(FB68:FG68)</f>
        <v>0</v>
      </c>
      <c r="FC70" s="286"/>
      <c r="FD70" s="286"/>
      <c r="FE70" s="286"/>
      <c r="FF70" s="286"/>
      <c r="FG70" s="286"/>
      <c r="FI70" s="326" t="n">
        <f aca="false">IFERROR(VLOOKUP(FI60,$B$57:$F$60,5,0),0)</f>
        <v>0</v>
      </c>
      <c r="FJ70" s="326" t="n">
        <f aca="false">IFERROR(VLOOKUP(FI63,$D$62:$G$63,4,0),0)</f>
        <v>0</v>
      </c>
      <c r="FK70" s="326" t="n">
        <f aca="false">IFERROR(VLOOKUP(FI60,$D$57:$G$60,4,0),0)</f>
        <v>0</v>
      </c>
      <c r="FL70" s="285" t="str">
        <f aca="false">Language!$E$176</f>
        <v>Sum:</v>
      </c>
      <c r="FM70" s="285"/>
      <c r="FN70" s="285"/>
      <c r="FO70" s="286" t="n">
        <f aca="false">SUM(FO68:FT68)</f>
        <v>0</v>
      </c>
      <c r="FP70" s="286"/>
      <c r="FQ70" s="286"/>
      <c r="FR70" s="286"/>
      <c r="FS70" s="286"/>
      <c r="FT70" s="286"/>
      <c r="FV70" s="326" t="n">
        <f aca="false">IFERROR(VLOOKUP(FV60,$B$57:$F$60,5,0),0)</f>
        <v>0</v>
      </c>
      <c r="FW70" s="326" t="n">
        <f aca="false">IFERROR(VLOOKUP(FV63,$D$62:$G$63,4,0),0)</f>
        <v>0</v>
      </c>
      <c r="FX70" s="326" t="n">
        <f aca="false">IFERROR(VLOOKUP(FV60,$D$57:$G$60,4,0),0)</f>
        <v>0</v>
      </c>
      <c r="FY70" s="285" t="str">
        <f aca="false">Language!$E$176</f>
        <v>Sum:</v>
      </c>
      <c r="FZ70" s="285"/>
      <c r="GA70" s="285"/>
      <c r="GB70" s="286" t="n">
        <f aca="false">SUM(GB68:GG68)</f>
        <v>0</v>
      </c>
      <c r="GC70" s="286"/>
      <c r="GD70" s="286"/>
      <c r="GE70" s="286"/>
      <c r="GF70" s="286"/>
      <c r="GG70" s="286"/>
      <c r="GI70" s="326" t="n">
        <f aca="false">IFERROR(VLOOKUP(GI60,$B$57:$F$60,5,0),0)</f>
        <v>0</v>
      </c>
      <c r="GJ70" s="326" t="n">
        <f aca="false">IFERROR(VLOOKUP(GI63,$D$62:$G$63,4,0),0)</f>
        <v>0</v>
      </c>
      <c r="GK70" s="326" t="n">
        <f aca="false">IFERROR(VLOOKUP(GI60,$D$57:$G$60,4,0),0)</f>
        <v>0</v>
      </c>
      <c r="GL70" s="285" t="str">
        <f aca="false">Language!$E$176</f>
        <v>Sum:</v>
      </c>
      <c r="GM70" s="285"/>
      <c r="GN70" s="285"/>
      <c r="GO70" s="286" t="n">
        <f aca="false">SUM(GO68:GT68)</f>
        <v>0</v>
      </c>
      <c r="GP70" s="286"/>
      <c r="GQ70" s="286"/>
      <c r="GR70" s="286"/>
      <c r="GS70" s="286"/>
      <c r="GT70" s="286"/>
      <c r="GV70" s="326" t="n">
        <f aca="false">IFERROR(VLOOKUP(GV60,$B$57:$F$60,5,0),0)</f>
        <v>0</v>
      </c>
      <c r="GW70" s="326" t="n">
        <f aca="false">IFERROR(VLOOKUP(GV63,$D$62:$G$63,4,0),0)</f>
        <v>0</v>
      </c>
      <c r="GX70" s="326" t="n">
        <f aca="false">IFERROR(VLOOKUP(GV60,$D$57:$G$60,4,0),0)</f>
        <v>0</v>
      </c>
      <c r="GY70" s="285" t="str">
        <f aca="false">Language!$E$176</f>
        <v>Sum:</v>
      </c>
      <c r="GZ70" s="285"/>
      <c r="HA70" s="285"/>
      <c r="HB70" s="286" t="n">
        <f aca="false">SUM(HB68:HG68)</f>
        <v>0</v>
      </c>
      <c r="HC70" s="286"/>
      <c r="HD70" s="286"/>
      <c r="HE70" s="286"/>
      <c r="HF70" s="286"/>
      <c r="HG70" s="286"/>
      <c r="HI70" s="326" t="n">
        <f aca="false">IFERROR(VLOOKUP(HI60,$B$57:$F$60,5,0),0)</f>
        <v>0</v>
      </c>
      <c r="HJ70" s="326" t="n">
        <f aca="false">IFERROR(VLOOKUP(HI63,$D$62:$G$63,4,0),0)</f>
        <v>0</v>
      </c>
      <c r="HK70" s="326" t="n">
        <f aca="false">IFERROR(VLOOKUP(HI60,$D$57:$G$60,4,0),0)</f>
        <v>0</v>
      </c>
      <c r="HL70" s="285" t="str">
        <f aca="false">Language!$E$176</f>
        <v>Sum:</v>
      </c>
      <c r="HM70" s="285"/>
      <c r="HN70" s="285"/>
      <c r="HO70" s="286" t="n">
        <f aca="false">SUM(HO68:HT68)</f>
        <v>0</v>
      </c>
      <c r="HP70" s="286"/>
      <c r="HQ70" s="286"/>
      <c r="HR70" s="286"/>
      <c r="HS70" s="286"/>
      <c r="HT70" s="286"/>
      <c r="HV70" s="326" t="n">
        <f aca="false">IFERROR(VLOOKUP(HV60,$B$57:$F$60,5,0),0)</f>
        <v>0</v>
      </c>
      <c r="HW70" s="326" t="n">
        <f aca="false">IFERROR(VLOOKUP(HV63,$D$62:$G$63,4,0),0)</f>
        <v>0</v>
      </c>
      <c r="HX70" s="326" t="n">
        <f aca="false">IFERROR(VLOOKUP(HV60,$D$57:$G$60,4,0),0)</f>
        <v>0</v>
      </c>
      <c r="HY70" s="285" t="str">
        <f aca="false">Language!$E$176</f>
        <v>Sum:</v>
      </c>
      <c r="HZ70" s="285"/>
      <c r="IA70" s="285"/>
      <c r="IB70" s="286" t="n">
        <f aca="false">SUM(IB68:IG68)</f>
        <v>0</v>
      </c>
      <c r="IC70" s="286"/>
      <c r="ID70" s="286"/>
      <c r="IE70" s="286"/>
      <c r="IF70" s="286"/>
      <c r="IG70" s="286"/>
      <c r="II70" s="326" t="n">
        <f aca="false">IFERROR(VLOOKUP(II60,$B$57:$F$60,5,0),0)</f>
        <v>0</v>
      </c>
      <c r="IJ70" s="326" t="n">
        <f aca="false">IFERROR(VLOOKUP(II63,$D$62:$G$63,4,0),0)</f>
        <v>0</v>
      </c>
      <c r="IK70" s="326" t="n">
        <f aca="false">IFERROR(VLOOKUP(II60,$D$57:$G$60,4,0),0)</f>
        <v>0</v>
      </c>
      <c r="IL70" s="285" t="str">
        <f aca="false">Language!$E$176</f>
        <v>Sum:</v>
      </c>
      <c r="IM70" s="285"/>
      <c r="IN70" s="285"/>
      <c r="IO70" s="286" t="n">
        <f aca="false">SUM(IO68:IT68)</f>
        <v>0</v>
      </c>
      <c r="IP70" s="286"/>
      <c r="IQ70" s="286"/>
      <c r="IR70" s="286"/>
      <c r="IS70" s="286"/>
      <c r="IT70" s="286"/>
      <c r="IV70" s="326" t="n">
        <f aca="false">IFERROR(VLOOKUP(IV60,$B$57:$F$60,5,0),0)</f>
        <v>0</v>
      </c>
      <c r="IW70" s="326" t="n">
        <f aca="false">IFERROR(VLOOKUP(IV63,$D$62:$G$63,4,0),0)</f>
        <v>0</v>
      </c>
      <c r="IX70" s="326" t="n">
        <f aca="false">IFERROR(VLOOKUP(IV60,$D$57:$G$60,4,0),0)</f>
        <v>0</v>
      </c>
      <c r="IY70" s="285" t="str">
        <f aca="false">Language!$E$176</f>
        <v>Sum:</v>
      </c>
      <c r="IZ70" s="285"/>
      <c r="JA70" s="285"/>
      <c r="JB70" s="286" t="n">
        <f aca="false">SUM(JB68:JG68)</f>
        <v>0</v>
      </c>
      <c r="JC70" s="286"/>
      <c r="JD70" s="286"/>
      <c r="JE70" s="286"/>
      <c r="JF70" s="286"/>
      <c r="JG70" s="286"/>
      <c r="JI70" s="326" t="n">
        <f aca="false">IFERROR(VLOOKUP(JI60,$B$57:$F$60,5,0),0)</f>
        <v>0</v>
      </c>
      <c r="JJ70" s="326" t="n">
        <f aca="false">IFERROR(VLOOKUP(JI63,$D$62:$G$63,4,0),0)</f>
        <v>0</v>
      </c>
      <c r="JK70" s="326" t="n">
        <f aca="false">IFERROR(VLOOKUP(JI60,$D$57:$G$60,4,0),0)</f>
        <v>0</v>
      </c>
      <c r="JL70" s="285" t="str">
        <f aca="false">Language!$E$176</f>
        <v>Sum:</v>
      </c>
      <c r="JM70" s="285"/>
      <c r="JN70" s="285"/>
      <c r="JO70" s="286" t="n">
        <f aca="false">SUM(JO68:JT68)</f>
        <v>0</v>
      </c>
      <c r="JP70" s="286"/>
      <c r="JQ70" s="286"/>
      <c r="JR70" s="286"/>
      <c r="JS70" s="286"/>
      <c r="JT70" s="286"/>
      <c r="JV70" s="326" t="n">
        <f aca="false">IFERROR(VLOOKUP(JV60,$B$57:$F$60,5,0),0)</f>
        <v>0</v>
      </c>
      <c r="JW70" s="326" t="n">
        <f aca="false">IFERROR(VLOOKUP(JV63,$D$62:$G$63,4,0),0)</f>
        <v>0</v>
      </c>
      <c r="JX70" s="326" t="n">
        <f aca="false">IFERROR(VLOOKUP(JV60,$D$57:$G$60,4,0),0)</f>
        <v>0</v>
      </c>
      <c r="JY70" s="285" t="str">
        <f aca="false">Language!$E$176</f>
        <v>Sum:</v>
      </c>
      <c r="JZ70" s="285"/>
      <c r="KA70" s="285"/>
      <c r="KB70" s="286" t="n">
        <f aca="false">SUM(KB68:KG68)</f>
        <v>0</v>
      </c>
      <c r="KC70" s="286"/>
      <c r="KD70" s="286"/>
      <c r="KE70" s="286"/>
      <c r="KF70" s="286"/>
      <c r="KG70" s="286"/>
      <c r="KI70" s="326" t="n">
        <f aca="false">IFERROR(VLOOKUP(KI60,$B$57:$F$60,5,0),0)</f>
        <v>0</v>
      </c>
      <c r="KJ70" s="326" t="n">
        <f aca="false">IFERROR(VLOOKUP(KI63,$D$62:$G$63,4,0),0)</f>
        <v>0</v>
      </c>
      <c r="KK70" s="326" t="n">
        <f aca="false">IFERROR(VLOOKUP(KI60,$D$57:$G$60,4,0),0)</f>
        <v>0</v>
      </c>
      <c r="KL70" s="285" t="str">
        <f aca="false">Language!$E$176</f>
        <v>Sum:</v>
      </c>
      <c r="KM70" s="285"/>
      <c r="KN70" s="285"/>
      <c r="KO70" s="286" t="n">
        <f aca="false">SUM(KO68:KT68)</f>
        <v>0</v>
      </c>
      <c r="KP70" s="286"/>
      <c r="KQ70" s="286"/>
      <c r="KR70" s="286"/>
      <c r="KS70" s="286"/>
      <c r="KT70" s="286"/>
      <c r="KV70" s="326" t="n">
        <f aca="false">IFERROR(VLOOKUP(KV60,$B$57:$F$60,5,0),0)</f>
        <v>0</v>
      </c>
      <c r="KW70" s="326" t="n">
        <f aca="false">IFERROR(VLOOKUP(KV63,$D$62:$G$63,4,0),0)</f>
        <v>0</v>
      </c>
      <c r="KX70" s="326" t="n">
        <f aca="false">IFERROR(VLOOKUP(KV60,$D$57:$G$60,4,0),0)</f>
        <v>0</v>
      </c>
      <c r="KY70" s="285" t="str">
        <f aca="false">Language!$E$176</f>
        <v>Sum:</v>
      </c>
      <c r="KZ70" s="285"/>
      <c r="LA70" s="285"/>
      <c r="LB70" s="286" t="n">
        <f aca="false">SUM(LB68:LG68)</f>
        <v>0</v>
      </c>
      <c r="LC70" s="286"/>
      <c r="LD70" s="286"/>
      <c r="LE70" s="286"/>
      <c r="LF70" s="286"/>
      <c r="LG70" s="286"/>
      <c r="LI70" s="326" t="n">
        <f aca="false">IFERROR(VLOOKUP(LI60,$B$57:$F$60,5,0),0)</f>
        <v>0</v>
      </c>
      <c r="LJ70" s="326" t="n">
        <f aca="false">IFERROR(VLOOKUP(LI63,$D$62:$G$63,4,0),0)</f>
        <v>0</v>
      </c>
      <c r="LK70" s="326" t="n">
        <f aca="false">IFERROR(VLOOKUP(LI60,$D$57:$G$60,4,0),0)</f>
        <v>0</v>
      </c>
      <c r="LL70" s="285" t="str">
        <f aca="false">Language!$E$176</f>
        <v>Sum:</v>
      </c>
      <c r="LM70" s="285"/>
      <c r="LN70" s="285"/>
      <c r="LO70" s="286" t="n">
        <f aca="false">SUM(LO68:LT68)</f>
        <v>0</v>
      </c>
      <c r="LP70" s="286"/>
      <c r="LQ70" s="286"/>
      <c r="LR70" s="286"/>
      <c r="LS70" s="286"/>
      <c r="LT70" s="286"/>
      <c r="LV70" s="326" t="n">
        <f aca="false">IFERROR(VLOOKUP(LV60,$B$57:$F$60,5,0),0)</f>
        <v>0</v>
      </c>
      <c r="LW70" s="326" t="n">
        <f aca="false">IFERROR(VLOOKUP(LV63,$D$62:$G$63,4,0),0)</f>
        <v>0</v>
      </c>
      <c r="LX70" s="326" t="n">
        <f aca="false">IFERROR(VLOOKUP(LV60,$D$57:$G$60,4,0),0)</f>
        <v>0</v>
      </c>
      <c r="LY70" s="285" t="str">
        <f aca="false">Language!$E$176</f>
        <v>Sum:</v>
      </c>
      <c r="LZ70" s="285"/>
      <c r="MA70" s="285"/>
      <c r="MB70" s="286" t="n">
        <f aca="false">SUM(MB68:MG68)</f>
        <v>0</v>
      </c>
      <c r="MC70" s="286"/>
      <c r="MD70" s="286"/>
      <c r="ME70" s="286"/>
      <c r="MF70" s="286"/>
      <c r="MG70" s="286"/>
    </row>
    <row r="71" customFormat="false" ht="30.75" hidden="false" customHeight="true" outlineLevel="0" collapsed="false">
      <c r="A71" s="153"/>
      <c r="B71" s="153"/>
      <c r="F71" s="48"/>
      <c r="G71" s="48"/>
      <c r="H71" s="107"/>
      <c r="I71" s="326" t="n">
        <f aca="false">IFERROR(VLOOKUP(K57,$B$57:$F$60,5,0),0)</f>
        <v>0</v>
      </c>
      <c r="J71" s="326" t="n">
        <f aca="false">IFERROR(VLOOKUP(K62,$B$62:$F$63,5,0),0)</f>
        <v>0</v>
      </c>
      <c r="K71" s="326" t="n">
        <f aca="false">IFERROR(VLOOKUP(K57,$D$57:$G$60,4,0),0)</f>
        <v>0</v>
      </c>
      <c r="L71" s="107"/>
      <c r="M71" s="107"/>
      <c r="N71" s="107"/>
      <c r="O71" s="107"/>
      <c r="P71" s="107"/>
      <c r="Q71" s="107"/>
      <c r="R71" s="107"/>
      <c r="S71" s="107"/>
      <c r="T71" s="107"/>
      <c r="V71" s="326" t="n">
        <f aca="false">IFERROR(VLOOKUP(X57,$B$57:$F$60,5,0),0)</f>
        <v>0</v>
      </c>
      <c r="W71" s="326" t="n">
        <f aca="false">IFERROR(VLOOKUP(X62,$B$62:$F$63,5,0),0)</f>
        <v>0</v>
      </c>
      <c r="X71" s="326" t="n">
        <f aca="false">IFERROR(VLOOKUP(X57,$D$57:$G$60,4,0),0)</f>
        <v>0</v>
      </c>
      <c r="Y71" s="107"/>
      <c r="Z71" s="107"/>
      <c r="AA71" s="107"/>
      <c r="AB71" s="107"/>
      <c r="AC71" s="107"/>
      <c r="AD71" s="107"/>
      <c r="AE71" s="107"/>
      <c r="AF71" s="107"/>
      <c r="AG71" s="107"/>
      <c r="AI71" s="326" t="n">
        <f aca="false">IFERROR(VLOOKUP(AK57,$B$57:$F$60,5,0),0)</f>
        <v>0</v>
      </c>
      <c r="AJ71" s="326" t="n">
        <f aca="false">IFERROR(VLOOKUP(AK62,$B$62:$F$63,5,0),0)</f>
        <v>0</v>
      </c>
      <c r="AK71" s="326" t="n">
        <f aca="false">IFERROR(VLOOKUP(AK57,$D$57:$G$60,4,0),0)</f>
        <v>0</v>
      </c>
      <c r="AL71" s="107"/>
      <c r="AM71" s="107"/>
      <c r="AN71" s="107"/>
      <c r="AO71" s="107"/>
      <c r="AP71" s="107"/>
      <c r="AQ71" s="107"/>
      <c r="AR71" s="107"/>
      <c r="AS71" s="107"/>
      <c r="AT71" s="107"/>
      <c r="AV71" s="326" t="n">
        <f aca="false">IFERROR(VLOOKUP(AX57,$B$57:$F$60,5,0),0)</f>
        <v>0</v>
      </c>
      <c r="AW71" s="326" t="n">
        <f aca="false">IFERROR(VLOOKUP(AX62,$B$62:$F$63,5,0),0)</f>
        <v>0</v>
      </c>
      <c r="AX71" s="326" t="n">
        <f aca="false">IFERROR(VLOOKUP(AX57,$D$57:$G$60,4,0),0)</f>
        <v>0</v>
      </c>
      <c r="AY71" s="107"/>
      <c r="AZ71" s="107"/>
      <c r="BA71" s="107"/>
      <c r="BB71" s="107"/>
      <c r="BC71" s="107"/>
      <c r="BD71" s="107"/>
      <c r="BE71" s="107"/>
      <c r="BF71" s="107"/>
      <c r="BG71" s="107"/>
      <c r="BI71" s="326" t="n">
        <f aca="false">IFERROR(VLOOKUP(BK57,$B$57:$F$60,5,0),0)</f>
        <v>0</v>
      </c>
      <c r="BJ71" s="326" t="n">
        <f aca="false">IFERROR(VLOOKUP(BK62,$B$62:$F$63,5,0),0)</f>
        <v>0</v>
      </c>
      <c r="BK71" s="326" t="n">
        <f aca="false">IFERROR(VLOOKUP(BK57,$D$57:$G$60,4,0),0)</f>
        <v>0</v>
      </c>
      <c r="BL71" s="107"/>
      <c r="BM71" s="107"/>
      <c r="BN71" s="107"/>
      <c r="BO71" s="107"/>
      <c r="BP71" s="107"/>
      <c r="BQ71" s="107"/>
      <c r="BR71" s="107"/>
      <c r="BS71" s="107"/>
      <c r="BT71" s="107"/>
      <c r="BV71" s="326" t="n">
        <f aca="false">IFERROR(VLOOKUP(BX57,$B$57:$F$60,5,0),0)</f>
        <v>0</v>
      </c>
      <c r="BW71" s="326" t="n">
        <f aca="false">IFERROR(VLOOKUP(BX62,$B$62:$F$63,5,0),0)</f>
        <v>0</v>
      </c>
      <c r="BX71" s="326" t="n">
        <f aca="false">IFERROR(VLOOKUP(BX57,$D$57:$G$60,4,0),0)</f>
        <v>0</v>
      </c>
      <c r="BY71" s="107"/>
      <c r="BZ71" s="107"/>
      <c r="CA71" s="107"/>
      <c r="CB71" s="107"/>
      <c r="CC71" s="107"/>
      <c r="CD71" s="107"/>
      <c r="CE71" s="107"/>
      <c r="CF71" s="107"/>
      <c r="CG71" s="107"/>
      <c r="CI71" s="326" t="n">
        <f aca="false">IFERROR(VLOOKUP(CK57,$B$57:$F$60,5,0),0)</f>
        <v>0</v>
      </c>
      <c r="CJ71" s="326" t="n">
        <f aca="false">IFERROR(VLOOKUP(CK62,$B$62:$F$63,5,0),0)</f>
        <v>0</v>
      </c>
      <c r="CK71" s="326" t="n">
        <f aca="false">IFERROR(VLOOKUP(CK57,$D$57:$G$60,4,0),0)</f>
        <v>0</v>
      </c>
      <c r="CL71" s="107"/>
      <c r="CM71" s="107"/>
      <c r="CN71" s="107"/>
      <c r="CO71" s="107"/>
      <c r="CP71" s="107"/>
      <c r="CQ71" s="107"/>
      <c r="CR71" s="107"/>
      <c r="CS71" s="107"/>
      <c r="CT71" s="107"/>
      <c r="CV71" s="326" t="n">
        <f aca="false">IFERROR(VLOOKUP(CX57,$B$57:$F$60,5,0),0)</f>
        <v>0</v>
      </c>
      <c r="CW71" s="326" t="n">
        <f aca="false">IFERROR(VLOOKUP(CX62,$B$62:$F$63,5,0),0)</f>
        <v>0</v>
      </c>
      <c r="CX71" s="326" t="n">
        <f aca="false">IFERROR(VLOOKUP(CX57,$D$57:$G$60,4,0),0)</f>
        <v>0</v>
      </c>
      <c r="CY71" s="107"/>
      <c r="CZ71" s="107"/>
      <c r="DA71" s="107"/>
      <c r="DB71" s="107"/>
      <c r="DC71" s="107"/>
      <c r="DD71" s="107"/>
      <c r="DE71" s="107"/>
      <c r="DF71" s="107"/>
      <c r="DG71" s="107"/>
      <c r="DI71" s="326" t="n">
        <f aca="false">IFERROR(VLOOKUP(DK57,$B$57:$F$60,5,0),0)</f>
        <v>0</v>
      </c>
      <c r="DJ71" s="326" t="n">
        <f aca="false">IFERROR(VLOOKUP(DK62,$B$62:$F$63,5,0),0)</f>
        <v>0</v>
      </c>
      <c r="DK71" s="326" t="n">
        <f aca="false">IFERROR(VLOOKUP(DK57,$D$57:$G$60,4,0),0)</f>
        <v>0</v>
      </c>
      <c r="DL71" s="107"/>
      <c r="DM71" s="107"/>
      <c r="DN71" s="107"/>
      <c r="DO71" s="107"/>
      <c r="DP71" s="107"/>
      <c r="DQ71" s="107"/>
      <c r="DR71" s="107"/>
      <c r="DS71" s="107"/>
      <c r="DT71" s="107"/>
      <c r="DV71" s="326" t="n">
        <f aca="false">IFERROR(VLOOKUP(DX57,$B$57:$F$60,5,0),0)</f>
        <v>0</v>
      </c>
      <c r="DW71" s="326" t="n">
        <f aca="false">IFERROR(VLOOKUP(DX62,$B$62:$F$63,5,0),0)</f>
        <v>0</v>
      </c>
      <c r="DX71" s="326" t="n">
        <f aca="false">IFERROR(VLOOKUP(DX57,$D$57:$G$60,4,0),0)</f>
        <v>0</v>
      </c>
      <c r="DY71" s="107"/>
      <c r="DZ71" s="107"/>
      <c r="EA71" s="107"/>
      <c r="EB71" s="107"/>
      <c r="EC71" s="107"/>
      <c r="ED71" s="107"/>
      <c r="EE71" s="107"/>
      <c r="EF71" s="107"/>
      <c r="EG71" s="107"/>
      <c r="EI71" s="326" t="n">
        <f aca="false">IFERROR(VLOOKUP(EK57,$B$57:$F$60,5,0),0)</f>
        <v>0</v>
      </c>
      <c r="EJ71" s="326" t="n">
        <f aca="false">IFERROR(VLOOKUP(EK62,$B$62:$F$63,5,0),0)</f>
        <v>0</v>
      </c>
      <c r="EK71" s="326" t="n">
        <f aca="false">IFERROR(VLOOKUP(EK57,$D$57:$G$60,4,0),0)</f>
        <v>0</v>
      </c>
      <c r="EL71" s="107"/>
      <c r="EM71" s="107"/>
      <c r="EN71" s="107"/>
      <c r="EO71" s="107"/>
      <c r="EP71" s="107"/>
      <c r="EQ71" s="107"/>
      <c r="ER71" s="107"/>
      <c r="ES71" s="107"/>
      <c r="ET71" s="107"/>
      <c r="EV71" s="326" t="n">
        <f aca="false">IFERROR(VLOOKUP(EX57,$B$57:$F$60,5,0),0)</f>
        <v>0</v>
      </c>
      <c r="EW71" s="326" t="n">
        <f aca="false">IFERROR(VLOOKUP(EX62,$B$62:$F$63,5,0),0)</f>
        <v>0</v>
      </c>
      <c r="EX71" s="326" t="n">
        <f aca="false">IFERROR(VLOOKUP(EX57,$D$57:$G$60,4,0),0)</f>
        <v>0</v>
      </c>
      <c r="EY71" s="107"/>
      <c r="EZ71" s="107"/>
      <c r="FA71" s="107"/>
      <c r="FB71" s="107"/>
      <c r="FC71" s="107"/>
      <c r="FD71" s="107"/>
      <c r="FE71" s="107"/>
      <c r="FF71" s="107"/>
      <c r="FG71" s="107"/>
      <c r="FI71" s="326" t="n">
        <f aca="false">IFERROR(VLOOKUP(FK57,$B$57:$F$60,5,0),0)</f>
        <v>0</v>
      </c>
      <c r="FJ71" s="326" t="n">
        <f aca="false">IFERROR(VLOOKUP(FK62,$B$62:$F$63,5,0),0)</f>
        <v>0</v>
      </c>
      <c r="FK71" s="326" t="n">
        <f aca="false">IFERROR(VLOOKUP(FK57,$D$57:$G$60,4,0),0)</f>
        <v>0</v>
      </c>
      <c r="FL71" s="107"/>
      <c r="FM71" s="107"/>
      <c r="FN71" s="107"/>
      <c r="FO71" s="107"/>
      <c r="FP71" s="107"/>
      <c r="FQ71" s="107"/>
      <c r="FR71" s="107"/>
      <c r="FS71" s="107"/>
      <c r="FT71" s="107"/>
      <c r="FV71" s="326" t="n">
        <f aca="false">IFERROR(VLOOKUP(FX57,$B$57:$F$60,5,0),0)</f>
        <v>0</v>
      </c>
      <c r="FW71" s="326" t="n">
        <f aca="false">IFERROR(VLOOKUP(FX62,$B$62:$F$63,5,0),0)</f>
        <v>0</v>
      </c>
      <c r="FX71" s="326" t="n">
        <f aca="false">IFERROR(VLOOKUP(FX57,$D$57:$G$60,4,0),0)</f>
        <v>0</v>
      </c>
      <c r="FY71" s="107"/>
      <c r="FZ71" s="107"/>
      <c r="GA71" s="107"/>
      <c r="GB71" s="107"/>
      <c r="GC71" s="107"/>
      <c r="GD71" s="107"/>
      <c r="GE71" s="107"/>
      <c r="GF71" s="107"/>
      <c r="GG71" s="107"/>
      <c r="GI71" s="326" t="n">
        <f aca="false">IFERROR(VLOOKUP(GK57,$B$57:$F$60,5,0),0)</f>
        <v>0</v>
      </c>
      <c r="GJ71" s="326" t="n">
        <f aca="false">IFERROR(VLOOKUP(GK62,$B$62:$F$63,5,0),0)</f>
        <v>0</v>
      </c>
      <c r="GK71" s="326" t="n">
        <f aca="false">IFERROR(VLOOKUP(GK57,$D$57:$G$60,4,0),0)</f>
        <v>0</v>
      </c>
      <c r="GL71" s="107"/>
      <c r="GM71" s="107"/>
      <c r="GN71" s="107"/>
      <c r="GO71" s="107"/>
      <c r="GP71" s="107"/>
      <c r="GQ71" s="107"/>
      <c r="GR71" s="107"/>
      <c r="GS71" s="107"/>
      <c r="GT71" s="107"/>
      <c r="GV71" s="326" t="n">
        <f aca="false">IFERROR(VLOOKUP(GX57,$B$57:$F$60,5,0),0)</f>
        <v>0</v>
      </c>
      <c r="GW71" s="326" t="n">
        <f aca="false">IFERROR(VLOOKUP(GX62,$B$62:$F$63,5,0),0)</f>
        <v>0</v>
      </c>
      <c r="GX71" s="326" t="n">
        <f aca="false">IFERROR(VLOOKUP(GX57,$D$57:$G$60,4,0),0)</f>
        <v>0</v>
      </c>
      <c r="GY71" s="107"/>
      <c r="GZ71" s="107"/>
      <c r="HA71" s="107"/>
      <c r="HB71" s="107"/>
      <c r="HC71" s="107"/>
      <c r="HD71" s="107"/>
      <c r="HE71" s="107"/>
      <c r="HF71" s="107"/>
      <c r="HG71" s="107"/>
      <c r="HI71" s="326" t="n">
        <f aca="false">IFERROR(VLOOKUP(HK57,$B$57:$F$60,5,0),0)</f>
        <v>0</v>
      </c>
      <c r="HJ71" s="326" t="n">
        <f aca="false">IFERROR(VLOOKUP(HK62,$B$62:$F$63,5,0),0)</f>
        <v>0</v>
      </c>
      <c r="HK71" s="326" t="n">
        <f aca="false">IFERROR(VLOOKUP(HK57,$D$57:$G$60,4,0),0)</f>
        <v>0</v>
      </c>
      <c r="HL71" s="107"/>
      <c r="HM71" s="107"/>
      <c r="HN71" s="107"/>
      <c r="HO71" s="107"/>
      <c r="HP71" s="107"/>
      <c r="HQ71" s="107"/>
      <c r="HR71" s="107"/>
      <c r="HS71" s="107"/>
      <c r="HT71" s="107"/>
      <c r="HV71" s="326" t="n">
        <f aca="false">IFERROR(VLOOKUP(HX57,$B$57:$F$60,5,0),0)</f>
        <v>0</v>
      </c>
      <c r="HW71" s="326" t="n">
        <f aca="false">IFERROR(VLOOKUP(HX62,$B$62:$F$63,5,0),0)</f>
        <v>0</v>
      </c>
      <c r="HX71" s="326" t="n">
        <f aca="false">IFERROR(VLOOKUP(HX57,$D$57:$G$60,4,0),0)</f>
        <v>0</v>
      </c>
      <c r="HY71" s="107"/>
      <c r="HZ71" s="107"/>
      <c r="IA71" s="107"/>
      <c r="IB71" s="107"/>
      <c r="IC71" s="107"/>
      <c r="ID71" s="107"/>
      <c r="IE71" s="107"/>
      <c r="IF71" s="107"/>
      <c r="IG71" s="107"/>
      <c r="II71" s="326" t="n">
        <f aca="false">IFERROR(VLOOKUP(IK57,$B$57:$F$60,5,0),0)</f>
        <v>0</v>
      </c>
      <c r="IJ71" s="326" t="n">
        <f aca="false">IFERROR(VLOOKUP(IK62,$B$62:$F$63,5,0),0)</f>
        <v>0</v>
      </c>
      <c r="IK71" s="326" t="n">
        <f aca="false">IFERROR(VLOOKUP(IK57,$D$57:$G$60,4,0),0)</f>
        <v>0</v>
      </c>
      <c r="IL71" s="107"/>
      <c r="IM71" s="107"/>
      <c r="IN71" s="107"/>
      <c r="IO71" s="107"/>
      <c r="IP71" s="107"/>
      <c r="IQ71" s="107"/>
      <c r="IR71" s="107"/>
      <c r="IS71" s="107"/>
      <c r="IT71" s="107"/>
      <c r="IV71" s="326" t="n">
        <f aca="false">IFERROR(VLOOKUP(IX57,$B$57:$F$60,5,0),0)</f>
        <v>0</v>
      </c>
      <c r="IW71" s="326" t="n">
        <f aca="false">IFERROR(VLOOKUP(IX62,$B$62:$F$63,5,0),0)</f>
        <v>0</v>
      </c>
      <c r="IX71" s="326" t="n">
        <f aca="false">IFERROR(VLOOKUP(IX57,$D$57:$G$60,4,0),0)</f>
        <v>0</v>
      </c>
      <c r="IY71" s="107"/>
      <c r="IZ71" s="107"/>
      <c r="JA71" s="107"/>
      <c r="JB71" s="107"/>
      <c r="JC71" s="107"/>
      <c r="JD71" s="107"/>
      <c r="JE71" s="107"/>
      <c r="JF71" s="107"/>
      <c r="JG71" s="107"/>
      <c r="JI71" s="326" t="n">
        <f aca="false">IFERROR(VLOOKUP(JK57,$B$57:$F$60,5,0),0)</f>
        <v>0</v>
      </c>
      <c r="JJ71" s="326" t="n">
        <f aca="false">IFERROR(VLOOKUP(JK62,$B$62:$F$63,5,0),0)</f>
        <v>0</v>
      </c>
      <c r="JK71" s="326" t="n">
        <f aca="false">IFERROR(VLOOKUP(JK57,$D$57:$G$60,4,0),0)</f>
        <v>0</v>
      </c>
      <c r="JL71" s="107"/>
      <c r="JM71" s="107"/>
      <c r="JN71" s="107"/>
      <c r="JO71" s="107"/>
      <c r="JP71" s="107"/>
      <c r="JQ71" s="107"/>
      <c r="JR71" s="107"/>
      <c r="JS71" s="107"/>
      <c r="JT71" s="107"/>
      <c r="JV71" s="326" t="n">
        <f aca="false">IFERROR(VLOOKUP(JX57,$B$57:$F$60,5,0),0)</f>
        <v>0</v>
      </c>
      <c r="JW71" s="326" t="n">
        <f aca="false">IFERROR(VLOOKUP(JX62,$B$62:$F$63,5,0),0)</f>
        <v>0</v>
      </c>
      <c r="JX71" s="326" t="n">
        <f aca="false">IFERROR(VLOOKUP(JX57,$D$57:$G$60,4,0),0)</f>
        <v>0</v>
      </c>
      <c r="JY71" s="107"/>
      <c r="JZ71" s="107"/>
      <c r="KA71" s="107"/>
      <c r="KB71" s="107"/>
      <c r="KC71" s="107"/>
      <c r="KD71" s="107"/>
      <c r="KE71" s="107"/>
      <c r="KF71" s="107"/>
      <c r="KG71" s="107"/>
      <c r="KI71" s="326" t="n">
        <f aca="false">IFERROR(VLOOKUP(KK57,$B$57:$F$60,5,0),0)</f>
        <v>0</v>
      </c>
      <c r="KJ71" s="326" t="n">
        <f aca="false">IFERROR(VLOOKUP(KK62,$B$62:$F$63,5,0),0)</f>
        <v>0</v>
      </c>
      <c r="KK71" s="326" t="n">
        <f aca="false">IFERROR(VLOOKUP(KK57,$D$57:$G$60,4,0),0)</f>
        <v>0</v>
      </c>
      <c r="KL71" s="107"/>
      <c r="KM71" s="107"/>
      <c r="KN71" s="107"/>
      <c r="KO71" s="107"/>
      <c r="KP71" s="107"/>
      <c r="KQ71" s="107"/>
      <c r="KR71" s="107"/>
      <c r="KS71" s="107"/>
      <c r="KT71" s="107"/>
      <c r="KV71" s="326" t="n">
        <f aca="false">IFERROR(VLOOKUP(KX57,$B$57:$F$60,5,0),0)</f>
        <v>0</v>
      </c>
      <c r="KW71" s="326" t="n">
        <f aca="false">IFERROR(VLOOKUP(KX62,$B$62:$F$63,5,0),0)</f>
        <v>0</v>
      </c>
      <c r="KX71" s="326" t="n">
        <f aca="false">IFERROR(VLOOKUP(KX57,$D$57:$G$60,4,0),0)</f>
        <v>0</v>
      </c>
      <c r="KY71" s="107"/>
      <c r="KZ71" s="107"/>
      <c r="LA71" s="107"/>
      <c r="LB71" s="107"/>
      <c r="LC71" s="107"/>
      <c r="LD71" s="107"/>
      <c r="LE71" s="107"/>
      <c r="LF71" s="107"/>
      <c r="LG71" s="107"/>
      <c r="LI71" s="326" t="n">
        <f aca="false">IFERROR(VLOOKUP(LK57,$B$57:$F$60,5,0),0)</f>
        <v>0</v>
      </c>
      <c r="LJ71" s="326" t="n">
        <f aca="false">IFERROR(VLOOKUP(LK62,$B$62:$F$63,5,0),0)</f>
        <v>0</v>
      </c>
      <c r="LK71" s="326" t="n">
        <f aca="false">IFERROR(VLOOKUP(LK57,$D$57:$G$60,4,0),0)</f>
        <v>0</v>
      </c>
      <c r="LL71" s="107"/>
      <c r="LM71" s="107"/>
      <c r="LN71" s="107"/>
      <c r="LO71" s="107"/>
      <c r="LP71" s="107"/>
      <c r="LQ71" s="107"/>
      <c r="LR71" s="107"/>
      <c r="LS71" s="107"/>
      <c r="LT71" s="107"/>
      <c r="LV71" s="326" t="n">
        <f aca="false">IFERROR(VLOOKUP(LX57,$B$57:$F$60,5,0),0)</f>
        <v>0</v>
      </c>
      <c r="LW71" s="326" t="n">
        <f aca="false">IFERROR(VLOOKUP(LX62,$B$62:$F$63,5,0),0)</f>
        <v>0</v>
      </c>
      <c r="LX71" s="326" t="n">
        <f aca="false">IFERROR(VLOOKUP(LX57,$D$57:$G$60,4,0),0)</f>
        <v>0</v>
      </c>
      <c r="LY71" s="107"/>
      <c r="LZ71" s="107"/>
      <c r="MA71" s="107"/>
      <c r="MB71" s="107"/>
      <c r="MC71" s="107"/>
      <c r="MD71" s="107"/>
      <c r="ME71" s="107"/>
      <c r="MF71" s="107"/>
      <c r="MG71" s="107"/>
    </row>
    <row r="72" customFormat="false" ht="15.75" hidden="false" customHeight="true" outlineLevel="0" collapsed="false">
      <c r="A72" s="153"/>
      <c r="B72" s="287" t="str">
        <f aca="false">Language!$E$188</f>
        <v>Hint</v>
      </c>
      <c r="C72" s="287"/>
      <c r="D72" s="287"/>
      <c r="E72" s="287"/>
      <c r="F72" s="287"/>
      <c r="G72" s="287"/>
      <c r="H72" s="287"/>
      <c r="I72" s="326" t="n">
        <f aca="false">IFERROR(VLOOKUP(K58,$B$57:$F$60,5,0),0)</f>
        <v>0</v>
      </c>
      <c r="J72" s="326" t="n">
        <f aca="false">IFERROR(VLOOKUP(K63,$B$62:$F$63,5,0),0)</f>
        <v>0</v>
      </c>
      <c r="K72" s="326" t="n">
        <f aca="false">IFERROR(VLOOKUP(K58,$D$57:$G$60,4,0),0)</f>
        <v>0</v>
      </c>
      <c r="L72" s="202"/>
      <c r="T72" s="107"/>
      <c r="V72" s="326" t="n">
        <f aca="false">IFERROR(VLOOKUP(X58,$B$57:$F$60,5,0),0)</f>
        <v>0</v>
      </c>
      <c r="W72" s="326" t="n">
        <f aca="false">IFERROR(VLOOKUP(X63,$B$62:$F$63,5,0),0)</f>
        <v>0</v>
      </c>
      <c r="X72" s="326" t="n">
        <f aca="false">IFERROR(VLOOKUP(X58,$D$57:$G$60,4,0),0)</f>
        <v>0</v>
      </c>
      <c r="Y72" s="202"/>
      <c r="AG72" s="107"/>
      <c r="AI72" s="326" t="n">
        <f aca="false">IFERROR(VLOOKUP(AK58,$B$57:$F$60,5,0),0)</f>
        <v>0</v>
      </c>
      <c r="AJ72" s="326" t="n">
        <f aca="false">IFERROR(VLOOKUP(AK63,$B$62:$F$63,5,0),0)</f>
        <v>0</v>
      </c>
      <c r="AK72" s="326" t="n">
        <f aca="false">IFERROR(VLOOKUP(AK58,$D$57:$G$60,4,0),0)</f>
        <v>0</v>
      </c>
      <c r="AL72" s="202"/>
      <c r="AT72" s="107"/>
      <c r="AV72" s="326" t="n">
        <f aca="false">IFERROR(VLOOKUP(AX58,$B$57:$F$60,5,0),0)</f>
        <v>0</v>
      </c>
      <c r="AW72" s="326" t="n">
        <f aca="false">IFERROR(VLOOKUP(AX63,$B$62:$F$63,5,0),0)</f>
        <v>0</v>
      </c>
      <c r="AX72" s="326" t="n">
        <f aca="false">IFERROR(VLOOKUP(AX58,$D$57:$G$60,4,0),0)</f>
        <v>0</v>
      </c>
      <c r="AY72" s="202"/>
      <c r="BG72" s="107"/>
      <c r="BI72" s="326" t="n">
        <f aca="false">IFERROR(VLOOKUP(BK58,$B$57:$F$60,5,0),0)</f>
        <v>0</v>
      </c>
      <c r="BJ72" s="326" t="n">
        <f aca="false">IFERROR(VLOOKUP(BK63,$B$62:$F$63,5,0),0)</f>
        <v>0</v>
      </c>
      <c r="BK72" s="326" t="n">
        <f aca="false">IFERROR(VLOOKUP(BK58,$D$57:$G$60,4,0),0)</f>
        <v>0</v>
      </c>
      <c r="BL72" s="202"/>
      <c r="BT72" s="107"/>
      <c r="BV72" s="326" t="n">
        <f aca="false">IFERROR(VLOOKUP(BX58,$B$57:$F$60,5,0),0)</f>
        <v>0</v>
      </c>
      <c r="BW72" s="326" t="n">
        <f aca="false">IFERROR(VLOOKUP(BX63,$B$62:$F$63,5,0),0)</f>
        <v>0</v>
      </c>
      <c r="BX72" s="326" t="n">
        <f aca="false">IFERROR(VLOOKUP(BX58,$D$57:$G$60,4,0),0)</f>
        <v>0</v>
      </c>
      <c r="BY72" s="202"/>
      <c r="CG72" s="107"/>
      <c r="CI72" s="326" t="n">
        <f aca="false">IFERROR(VLOOKUP(CK58,$B$57:$F$60,5,0),0)</f>
        <v>0</v>
      </c>
      <c r="CJ72" s="326" t="n">
        <f aca="false">IFERROR(VLOOKUP(CK63,$B$62:$F$63,5,0),0)</f>
        <v>0</v>
      </c>
      <c r="CK72" s="326" t="n">
        <f aca="false">IFERROR(VLOOKUP(CK58,$D$57:$G$60,4,0),0)</f>
        <v>0</v>
      </c>
      <c r="CL72" s="202"/>
      <c r="CT72" s="107"/>
      <c r="CV72" s="326" t="n">
        <f aca="false">IFERROR(VLOOKUP(CX58,$B$57:$F$60,5,0),0)</f>
        <v>0</v>
      </c>
      <c r="CW72" s="326" t="n">
        <f aca="false">IFERROR(VLOOKUP(CX63,$B$62:$F$63,5,0),0)</f>
        <v>0</v>
      </c>
      <c r="CX72" s="326" t="n">
        <f aca="false">IFERROR(VLOOKUP(CX58,$D$57:$G$60,4,0),0)</f>
        <v>0</v>
      </c>
      <c r="CY72" s="202"/>
      <c r="DG72" s="107"/>
      <c r="DI72" s="326" t="n">
        <f aca="false">IFERROR(VLOOKUP(DK58,$B$57:$F$60,5,0),0)</f>
        <v>0</v>
      </c>
      <c r="DJ72" s="326" t="n">
        <f aca="false">IFERROR(VLOOKUP(DK63,$B$62:$F$63,5,0),0)</f>
        <v>0</v>
      </c>
      <c r="DK72" s="326" t="n">
        <f aca="false">IFERROR(VLOOKUP(DK58,$D$57:$G$60,4,0),0)</f>
        <v>0</v>
      </c>
      <c r="DL72" s="202"/>
      <c r="DT72" s="107"/>
      <c r="DV72" s="326" t="n">
        <f aca="false">IFERROR(VLOOKUP(DX58,$B$57:$F$60,5,0),0)</f>
        <v>0</v>
      </c>
      <c r="DW72" s="326" t="n">
        <f aca="false">IFERROR(VLOOKUP(DX63,$B$62:$F$63,5,0),0)</f>
        <v>0</v>
      </c>
      <c r="DX72" s="326" t="n">
        <f aca="false">IFERROR(VLOOKUP(DX58,$D$57:$G$60,4,0),0)</f>
        <v>0</v>
      </c>
      <c r="DY72" s="202"/>
      <c r="EG72" s="107"/>
      <c r="EI72" s="326" t="n">
        <f aca="false">IFERROR(VLOOKUP(EK58,$B$57:$F$60,5,0),0)</f>
        <v>0</v>
      </c>
      <c r="EJ72" s="326" t="n">
        <f aca="false">IFERROR(VLOOKUP(EK63,$B$62:$F$63,5,0),0)</f>
        <v>0</v>
      </c>
      <c r="EK72" s="326" t="n">
        <f aca="false">IFERROR(VLOOKUP(EK58,$D$57:$G$60,4,0),0)</f>
        <v>0</v>
      </c>
      <c r="EL72" s="202"/>
      <c r="ET72" s="107"/>
      <c r="EV72" s="326" t="n">
        <f aca="false">IFERROR(VLOOKUP(EX58,$B$57:$F$60,5,0),0)</f>
        <v>0</v>
      </c>
      <c r="EW72" s="326" t="n">
        <f aca="false">IFERROR(VLOOKUP(EX63,$B$62:$F$63,5,0),0)</f>
        <v>0</v>
      </c>
      <c r="EX72" s="326" t="n">
        <f aca="false">IFERROR(VLOOKUP(EX58,$D$57:$G$60,4,0),0)</f>
        <v>0</v>
      </c>
      <c r="EY72" s="202"/>
      <c r="FG72" s="107"/>
      <c r="FI72" s="326" t="n">
        <f aca="false">IFERROR(VLOOKUP(FK58,$B$57:$F$60,5,0),0)</f>
        <v>0</v>
      </c>
      <c r="FJ72" s="326" t="n">
        <f aca="false">IFERROR(VLOOKUP(FK63,$B$62:$F$63,5,0),0)</f>
        <v>0</v>
      </c>
      <c r="FK72" s="326" t="n">
        <f aca="false">IFERROR(VLOOKUP(FK58,$D$57:$G$60,4,0),0)</f>
        <v>0</v>
      </c>
      <c r="FL72" s="202"/>
      <c r="FT72" s="107"/>
      <c r="FV72" s="326" t="n">
        <f aca="false">IFERROR(VLOOKUP(FX58,$B$57:$F$60,5,0),0)</f>
        <v>0</v>
      </c>
      <c r="FW72" s="326" t="n">
        <f aca="false">IFERROR(VLOOKUP(FX63,$B$62:$F$63,5,0),0)</f>
        <v>0</v>
      </c>
      <c r="FX72" s="326" t="n">
        <f aca="false">IFERROR(VLOOKUP(FX58,$D$57:$G$60,4,0),0)</f>
        <v>0</v>
      </c>
      <c r="FY72" s="202"/>
      <c r="GG72" s="107"/>
      <c r="GI72" s="326" t="n">
        <f aca="false">IFERROR(VLOOKUP(GK58,$B$57:$F$60,5,0),0)</f>
        <v>0</v>
      </c>
      <c r="GJ72" s="326" t="n">
        <f aca="false">IFERROR(VLOOKUP(GK63,$B$62:$F$63,5,0),0)</f>
        <v>0</v>
      </c>
      <c r="GK72" s="326" t="n">
        <f aca="false">IFERROR(VLOOKUP(GK58,$D$57:$G$60,4,0),0)</f>
        <v>0</v>
      </c>
      <c r="GL72" s="202"/>
      <c r="GT72" s="107"/>
      <c r="GV72" s="326" t="n">
        <f aca="false">IFERROR(VLOOKUP(GX58,$B$57:$F$60,5,0),0)</f>
        <v>0</v>
      </c>
      <c r="GW72" s="326" t="n">
        <f aca="false">IFERROR(VLOOKUP(GX63,$B$62:$F$63,5,0),0)</f>
        <v>0</v>
      </c>
      <c r="GX72" s="326" t="n">
        <f aca="false">IFERROR(VLOOKUP(GX58,$D$57:$G$60,4,0),0)</f>
        <v>0</v>
      </c>
      <c r="GY72" s="202"/>
      <c r="HG72" s="107"/>
      <c r="HI72" s="326" t="n">
        <f aca="false">IFERROR(VLOOKUP(HK58,$B$57:$F$60,5,0),0)</f>
        <v>0</v>
      </c>
      <c r="HJ72" s="326" t="n">
        <f aca="false">IFERROR(VLOOKUP(HK63,$B$62:$F$63,5,0),0)</f>
        <v>0</v>
      </c>
      <c r="HK72" s="326" t="n">
        <f aca="false">IFERROR(VLOOKUP(HK58,$D$57:$G$60,4,0),0)</f>
        <v>0</v>
      </c>
      <c r="HL72" s="202"/>
      <c r="HT72" s="107"/>
      <c r="HV72" s="326" t="n">
        <f aca="false">IFERROR(VLOOKUP(HX58,$B$57:$F$60,5,0),0)</f>
        <v>0</v>
      </c>
      <c r="HW72" s="326" t="n">
        <f aca="false">IFERROR(VLOOKUP(HX63,$B$62:$F$63,5,0),0)</f>
        <v>0</v>
      </c>
      <c r="HX72" s="326" t="n">
        <f aca="false">IFERROR(VLOOKUP(HX58,$D$57:$G$60,4,0),0)</f>
        <v>0</v>
      </c>
      <c r="HY72" s="202"/>
      <c r="IG72" s="107"/>
      <c r="II72" s="326" t="n">
        <f aca="false">IFERROR(VLOOKUP(IK58,$B$57:$F$60,5,0),0)</f>
        <v>0</v>
      </c>
      <c r="IJ72" s="326" t="n">
        <f aca="false">IFERROR(VLOOKUP(IK63,$B$62:$F$63,5,0),0)</f>
        <v>0</v>
      </c>
      <c r="IK72" s="326" t="n">
        <f aca="false">IFERROR(VLOOKUP(IK58,$D$57:$G$60,4,0),0)</f>
        <v>0</v>
      </c>
      <c r="IL72" s="202"/>
      <c r="IT72" s="107"/>
      <c r="IV72" s="326" t="n">
        <f aca="false">IFERROR(VLOOKUP(IX58,$B$57:$F$60,5,0),0)</f>
        <v>0</v>
      </c>
      <c r="IW72" s="326" t="n">
        <f aca="false">IFERROR(VLOOKUP(IX63,$B$62:$F$63,5,0),0)</f>
        <v>0</v>
      </c>
      <c r="IX72" s="326" t="n">
        <f aca="false">IFERROR(VLOOKUP(IX58,$D$57:$G$60,4,0),0)</f>
        <v>0</v>
      </c>
      <c r="IY72" s="202"/>
      <c r="JG72" s="107"/>
      <c r="JI72" s="326" t="n">
        <f aca="false">IFERROR(VLOOKUP(JK58,$B$57:$F$60,5,0),0)</f>
        <v>0</v>
      </c>
      <c r="JJ72" s="326" t="n">
        <f aca="false">IFERROR(VLOOKUP(JK63,$B$62:$F$63,5,0),0)</f>
        <v>0</v>
      </c>
      <c r="JK72" s="326" t="n">
        <f aca="false">IFERROR(VLOOKUP(JK58,$D$57:$G$60,4,0),0)</f>
        <v>0</v>
      </c>
      <c r="JL72" s="202"/>
      <c r="JT72" s="107"/>
      <c r="JV72" s="326" t="n">
        <f aca="false">IFERROR(VLOOKUP(JX58,$B$57:$F$60,5,0),0)</f>
        <v>0</v>
      </c>
      <c r="JW72" s="326" t="n">
        <f aca="false">IFERROR(VLOOKUP(JX63,$B$62:$F$63,5,0),0)</f>
        <v>0</v>
      </c>
      <c r="JX72" s="326" t="n">
        <f aca="false">IFERROR(VLOOKUP(JX58,$D$57:$G$60,4,0),0)</f>
        <v>0</v>
      </c>
      <c r="JY72" s="202"/>
      <c r="KG72" s="107"/>
      <c r="KI72" s="326" t="n">
        <f aca="false">IFERROR(VLOOKUP(KK58,$B$57:$F$60,5,0),0)</f>
        <v>0</v>
      </c>
      <c r="KJ72" s="326" t="n">
        <f aca="false">IFERROR(VLOOKUP(KK63,$B$62:$F$63,5,0),0)</f>
        <v>0</v>
      </c>
      <c r="KK72" s="326" t="n">
        <f aca="false">IFERROR(VLOOKUP(KK58,$D$57:$G$60,4,0),0)</f>
        <v>0</v>
      </c>
      <c r="KL72" s="202"/>
      <c r="KT72" s="107"/>
      <c r="KV72" s="326" t="n">
        <f aca="false">IFERROR(VLOOKUP(KX58,$B$57:$F$60,5,0),0)</f>
        <v>0</v>
      </c>
      <c r="KW72" s="326" t="n">
        <f aca="false">IFERROR(VLOOKUP(KX63,$B$62:$F$63,5,0),0)</f>
        <v>0</v>
      </c>
      <c r="KX72" s="326" t="n">
        <f aca="false">IFERROR(VLOOKUP(KX58,$D$57:$G$60,4,0),0)</f>
        <v>0</v>
      </c>
      <c r="KY72" s="202"/>
      <c r="LG72" s="107"/>
      <c r="LI72" s="326" t="n">
        <f aca="false">IFERROR(VLOOKUP(LK58,$B$57:$F$60,5,0),0)</f>
        <v>0</v>
      </c>
      <c r="LJ72" s="326" t="n">
        <f aca="false">IFERROR(VLOOKUP(LK63,$B$62:$F$63,5,0),0)</f>
        <v>0</v>
      </c>
      <c r="LK72" s="326" t="n">
        <f aca="false">IFERROR(VLOOKUP(LK58,$D$57:$G$60,4,0),0)</f>
        <v>0</v>
      </c>
      <c r="LL72" s="202"/>
      <c r="LT72" s="107"/>
      <c r="LV72" s="326" t="n">
        <f aca="false">IFERROR(VLOOKUP(LX58,$B$57:$F$60,5,0),0)</f>
        <v>0</v>
      </c>
      <c r="LW72" s="326" t="n">
        <f aca="false">IFERROR(VLOOKUP(LX63,$B$62:$F$63,5,0),0)</f>
        <v>0</v>
      </c>
      <c r="LX72" s="326" t="n">
        <f aca="false">IFERROR(VLOOKUP(LX58,$D$57:$G$60,4,0),0)</f>
        <v>0</v>
      </c>
      <c r="LY72" s="202"/>
      <c r="MG72" s="107"/>
    </row>
    <row r="73" customFormat="false" ht="16.5" hidden="false" customHeight="true" outlineLevel="0" collapsed="false">
      <c r="A73" s="153"/>
      <c r="B73" s="288" t="str">
        <f aca="false">Language!$E$197</f>
        <v>For example, to add ten more people, select columns HI through MG and copy them to the right. Finished.
(Remove sheet protection!)</v>
      </c>
      <c r="C73" s="288"/>
      <c r="D73" s="288"/>
      <c r="E73" s="288"/>
      <c r="F73" s="288"/>
      <c r="G73" s="288"/>
      <c r="H73" s="288"/>
      <c r="I73" s="326" t="n">
        <f aca="false">IFERROR(VLOOKUP(K59,$B$57:$F$60,5,0),0)</f>
        <v>0</v>
      </c>
      <c r="J73" s="327" t="n">
        <f aca="false">IFERROR(VLOOKUP(K62,$D$62:$G$63,4,0),0)</f>
        <v>0</v>
      </c>
      <c r="K73" s="326" t="n">
        <f aca="false">IFERROR(VLOOKUP(K59,$D$57:$G$60,4,0),0)</f>
        <v>0</v>
      </c>
      <c r="L73" s="290"/>
      <c r="T73" s="107"/>
      <c r="V73" s="326" t="n">
        <f aca="false">IFERROR(VLOOKUP(X59,$B$57:$F$60,5,0),0)</f>
        <v>0</v>
      </c>
      <c r="W73" s="327" t="n">
        <f aca="false">IFERROR(VLOOKUP(X62,$D$62:$G$63,4,0),0)</f>
        <v>0</v>
      </c>
      <c r="X73" s="326" t="n">
        <f aca="false">IFERROR(VLOOKUP(X59,$D$57:$G$60,4,0),0)</f>
        <v>0</v>
      </c>
      <c r="Y73" s="290"/>
      <c r="AG73" s="107"/>
      <c r="AI73" s="326" t="n">
        <f aca="false">IFERROR(VLOOKUP(AK59,$B$57:$F$60,5,0),0)</f>
        <v>0</v>
      </c>
      <c r="AJ73" s="327" t="n">
        <f aca="false">IFERROR(VLOOKUP(AK62,$D$62:$G$63,4,0),0)</f>
        <v>0</v>
      </c>
      <c r="AK73" s="326" t="n">
        <f aca="false">IFERROR(VLOOKUP(AK59,$D$57:$G$60,4,0),0)</f>
        <v>0</v>
      </c>
      <c r="AL73" s="290"/>
      <c r="AT73" s="107"/>
      <c r="AV73" s="326" t="n">
        <f aca="false">IFERROR(VLOOKUP(AX59,$B$57:$F$60,5,0),0)</f>
        <v>0</v>
      </c>
      <c r="AW73" s="327" t="n">
        <f aca="false">IFERROR(VLOOKUP(AX62,$D$62:$G$63,4,0),0)</f>
        <v>0</v>
      </c>
      <c r="AX73" s="326" t="n">
        <f aca="false">IFERROR(VLOOKUP(AX59,$D$57:$G$60,4,0),0)</f>
        <v>0</v>
      </c>
      <c r="AY73" s="290"/>
      <c r="BG73" s="107"/>
      <c r="BI73" s="326" t="n">
        <f aca="false">IFERROR(VLOOKUP(BK59,$B$57:$F$60,5,0),0)</f>
        <v>0</v>
      </c>
      <c r="BJ73" s="327" t="n">
        <f aca="false">IFERROR(VLOOKUP(BK62,$D$62:$G$63,4,0),0)</f>
        <v>0</v>
      </c>
      <c r="BK73" s="326" t="n">
        <f aca="false">IFERROR(VLOOKUP(BK59,$D$57:$G$60,4,0),0)</f>
        <v>0</v>
      </c>
      <c r="BL73" s="290"/>
      <c r="BT73" s="107"/>
      <c r="BV73" s="326" t="n">
        <f aca="false">IFERROR(VLOOKUP(BX59,$B$57:$F$60,5,0),0)</f>
        <v>0</v>
      </c>
      <c r="BW73" s="327" t="n">
        <f aca="false">IFERROR(VLOOKUP(BX62,$D$62:$G$63,4,0),0)</f>
        <v>0</v>
      </c>
      <c r="BX73" s="326" t="n">
        <f aca="false">IFERROR(VLOOKUP(BX59,$D$57:$G$60,4,0),0)</f>
        <v>0</v>
      </c>
      <c r="BY73" s="290"/>
      <c r="CG73" s="107"/>
      <c r="CI73" s="326" t="n">
        <f aca="false">IFERROR(VLOOKUP(CK59,$B$57:$F$60,5,0),0)</f>
        <v>0</v>
      </c>
      <c r="CJ73" s="327" t="n">
        <f aca="false">IFERROR(VLOOKUP(CK62,$D$62:$G$63,4,0),0)</f>
        <v>0</v>
      </c>
      <c r="CK73" s="326" t="n">
        <f aca="false">IFERROR(VLOOKUP(CK59,$D$57:$G$60,4,0),0)</f>
        <v>0</v>
      </c>
      <c r="CL73" s="290"/>
      <c r="CT73" s="107"/>
      <c r="CV73" s="326" t="n">
        <f aca="false">IFERROR(VLOOKUP(CX59,$B$57:$F$60,5,0),0)</f>
        <v>0</v>
      </c>
      <c r="CW73" s="327" t="n">
        <f aca="false">IFERROR(VLOOKUP(CX62,$D$62:$G$63,4,0),0)</f>
        <v>0</v>
      </c>
      <c r="CX73" s="326" t="n">
        <f aca="false">IFERROR(VLOOKUP(CX59,$D$57:$G$60,4,0),0)</f>
        <v>0</v>
      </c>
      <c r="CY73" s="290"/>
      <c r="DG73" s="107"/>
      <c r="DI73" s="326" t="n">
        <f aca="false">IFERROR(VLOOKUP(DK59,$B$57:$F$60,5,0),0)</f>
        <v>0</v>
      </c>
      <c r="DJ73" s="327" t="n">
        <f aca="false">IFERROR(VLOOKUP(DK62,$D$62:$G$63,4,0),0)</f>
        <v>0</v>
      </c>
      <c r="DK73" s="326" t="n">
        <f aca="false">IFERROR(VLOOKUP(DK59,$D$57:$G$60,4,0),0)</f>
        <v>0</v>
      </c>
      <c r="DL73" s="290"/>
      <c r="DT73" s="107"/>
      <c r="DV73" s="326" t="n">
        <f aca="false">IFERROR(VLOOKUP(DX59,$B$57:$F$60,5,0),0)</f>
        <v>0</v>
      </c>
      <c r="DW73" s="327" t="n">
        <f aca="false">IFERROR(VLOOKUP(DX62,$D$62:$G$63,4,0),0)</f>
        <v>0</v>
      </c>
      <c r="DX73" s="326" t="n">
        <f aca="false">IFERROR(VLOOKUP(DX59,$D$57:$G$60,4,0),0)</f>
        <v>0</v>
      </c>
      <c r="DY73" s="290"/>
      <c r="EG73" s="107"/>
      <c r="EI73" s="326" t="n">
        <f aca="false">IFERROR(VLOOKUP(EK59,$B$57:$F$60,5,0),0)</f>
        <v>0</v>
      </c>
      <c r="EJ73" s="327" t="n">
        <f aca="false">IFERROR(VLOOKUP(EK62,$D$62:$G$63,4,0),0)</f>
        <v>0</v>
      </c>
      <c r="EK73" s="326" t="n">
        <f aca="false">IFERROR(VLOOKUP(EK59,$D$57:$G$60,4,0),0)</f>
        <v>0</v>
      </c>
      <c r="EL73" s="290"/>
      <c r="ET73" s="107"/>
      <c r="EV73" s="326" t="n">
        <f aca="false">IFERROR(VLOOKUP(EX59,$B$57:$F$60,5,0),0)</f>
        <v>0</v>
      </c>
      <c r="EW73" s="327" t="n">
        <f aca="false">IFERROR(VLOOKUP(EX62,$D$62:$G$63,4,0),0)</f>
        <v>0</v>
      </c>
      <c r="EX73" s="326" t="n">
        <f aca="false">IFERROR(VLOOKUP(EX59,$D$57:$G$60,4,0),0)</f>
        <v>0</v>
      </c>
      <c r="EY73" s="290"/>
      <c r="FG73" s="107"/>
      <c r="FI73" s="326" t="n">
        <f aca="false">IFERROR(VLOOKUP(FK59,$B$57:$F$60,5,0),0)</f>
        <v>0</v>
      </c>
      <c r="FJ73" s="327" t="n">
        <f aca="false">IFERROR(VLOOKUP(FK62,$D$62:$G$63,4,0),0)</f>
        <v>0</v>
      </c>
      <c r="FK73" s="326" t="n">
        <f aca="false">IFERROR(VLOOKUP(FK59,$D$57:$G$60,4,0),0)</f>
        <v>0</v>
      </c>
      <c r="FL73" s="290"/>
      <c r="FT73" s="107"/>
      <c r="FV73" s="326" t="n">
        <f aca="false">IFERROR(VLOOKUP(FX59,$B$57:$F$60,5,0),0)</f>
        <v>0</v>
      </c>
      <c r="FW73" s="327" t="n">
        <f aca="false">IFERROR(VLOOKUP(FX62,$D$62:$G$63,4,0),0)</f>
        <v>0</v>
      </c>
      <c r="FX73" s="326" t="n">
        <f aca="false">IFERROR(VLOOKUP(FX59,$D$57:$G$60,4,0),0)</f>
        <v>0</v>
      </c>
      <c r="FY73" s="290"/>
      <c r="GG73" s="107"/>
      <c r="GI73" s="326" t="n">
        <f aca="false">IFERROR(VLOOKUP(GK59,$B$57:$F$60,5,0),0)</f>
        <v>0</v>
      </c>
      <c r="GJ73" s="327" t="n">
        <f aca="false">IFERROR(VLOOKUP(GK62,$D$62:$G$63,4,0),0)</f>
        <v>0</v>
      </c>
      <c r="GK73" s="326" t="n">
        <f aca="false">IFERROR(VLOOKUP(GK59,$D$57:$G$60,4,0),0)</f>
        <v>0</v>
      </c>
      <c r="GL73" s="290"/>
      <c r="GT73" s="107"/>
      <c r="GV73" s="326" t="n">
        <f aca="false">IFERROR(VLOOKUP(GX59,$B$57:$F$60,5,0),0)</f>
        <v>0</v>
      </c>
      <c r="GW73" s="327" t="n">
        <f aca="false">IFERROR(VLOOKUP(GX62,$D$62:$G$63,4,0),0)</f>
        <v>0</v>
      </c>
      <c r="GX73" s="326" t="n">
        <f aca="false">IFERROR(VLOOKUP(GX59,$D$57:$G$60,4,0),0)</f>
        <v>0</v>
      </c>
      <c r="GY73" s="290"/>
      <c r="HG73" s="107"/>
      <c r="HI73" s="326" t="n">
        <f aca="false">IFERROR(VLOOKUP(HK59,$B$57:$F$60,5,0),0)</f>
        <v>0</v>
      </c>
      <c r="HJ73" s="327" t="n">
        <f aca="false">IFERROR(VLOOKUP(HK62,$D$62:$G$63,4,0),0)</f>
        <v>0</v>
      </c>
      <c r="HK73" s="326" t="n">
        <f aca="false">IFERROR(VLOOKUP(HK59,$D$57:$G$60,4,0),0)</f>
        <v>0</v>
      </c>
      <c r="HL73" s="290"/>
      <c r="HT73" s="107"/>
      <c r="HV73" s="326" t="n">
        <f aca="false">IFERROR(VLOOKUP(HX59,$B$57:$F$60,5,0),0)</f>
        <v>0</v>
      </c>
      <c r="HW73" s="327" t="n">
        <f aca="false">IFERROR(VLOOKUP(HX62,$D$62:$G$63,4,0),0)</f>
        <v>0</v>
      </c>
      <c r="HX73" s="326" t="n">
        <f aca="false">IFERROR(VLOOKUP(HX59,$D$57:$G$60,4,0),0)</f>
        <v>0</v>
      </c>
      <c r="HY73" s="290"/>
      <c r="IG73" s="107"/>
      <c r="II73" s="326" t="n">
        <f aca="false">IFERROR(VLOOKUP(IK59,$B$57:$F$60,5,0),0)</f>
        <v>0</v>
      </c>
      <c r="IJ73" s="327" t="n">
        <f aca="false">IFERROR(VLOOKUP(IK62,$D$62:$G$63,4,0),0)</f>
        <v>0</v>
      </c>
      <c r="IK73" s="326" t="n">
        <f aca="false">IFERROR(VLOOKUP(IK59,$D$57:$G$60,4,0),0)</f>
        <v>0</v>
      </c>
      <c r="IL73" s="290"/>
      <c r="IT73" s="107"/>
      <c r="IV73" s="326" t="n">
        <f aca="false">IFERROR(VLOOKUP(IX59,$B$57:$F$60,5,0),0)</f>
        <v>0</v>
      </c>
      <c r="IW73" s="327" t="n">
        <f aca="false">IFERROR(VLOOKUP(IX62,$D$62:$G$63,4,0),0)</f>
        <v>0</v>
      </c>
      <c r="IX73" s="326" t="n">
        <f aca="false">IFERROR(VLOOKUP(IX59,$D$57:$G$60,4,0),0)</f>
        <v>0</v>
      </c>
      <c r="IY73" s="290"/>
      <c r="JG73" s="107"/>
      <c r="JI73" s="326" t="n">
        <f aca="false">IFERROR(VLOOKUP(JK59,$B$57:$F$60,5,0),0)</f>
        <v>0</v>
      </c>
      <c r="JJ73" s="327" t="n">
        <f aca="false">IFERROR(VLOOKUP(JK62,$D$62:$G$63,4,0),0)</f>
        <v>0</v>
      </c>
      <c r="JK73" s="326" t="n">
        <f aca="false">IFERROR(VLOOKUP(JK59,$D$57:$G$60,4,0),0)</f>
        <v>0</v>
      </c>
      <c r="JL73" s="290"/>
      <c r="JT73" s="107"/>
      <c r="JV73" s="326" t="n">
        <f aca="false">IFERROR(VLOOKUP(JX59,$B$57:$F$60,5,0),0)</f>
        <v>0</v>
      </c>
      <c r="JW73" s="327" t="n">
        <f aca="false">IFERROR(VLOOKUP(JX62,$D$62:$G$63,4,0),0)</f>
        <v>0</v>
      </c>
      <c r="JX73" s="326" t="n">
        <f aca="false">IFERROR(VLOOKUP(JX59,$D$57:$G$60,4,0),0)</f>
        <v>0</v>
      </c>
      <c r="JY73" s="290"/>
      <c r="KG73" s="107"/>
      <c r="KI73" s="326" t="n">
        <f aca="false">IFERROR(VLOOKUP(KK59,$B$57:$F$60,5,0),0)</f>
        <v>0</v>
      </c>
      <c r="KJ73" s="327" t="n">
        <f aca="false">IFERROR(VLOOKUP(KK62,$D$62:$G$63,4,0),0)</f>
        <v>0</v>
      </c>
      <c r="KK73" s="326" t="n">
        <f aca="false">IFERROR(VLOOKUP(KK59,$D$57:$G$60,4,0),0)</f>
        <v>0</v>
      </c>
      <c r="KL73" s="290"/>
      <c r="KT73" s="107"/>
      <c r="KV73" s="326" t="n">
        <f aca="false">IFERROR(VLOOKUP(KX59,$B$57:$F$60,5,0),0)</f>
        <v>0</v>
      </c>
      <c r="KW73" s="327" t="n">
        <f aca="false">IFERROR(VLOOKUP(KX62,$D$62:$G$63,4,0),0)</f>
        <v>0</v>
      </c>
      <c r="KX73" s="326" t="n">
        <f aca="false">IFERROR(VLOOKUP(KX59,$D$57:$G$60,4,0),0)</f>
        <v>0</v>
      </c>
      <c r="KY73" s="290"/>
      <c r="LG73" s="107"/>
      <c r="LI73" s="326" t="n">
        <f aca="false">IFERROR(VLOOKUP(LK59,$B$57:$F$60,5,0),0)</f>
        <v>0</v>
      </c>
      <c r="LJ73" s="327" t="n">
        <f aca="false">IFERROR(VLOOKUP(LK62,$D$62:$G$63,4,0),0)</f>
        <v>0</v>
      </c>
      <c r="LK73" s="326" t="n">
        <f aca="false">IFERROR(VLOOKUP(LK59,$D$57:$G$60,4,0),0)</f>
        <v>0</v>
      </c>
      <c r="LL73" s="290"/>
      <c r="LT73" s="107"/>
      <c r="LV73" s="326" t="n">
        <f aca="false">IFERROR(VLOOKUP(LX59,$B$57:$F$60,5,0),0)</f>
        <v>0</v>
      </c>
      <c r="LW73" s="327" t="n">
        <f aca="false">IFERROR(VLOOKUP(LX62,$D$62:$G$63,4,0),0)</f>
        <v>0</v>
      </c>
      <c r="LX73" s="326" t="n">
        <f aca="false">IFERROR(VLOOKUP(LX59,$D$57:$G$60,4,0),0)</f>
        <v>0</v>
      </c>
      <c r="LY73" s="290"/>
      <c r="MG73" s="107"/>
    </row>
    <row r="74" customFormat="false" ht="15.75" hidden="false" customHeight="true" outlineLevel="0" collapsed="false">
      <c r="A74" s="153"/>
      <c r="B74" s="288"/>
      <c r="C74" s="288"/>
      <c r="D74" s="288"/>
      <c r="E74" s="288"/>
      <c r="F74" s="288"/>
      <c r="G74" s="288"/>
      <c r="H74" s="288"/>
      <c r="I74" s="326" t="n">
        <f aca="false">IFERROR(VLOOKUP(K60,$B$57:$F$60,5,0),0)</f>
        <v>0</v>
      </c>
      <c r="J74" s="327" t="n">
        <f aca="false">IFERROR(VLOOKUP(K63,$D$62:$G$63,4,0),0)</f>
        <v>0</v>
      </c>
      <c r="K74" s="326" t="n">
        <f aca="false">IFERROR(VLOOKUP(K60,$D$57:$G$60,4,0),0)</f>
        <v>0</v>
      </c>
      <c r="L74" s="290"/>
      <c r="T74" s="107"/>
      <c r="V74" s="326" t="n">
        <f aca="false">IFERROR(VLOOKUP(X60,$B$57:$F$60,5,0),0)</f>
        <v>0</v>
      </c>
      <c r="W74" s="327" t="n">
        <f aca="false">IFERROR(VLOOKUP(X63,$D$62:$G$63,4,0),0)</f>
        <v>0</v>
      </c>
      <c r="X74" s="326" t="n">
        <f aca="false">IFERROR(VLOOKUP(X60,$D$57:$G$60,4,0),0)</f>
        <v>0</v>
      </c>
      <c r="Y74" s="290"/>
      <c r="AG74" s="107"/>
      <c r="AI74" s="326" t="n">
        <f aca="false">IFERROR(VLOOKUP(AK60,$B$57:$F$60,5,0),0)</f>
        <v>0</v>
      </c>
      <c r="AJ74" s="327" t="n">
        <f aca="false">IFERROR(VLOOKUP(AK63,$D$62:$G$63,4,0),0)</f>
        <v>0</v>
      </c>
      <c r="AK74" s="326" t="n">
        <f aca="false">IFERROR(VLOOKUP(AK60,$D$57:$G$60,4,0),0)</f>
        <v>0</v>
      </c>
      <c r="AL74" s="290"/>
      <c r="AT74" s="107"/>
      <c r="AV74" s="326" t="n">
        <f aca="false">IFERROR(VLOOKUP(AX60,$B$57:$F$60,5,0),0)</f>
        <v>0</v>
      </c>
      <c r="AW74" s="327" t="n">
        <f aca="false">IFERROR(VLOOKUP(AX63,$D$62:$G$63,4,0),0)</f>
        <v>0</v>
      </c>
      <c r="AX74" s="326" t="n">
        <f aca="false">IFERROR(VLOOKUP(AX60,$D$57:$G$60,4,0),0)</f>
        <v>0</v>
      </c>
      <c r="AY74" s="290"/>
      <c r="BG74" s="107"/>
      <c r="BI74" s="326" t="n">
        <f aca="false">IFERROR(VLOOKUP(BK60,$B$57:$F$60,5,0),0)</f>
        <v>0</v>
      </c>
      <c r="BJ74" s="327" t="n">
        <f aca="false">IFERROR(VLOOKUP(BK63,$D$62:$G$63,4,0),0)</f>
        <v>0</v>
      </c>
      <c r="BK74" s="326" t="n">
        <f aca="false">IFERROR(VLOOKUP(BK60,$D$57:$G$60,4,0),0)</f>
        <v>0</v>
      </c>
      <c r="BL74" s="290"/>
      <c r="BT74" s="107"/>
      <c r="BV74" s="326" t="n">
        <f aca="false">IFERROR(VLOOKUP(BX60,$B$57:$F$60,5,0),0)</f>
        <v>0</v>
      </c>
      <c r="BW74" s="327" t="n">
        <f aca="false">IFERROR(VLOOKUP(BX63,$D$62:$G$63,4,0),0)</f>
        <v>0</v>
      </c>
      <c r="BX74" s="326" t="n">
        <f aca="false">IFERROR(VLOOKUP(BX60,$D$57:$G$60,4,0),0)</f>
        <v>0</v>
      </c>
      <c r="BY74" s="290"/>
      <c r="CG74" s="107"/>
      <c r="CI74" s="326" t="n">
        <f aca="false">IFERROR(VLOOKUP(CK60,$B$57:$F$60,5,0),0)</f>
        <v>0</v>
      </c>
      <c r="CJ74" s="327" t="n">
        <f aca="false">IFERROR(VLOOKUP(CK63,$D$62:$G$63,4,0),0)</f>
        <v>0</v>
      </c>
      <c r="CK74" s="326" t="n">
        <f aca="false">IFERROR(VLOOKUP(CK60,$D$57:$G$60,4,0),0)</f>
        <v>0</v>
      </c>
      <c r="CL74" s="290"/>
      <c r="CT74" s="107"/>
      <c r="CV74" s="326" t="n">
        <f aca="false">IFERROR(VLOOKUP(CX60,$B$57:$F$60,5,0),0)</f>
        <v>0</v>
      </c>
      <c r="CW74" s="327" t="n">
        <f aca="false">IFERROR(VLOOKUP(CX63,$D$62:$G$63,4,0),0)</f>
        <v>0</v>
      </c>
      <c r="CX74" s="326" t="n">
        <f aca="false">IFERROR(VLOOKUP(CX60,$D$57:$G$60,4,0),0)</f>
        <v>0</v>
      </c>
      <c r="CY74" s="290"/>
      <c r="DG74" s="107"/>
      <c r="DI74" s="326" t="n">
        <f aca="false">IFERROR(VLOOKUP(DK60,$B$57:$F$60,5,0),0)</f>
        <v>0</v>
      </c>
      <c r="DJ74" s="327" t="n">
        <f aca="false">IFERROR(VLOOKUP(DK63,$D$62:$G$63,4,0),0)</f>
        <v>0</v>
      </c>
      <c r="DK74" s="326" t="n">
        <f aca="false">IFERROR(VLOOKUP(DK60,$D$57:$G$60,4,0),0)</f>
        <v>0</v>
      </c>
      <c r="DL74" s="290"/>
      <c r="DT74" s="107"/>
      <c r="DV74" s="326" t="n">
        <f aca="false">IFERROR(VLOOKUP(DX60,$B$57:$F$60,5,0),0)</f>
        <v>0</v>
      </c>
      <c r="DW74" s="327" t="n">
        <f aca="false">IFERROR(VLOOKUP(DX63,$D$62:$G$63,4,0),0)</f>
        <v>0</v>
      </c>
      <c r="DX74" s="326" t="n">
        <f aca="false">IFERROR(VLOOKUP(DX60,$D$57:$G$60,4,0),0)</f>
        <v>0</v>
      </c>
      <c r="DY74" s="290"/>
      <c r="EG74" s="107"/>
      <c r="EI74" s="326" t="n">
        <f aca="false">IFERROR(VLOOKUP(EK60,$B$57:$F$60,5,0),0)</f>
        <v>0</v>
      </c>
      <c r="EJ74" s="327" t="n">
        <f aca="false">IFERROR(VLOOKUP(EK63,$D$62:$G$63,4,0),0)</f>
        <v>0</v>
      </c>
      <c r="EK74" s="326" t="n">
        <f aca="false">IFERROR(VLOOKUP(EK60,$D$57:$G$60,4,0),0)</f>
        <v>0</v>
      </c>
      <c r="EL74" s="290"/>
      <c r="ET74" s="107"/>
      <c r="EV74" s="326" t="n">
        <f aca="false">IFERROR(VLOOKUP(EX60,$B$57:$F$60,5,0),0)</f>
        <v>0</v>
      </c>
      <c r="EW74" s="327" t="n">
        <f aca="false">IFERROR(VLOOKUP(EX63,$D$62:$G$63,4,0),0)</f>
        <v>0</v>
      </c>
      <c r="EX74" s="326" t="n">
        <f aca="false">IFERROR(VLOOKUP(EX60,$D$57:$G$60,4,0),0)</f>
        <v>0</v>
      </c>
      <c r="EY74" s="290"/>
      <c r="FG74" s="107"/>
      <c r="FI74" s="326" t="n">
        <f aca="false">IFERROR(VLOOKUP(FK60,$B$57:$F$60,5,0),0)</f>
        <v>0</v>
      </c>
      <c r="FJ74" s="327" t="n">
        <f aca="false">IFERROR(VLOOKUP(FK63,$D$62:$G$63,4,0),0)</f>
        <v>0</v>
      </c>
      <c r="FK74" s="326" t="n">
        <f aca="false">IFERROR(VLOOKUP(FK60,$D$57:$G$60,4,0),0)</f>
        <v>0</v>
      </c>
      <c r="FL74" s="290"/>
      <c r="FT74" s="107"/>
      <c r="FV74" s="326" t="n">
        <f aca="false">IFERROR(VLOOKUP(FX60,$B$57:$F$60,5,0),0)</f>
        <v>0</v>
      </c>
      <c r="FW74" s="327" t="n">
        <f aca="false">IFERROR(VLOOKUP(FX63,$D$62:$G$63,4,0),0)</f>
        <v>0</v>
      </c>
      <c r="FX74" s="326" t="n">
        <f aca="false">IFERROR(VLOOKUP(FX60,$D$57:$G$60,4,0),0)</f>
        <v>0</v>
      </c>
      <c r="FY74" s="290"/>
      <c r="GG74" s="107"/>
      <c r="GI74" s="326" t="n">
        <f aca="false">IFERROR(VLOOKUP(GK60,$B$57:$F$60,5,0),0)</f>
        <v>0</v>
      </c>
      <c r="GJ74" s="327" t="n">
        <f aca="false">IFERROR(VLOOKUP(GK63,$D$62:$G$63,4,0),0)</f>
        <v>0</v>
      </c>
      <c r="GK74" s="326" t="n">
        <f aca="false">IFERROR(VLOOKUP(GK60,$D$57:$G$60,4,0),0)</f>
        <v>0</v>
      </c>
      <c r="GL74" s="290"/>
      <c r="GT74" s="107"/>
      <c r="GV74" s="326" t="n">
        <f aca="false">IFERROR(VLOOKUP(GX60,$B$57:$F$60,5,0),0)</f>
        <v>0</v>
      </c>
      <c r="GW74" s="327" t="n">
        <f aca="false">IFERROR(VLOOKUP(GX63,$D$62:$G$63,4,0),0)</f>
        <v>0</v>
      </c>
      <c r="GX74" s="326" t="n">
        <f aca="false">IFERROR(VLOOKUP(GX60,$D$57:$G$60,4,0),0)</f>
        <v>0</v>
      </c>
      <c r="GY74" s="290"/>
      <c r="HG74" s="107"/>
      <c r="HI74" s="326" t="n">
        <f aca="false">IFERROR(VLOOKUP(HK60,$B$57:$F$60,5,0),0)</f>
        <v>0</v>
      </c>
      <c r="HJ74" s="327" t="n">
        <f aca="false">IFERROR(VLOOKUP(HK63,$D$62:$G$63,4,0),0)</f>
        <v>0</v>
      </c>
      <c r="HK74" s="326" t="n">
        <f aca="false">IFERROR(VLOOKUP(HK60,$D$57:$G$60,4,0),0)</f>
        <v>0</v>
      </c>
      <c r="HL74" s="290"/>
      <c r="HT74" s="107"/>
      <c r="HV74" s="326" t="n">
        <f aca="false">IFERROR(VLOOKUP(HX60,$B$57:$F$60,5,0),0)</f>
        <v>0</v>
      </c>
      <c r="HW74" s="327" t="n">
        <f aca="false">IFERROR(VLOOKUP(HX63,$D$62:$G$63,4,0),0)</f>
        <v>0</v>
      </c>
      <c r="HX74" s="326" t="n">
        <f aca="false">IFERROR(VLOOKUP(HX60,$D$57:$G$60,4,0),0)</f>
        <v>0</v>
      </c>
      <c r="HY74" s="290"/>
      <c r="IG74" s="107"/>
      <c r="II74" s="326" t="n">
        <f aca="false">IFERROR(VLOOKUP(IK60,$B$57:$F$60,5,0),0)</f>
        <v>0</v>
      </c>
      <c r="IJ74" s="327" t="n">
        <f aca="false">IFERROR(VLOOKUP(IK63,$D$62:$G$63,4,0),0)</f>
        <v>0</v>
      </c>
      <c r="IK74" s="326" t="n">
        <f aca="false">IFERROR(VLOOKUP(IK60,$D$57:$G$60,4,0),0)</f>
        <v>0</v>
      </c>
      <c r="IL74" s="290"/>
      <c r="IT74" s="107"/>
      <c r="IV74" s="326" t="n">
        <f aca="false">IFERROR(VLOOKUP(IX60,$B$57:$F$60,5,0),0)</f>
        <v>0</v>
      </c>
      <c r="IW74" s="327" t="n">
        <f aca="false">IFERROR(VLOOKUP(IX63,$D$62:$G$63,4,0),0)</f>
        <v>0</v>
      </c>
      <c r="IX74" s="326" t="n">
        <f aca="false">IFERROR(VLOOKUP(IX60,$D$57:$G$60,4,0),0)</f>
        <v>0</v>
      </c>
      <c r="IY74" s="290"/>
      <c r="JG74" s="107"/>
      <c r="JI74" s="326" t="n">
        <f aca="false">IFERROR(VLOOKUP(JK60,$B$57:$F$60,5,0),0)</f>
        <v>0</v>
      </c>
      <c r="JJ74" s="327" t="n">
        <f aca="false">IFERROR(VLOOKUP(JK63,$D$62:$G$63,4,0),0)</f>
        <v>0</v>
      </c>
      <c r="JK74" s="326" t="n">
        <f aca="false">IFERROR(VLOOKUP(JK60,$D$57:$G$60,4,0),0)</f>
        <v>0</v>
      </c>
      <c r="JL74" s="290"/>
      <c r="JT74" s="107"/>
      <c r="JV74" s="326" t="n">
        <f aca="false">IFERROR(VLOOKUP(JX60,$B$57:$F$60,5,0),0)</f>
        <v>0</v>
      </c>
      <c r="JW74" s="327" t="n">
        <f aca="false">IFERROR(VLOOKUP(JX63,$D$62:$G$63,4,0),0)</f>
        <v>0</v>
      </c>
      <c r="JX74" s="326" t="n">
        <f aca="false">IFERROR(VLOOKUP(JX60,$D$57:$G$60,4,0),0)</f>
        <v>0</v>
      </c>
      <c r="JY74" s="290"/>
      <c r="KG74" s="107"/>
      <c r="KI74" s="326" t="n">
        <f aca="false">IFERROR(VLOOKUP(KK60,$B$57:$F$60,5,0),0)</f>
        <v>0</v>
      </c>
      <c r="KJ74" s="327" t="n">
        <f aca="false">IFERROR(VLOOKUP(KK63,$D$62:$G$63,4,0),0)</f>
        <v>0</v>
      </c>
      <c r="KK74" s="326" t="n">
        <f aca="false">IFERROR(VLOOKUP(KK60,$D$57:$G$60,4,0),0)</f>
        <v>0</v>
      </c>
      <c r="KL74" s="290"/>
      <c r="KT74" s="107"/>
      <c r="KV74" s="326" t="n">
        <f aca="false">IFERROR(VLOOKUP(KX60,$B$57:$F$60,5,0),0)</f>
        <v>0</v>
      </c>
      <c r="KW74" s="327" t="n">
        <f aca="false">IFERROR(VLOOKUP(KX63,$D$62:$G$63,4,0),0)</f>
        <v>0</v>
      </c>
      <c r="KX74" s="326" t="n">
        <f aca="false">IFERROR(VLOOKUP(KX60,$D$57:$G$60,4,0),0)</f>
        <v>0</v>
      </c>
      <c r="KY74" s="290"/>
      <c r="LG74" s="107"/>
      <c r="LI74" s="326" t="n">
        <f aca="false">IFERROR(VLOOKUP(LK60,$B$57:$F$60,5,0),0)</f>
        <v>0</v>
      </c>
      <c r="LJ74" s="327" t="n">
        <f aca="false">IFERROR(VLOOKUP(LK63,$D$62:$G$63,4,0),0)</f>
        <v>0</v>
      </c>
      <c r="LK74" s="326" t="n">
        <f aca="false">IFERROR(VLOOKUP(LK60,$D$57:$G$60,4,0),0)</f>
        <v>0</v>
      </c>
      <c r="LL74" s="290"/>
      <c r="LT74" s="107"/>
      <c r="LV74" s="326" t="n">
        <f aca="false">IFERROR(VLOOKUP(LX60,$B$57:$F$60,5,0),0)</f>
        <v>0</v>
      </c>
      <c r="LW74" s="327" t="n">
        <f aca="false">IFERROR(VLOOKUP(LX63,$D$62:$G$63,4,0),0)</f>
        <v>0</v>
      </c>
      <c r="LX74" s="326" t="n">
        <f aca="false">IFERROR(VLOOKUP(LX60,$D$57:$G$60,4,0),0)</f>
        <v>0</v>
      </c>
      <c r="LY74" s="290"/>
      <c r="MG74" s="107"/>
    </row>
    <row r="75" customFormat="false" ht="15.75" hidden="false" customHeight="true" outlineLevel="0" collapsed="false">
      <c r="A75" s="153"/>
      <c r="B75" s="288"/>
      <c r="C75" s="288"/>
      <c r="D75" s="288"/>
      <c r="E75" s="288"/>
      <c r="F75" s="288"/>
      <c r="G75" s="288"/>
      <c r="H75" s="288"/>
      <c r="I75" s="289"/>
      <c r="J75" s="290"/>
      <c r="K75" s="290"/>
      <c r="L75" s="290"/>
      <c r="T75" s="107"/>
      <c r="V75" s="290"/>
      <c r="W75" s="290"/>
      <c r="X75" s="290"/>
      <c r="Y75" s="290"/>
      <c r="AG75" s="107"/>
      <c r="AI75" s="290"/>
      <c r="AJ75" s="290"/>
      <c r="AK75" s="290"/>
      <c r="AL75" s="290"/>
      <c r="AT75" s="107"/>
      <c r="AV75" s="290"/>
      <c r="AW75" s="290"/>
      <c r="AX75" s="290"/>
      <c r="AY75" s="290"/>
      <c r="BG75" s="107"/>
      <c r="BI75" s="290"/>
      <c r="BJ75" s="290"/>
      <c r="BK75" s="290"/>
      <c r="BL75" s="290"/>
      <c r="BT75" s="107"/>
      <c r="BV75" s="290"/>
      <c r="BW75" s="290"/>
      <c r="BX75" s="290"/>
      <c r="BY75" s="290"/>
      <c r="CG75" s="107"/>
      <c r="CI75" s="290"/>
      <c r="CJ75" s="290"/>
      <c r="CK75" s="290"/>
      <c r="CL75" s="290"/>
      <c r="CT75" s="107"/>
      <c r="CV75" s="290"/>
      <c r="CW75" s="290"/>
      <c r="CX75" s="290"/>
      <c r="CY75" s="290"/>
      <c r="DG75" s="107"/>
      <c r="DI75" s="290"/>
      <c r="DJ75" s="290"/>
      <c r="DK75" s="290"/>
      <c r="DL75" s="290"/>
      <c r="DT75" s="107"/>
      <c r="DV75" s="290"/>
      <c r="DW75" s="290"/>
      <c r="DX75" s="290"/>
      <c r="DY75" s="290"/>
      <c r="EG75" s="107"/>
      <c r="EI75" s="290"/>
      <c r="EJ75" s="290"/>
      <c r="EK75" s="290"/>
      <c r="EL75" s="290"/>
      <c r="ET75" s="107"/>
      <c r="EV75" s="290"/>
      <c r="EW75" s="290"/>
      <c r="EX75" s="290"/>
      <c r="EY75" s="290"/>
      <c r="FG75" s="107"/>
      <c r="FI75" s="290"/>
      <c r="FJ75" s="290"/>
      <c r="FK75" s="290"/>
      <c r="FL75" s="290"/>
      <c r="FT75" s="107"/>
      <c r="FV75" s="290"/>
      <c r="FW75" s="290"/>
      <c r="FX75" s="290"/>
      <c r="FY75" s="290"/>
      <c r="GG75" s="107"/>
      <c r="GI75" s="290"/>
      <c r="GJ75" s="290"/>
      <c r="GK75" s="290"/>
      <c r="GL75" s="290"/>
      <c r="GT75" s="107"/>
      <c r="GV75" s="290"/>
      <c r="GW75" s="290"/>
      <c r="GX75" s="290"/>
      <c r="GY75" s="290"/>
      <c r="HG75" s="107"/>
      <c r="HI75" s="290"/>
      <c r="HJ75" s="290"/>
      <c r="HK75" s="290"/>
      <c r="HL75" s="290"/>
      <c r="HT75" s="107"/>
      <c r="HV75" s="290"/>
      <c r="HW75" s="290"/>
      <c r="HX75" s="290"/>
      <c r="HY75" s="290"/>
      <c r="IG75" s="107"/>
      <c r="II75" s="290"/>
      <c r="IJ75" s="290"/>
      <c r="IK75" s="290"/>
      <c r="IL75" s="290"/>
      <c r="IT75" s="107"/>
      <c r="IV75" s="290"/>
      <c r="IW75" s="290"/>
      <c r="IX75" s="290"/>
      <c r="IY75" s="290"/>
      <c r="JG75" s="107"/>
      <c r="JI75" s="290"/>
      <c r="JJ75" s="290"/>
      <c r="JK75" s="290"/>
      <c r="JL75" s="290"/>
      <c r="JT75" s="107"/>
      <c r="JV75" s="290"/>
      <c r="JW75" s="290"/>
      <c r="JX75" s="290"/>
      <c r="JY75" s="290"/>
      <c r="KG75" s="107"/>
      <c r="KI75" s="290"/>
      <c r="KJ75" s="290"/>
      <c r="KK75" s="290"/>
      <c r="KL75" s="290"/>
      <c r="KT75" s="107"/>
      <c r="KV75" s="290"/>
      <c r="KW75" s="290"/>
      <c r="KX75" s="290"/>
      <c r="KY75" s="290"/>
      <c r="LG75" s="107"/>
      <c r="LI75" s="290"/>
      <c r="LJ75" s="290"/>
      <c r="LK75" s="290"/>
      <c r="LL75" s="290"/>
      <c r="LT75" s="107"/>
      <c r="LV75" s="290"/>
      <c r="LW75" s="290"/>
      <c r="LX75" s="290"/>
      <c r="LY75" s="290"/>
      <c r="MG75" s="107"/>
    </row>
    <row r="76" customFormat="false" ht="15.75" hidden="false" customHeight="true" outlineLevel="0" collapsed="false">
      <c r="A76" s="153"/>
      <c r="B76" s="291" t="str">
        <f aca="false">Language!$E$198</f>
        <v>To predict the teams in the KO round, enter the team numbers in the yellow fields.</v>
      </c>
      <c r="C76" s="291"/>
      <c r="D76" s="291"/>
      <c r="E76" s="291"/>
      <c r="F76" s="291"/>
      <c r="G76" s="291"/>
      <c r="H76" s="291"/>
      <c r="I76" s="289"/>
      <c r="J76" s="290"/>
      <c r="K76" s="290"/>
      <c r="L76" s="290"/>
      <c r="T76" s="107"/>
      <c r="V76" s="290"/>
      <c r="W76" s="290"/>
      <c r="X76" s="290"/>
      <c r="Y76" s="290"/>
      <c r="AG76" s="107"/>
      <c r="AI76" s="290"/>
      <c r="AJ76" s="290"/>
      <c r="AK76" s="290"/>
      <c r="AL76" s="290"/>
      <c r="AT76" s="107"/>
      <c r="AV76" s="290"/>
      <c r="AW76" s="290"/>
      <c r="AX76" s="290"/>
      <c r="AY76" s="290"/>
      <c r="BG76" s="107"/>
      <c r="BI76" s="290"/>
      <c r="BJ76" s="290"/>
      <c r="BK76" s="290"/>
      <c r="BL76" s="290"/>
      <c r="BT76" s="107"/>
      <c r="BV76" s="290"/>
      <c r="BW76" s="290"/>
      <c r="BX76" s="290"/>
      <c r="BY76" s="290"/>
      <c r="CG76" s="107"/>
      <c r="CI76" s="290"/>
      <c r="CJ76" s="290"/>
      <c r="CK76" s="290"/>
      <c r="CL76" s="290"/>
      <c r="CT76" s="107"/>
      <c r="CV76" s="290"/>
      <c r="CW76" s="290"/>
      <c r="CX76" s="290"/>
      <c r="CY76" s="290"/>
      <c r="DG76" s="107"/>
      <c r="DI76" s="290"/>
      <c r="DJ76" s="290"/>
      <c r="DK76" s="290"/>
      <c r="DL76" s="290"/>
      <c r="DT76" s="107"/>
      <c r="DV76" s="290"/>
      <c r="DW76" s="290"/>
      <c r="DX76" s="290"/>
      <c r="DY76" s="290"/>
      <c r="EG76" s="107"/>
      <c r="EI76" s="290"/>
      <c r="EJ76" s="290"/>
      <c r="EK76" s="290"/>
      <c r="EL76" s="290"/>
      <c r="ET76" s="107"/>
      <c r="EV76" s="290"/>
      <c r="EW76" s="290"/>
      <c r="EX76" s="290"/>
      <c r="EY76" s="290"/>
      <c r="FG76" s="107"/>
      <c r="FI76" s="290"/>
      <c r="FJ76" s="290"/>
      <c r="FK76" s="290"/>
      <c r="FL76" s="290"/>
      <c r="FT76" s="107"/>
      <c r="FV76" s="290"/>
      <c r="FW76" s="290"/>
      <c r="FX76" s="290"/>
      <c r="FY76" s="290"/>
      <c r="GG76" s="107"/>
      <c r="GI76" s="290"/>
      <c r="GJ76" s="290"/>
      <c r="GK76" s="290"/>
      <c r="GL76" s="290"/>
      <c r="GT76" s="107"/>
      <c r="GV76" s="290"/>
      <c r="GW76" s="290"/>
      <c r="GX76" s="290"/>
      <c r="GY76" s="290"/>
      <c r="HG76" s="107"/>
      <c r="HI76" s="290"/>
      <c r="HJ76" s="290"/>
      <c r="HK76" s="290"/>
      <c r="HL76" s="290"/>
      <c r="HT76" s="107"/>
      <c r="HV76" s="290"/>
      <c r="HW76" s="290"/>
      <c r="HX76" s="290"/>
      <c r="HY76" s="290"/>
      <c r="IG76" s="107"/>
      <c r="II76" s="290"/>
      <c r="IJ76" s="290"/>
      <c r="IK76" s="290"/>
      <c r="IL76" s="290"/>
      <c r="IT76" s="107"/>
      <c r="IV76" s="290"/>
      <c r="IW76" s="290"/>
      <c r="IX76" s="290"/>
      <c r="IY76" s="290"/>
      <c r="JG76" s="107"/>
      <c r="JI76" s="290"/>
      <c r="JJ76" s="290"/>
      <c r="JK76" s="290"/>
      <c r="JL76" s="290"/>
      <c r="JT76" s="107"/>
      <c r="JV76" s="290"/>
      <c r="JW76" s="290"/>
      <c r="JX76" s="290"/>
      <c r="JY76" s="290"/>
      <c r="KG76" s="107"/>
      <c r="KI76" s="290"/>
      <c r="KJ76" s="290"/>
      <c r="KK76" s="290"/>
      <c r="KL76" s="290"/>
      <c r="KT76" s="107"/>
      <c r="KV76" s="290"/>
      <c r="KW76" s="290"/>
      <c r="KX76" s="290"/>
      <c r="KY76" s="290"/>
      <c r="LG76" s="107"/>
      <c r="LI76" s="290"/>
      <c r="LJ76" s="290"/>
      <c r="LK76" s="290"/>
      <c r="LL76" s="290"/>
      <c r="LT76" s="107"/>
      <c r="LV76" s="290"/>
      <c r="LW76" s="290"/>
      <c r="LX76" s="290"/>
      <c r="LY76" s="290"/>
      <c r="MG76" s="107"/>
    </row>
    <row r="77" customFormat="false" ht="15.75" hidden="false" customHeight="true" outlineLevel="0" collapsed="false">
      <c r="A77" s="153"/>
      <c r="B77" s="291"/>
      <c r="C77" s="291"/>
      <c r="D77" s="291"/>
      <c r="E77" s="291"/>
      <c r="F77" s="291"/>
      <c r="G77" s="291"/>
      <c r="H77" s="291"/>
      <c r="I77" s="289"/>
      <c r="J77" s="290"/>
      <c r="K77" s="290"/>
      <c r="L77" s="290"/>
      <c r="T77" s="107"/>
      <c r="V77" s="290"/>
      <c r="W77" s="290"/>
      <c r="X77" s="290"/>
      <c r="Y77" s="290"/>
      <c r="AG77" s="107"/>
      <c r="AI77" s="290"/>
      <c r="AJ77" s="290"/>
      <c r="AK77" s="290"/>
      <c r="AL77" s="290"/>
      <c r="AT77" s="107"/>
      <c r="AV77" s="290"/>
      <c r="AW77" s="290"/>
      <c r="AX77" s="290"/>
      <c r="AY77" s="290"/>
      <c r="BG77" s="107"/>
      <c r="BI77" s="290"/>
      <c r="BJ77" s="290"/>
      <c r="BK77" s="290"/>
      <c r="BL77" s="290"/>
      <c r="BT77" s="107"/>
      <c r="BV77" s="290"/>
      <c r="BW77" s="290"/>
      <c r="BX77" s="290"/>
      <c r="BY77" s="290"/>
      <c r="CG77" s="107"/>
      <c r="CI77" s="290"/>
      <c r="CJ77" s="290"/>
      <c r="CK77" s="290"/>
      <c r="CL77" s="290"/>
      <c r="CT77" s="107"/>
      <c r="CV77" s="290"/>
      <c r="CW77" s="290"/>
      <c r="CX77" s="290"/>
      <c r="CY77" s="290"/>
      <c r="DG77" s="107"/>
      <c r="DI77" s="290"/>
      <c r="DJ77" s="290"/>
      <c r="DK77" s="290"/>
      <c r="DL77" s="290"/>
      <c r="DT77" s="107"/>
      <c r="DV77" s="290"/>
      <c r="DW77" s="290"/>
      <c r="DX77" s="290"/>
      <c r="DY77" s="290"/>
      <c r="EG77" s="107"/>
      <c r="EI77" s="290"/>
      <c r="EJ77" s="290"/>
      <c r="EK77" s="290"/>
      <c r="EL77" s="290"/>
      <c r="ET77" s="107"/>
      <c r="EV77" s="290"/>
      <c r="EW77" s="290"/>
      <c r="EX77" s="290"/>
      <c r="EY77" s="290"/>
      <c r="FG77" s="107"/>
      <c r="FI77" s="290"/>
      <c r="FJ77" s="290"/>
      <c r="FK77" s="290"/>
      <c r="FL77" s="290"/>
      <c r="FT77" s="107"/>
      <c r="FV77" s="290"/>
      <c r="FW77" s="290"/>
      <c r="FX77" s="290"/>
      <c r="FY77" s="290"/>
      <c r="GG77" s="107"/>
      <c r="GI77" s="290"/>
      <c r="GJ77" s="290"/>
      <c r="GK77" s="290"/>
      <c r="GL77" s="290"/>
      <c r="GT77" s="107"/>
      <c r="GV77" s="290"/>
      <c r="GW77" s="290"/>
      <c r="GX77" s="290"/>
      <c r="GY77" s="290"/>
      <c r="HG77" s="107"/>
      <c r="HI77" s="290"/>
      <c r="HJ77" s="290"/>
      <c r="HK77" s="290"/>
      <c r="HL77" s="290"/>
      <c r="HT77" s="107"/>
      <c r="HV77" s="290"/>
      <c r="HW77" s="290"/>
      <c r="HX77" s="290"/>
      <c r="HY77" s="290"/>
      <c r="IG77" s="107"/>
      <c r="II77" s="290"/>
      <c r="IJ77" s="290"/>
      <c r="IK77" s="290"/>
      <c r="IL77" s="290"/>
      <c r="IT77" s="107"/>
      <c r="IV77" s="290"/>
      <c r="IW77" s="290"/>
      <c r="IX77" s="290"/>
      <c r="IY77" s="290"/>
      <c r="JG77" s="107"/>
      <c r="JI77" s="290"/>
      <c r="JJ77" s="290"/>
      <c r="JK77" s="290"/>
      <c r="JL77" s="290"/>
      <c r="JT77" s="107"/>
      <c r="JV77" s="290"/>
      <c r="JW77" s="290"/>
      <c r="JX77" s="290"/>
      <c r="JY77" s="290"/>
      <c r="KG77" s="107"/>
      <c r="KI77" s="290"/>
      <c r="KJ77" s="290"/>
      <c r="KK77" s="290"/>
      <c r="KL77" s="290"/>
      <c r="KT77" s="107"/>
      <c r="KV77" s="290"/>
      <c r="KW77" s="290"/>
      <c r="KX77" s="290"/>
      <c r="KY77" s="290"/>
      <c r="LG77" s="107"/>
      <c r="LI77" s="290"/>
      <c r="LJ77" s="290"/>
      <c r="LK77" s="290"/>
      <c r="LL77" s="290"/>
      <c r="LT77" s="107"/>
      <c r="LV77" s="290"/>
      <c r="LW77" s="290"/>
      <c r="LX77" s="290"/>
      <c r="LY77" s="290"/>
      <c r="MG77" s="107"/>
    </row>
    <row r="78" customFormat="false" ht="15.75" hidden="false" customHeight="true" outlineLevel="0" collapsed="false">
      <c r="A78" s="153"/>
      <c r="B78" s="291"/>
      <c r="C78" s="291"/>
      <c r="D78" s="291"/>
      <c r="E78" s="291"/>
      <c r="F78" s="291"/>
      <c r="G78" s="291"/>
      <c r="H78" s="291"/>
      <c r="I78" s="289"/>
      <c r="J78" s="290"/>
      <c r="K78" s="290"/>
      <c r="L78" s="290"/>
      <c r="T78" s="107"/>
      <c r="V78" s="290"/>
      <c r="W78" s="290"/>
      <c r="X78" s="290"/>
      <c r="Y78" s="290"/>
      <c r="AG78" s="107"/>
      <c r="AI78" s="290"/>
      <c r="AJ78" s="290"/>
      <c r="AK78" s="290"/>
      <c r="AL78" s="290"/>
      <c r="AT78" s="107"/>
      <c r="AV78" s="290"/>
      <c r="AW78" s="290"/>
      <c r="AX78" s="290"/>
      <c r="AY78" s="290"/>
      <c r="BG78" s="107"/>
      <c r="BI78" s="290"/>
      <c r="BJ78" s="290"/>
      <c r="BK78" s="290"/>
      <c r="BL78" s="290"/>
      <c r="BT78" s="107"/>
      <c r="BV78" s="290"/>
      <c r="BW78" s="290"/>
      <c r="BX78" s="290"/>
      <c r="BY78" s="290"/>
      <c r="CG78" s="107"/>
      <c r="CI78" s="290"/>
      <c r="CJ78" s="290"/>
      <c r="CK78" s="290"/>
      <c r="CL78" s="290"/>
      <c r="CT78" s="107"/>
      <c r="CV78" s="290"/>
      <c r="CW78" s="290"/>
      <c r="CX78" s="290"/>
      <c r="CY78" s="290"/>
      <c r="DG78" s="107"/>
      <c r="DI78" s="290"/>
      <c r="DJ78" s="290"/>
      <c r="DK78" s="290"/>
      <c r="DL78" s="290"/>
      <c r="DT78" s="107"/>
      <c r="DV78" s="290"/>
      <c r="DW78" s="290"/>
      <c r="DX78" s="290"/>
      <c r="DY78" s="290"/>
      <c r="EG78" s="107"/>
      <c r="EI78" s="290"/>
      <c r="EJ78" s="290"/>
      <c r="EK78" s="290"/>
      <c r="EL78" s="290"/>
      <c r="ET78" s="107"/>
      <c r="EV78" s="290"/>
      <c r="EW78" s="290"/>
      <c r="EX78" s="290"/>
      <c r="EY78" s="290"/>
      <c r="FG78" s="107"/>
      <c r="FI78" s="290"/>
      <c r="FJ78" s="290"/>
      <c r="FK78" s="290"/>
      <c r="FL78" s="290"/>
      <c r="FT78" s="107"/>
      <c r="FV78" s="290"/>
      <c r="FW78" s="290"/>
      <c r="FX78" s="290"/>
      <c r="FY78" s="290"/>
      <c r="GG78" s="107"/>
      <c r="GI78" s="290"/>
      <c r="GJ78" s="290"/>
      <c r="GK78" s="290"/>
      <c r="GL78" s="290"/>
      <c r="GT78" s="107"/>
      <c r="GV78" s="290"/>
      <c r="GW78" s="290"/>
      <c r="GX78" s="290"/>
      <c r="GY78" s="290"/>
      <c r="HG78" s="107"/>
      <c r="HI78" s="290"/>
      <c r="HJ78" s="290"/>
      <c r="HK78" s="290"/>
      <c r="HL78" s="290"/>
      <c r="HT78" s="107"/>
      <c r="HV78" s="290"/>
      <c r="HW78" s="290"/>
      <c r="HX78" s="290"/>
      <c r="HY78" s="290"/>
      <c r="IG78" s="107"/>
      <c r="II78" s="290"/>
      <c r="IJ78" s="290"/>
      <c r="IK78" s="290"/>
      <c r="IL78" s="290"/>
      <c r="IT78" s="107"/>
      <c r="IV78" s="290"/>
      <c r="IW78" s="290"/>
      <c r="IX78" s="290"/>
      <c r="IY78" s="290"/>
      <c r="JG78" s="107"/>
      <c r="JI78" s="290"/>
      <c r="JJ78" s="290"/>
      <c r="JK78" s="290"/>
      <c r="JL78" s="290"/>
      <c r="JT78" s="107"/>
      <c r="JV78" s="290"/>
      <c r="JW78" s="290"/>
      <c r="JX78" s="290"/>
      <c r="JY78" s="290"/>
      <c r="KG78" s="107"/>
      <c r="KI78" s="290"/>
      <c r="KJ78" s="290"/>
      <c r="KK78" s="290"/>
      <c r="KL78" s="290"/>
      <c r="KT78" s="107"/>
      <c r="KV78" s="290"/>
      <c r="KW78" s="290"/>
      <c r="KX78" s="290"/>
      <c r="KY78" s="290"/>
      <c r="LG78" s="107"/>
      <c r="LI78" s="290"/>
      <c r="LJ78" s="290"/>
      <c r="LK78" s="290"/>
      <c r="LL78" s="290"/>
      <c r="LT78" s="107"/>
      <c r="LV78" s="290"/>
      <c r="LW78" s="290"/>
      <c r="LX78" s="290"/>
      <c r="LY78" s="290"/>
      <c r="MG78" s="107"/>
    </row>
    <row r="79" customFormat="false" ht="15.75" hidden="false" customHeight="true" outlineLevel="0" collapsed="false">
      <c r="A79" s="153"/>
      <c r="B79" s="292" t="str">
        <f aca="false">Language!$E$199</f>
        <v>The factors for the individual categories and other presettings can be selected on the 'PrSettings' worksheet.</v>
      </c>
      <c r="C79" s="292"/>
      <c r="D79" s="292"/>
      <c r="E79" s="292"/>
      <c r="F79" s="292"/>
      <c r="G79" s="292"/>
      <c r="H79" s="292"/>
      <c r="I79" s="107"/>
      <c r="J79" s="107"/>
      <c r="K79" s="107"/>
      <c r="L79" s="107"/>
      <c r="M79" s="107"/>
      <c r="N79" s="107"/>
      <c r="O79" s="107"/>
      <c r="P79" s="107"/>
      <c r="Q79" s="107"/>
      <c r="R79" s="107"/>
      <c r="S79" s="107"/>
      <c r="T79" s="107"/>
      <c r="V79" s="107"/>
      <c r="W79" s="107"/>
      <c r="X79" s="107"/>
      <c r="Y79" s="107"/>
      <c r="Z79" s="107"/>
      <c r="AA79" s="107"/>
      <c r="AB79" s="107"/>
      <c r="AC79" s="107"/>
      <c r="AD79" s="107"/>
      <c r="AE79" s="107"/>
      <c r="AF79" s="107"/>
      <c r="AG79" s="107"/>
      <c r="AI79" s="107"/>
      <c r="AJ79" s="107"/>
      <c r="AK79" s="107"/>
      <c r="AL79" s="107"/>
      <c r="AM79" s="107"/>
      <c r="AN79" s="107"/>
      <c r="AO79" s="107"/>
      <c r="AP79" s="107"/>
      <c r="AQ79" s="107"/>
      <c r="AR79" s="107"/>
      <c r="AS79" s="107"/>
      <c r="AT79" s="107"/>
      <c r="AV79" s="107"/>
      <c r="AW79" s="107"/>
      <c r="AX79" s="107"/>
      <c r="AY79" s="107"/>
      <c r="AZ79" s="107"/>
      <c r="BA79" s="107"/>
      <c r="BB79" s="107"/>
      <c r="BC79" s="107"/>
      <c r="BD79" s="107"/>
      <c r="BE79" s="107"/>
      <c r="BF79" s="107"/>
      <c r="BG79" s="107"/>
      <c r="BI79" s="107"/>
      <c r="BJ79" s="107"/>
      <c r="BK79" s="107"/>
      <c r="BL79" s="107"/>
      <c r="BM79" s="107"/>
      <c r="BN79" s="107"/>
      <c r="BO79" s="107"/>
      <c r="BP79" s="107"/>
      <c r="BQ79" s="107"/>
      <c r="BR79" s="107"/>
      <c r="BS79" s="107"/>
      <c r="BT79" s="107"/>
      <c r="BV79" s="107"/>
      <c r="BW79" s="107"/>
      <c r="BX79" s="107"/>
      <c r="BY79" s="107"/>
      <c r="BZ79" s="107"/>
      <c r="CA79" s="107"/>
      <c r="CB79" s="107"/>
      <c r="CC79" s="107"/>
      <c r="CD79" s="107"/>
      <c r="CE79" s="107"/>
      <c r="CF79" s="107"/>
      <c r="CG79" s="107"/>
      <c r="CI79" s="107"/>
      <c r="CJ79" s="107"/>
      <c r="CK79" s="107"/>
      <c r="CL79" s="107"/>
      <c r="CM79" s="107"/>
      <c r="CN79" s="107"/>
      <c r="CO79" s="107"/>
      <c r="CP79" s="107"/>
      <c r="CQ79" s="107"/>
      <c r="CR79" s="107"/>
      <c r="CS79" s="107"/>
      <c r="CT79" s="107"/>
      <c r="CV79" s="107"/>
      <c r="CW79" s="107"/>
      <c r="CX79" s="107"/>
      <c r="CY79" s="107"/>
      <c r="CZ79" s="107"/>
      <c r="DA79" s="107"/>
      <c r="DB79" s="107"/>
      <c r="DC79" s="107"/>
      <c r="DD79" s="107"/>
      <c r="DE79" s="107"/>
      <c r="DF79" s="107"/>
      <c r="DG79" s="107"/>
      <c r="DI79" s="107"/>
      <c r="DJ79" s="107"/>
      <c r="DK79" s="107"/>
      <c r="DL79" s="107"/>
      <c r="DM79" s="107"/>
      <c r="DN79" s="107"/>
      <c r="DO79" s="107"/>
      <c r="DP79" s="107"/>
      <c r="DQ79" s="107"/>
      <c r="DR79" s="107"/>
      <c r="DS79" s="107"/>
      <c r="DT79" s="107"/>
      <c r="DV79" s="107"/>
      <c r="DW79" s="107"/>
      <c r="DX79" s="107"/>
      <c r="DY79" s="107"/>
      <c r="DZ79" s="107"/>
      <c r="EA79" s="107"/>
      <c r="EB79" s="107"/>
      <c r="EC79" s="107"/>
      <c r="ED79" s="107"/>
      <c r="EE79" s="107"/>
      <c r="EF79" s="107"/>
      <c r="EG79" s="107"/>
      <c r="EI79" s="107"/>
      <c r="EJ79" s="107"/>
      <c r="EK79" s="107"/>
      <c r="EL79" s="107"/>
      <c r="EM79" s="107"/>
      <c r="EN79" s="107"/>
      <c r="EO79" s="107"/>
      <c r="EP79" s="107"/>
      <c r="EQ79" s="107"/>
      <c r="ER79" s="107"/>
      <c r="ES79" s="107"/>
      <c r="ET79" s="107"/>
      <c r="EV79" s="107"/>
      <c r="EW79" s="107"/>
      <c r="EX79" s="107"/>
      <c r="EY79" s="107"/>
      <c r="EZ79" s="107"/>
      <c r="FA79" s="107"/>
      <c r="FB79" s="107"/>
      <c r="FC79" s="107"/>
      <c r="FD79" s="107"/>
      <c r="FE79" s="107"/>
      <c r="FF79" s="107"/>
      <c r="FG79" s="107"/>
      <c r="FI79" s="107"/>
      <c r="FJ79" s="107"/>
      <c r="FK79" s="107"/>
      <c r="FL79" s="107"/>
      <c r="FM79" s="107"/>
      <c r="FN79" s="107"/>
      <c r="FO79" s="107"/>
      <c r="FP79" s="107"/>
      <c r="FQ79" s="107"/>
      <c r="FR79" s="107"/>
      <c r="FS79" s="107"/>
      <c r="FT79" s="107"/>
      <c r="FV79" s="107"/>
      <c r="FW79" s="107"/>
      <c r="FX79" s="107"/>
      <c r="FY79" s="107"/>
      <c r="FZ79" s="107"/>
      <c r="GA79" s="107"/>
      <c r="GB79" s="107"/>
      <c r="GC79" s="107"/>
      <c r="GD79" s="107"/>
      <c r="GE79" s="107"/>
      <c r="GF79" s="107"/>
      <c r="GG79" s="107"/>
      <c r="GI79" s="107"/>
      <c r="GJ79" s="107"/>
      <c r="GK79" s="107"/>
      <c r="GL79" s="107"/>
      <c r="GM79" s="107"/>
      <c r="GN79" s="107"/>
      <c r="GO79" s="107"/>
      <c r="GP79" s="107"/>
      <c r="GQ79" s="107"/>
      <c r="GR79" s="107"/>
      <c r="GS79" s="107"/>
      <c r="GT79" s="107"/>
      <c r="GV79" s="107"/>
      <c r="GW79" s="107"/>
      <c r="GX79" s="107"/>
      <c r="GY79" s="107"/>
      <c r="GZ79" s="107"/>
      <c r="HA79" s="107"/>
      <c r="HB79" s="107"/>
      <c r="HC79" s="107"/>
      <c r="HD79" s="107"/>
      <c r="HE79" s="107"/>
      <c r="HF79" s="107"/>
      <c r="HG79" s="107"/>
      <c r="HI79" s="107"/>
      <c r="HJ79" s="107"/>
      <c r="HK79" s="107"/>
      <c r="HL79" s="107"/>
      <c r="HM79" s="107"/>
      <c r="HN79" s="107"/>
      <c r="HO79" s="107"/>
      <c r="HP79" s="107"/>
      <c r="HQ79" s="107"/>
      <c r="HR79" s="107"/>
      <c r="HS79" s="107"/>
      <c r="HT79" s="107"/>
      <c r="HV79" s="107"/>
      <c r="HW79" s="107"/>
      <c r="HX79" s="107"/>
      <c r="HY79" s="107"/>
      <c r="HZ79" s="107"/>
      <c r="IA79" s="107"/>
      <c r="IB79" s="107"/>
      <c r="IC79" s="107"/>
      <c r="ID79" s="107"/>
      <c r="IE79" s="107"/>
      <c r="IF79" s="107"/>
      <c r="IG79" s="107"/>
      <c r="II79" s="107"/>
      <c r="IJ79" s="107"/>
      <c r="IK79" s="107"/>
      <c r="IL79" s="107"/>
      <c r="IM79" s="107"/>
      <c r="IN79" s="107"/>
      <c r="IO79" s="107"/>
      <c r="IP79" s="107"/>
      <c r="IQ79" s="107"/>
      <c r="IR79" s="107"/>
      <c r="IS79" s="107"/>
      <c r="IT79" s="107"/>
      <c r="IV79" s="107"/>
      <c r="IW79" s="107"/>
      <c r="IX79" s="107"/>
      <c r="IY79" s="107"/>
      <c r="IZ79" s="107"/>
      <c r="JA79" s="107"/>
      <c r="JB79" s="107"/>
      <c r="JC79" s="107"/>
      <c r="JD79" s="107"/>
      <c r="JE79" s="107"/>
      <c r="JF79" s="107"/>
      <c r="JG79" s="107"/>
      <c r="JI79" s="107"/>
      <c r="JJ79" s="107"/>
      <c r="JK79" s="107"/>
      <c r="JL79" s="107"/>
      <c r="JM79" s="107"/>
      <c r="JN79" s="107"/>
      <c r="JO79" s="107"/>
      <c r="JP79" s="107"/>
      <c r="JQ79" s="107"/>
      <c r="JR79" s="107"/>
      <c r="JS79" s="107"/>
      <c r="JT79" s="107"/>
      <c r="JV79" s="107"/>
      <c r="JW79" s="107"/>
      <c r="JX79" s="107"/>
      <c r="JY79" s="107"/>
      <c r="JZ79" s="107"/>
      <c r="KA79" s="107"/>
      <c r="KB79" s="107"/>
      <c r="KC79" s="107"/>
      <c r="KD79" s="107"/>
      <c r="KE79" s="107"/>
      <c r="KF79" s="107"/>
      <c r="KG79" s="107"/>
      <c r="KI79" s="107"/>
      <c r="KJ79" s="107"/>
      <c r="KK79" s="107"/>
      <c r="KL79" s="107"/>
      <c r="KM79" s="107"/>
      <c r="KN79" s="107"/>
      <c r="KO79" s="107"/>
      <c r="KP79" s="107"/>
      <c r="KQ79" s="107"/>
      <c r="KR79" s="107"/>
      <c r="KS79" s="107"/>
      <c r="KT79" s="107"/>
      <c r="KV79" s="107"/>
      <c r="KW79" s="107"/>
      <c r="KX79" s="107"/>
      <c r="KY79" s="107"/>
      <c r="KZ79" s="107"/>
      <c r="LA79" s="107"/>
      <c r="LB79" s="107"/>
      <c r="LC79" s="107"/>
      <c r="LD79" s="107"/>
      <c r="LE79" s="107"/>
      <c r="LF79" s="107"/>
      <c r="LG79" s="107"/>
      <c r="LI79" s="107"/>
      <c r="LJ79" s="107"/>
      <c r="LK79" s="107"/>
      <c r="LL79" s="107"/>
      <c r="LM79" s="107"/>
      <c r="LN79" s="107"/>
      <c r="LO79" s="107"/>
      <c r="LP79" s="107"/>
      <c r="LQ79" s="107"/>
      <c r="LR79" s="107"/>
      <c r="LS79" s="107"/>
      <c r="LT79" s="107"/>
      <c r="LV79" s="107"/>
      <c r="LW79" s="107"/>
      <c r="LX79" s="107"/>
      <c r="LY79" s="107"/>
      <c r="LZ79" s="107"/>
      <c r="MA79" s="107"/>
      <c r="MB79" s="107"/>
      <c r="MC79" s="107"/>
      <c r="MD79" s="107"/>
      <c r="ME79" s="107"/>
      <c r="MF79" s="107"/>
      <c r="MG79" s="107"/>
    </row>
    <row r="80" customFormat="false" ht="15.75" hidden="false" customHeight="true" outlineLevel="0" collapsed="false">
      <c r="A80" s="153"/>
      <c r="B80" s="292"/>
      <c r="C80" s="292"/>
      <c r="D80" s="292"/>
      <c r="E80" s="292"/>
      <c r="F80" s="292"/>
      <c r="G80" s="292"/>
      <c r="H80" s="292"/>
      <c r="I80" s="107"/>
      <c r="J80" s="107"/>
      <c r="K80" s="107"/>
      <c r="L80" s="107"/>
      <c r="M80" s="107"/>
      <c r="N80" s="107"/>
      <c r="O80" s="107"/>
      <c r="P80" s="107"/>
      <c r="Q80" s="107"/>
      <c r="R80" s="107"/>
      <c r="S80" s="107"/>
      <c r="T80" s="107"/>
      <c r="V80" s="107"/>
      <c r="W80" s="107"/>
      <c r="X80" s="107"/>
      <c r="Y80" s="107"/>
      <c r="Z80" s="107"/>
      <c r="AA80" s="107"/>
      <c r="AB80" s="107"/>
      <c r="AC80" s="107"/>
      <c r="AD80" s="107"/>
      <c r="AE80" s="107"/>
      <c r="AF80" s="107"/>
      <c r="AG80" s="107"/>
      <c r="AI80" s="107"/>
      <c r="AJ80" s="107"/>
      <c r="AK80" s="107"/>
      <c r="AL80" s="107"/>
      <c r="AM80" s="107"/>
      <c r="AN80" s="107"/>
      <c r="AO80" s="107"/>
      <c r="AP80" s="107"/>
      <c r="AQ80" s="107"/>
      <c r="AR80" s="107"/>
      <c r="AS80" s="107"/>
      <c r="AT80" s="107"/>
      <c r="AV80" s="107"/>
      <c r="AW80" s="107"/>
      <c r="AX80" s="107"/>
      <c r="AY80" s="107"/>
      <c r="AZ80" s="107"/>
      <c r="BA80" s="107"/>
      <c r="BB80" s="107"/>
      <c r="BC80" s="107"/>
      <c r="BD80" s="107"/>
      <c r="BE80" s="107"/>
      <c r="BF80" s="107"/>
      <c r="BG80" s="107"/>
      <c r="BI80" s="107"/>
      <c r="BJ80" s="107"/>
      <c r="BK80" s="107"/>
      <c r="BL80" s="107"/>
      <c r="BM80" s="107"/>
      <c r="BN80" s="107"/>
      <c r="BO80" s="107"/>
      <c r="BP80" s="107"/>
      <c r="BQ80" s="107"/>
      <c r="BR80" s="107"/>
      <c r="BS80" s="107"/>
      <c r="BT80" s="107"/>
      <c r="BV80" s="107"/>
      <c r="BW80" s="107"/>
      <c r="BX80" s="107"/>
      <c r="BY80" s="107"/>
      <c r="BZ80" s="107"/>
      <c r="CA80" s="107"/>
      <c r="CB80" s="107"/>
      <c r="CC80" s="107"/>
      <c r="CD80" s="107"/>
      <c r="CE80" s="107"/>
      <c r="CF80" s="107"/>
      <c r="CG80" s="107"/>
      <c r="CI80" s="107"/>
      <c r="CJ80" s="107"/>
      <c r="CK80" s="107"/>
      <c r="CL80" s="107"/>
      <c r="CM80" s="107"/>
      <c r="CN80" s="107"/>
      <c r="CO80" s="107"/>
      <c r="CP80" s="107"/>
      <c r="CQ80" s="107"/>
      <c r="CR80" s="107"/>
      <c r="CS80" s="107"/>
      <c r="CT80" s="107"/>
      <c r="CV80" s="107"/>
      <c r="CW80" s="107"/>
      <c r="CX80" s="107"/>
      <c r="CY80" s="107"/>
      <c r="CZ80" s="107"/>
      <c r="DA80" s="107"/>
      <c r="DB80" s="107"/>
      <c r="DC80" s="107"/>
      <c r="DD80" s="107"/>
      <c r="DE80" s="107"/>
      <c r="DF80" s="107"/>
      <c r="DG80" s="107"/>
      <c r="DI80" s="107"/>
      <c r="DJ80" s="107"/>
      <c r="DK80" s="107"/>
      <c r="DL80" s="107"/>
      <c r="DM80" s="107"/>
      <c r="DN80" s="107"/>
      <c r="DO80" s="107"/>
      <c r="DP80" s="107"/>
      <c r="DQ80" s="107"/>
      <c r="DR80" s="107"/>
      <c r="DS80" s="107"/>
      <c r="DT80" s="107"/>
      <c r="DV80" s="107"/>
      <c r="DW80" s="107"/>
      <c r="DX80" s="107"/>
      <c r="DY80" s="107"/>
      <c r="DZ80" s="107"/>
      <c r="EA80" s="107"/>
      <c r="EB80" s="107"/>
      <c r="EC80" s="107"/>
      <c r="ED80" s="107"/>
      <c r="EE80" s="107"/>
      <c r="EF80" s="107"/>
      <c r="EG80" s="107"/>
      <c r="EI80" s="107"/>
      <c r="EJ80" s="107"/>
      <c r="EK80" s="107"/>
      <c r="EL80" s="107"/>
      <c r="EM80" s="107"/>
      <c r="EN80" s="107"/>
      <c r="EO80" s="107"/>
      <c r="EP80" s="107"/>
      <c r="EQ80" s="107"/>
      <c r="ER80" s="107"/>
      <c r="ES80" s="107"/>
      <c r="ET80" s="107"/>
      <c r="EV80" s="107"/>
      <c r="EW80" s="107"/>
      <c r="EX80" s="107"/>
      <c r="EY80" s="107"/>
      <c r="EZ80" s="107"/>
      <c r="FA80" s="107"/>
      <c r="FB80" s="107"/>
      <c r="FC80" s="107"/>
      <c r="FD80" s="107"/>
      <c r="FE80" s="107"/>
      <c r="FF80" s="107"/>
      <c r="FG80" s="107"/>
      <c r="FI80" s="107"/>
      <c r="FJ80" s="107"/>
      <c r="FK80" s="107"/>
      <c r="FL80" s="107"/>
      <c r="FM80" s="107"/>
      <c r="FN80" s="107"/>
      <c r="FO80" s="107"/>
      <c r="FP80" s="107"/>
      <c r="FQ80" s="107"/>
      <c r="FR80" s="107"/>
      <c r="FS80" s="107"/>
      <c r="FT80" s="107"/>
      <c r="FV80" s="107"/>
      <c r="FW80" s="107"/>
      <c r="FX80" s="107"/>
      <c r="FY80" s="107"/>
      <c r="FZ80" s="107"/>
      <c r="GA80" s="107"/>
      <c r="GB80" s="107"/>
      <c r="GC80" s="107"/>
      <c r="GD80" s="107"/>
      <c r="GE80" s="107"/>
      <c r="GF80" s="107"/>
      <c r="GG80" s="107"/>
      <c r="GI80" s="107"/>
      <c r="GJ80" s="107"/>
      <c r="GK80" s="107"/>
      <c r="GL80" s="107"/>
      <c r="GM80" s="107"/>
      <c r="GN80" s="107"/>
      <c r="GO80" s="107"/>
      <c r="GP80" s="107"/>
      <c r="GQ80" s="107"/>
      <c r="GR80" s="107"/>
      <c r="GS80" s="107"/>
      <c r="GT80" s="107"/>
      <c r="GV80" s="107"/>
      <c r="GW80" s="107"/>
      <c r="GX80" s="107"/>
      <c r="GY80" s="107"/>
      <c r="GZ80" s="107"/>
      <c r="HA80" s="107"/>
      <c r="HB80" s="107"/>
      <c r="HC80" s="107"/>
      <c r="HD80" s="107"/>
      <c r="HE80" s="107"/>
      <c r="HF80" s="107"/>
      <c r="HG80" s="107"/>
      <c r="HI80" s="107"/>
      <c r="HJ80" s="107"/>
      <c r="HK80" s="107"/>
      <c r="HL80" s="107"/>
      <c r="HM80" s="107"/>
      <c r="HN80" s="107"/>
      <c r="HO80" s="107"/>
      <c r="HP80" s="107"/>
      <c r="HQ80" s="107"/>
      <c r="HR80" s="107"/>
      <c r="HS80" s="107"/>
      <c r="HT80" s="107"/>
      <c r="HV80" s="107"/>
      <c r="HW80" s="107"/>
      <c r="HX80" s="107"/>
      <c r="HY80" s="107"/>
      <c r="HZ80" s="107"/>
      <c r="IA80" s="107"/>
      <c r="IB80" s="107"/>
      <c r="IC80" s="107"/>
      <c r="ID80" s="107"/>
      <c r="IE80" s="107"/>
      <c r="IF80" s="107"/>
      <c r="IG80" s="107"/>
      <c r="II80" s="107"/>
      <c r="IJ80" s="107"/>
      <c r="IK80" s="107"/>
      <c r="IL80" s="107"/>
      <c r="IM80" s="107"/>
      <c r="IN80" s="107"/>
      <c r="IO80" s="107"/>
      <c r="IP80" s="107"/>
      <c r="IQ80" s="107"/>
      <c r="IR80" s="107"/>
      <c r="IS80" s="107"/>
      <c r="IT80" s="107"/>
      <c r="IV80" s="107"/>
      <c r="IW80" s="107"/>
      <c r="IX80" s="107"/>
      <c r="IY80" s="107"/>
      <c r="IZ80" s="107"/>
      <c r="JA80" s="107"/>
      <c r="JB80" s="107"/>
      <c r="JC80" s="107"/>
      <c r="JD80" s="107"/>
      <c r="JE80" s="107"/>
      <c r="JF80" s="107"/>
      <c r="JG80" s="107"/>
      <c r="JI80" s="107"/>
      <c r="JJ80" s="107"/>
      <c r="JK80" s="107"/>
      <c r="JL80" s="107"/>
      <c r="JM80" s="107"/>
      <c r="JN80" s="107"/>
      <c r="JO80" s="107"/>
      <c r="JP80" s="107"/>
      <c r="JQ80" s="107"/>
      <c r="JR80" s="107"/>
      <c r="JS80" s="107"/>
      <c r="JT80" s="107"/>
      <c r="JV80" s="107"/>
      <c r="JW80" s="107"/>
      <c r="JX80" s="107"/>
      <c r="JY80" s="107"/>
      <c r="JZ80" s="107"/>
      <c r="KA80" s="107"/>
      <c r="KB80" s="107"/>
      <c r="KC80" s="107"/>
      <c r="KD80" s="107"/>
      <c r="KE80" s="107"/>
      <c r="KF80" s="107"/>
      <c r="KG80" s="107"/>
      <c r="KI80" s="107"/>
      <c r="KJ80" s="107"/>
      <c r="KK80" s="107"/>
      <c r="KL80" s="107"/>
      <c r="KM80" s="107"/>
      <c r="KN80" s="107"/>
      <c r="KO80" s="107"/>
      <c r="KP80" s="107"/>
      <c r="KQ80" s="107"/>
      <c r="KR80" s="107"/>
      <c r="KS80" s="107"/>
      <c r="KT80" s="107"/>
      <c r="KV80" s="107"/>
      <c r="KW80" s="107"/>
      <c r="KX80" s="107"/>
      <c r="KY80" s="107"/>
      <c r="KZ80" s="107"/>
      <c r="LA80" s="107"/>
      <c r="LB80" s="107"/>
      <c r="LC80" s="107"/>
      <c r="LD80" s="107"/>
      <c r="LE80" s="107"/>
      <c r="LF80" s="107"/>
      <c r="LG80" s="107"/>
      <c r="LI80" s="107"/>
      <c r="LJ80" s="107"/>
      <c r="LK80" s="107"/>
      <c r="LL80" s="107"/>
      <c r="LM80" s="107"/>
      <c r="LN80" s="107"/>
      <c r="LO80" s="107"/>
      <c r="LP80" s="107"/>
      <c r="LQ80" s="107"/>
      <c r="LR80" s="107"/>
      <c r="LS80" s="107"/>
      <c r="LT80" s="107"/>
      <c r="LV80" s="107"/>
      <c r="LW80" s="107"/>
      <c r="LX80" s="107"/>
      <c r="LY80" s="107"/>
      <c r="LZ80" s="107"/>
      <c r="MA80" s="107"/>
      <c r="MB80" s="107"/>
      <c r="MC80" s="107"/>
      <c r="MD80" s="107"/>
      <c r="ME80" s="107"/>
      <c r="MF80" s="107"/>
      <c r="MG80" s="107"/>
    </row>
    <row r="81" customFormat="false" ht="15.75" hidden="false" customHeight="true" outlineLevel="0" collapsed="false">
      <c r="A81" s="153"/>
      <c r="B81" s="292"/>
      <c r="C81" s="292"/>
      <c r="D81" s="292"/>
      <c r="E81" s="292"/>
      <c r="F81" s="292"/>
      <c r="G81" s="292"/>
      <c r="H81" s="292"/>
      <c r="I81" s="107"/>
      <c r="J81" s="107"/>
      <c r="K81" s="107"/>
      <c r="L81" s="107"/>
      <c r="M81" s="107"/>
      <c r="N81" s="107"/>
      <c r="O81" s="107"/>
      <c r="P81" s="107"/>
      <c r="Q81" s="107"/>
      <c r="R81" s="107"/>
      <c r="S81" s="107"/>
      <c r="T81" s="107"/>
      <c r="V81" s="107"/>
      <c r="W81" s="107"/>
      <c r="X81" s="107"/>
      <c r="Y81" s="107"/>
      <c r="Z81" s="107"/>
      <c r="AA81" s="107"/>
      <c r="AB81" s="107"/>
      <c r="AC81" s="107"/>
      <c r="AD81" s="107"/>
      <c r="AE81" s="107"/>
      <c r="AF81" s="107"/>
      <c r="AG81" s="107"/>
      <c r="AI81" s="107"/>
      <c r="AJ81" s="107"/>
      <c r="AK81" s="107"/>
      <c r="AL81" s="107"/>
      <c r="AM81" s="107"/>
      <c r="AN81" s="107"/>
      <c r="AO81" s="107"/>
      <c r="AP81" s="107"/>
      <c r="AQ81" s="107"/>
      <c r="AR81" s="107"/>
      <c r="AS81" s="107"/>
      <c r="AT81" s="107"/>
      <c r="AV81" s="107"/>
      <c r="AW81" s="107"/>
      <c r="AX81" s="107"/>
      <c r="AY81" s="107"/>
      <c r="AZ81" s="107"/>
      <c r="BA81" s="107"/>
      <c r="BB81" s="107"/>
      <c r="BC81" s="107"/>
      <c r="BD81" s="107"/>
      <c r="BE81" s="107"/>
      <c r="BF81" s="107"/>
      <c r="BG81" s="107"/>
      <c r="BI81" s="107"/>
      <c r="BJ81" s="107"/>
      <c r="BK81" s="107"/>
      <c r="BL81" s="107"/>
      <c r="BM81" s="107"/>
      <c r="BN81" s="107"/>
      <c r="BO81" s="107"/>
      <c r="BP81" s="107"/>
      <c r="BQ81" s="107"/>
      <c r="BR81" s="107"/>
      <c r="BS81" s="107"/>
      <c r="BT81" s="107"/>
      <c r="BV81" s="107"/>
      <c r="BW81" s="107"/>
      <c r="BX81" s="107"/>
      <c r="BY81" s="107"/>
      <c r="BZ81" s="107"/>
      <c r="CA81" s="107"/>
      <c r="CB81" s="107"/>
      <c r="CC81" s="107"/>
      <c r="CD81" s="107"/>
      <c r="CE81" s="107"/>
      <c r="CF81" s="107"/>
      <c r="CG81" s="107"/>
      <c r="CI81" s="107"/>
      <c r="CJ81" s="107"/>
      <c r="CK81" s="107"/>
      <c r="CL81" s="107"/>
      <c r="CM81" s="107"/>
      <c r="CN81" s="107"/>
      <c r="CO81" s="107"/>
      <c r="CP81" s="107"/>
      <c r="CQ81" s="107"/>
      <c r="CR81" s="107"/>
      <c r="CS81" s="107"/>
      <c r="CT81" s="107"/>
      <c r="CV81" s="107"/>
      <c r="CW81" s="107"/>
      <c r="CX81" s="107"/>
      <c r="CY81" s="107"/>
      <c r="CZ81" s="107"/>
      <c r="DA81" s="107"/>
      <c r="DB81" s="107"/>
      <c r="DC81" s="107"/>
      <c r="DD81" s="107"/>
      <c r="DE81" s="107"/>
      <c r="DF81" s="107"/>
      <c r="DG81" s="107"/>
      <c r="DI81" s="107"/>
      <c r="DJ81" s="107"/>
      <c r="DK81" s="107"/>
      <c r="DL81" s="107"/>
      <c r="DM81" s="107"/>
      <c r="DN81" s="107"/>
      <c r="DO81" s="107"/>
      <c r="DP81" s="107"/>
      <c r="DQ81" s="107"/>
      <c r="DR81" s="107"/>
      <c r="DS81" s="107"/>
      <c r="DT81" s="107"/>
      <c r="DV81" s="107"/>
      <c r="DW81" s="107"/>
      <c r="DX81" s="107"/>
      <c r="DY81" s="107"/>
      <c r="DZ81" s="107"/>
      <c r="EA81" s="107"/>
      <c r="EB81" s="107"/>
      <c r="EC81" s="107"/>
      <c r="ED81" s="107"/>
      <c r="EE81" s="107"/>
      <c r="EF81" s="107"/>
      <c r="EG81" s="107"/>
      <c r="EI81" s="107"/>
      <c r="EJ81" s="107"/>
      <c r="EK81" s="107"/>
      <c r="EL81" s="107"/>
      <c r="EM81" s="107"/>
      <c r="EN81" s="107"/>
      <c r="EO81" s="107"/>
      <c r="EP81" s="107"/>
      <c r="EQ81" s="107"/>
      <c r="ER81" s="107"/>
      <c r="ES81" s="107"/>
      <c r="ET81" s="107"/>
      <c r="EV81" s="107"/>
      <c r="EW81" s="107"/>
      <c r="EX81" s="107"/>
      <c r="EY81" s="107"/>
      <c r="EZ81" s="107"/>
      <c r="FA81" s="107"/>
      <c r="FB81" s="107"/>
      <c r="FC81" s="107"/>
      <c r="FD81" s="107"/>
      <c r="FE81" s="107"/>
      <c r="FF81" s="107"/>
      <c r="FG81" s="107"/>
      <c r="FI81" s="107"/>
      <c r="FJ81" s="107"/>
      <c r="FK81" s="107"/>
      <c r="FL81" s="107"/>
      <c r="FM81" s="107"/>
      <c r="FN81" s="107"/>
      <c r="FO81" s="107"/>
      <c r="FP81" s="107"/>
      <c r="FQ81" s="107"/>
      <c r="FR81" s="107"/>
      <c r="FS81" s="107"/>
      <c r="FT81" s="107"/>
      <c r="FV81" s="107"/>
      <c r="FW81" s="107"/>
      <c r="FX81" s="107"/>
      <c r="FY81" s="107"/>
      <c r="FZ81" s="107"/>
      <c r="GA81" s="107"/>
      <c r="GB81" s="107"/>
      <c r="GC81" s="107"/>
      <c r="GD81" s="107"/>
      <c r="GE81" s="107"/>
      <c r="GF81" s="107"/>
      <c r="GG81" s="107"/>
      <c r="GI81" s="107"/>
      <c r="GJ81" s="107"/>
      <c r="GK81" s="107"/>
      <c r="GL81" s="107"/>
      <c r="GM81" s="107"/>
      <c r="GN81" s="107"/>
      <c r="GO81" s="107"/>
      <c r="GP81" s="107"/>
      <c r="GQ81" s="107"/>
      <c r="GR81" s="107"/>
      <c r="GS81" s="107"/>
      <c r="GT81" s="107"/>
      <c r="GV81" s="107"/>
      <c r="GW81" s="107"/>
      <c r="GX81" s="107"/>
      <c r="GY81" s="107"/>
      <c r="GZ81" s="107"/>
      <c r="HA81" s="107"/>
      <c r="HB81" s="107"/>
      <c r="HC81" s="107"/>
      <c r="HD81" s="107"/>
      <c r="HE81" s="107"/>
      <c r="HF81" s="107"/>
      <c r="HG81" s="107"/>
      <c r="HI81" s="107"/>
      <c r="HJ81" s="107"/>
      <c r="HK81" s="107"/>
      <c r="HL81" s="107"/>
      <c r="HM81" s="107"/>
      <c r="HN81" s="107"/>
      <c r="HO81" s="107"/>
      <c r="HP81" s="107"/>
      <c r="HQ81" s="107"/>
      <c r="HR81" s="107"/>
      <c r="HS81" s="107"/>
      <c r="HT81" s="107"/>
      <c r="HV81" s="107"/>
      <c r="HW81" s="107"/>
      <c r="HX81" s="107"/>
      <c r="HY81" s="107"/>
      <c r="HZ81" s="107"/>
      <c r="IA81" s="107"/>
      <c r="IB81" s="107"/>
      <c r="IC81" s="107"/>
      <c r="ID81" s="107"/>
      <c r="IE81" s="107"/>
      <c r="IF81" s="107"/>
      <c r="IG81" s="107"/>
      <c r="II81" s="107"/>
      <c r="IJ81" s="107"/>
      <c r="IK81" s="107"/>
      <c r="IL81" s="107"/>
      <c r="IM81" s="107"/>
      <c r="IN81" s="107"/>
      <c r="IO81" s="107"/>
      <c r="IP81" s="107"/>
      <c r="IQ81" s="107"/>
      <c r="IR81" s="107"/>
      <c r="IS81" s="107"/>
      <c r="IT81" s="107"/>
      <c r="IV81" s="107"/>
      <c r="IW81" s="107"/>
      <c r="IX81" s="107"/>
      <c r="IY81" s="107"/>
      <c r="IZ81" s="107"/>
      <c r="JA81" s="107"/>
      <c r="JB81" s="107"/>
      <c r="JC81" s="107"/>
      <c r="JD81" s="107"/>
      <c r="JE81" s="107"/>
      <c r="JF81" s="107"/>
      <c r="JG81" s="107"/>
      <c r="JI81" s="107"/>
      <c r="JJ81" s="107"/>
      <c r="JK81" s="107"/>
      <c r="JL81" s="107"/>
      <c r="JM81" s="107"/>
      <c r="JN81" s="107"/>
      <c r="JO81" s="107"/>
      <c r="JP81" s="107"/>
      <c r="JQ81" s="107"/>
      <c r="JR81" s="107"/>
      <c r="JS81" s="107"/>
      <c r="JT81" s="107"/>
      <c r="JV81" s="107"/>
      <c r="JW81" s="107"/>
      <c r="JX81" s="107"/>
      <c r="JY81" s="107"/>
      <c r="JZ81" s="107"/>
      <c r="KA81" s="107"/>
      <c r="KB81" s="107"/>
      <c r="KC81" s="107"/>
      <c r="KD81" s="107"/>
      <c r="KE81" s="107"/>
      <c r="KF81" s="107"/>
      <c r="KG81" s="107"/>
      <c r="KI81" s="107"/>
      <c r="KJ81" s="107"/>
      <c r="KK81" s="107"/>
      <c r="KL81" s="107"/>
      <c r="KM81" s="107"/>
      <c r="KN81" s="107"/>
      <c r="KO81" s="107"/>
      <c r="KP81" s="107"/>
      <c r="KQ81" s="107"/>
      <c r="KR81" s="107"/>
      <c r="KS81" s="107"/>
      <c r="KT81" s="107"/>
      <c r="KV81" s="107"/>
      <c r="KW81" s="107"/>
      <c r="KX81" s="107"/>
      <c r="KY81" s="107"/>
      <c r="KZ81" s="107"/>
      <c r="LA81" s="107"/>
      <c r="LB81" s="107"/>
      <c r="LC81" s="107"/>
      <c r="LD81" s="107"/>
      <c r="LE81" s="107"/>
      <c r="LF81" s="107"/>
      <c r="LG81" s="107"/>
      <c r="LI81" s="107"/>
      <c r="LJ81" s="107"/>
      <c r="LK81" s="107"/>
      <c r="LL81" s="107"/>
      <c r="LM81" s="107"/>
      <c r="LN81" s="107"/>
      <c r="LO81" s="107"/>
      <c r="LP81" s="107"/>
      <c r="LQ81" s="107"/>
      <c r="LR81" s="107"/>
      <c r="LS81" s="107"/>
      <c r="LT81" s="107"/>
      <c r="LV81" s="107"/>
      <c r="LW81" s="107"/>
      <c r="LX81" s="107"/>
      <c r="LY81" s="107"/>
      <c r="LZ81" s="107"/>
      <c r="MA81" s="107"/>
      <c r="MB81" s="107"/>
      <c r="MC81" s="107"/>
      <c r="MD81" s="107"/>
      <c r="ME81" s="107"/>
      <c r="MF81" s="107"/>
      <c r="MG81" s="107"/>
    </row>
    <row r="82" customFormat="false" ht="15.75" hidden="false" customHeight="true" outlineLevel="0" collapsed="false">
      <c r="A82" s="153"/>
      <c r="B82" s="153"/>
      <c r="F82" s="48"/>
      <c r="G82" s="48"/>
      <c r="H82" s="107"/>
      <c r="I82" s="107"/>
      <c r="J82" s="107"/>
      <c r="K82" s="107"/>
      <c r="L82" s="107"/>
      <c r="M82" s="107"/>
      <c r="N82" s="107"/>
      <c r="O82" s="107"/>
      <c r="P82" s="107"/>
      <c r="Q82" s="107"/>
      <c r="R82" s="107"/>
      <c r="S82" s="107"/>
      <c r="T82" s="107"/>
      <c r="V82" s="107"/>
      <c r="W82" s="107"/>
      <c r="X82" s="107"/>
      <c r="Y82" s="107"/>
      <c r="Z82" s="107"/>
      <c r="AA82" s="107"/>
      <c r="AB82" s="107"/>
      <c r="AC82" s="107"/>
      <c r="AD82" s="107"/>
      <c r="AE82" s="107"/>
      <c r="AF82" s="107"/>
      <c r="AG82" s="107"/>
      <c r="AI82" s="107"/>
      <c r="AJ82" s="107"/>
      <c r="AK82" s="107"/>
      <c r="AL82" s="107"/>
      <c r="AM82" s="107"/>
      <c r="AN82" s="107"/>
      <c r="AO82" s="107"/>
      <c r="AP82" s="107"/>
      <c r="AQ82" s="107"/>
      <c r="AR82" s="107"/>
      <c r="AS82" s="107"/>
      <c r="AT82" s="107"/>
      <c r="AV82" s="107"/>
      <c r="AW82" s="107"/>
      <c r="AX82" s="107"/>
      <c r="AY82" s="107"/>
      <c r="AZ82" s="107"/>
      <c r="BA82" s="107"/>
      <c r="BB82" s="107"/>
      <c r="BC82" s="107"/>
      <c r="BD82" s="107"/>
      <c r="BE82" s="107"/>
      <c r="BF82" s="107"/>
      <c r="BG82" s="107"/>
      <c r="BI82" s="107"/>
      <c r="BJ82" s="107"/>
      <c r="BK82" s="107"/>
      <c r="BL82" s="107"/>
      <c r="BM82" s="107"/>
      <c r="BN82" s="107"/>
      <c r="BO82" s="107"/>
      <c r="BP82" s="107"/>
      <c r="BQ82" s="107"/>
      <c r="BR82" s="107"/>
      <c r="BS82" s="107"/>
      <c r="BT82" s="107"/>
      <c r="BV82" s="107"/>
      <c r="BW82" s="107"/>
      <c r="BX82" s="107"/>
      <c r="BY82" s="107"/>
      <c r="BZ82" s="107"/>
      <c r="CA82" s="107"/>
      <c r="CB82" s="107"/>
      <c r="CC82" s="107"/>
      <c r="CD82" s="107"/>
      <c r="CE82" s="107"/>
      <c r="CF82" s="107"/>
      <c r="CG82" s="107"/>
      <c r="CI82" s="107"/>
      <c r="CJ82" s="107"/>
      <c r="CK82" s="107"/>
      <c r="CL82" s="107"/>
      <c r="CM82" s="107"/>
      <c r="CN82" s="107"/>
      <c r="CO82" s="107"/>
      <c r="CP82" s="107"/>
      <c r="CQ82" s="107"/>
      <c r="CR82" s="107"/>
      <c r="CS82" s="107"/>
      <c r="CT82" s="107"/>
      <c r="CV82" s="107"/>
      <c r="CW82" s="107"/>
      <c r="CX82" s="107"/>
      <c r="CY82" s="107"/>
      <c r="CZ82" s="107"/>
      <c r="DA82" s="107"/>
      <c r="DB82" s="107"/>
      <c r="DC82" s="107"/>
      <c r="DD82" s="107"/>
      <c r="DE82" s="107"/>
      <c r="DF82" s="107"/>
      <c r="DG82" s="107"/>
      <c r="DI82" s="107"/>
      <c r="DJ82" s="107"/>
      <c r="DK82" s="107"/>
      <c r="DL82" s="107"/>
      <c r="DM82" s="107"/>
      <c r="DN82" s="107"/>
      <c r="DO82" s="107"/>
      <c r="DP82" s="107"/>
      <c r="DQ82" s="107"/>
      <c r="DR82" s="107"/>
      <c r="DS82" s="107"/>
      <c r="DT82" s="107"/>
      <c r="DV82" s="107"/>
      <c r="DW82" s="107"/>
      <c r="DX82" s="107"/>
      <c r="DY82" s="107"/>
      <c r="DZ82" s="107"/>
      <c r="EA82" s="107"/>
      <c r="EB82" s="107"/>
      <c r="EC82" s="107"/>
      <c r="ED82" s="107"/>
      <c r="EE82" s="107"/>
      <c r="EF82" s="107"/>
      <c r="EG82" s="107"/>
      <c r="EI82" s="107"/>
      <c r="EJ82" s="107"/>
      <c r="EK82" s="107"/>
      <c r="EL82" s="107"/>
      <c r="EM82" s="107"/>
      <c r="EN82" s="107"/>
      <c r="EO82" s="107"/>
      <c r="EP82" s="107"/>
      <c r="EQ82" s="107"/>
      <c r="ER82" s="107"/>
      <c r="ES82" s="107"/>
      <c r="ET82" s="107"/>
      <c r="EV82" s="107"/>
      <c r="EW82" s="107"/>
      <c r="EX82" s="107"/>
      <c r="EY82" s="107"/>
      <c r="EZ82" s="107"/>
      <c r="FA82" s="107"/>
      <c r="FB82" s="107"/>
      <c r="FC82" s="107"/>
      <c r="FD82" s="107"/>
      <c r="FE82" s="107"/>
      <c r="FF82" s="107"/>
      <c r="FG82" s="107"/>
      <c r="FI82" s="107"/>
      <c r="FJ82" s="107"/>
      <c r="FK82" s="107"/>
      <c r="FL82" s="107"/>
      <c r="FM82" s="107"/>
      <c r="FN82" s="107"/>
      <c r="FO82" s="107"/>
      <c r="FP82" s="107"/>
      <c r="FQ82" s="107"/>
      <c r="FR82" s="107"/>
      <c r="FS82" s="107"/>
      <c r="FT82" s="107"/>
      <c r="FV82" s="107"/>
      <c r="FW82" s="107"/>
      <c r="FX82" s="107"/>
      <c r="FY82" s="107"/>
      <c r="FZ82" s="107"/>
      <c r="GA82" s="107"/>
      <c r="GB82" s="107"/>
      <c r="GC82" s="107"/>
      <c r="GD82" s="107"/>
      <c r="GE82" s="107"/>
      <c r="GF82" s="107"/>
      <c r="GG82" s="107"/>
      <c r="GI82" s="107"/>
      <c r="GJ82" s="107"/>
      <c r="GK82" s="107"/>
      <c r="GL82" s="107"/>
      <c r="GM82" s="107"/>
      <c r="GN82" s="107"/>
      <c r="GO82" s="107"/>
      <c r="GP82" s="107"/>
      <c r="GQ82" s="107"/>
      <c r="GR82" s="107"/>
      <c r="GS82" s="107"/>
      <c r="GT82" s="107"/>
      <c r="GV82" s="107"/>
      <c r="GW82" s="107"/>
      <c r="GX82" s="107"/>
      <c r="GY82" s="107"/>
      <c r="GZ82" s="107"/>
      <c r="HA82" s="107"/>
      <c r="HB82" s="107"/>
      <c r="HC82" s="107"/>
      <c r="HD82" s="107"/>
      <c r="HE82" s="107"/>
      <c r="HF82" s="107"/>
      <c r="HG82" s="107"/>
      <c r="HI82" s="107"/>
      <c r="HJ82" s="107"/>
      <c r="HK82" s="107"/>
      <c r="HL82" s="107"/>
      <c r="HM82" s="107"/>
      <c r="HN82" s="107"/>
      <c r="HO82" s="107"/>
      <c r="HP82" s="107"/>
      <c r="HQ82" s="107"/>
      <c r="HR82" s="107"/>
      <c r="HS82" s="107"/>
      <c r="HT82" s="107"/>
      <c r="HV82" s="107"/>
      <c r="HW82" s="107"/>
      <c r="HX82" s="107"/>
      <c r="HY82" s="107"/>
      <c r="HZ82" s="107"/>
      <c r="IA82" s="107"/>
      <c r="IB82" s="107"/>
      <c r="IC82" s="107"/>
      <c r="ID82" s="107"/>
      <c r="IE82" s="107"/>
      <c r="IF82" s="107"/>
      <c r="IG82" s="107"/>
      <c r="II82" s="107"/>
      <c r="IJ82" s="107"/>
      <c r="IK82" s="107"/>
      <c r="IL82" s="107"/>
      <c r="IM82" s="107"/>
      <c r="IN82" s="107"/>
      <c r="IO82" s="107"/>
      <c r="IP82" s="107"/>
      <c r="IQ82" s="107"/>
      <c r="IR82" s="107"/>
      <c r="IS82" s="107"/>
      <c r="IT82" s="107"/>
      <c r="IV82" s="107"/>
      <c r="IW82" s="107"/>
      <c r="IX82" s="107"/>
      <c r="IY82" s="107"/>
      <c r="IZ82" s="107"/>
      <c r="JA82" s="107"/>
      <c r="JB82" s="107"/>
      <c r="JC82" s="107"/>
      <c r="JD82" s="107"/>
      <c r="JE82" s="107"/>
      <c r="JF82" s="107"/>
      <c r="JG82" s="107"/>
      <c r="JI82" s="107"/>
      <c r="JJ82" s="107"/>
      <c r="JK82" s="107"/>
      <c r="JL82" s="107"/>
      <c r="JM82" s="107"/>
      <c r="JN82" s="107"/>
      <c r="JO82" s="107"/>
      <c r="JP82" s="107"/>
      <c r="JQ82" s="107"/>
      <c r="JR82" s="107"/>
      <c r="JS82" s="107"/>
      <c r="JT82" s="107"/>
      <c r="JV82" s="107"/>
      <c r="JW82" s="107"/>
      <c r="JX82" s="107"/>
      <c r="JY82" s="107"/>
      <c r="JZ82" s="107"/>
      <c r="KA82" s="107"/>
      <c r="KB82" s="107"/>
      <c r="KC82" s="107"/>
      <c r="KD82" s="107"/>
      <c r="KE82" s="107"/>
      <c r="KF82" s="107"/>
      <c r="KG82" s="107"/>
      <c r="KI82" s="107"/>
      <c r="KJ82" s="107"/>
      <c r="KK82" s="107"/>
      <c r="KL82" s="107"/>
      <c r="KM82" s="107"/>
      <c r="KN82" s="107"/>
      <c r="KO82" s="107"/>
      <c r="KP82" s="107"/>
      <c r="KQ82" s="107"/>
      <c r="KR82" s="107"/>
      <c r="KS82" s="107"/>
      <c r="KT82" s="107"/>
      <c r="KV82" s="107"/>
      <c r="KW82" s="107"/>
      <c r="KX82" s="107"/>
      <c r="KY82" s="107"/>
      <c r="KZ82" s="107"/>
      <c r="LA82" s="107"/>
      <c r="LB82" s="107"/>
      <c r="LC82" s="107"/>
      <c r="LD82" s="107"/>
      <c r="LE82" s="107"/>
      <c r="LF82" s="107"/>
      <c r="LG82" s="107"/>
      <c r="LI82" s="107"/>
      <c r="LJ82" s="107"/>
      <c r="LK82" s="107"/>
      <c r="LL82" s="107"/>
      <c r="LM82" s="107"/>
      <c r="LN82" s="107"/>
      <c r="LO82" s="107"/>
      <c r="LP82" s="107"/>
      <c r="LQ82" s="107"/>
      <c r="LR82" s="107"/>
      <c r="LS82" s="107"/>
      <c r="LT82" s="107"/>
      <c r="LV82" s="107"/>
      <c r="LW82" s="107"/>
      <c r="LX82" s="107"/>
      <c r="LY82" s="107"/>
      <c r="LZ82" s="107"/>
      <c r="MA82" s="107"/>
      <c r="MB82" s="107"/>
      <c r="MC82" s="107"/>
      <c r="MD82" s="107"/>
      <c r="ME82" s="107"/>
      <c r="MF82" s="107"/>
      <c r="MG82" s="107"/>
    </row>
    <row r="83" customFormat="false" ht="15.75" hidden="false" customHeight="true" outlineLevel="0" collapsed="false">
      <c r="A83" s="153"/>
      <c r="B83" s="153"/>
      <c r="F83" s="48"/>
      <c r="G83" s="48"/>
      <c r="H83" s="107"/>
      <c r="I83" s="107"/>
      <c r="J83" s="107"/>
      <c r="K83" s="107"/>
      <c r="L83" s="107"/>
      <c r="M83" s="107"/>
      <c r="N83" s="107"/>
      <c r="O83" s="107"/>
      <c r="P83" s="107"/>
      <c r="Q83" s="107"/>
      <c r="R83" s="107"/>
      <c r="S83" s="107"/>
      <c r="T83" s="107"/>
      <c r="V83" s="107"/>
      <c r="W83" s="107"/>
      <c r="X83" s="107"/>
      <c r="Y83" s="107"/>
      <c r="Z83" s="107"/>
      <c r="AA83" s="107"/>
      <c r="AB83" s="107"/>
      <c r="AC83" s="107"/>
      <c r="AD83" s="107"/>
      <c r="AE83" s="107"/>
      <c r="AF83" s="107"/>
      <c r="AG83" s="107"/>
      <c r="AI83" s="107"/>
      <c r="AJ83" s="107"/>
      <c r="AK83" s="107"/>
      <c r="AL83" s="107"/>
      <c r="AM83" s="107"/>
      <c r="AN83" s="107"/>
      <c r="AO83" s="107"/>
      <c r="AP83" s="107"/>
      <c r="AQ83" s="107"/>
      <c r="AR83" s="107"/>
      <c r="AS83" s="107"/>
      <c r="AT83" s="107"/>
      <c r="AV83" s="107"/>
      <c r="AW83" s="107"/>
      <c r="AX83" s="107"/>
      <c r="AY83" s="107"/>
      <c r="AZ83" s="107"/>
      <c r="BA83" s="107"/>
      <c r="BB83" s="107"/>
      <c r="BC83" s="107"/>
      <c r="BD83" s="107"/>
      <c r="BE83" s="107"/>
      <c r="BF83" s="107"/>
      <c r="BG83" s="107"/>
      <c r="BI83" s="107"/>
      <c r="BJ83" s="107"/>
      <c r="BK83" s="107"/>
      <c r="BL83" s="107"/>
      <c r="BM83" s="107"/>
      <c r="BN83" s="107"/>
      <c r="BO83" s="107"/>
      <c r="BP83" s="107"/>
      <c r="BQ83" s="107"/>
      <c r="BR83" s="107"/>
      <c r="BS83" s="107"/>
      <c r="BT83" s="107"/>
      <c r="BV83" s="107"/>
      <c r="BW83" s="107"/>
      <c r="BX83" s="107"/>
      <c r="BY83" s="107"/>
      <c r="BZ83" s="107"/>
      <c r="CA83" s="107"/>
      <c r="CB83" s="107"/>
      <c r="CC83" s="107"/>
      <c r="CD83" s="107"/>
      <c r="CE83" s="107"/>
      <c r="CF83" s="107"/>
      <c r="CG83" s="107"/>
      <c r="CI83" s="107"/>
      <c r="CJ83" s="107"/>
      <c r="CK83" s="107"/>
      <c r="CL83" s="107"/>
      <c r="CM83" s="107"/>
      <c r="CN83" s="107"/>
      <c r="CO83" s="107"/>
      <c r="CP83" s="107"/>
      <c r="CQ83" s="107"/>
      <c r="CR83" s="107"/>
      <c r="CS83" s="107"/>
      <c r="CT83" s="107"/>
      <c r="CV83" s="107"/>
      <c r="CW83" s="107"/>
      <c r="CX83" s="107"/>
      <c r="CY83" s="107"/>
      <c r="CZ83" s="107"/>
      <c r="DA83" s="107"/>
      <c r="DB83" s="107"/>
      <c r="DC83" s="107"/>
      <c r="DD83" s="107"/>
      <c r="DE83" s="107"/>
      <c r="DF83" s="107"/>
      <c r="DG83" s="107"/>
      <c r="DI83" s="107"/>
      <c r="DJ83" s="107"/>
      <c r="DK83" s="107"/>
      <c r="DL83" s="107"/>
      <c r="DM83" s="107"/>
      <c r="DN83" s="107"/>
      <c r="DO83" s="107"/>
      <c r="DP83" s="107"/>
      <c r="DQ83" s="107"/>
      <c r="DR83" s="107"/>
      <c r="DS83" s="107"/>
      <c r="DT83" s="107"/>
      <c r="DV83" s="107"/>
      <c r="DW83" s="107"/>
      <c r="DX83" s="107"/>
      <c r="DY83" s="107"/>
      <c r="DZ83" s="107"/>
      <c r="EA83" s="107"/>
      <c r="EB83" s="107"/>
      <c r="EC83" s="107"/>
      <c r="ED83" s="107"/>
      <c r="EE83" s="107"/>
      <c r="EF83" s="107"/>
      <c r="EG83" s="107"/>
      <c r="EI83" s="107"/>
      <c r="EJ83" s="107"/>
      <c r="EK83" s="107"/>
      <c r="EL83" s="107"/>
      <c r="EM83" s="107"/>
      <c r="EN83" s="107"/>
      <c r="EO83" s="107"/>
      <c r="EP83" s="107"/>
      <c r="EQ83" s="107"/>
      <c r="ER83" s="107"/>
      <c r="ES83" s="107"/>
      <c r="ET83" s="107"/>
      <c r="EV83" s="107"/>
      <c r="EW83" s="107"/>
      <c r="EX83" s="107"/>
      <c r="EY83" s="107"/>
      <c r="EZ83" s="107"/>
      <c r="FA83" s="107"/>
      <c r="FB83" s="107"/>
      <c r="FC83" s="107"/>
      <c r="FD83" s="107"/>
      <c r="FE83" s="107"/>
      <c r="FF83" s="107"/>
      <c r="FG83" s="107"/>
      <c r="FI83" s="107"/>
      <c r="FJ83" s="107"/>
      <c r="FK83" s="107"/>
      <c r="FL83" s="107"/>
      <c r="FM83" s="107"/>
      <c r="FN83" s="107"/>
      <c r="FO83" s="107"/>
      <c r="FP83" s="107"/>
      <c r="FQ83" s="107"/>
      <c r="FR83" s="107"/>
      <c r="FS83" s="107"/>
      <c r="FT83" s="107"/>
      <c r="FV83" s="107"/>
      <c r="FW83" s="107"/>
      <c r="FX83" s="107"/>
      <c r="FY83" s="107"/>
      <c r="FZ83" s="107"/>
      <c r="GA83" s="107"/>
      <c r="GB83" s="107"/>
      <c r="GC83" s="107"/>
      <c r="GD83" s="107"/>
      <c r="GE83" s="107"/>
      <c r="GF83" s="107"/>
      <c r="GG83" s="107"/>
      <c r="GI83" s="107"/>
      <c r="GJ83" s="107"/>
      <c r="GK83" s="107"/>
      <c r="GL83" s="107"/>
      <c r="GM83" s="107"/>
      <c r="GN83" s="107"/>
      <c r="GO83" s="107"/>
      <c r="GP83" s="107"/>
      <c r="GQ83" s="107"/>
      <c r="GR83" s="107"/>
      <c r="GS83" s="107"/>
      <c r="GT83" s="107"/>
      <c r="GV83" s="107"/>
      <c r="GW83" s="107"/>
      <c r="GX83" s="107"/>
      <c r="GY83" s="107"/>
      <c r="GZ83" s="107"/>
      <c r="HA83" s="107"/>
      <c r="HB83" s="107"/>
      <c r="HC83" s="107"/>
      <c r="HD83" s="107"/>
      <c r="HE83" s="107"/>
      <c r="HF83" s="107"/>
      <c r="HG83" s="107"/>
      <c r="HI83" s="107"/>
      <c r="HJ83" s="107"/>
      <c r="HK83" s="107"/>
      <c r="HL83" s="107"/>
      <c r="HM83" s="107"/>
      <c r="HN83" s="107"/>
      <c r="HO83" s="107"/>
      <c r="HP83" s="107"/>
      <c r="HQ83" s="107"/>
      <c r="HR83" s="107"/>
      <c r="HS83" s="107"/>
      <c r="HT83" s="107"/>
      <c r="HV83" s="107"/>
      <c r="HW83" s="107"/>
      <c r="HX83" s="107"/>
      <c r="HY83" s="107"/>
      <c r="HZ83" s="107"/>
      <c r="IA83" s="107"/>
      <c r="IB83" s="107"/>
      <c r="IC83" s="107"/>
      <c r="ID83" s="107"/>
      <c r="IE83" s="107"/>
      <c r="IF83" s="107"/>
      <c r="IG83" s="107"/>
      <c r="II83" s="107"/>
      <c r="IJ83" s="107"/>
      <c r="IK83" s="107"/>
      <c r="IL83" s="107"/>
      <c r="IM83" s="107"/>
      <c r="IN83" s="107"/>
      <c r="IO83" s="107"/>
      <c r="IP83" s="107"/>
      <c r="IQ83" s="107"/>
      <c r="IR83" s="107"/>
      <c r="IS83" s="107"/>
      <c r="IT83" s="107"/>
      <c r="IV83" s="107"/>
      <c r="IW83" s="107"/>
      <c r="IX83" s="107"/>
      <c r="IY83" s="107"/>
      <c r="IZ83" s="107"/>
      <c r="JA83" s="107"/>
      <c r="JB83" s="107"/>
      <c r="JC83" s="107"/>
      <c r="JD83" s="107"/>
      <c r="JE83" s="107"/>
      <c r="JF83" s="107"/>
      <c r="JG83" s="107"/>
      <c r="JI83" s="107"/>
      <c r="JJ83" s="107"/>
      <c r="JK83" s="107"/>
      <c r="JL83" s="107"/>
      <c r="JM83" s="107"/>
      <c r="JN83" s="107"/>
      <c r="JO83" s="107"/>
      <c r="JP83" s="107"/>
      <c r="JQ83" s="107"/>
      <c r="JR83" s="107"/>
      <c r="JS83" s="107"/>
      <c r="JT83" s="107"/>
      <c r="JV83" s="107"/>
      <c r="JW83" s="107"/>
      <c r="JX83" s="107"/>
      <c r="JY83" s="107"/>
      <c r="JZ83" s="107"/>
      <c r="KA83" s="107"/>
      <c r="KB83" s="107"/>
      <c r="KC83" s="107"/>
      <c r="KD83" s="107"/>
      <c r="KE83" s="107"/>
      <c r="KF83" s="107"/>
      <c r="KG83" s="107"/>
      <c r="KI83" s="107"/>
      <c r="KJ83" s="107"/>
      <c r="KK83" s="107"/>
      <c r="KL83" s="107"/>
      <c r="KM83" s="107"/>
      <c r="KN83" s="107"/>
      <c r="KO83" s="107"/>
      <c r="KP83" s="107"/>
      <c r="KQ83" s="107"/>
      <c r="KR83" s="107"/>
      <c r="KS83" s="107"/>
      <c r="KT83" s="107"/>
      <c r="KV83" s="107"/>
      <c r="KW83" s="107"/>
      <c r="KX83" s="107"/>
      <c r="KY83" s="107"/>
      <c r="KZ83" s="107"/>
      <c r="LA83" s="107"/>
      <c r="LB83" s="107"/>
      <c r="LC83" s="107"/>
      <c r="LD83" s="107"/>
      <c r="LE83" s="107"/>
      <c r="LF83" s="107"/>
      <c r="LG83" s="107"/>
      <c r="LI83" s="107"/>
      <c r="LJ83" s="107"/>
      <c r="LK83" s="107"/>
      <c r="LL83" s="107"/>
      <c r="LM83" s="107"/>
      <c r="LN83" s="107"/>
      <c r="LO83" s="107"/>
      <c r="LP83" s="107"/>
      <c r="LQ83" s="107"/>
      <c r="LR83" s="107"/>
      <c r="LS83" s="107"/>
      <c r="LT83" s="107"/>
      <c r="LV83" s="107"/>
      <c r="LW83" s="107"/>
      <c r="LX83" s="107"/>
      <c r="LY83" s="107"/>
      <c r="LZ83" s="107"/>
      <c r="MA83" s="107"/>
      <c r="MB83" s="107"/>
      <c r="MC83" s="107"/>
      <c r="MD83" s="107"/>
      <c r="ME83" s="107"/>
      <c r="MF83" s="107"/>
      <c r="MG83" s="107"/>
    </row>
    <row r="84" customFormat="false" ht="15.75" hidden="false" customHeight="true" outlineLevel="0" collapsed="false">
      <c r="A84" s="153"/>
      <c r="B84" s="153"/>
      <c r="F84" s="48"/>
      <c r="G84" s="48"/>
      <c r="H84" s="107"/>
      <c r="I84" s="107"/>
      <c r="J84" s="107"/>
      <c r="K84" s="107"/>
      <c r="L84" s="107"/>
      <c r="M84" s="107"/>
      <c r="N84" s="107"/>
      <c r="O84" s="107"/>
      <c r="P84" s="107"/>
      <c r="Q84" s="107"/>
      <c r="R84" s="107"/>
      <c r="S84" s="107"/>
      <c r="T84" s="107"/>
      <c r="V84" s="107"/>
      <c r="W84" s="107"/>
      <c r="X84" s="107"/>
      <c r="Y84" s="107"/>
      <c r="Z84" s="107"/>
      <c r="AA84" s="107"/>
      <c r="AB84" s="107"/>
      <c r="AC84" s="107"/>
      <c r="AD84" s="107"/>
      <c r="AE84" s="107"/>
      <c r="AF84" s="107"/>
      <c r="AG84" s="107"/>
      <c r="AI84" s="107"/>
      <c r="AJ84" s="107"/>
      <c r="AK84" s="107"/>
      <c r="AL84" s="107"/>
      <c r="AM84" s="107"/>
      <c r="AN84" s="107"/>
      <c r="AO84" s="107"/>
      <c r="AP84" s="107"/>
      <c r="AQ84" s="107"/>
      <c r="AR84" s="107"/>
      <c r="AS84" s="107"/>
      <c r="AT84" s="107"/>
      <c r="AV84" s="107"/>
      <c r="AW84" s="107"/>
      <c r="AX84" s="107"/>
      <c r="AY84" s="107"/>
      <c r="AZ84" s="107"/>
      <c r="BA84" s="107"/>
      <c r="BB84" s="107"/>
      <c r="BC84" s="107"/>
      <c r="BD84" s="107"/>
      <c r="BE84" s="107"/>
      <c r="BF84" s="107"/>
      <c r="BG84" s="107"/>
      <c r="BI84" s="107"/>
      <c r="BJ84" s="107"/>
      <c r="BK84" s="107"/>
      <c r="BL84" s="107"/>
      <c r="BM84" s="107"/>
      <c r="BN84" s="107"/>
      <c r="BO84" s="107"/>
      <c r="BP84" s="107"/>
      <c r="BQ84" s="107"/>
      <c r="BR84" s="107"/>
      <c r="BS84" s="107"/>
      <c r="BT84" s="107"/>
      <c r="BV84" s="107"/>
      <c r="BW84" s="107"/>
      <c r="BX84" s="107"/>
      <c r="BY84" s="107"/>
      <c r="BZ84" s="107"/>
      <c r="CA84" s="107"/>
      <c r="CB84" s="107"/>
      <c r="CC84" s="107"/>
      <c r="CD84" s="107"/>
      <c r="CE84" s="107"/>
      <c r="CF84" s="107"/>
      <c r="CG84" s="107"/>
      <c r="CI84" s="107"/>
      <c r="CJ84" s="107"/>
      <c r="CK84" s="107"/>
      <c r="CL84" s="107"/>
      <c r="CM84" s="107"/>
      <c r="CN84" s="107"/>
      <c r="CO84" s="107"/>
      <c r="CP84" s="107"/>
      <c r="CQ84" s="107"/>
      <c r="CR84" s="107"/>
      <c r="CS84" s="107"/>
      <c r="CT84" s="107"/>
      <c r="CV84" s="107"/>
      <c r="CW84" s="107"/>
      <c r="CX84" s="107"/>
      <c r="CY84" s="107"/>
      <c r="CZ84" s="107"/>
      <c r="DA84" s="107"/>
      <c r="DB84" s="107"/>
      <c r="DC84" s="107"/>
      <c r="DD84" s="107"/>
      <c r="DE84" s="107"/>
      <c r="DF84" s="107"/>
      <c r="DG84" s="107"/>
      <c r="DI84" s="107"/>
      <c r="DJ84" s="107"/>
      <c r="DK84" s="107"/>
      <c r="DL84" s="107"/>
      <c r="DM84" s="107"/>
      <c r="DN84" s="107"/>
      <c r="DO84" s="107"/>
      <c r="DP84" s="107"/>
      <c r="DQ84" s="107"/>
      <c r="DR84" s="107"/>
      <c r="DS84" s="107"/>
      <c r="DT84" s="107"/>
      <c r="DV84" s="107"/>
      <c r="DW84" s="107"/>
      <c r="DX84" s="107"/>
      <c r="DY84" s="107"/>
      <c r="DZ84" s="107"/>
      <c r="EA84" s="107"/>
      <c r="EB84" s="107"/>
      <c r="EC84" s="107"/>
      <c r="ED84" s="107"/>
      <c r="EE84" s="107"/>
      <c r="EF84" s="107"/>
      <c r="EG84" s="107"/>
      <c r="EI84" s="107"/>
      <c r="EJ84" s="107"/>
      <c r="EK84" s="107"/>
      <c r="EL84" s="107"/>
      <c r="EM84" s="107"/>
      <c r="EN84" s="107"/>
      <c r="EO84" s="107"/>
      <c r="EP84" s="107"/>
      <c r="EQ84" s="107"/>
      <c r="ER84" s="107"/>
      <c r="ES84" s="107"/>
      <c r="ET84" s="107"/>
      <c r="EV84" s="107"/>
      <c r="EW84" s="107"/>
      <c r="EX84" s="107"/>
      <c r="EY84" s="107"/>
      <c r="EZ84" s="107"/>
      <c r="FA84" s="107"/>
      <c r="FB84" s="107"/>
      <c r="FC84" s="107"/>
      <c r="FD84" s="107"/>
      <c r="FE84" s="107"/>
      <c r="FF84" s="107"/>
      <c r="FG84" s="107"/>
      <c r="FI84" s="107"/>
      <c r="FJ84" s="107"/>
      <c r="FK84" s="107"/>
      <c r="FL84" s="107"/>
      <c r="FM84" s="107"/>
      <c r="FN84" s="107"/>
      <c r="FO84" s="107"/>
      <c r="FP84" s="107"/>
      <c r="FQ84" s="107"/>
      <c r="FR84" s="107"/>
      <c r="FS84" s="107"/>
      <c r="FT84" s="107"/>
      <c r="FV84" s="107"/>
      <c r="FW84" s="107"/>
      <c r="FX84" s="107"/>
      <c r="FY84" s="107"/>
      <c r="FZ84" s="107"/>
      <c r="GA84" s="107"/>
      <c r="GB84" s="107"/>
      <c r="GC84" s="107"/>
      <c r="GD84" s="107"/>
      <c r="GE84" s="107"/>
      <c r="GF84" s="107"/>
      <c r="GG84" s="107"/>
      <c r="GI84" s="107"/>
      <c r="GJ84" s="107"/>
      <c r="GK84" s="107"/>
      <c r="GL84" s="107"/>
      <c r="GM84" s="107"/>
      <c r="GN84" s="107"/>
      <c r="GO84" s="107"/>
      <c r="GP84" s="107"/>
      <c r="GQ84" s="107"/>
      <c r="GR84" s="107"/>
      <c r="GS84" s="107"/>
      <c r="GT84" s="107"/>
      <c r="GV84" s="107"/>
      <c r="GW84" s="107"/>
      <c r="GX84" s="107"/>
      <c r="GY84" s="107"/>
      <c r="GZ84" s="107"/>
      <c r="HA84" s="107"/>
      <c r="HB84" s="107"/>
      <c r="HC84" s="107"/>
      <c r="HD84" s="107"/>
      <c r="HE84" s="107"/>
      <c r="HF84" s="107"/>
      <c r="HG84" s="107"/>
      <c r="HI84" s="107"/>
      <c r="HJ84" s="107"/>
      <c r="HK84" s="107"/>
      <c r="HL84" s="107"/>
      <c r="HM84" s="107"/>
      <c r="HN84" s="107"/>
      <c r="HO84" s="107"/>
      <c r="HP84" s="107"/>
      <c r="HQ84" s="107"/>
      <c r="HR84" s="107"/>
      <c r="HS84" s="107"/>
      <c r="HT84" s="107"/>
      <c r="HV84" s="107"/>
      <c r="HW84" s="107"/>
      <c r="HX84" s="107"/>
      <c r="HY84" s="107"/>
      <c r="HZ84" s="107"/>
      <c r="IA84" s="107"/>
      <c r="IB84" s="107"/>
      <c r="IC84" s="107"/>
      <c r="ID84" s="107"/>
      <c r="IE84" s="107"/>
      <c r="IF84" s="107"/>
      <c r="IG84" s="107"/>
      <c r="II84" s="107"/>
      <c r="IJ84" s="107"/>
      <c r="IK84" s="107"/>
      <c r="IL84" s="107"/>
      <c r="IM84" s="107"/>
      <c r="IN84" s="107"/>
      <c r="IO84" s="107"/>
      <c r="IP84" s="107"/>
      <c r="IQ84" s="107"/>
      <c r="IR84" s="107"/>
      <c r="IS84" s="107"/>
      <c r="IT84" s="107"/>
      <c r="IV84" s="107"/>
      <c r="IW84" s="107"/>
      <c r="IX84" s="107"/>
      <c r="IY84" s="107"/>
      <c r="IZ84" s="107"/>
      <c r="JA84" s="107"/>
      <c r="JB84" s="107"/>
      <c r="JC84" s="107"/>
      <c r="JD84" s="107"/>
      <c r="JE84" s="107"/>
      <c r="JF84" s="107"/>
      <c r="JG84" s="107"/>
      <c r="JI84" s="107"/>
      <c r="JJ84" s="107"/>
      <c r="JK84" s="107"/>
      <c r="JL84" s="107"/>
      <c r="JM84" s="107"/>
      <c r="JN84" s="107"/>
      <c r="JO84" s="107"/>
      <c r="JP84" s="107"/>
      <c r="JQ84" s="107"/>
      <c r="JR84" s="107"/>
      <c r="JS84" s="107"/>
      <c r="JT84" s="107"/>
      <c r="JV84" s="107"/>
      <c r="JW84" s="107"/>
      <c r="JX84" s="107"/>
      <c r="JY84" s="107"/>
      <c r="JZ84" s="107"/>
      <c r="KA84" s="107"/>
      <c r="KB84" s="107"/>
      <c r="KC84" s="107"/>
      <c r="KD84" s="107"/>
      <c r="KE84" s="107"/>
      <c r="KF84" s="107"/>
      <c r="KG84" s="107"/>
      <c r="KI84" s="107"/>
      <c r="KJ84" s="107"/>
      <c r="KK84" s="107"/>
      <c r="KL84" s="107"/>
      <c r="KM84" s="107"/>
      <c r="KN84" s="107"/>
      <c r="KO84" s="107"/>
      <c r="KP84" s="107"/>
      <c r="KQ84" s="107"/>
      <c r="KR84" s="107"/>
      <c r="KS84" s="107"/>
      <c r="KT84" s="107"/>
      <c r="KV84" s="107"/>
      <c r="KW84" s="107"/>
      <c r="KX84" s="107"/>
      <c r="KY84" s="107"/>
      <c r="KZ84" s="107"/>
      <c r="LA84" s="107"/>
      <c r="LB84" s="107"/>
      <c r="LC84" s="107"/>
      <c r="LD84" s="107"/>
      <c r="LE84" s="107"/>
      <c r="LF84" s="107"/>
      <c r="LG84" s="107"/>
      <c r="LI84" s="107"/>
      <c r="LJ84" s="107"/>
      <c r="LK84" s="107"/>
      <c r="LL84" s="107"/>
      <c r="LM84" s="107"/>
      <c r="LN84" s="107"/>
      <c r="LO84" s="107"/>
      <c r="LP84" s="107"/>
      <c r="LQ84" s="107"/>
      <c r="LR84" s="107"/>
      <c r="LS84" s="107"/>
      <c r="LT84" s="107"/>
      <c r="LV84" s="107"/>
      <c r="LW84" s="107"/>
      <c r="LX84" s="107"/>
      <c r="LY84" s="107"/>
      <c r="LZ84" s="107"/>
      <c r="MA84" s="107"/>
      <c r="MB84" s="107"/>
      <c r="MC84" s="107"/>
      <c r="MD84" s="107"/>
      <c r="ME84" s="107"/>
      <c r="MF84" s="107"/>
      <c r="MG84" s="107"/>
    </row>
    <row r="85" customFormat="false" ht="15.75" hidden="false" customHeight="true" outlineLevel="0" collapsed="false">
      <c r="A85" s="153"/>
      <c r="B85" s="153"/>
      <c r="F85" s="48"/>
      <c r="G85" s="48"/>
      <c r="H85" s="107"/>
      <c r="I85" s="107"/>
      <c r="J85" s="107"/>
      <c r="K85" s="107"/>
      <c r="L85" s="107"/>
      <c r="M85" s="107"/>
      <c r="N85" s="107"/>
      <c r="O85" s="107"/>
      <c r="P85" s="107"/>
      <c r="Q85" s="107"/>
      <c r="R85" s="107"/>
      <c r="S85" s="107"/>
      <c r="T85" s="107"/>
      <c r="V85" s="107"/>
      <c r="W85" s="107"/>
      <c r="X85" s="107"/>
      <c r="Y85" s="107"/>
      <c r="Z85" s="107"/>
      <c r="AA85" s="107"/>
      <c r="AB85" s="107"/>
      <c r="AC85" s="107"/>
      <c r="AD85" s="107"/>
      <c r="AE85" s="107"/>
      <c r="AF85" s="107"/>
      <c r="AG85" s="107"/>
      <c r="AI85" s="107"/>
      <c r="AJ85" s="107"/>
      <c r="AK85" s="107"/>
      <c r="AL85" s="107"/>
      <c r="AM85" s="107"/>
      <c r="AN85" s="107"/>
      <c r="AO85" s="107"/>
      <c r="AP85" s="107"/>
      <c r="AQ85" s="107"/>
      <c r="AR85" s="107"/>
      <c r="AS85" s="107"/>
      <c r="AT85" s="107"/>
      <c r="AV85" s="107"/>
      <c r="AW85" s="107"/>
      <c r="AX85" s="107"/>
      <c r="AY85" s="107"/>
      <c r="AZ85" s="107"/>
      <c r="BA85" s="107"/>
      <c r="BB85" s="107"/>
      <c r="BC85" s="107"/>
      <c r="BD85" s="107"/>
      <c r="BE85" s="107"/>
      <c r="BF85" s="107"/>
      <c r="BG85" s="107"/>
      <c r="BI85" s="107"/>
      <c r="BJ85" s="107"/>
      <c r="BK85" s="107"/>
      <c r="BL85" s="107"/>
      <c r="BM85" s="107"/>
      <c r="BN85" s="107"/>
      <c r="BO85" s="107"/>
      <c r="BP85" s="107"/>
      <c r="BQ85" s="107"/>
      <c r="BR85" s="107"/>
      <c r="BS85" s="107"/>
      <c r="BT85" s="107"/>
      <c r="BV85" s="107"/>
      <c r="BW85" s="107"/>
      <c r="BX85" s="107"/>
      <c r="BY85" s="107"/>
      <c r="BZ85" s="107"/>
      <c r="CA85" s="107"/>
      <c r="CB85" s="107"/>
      <c r="CC85" s="107"/>
      <c r="CD85" s="107"/>
      <c r="CE85" s="107"/>
      <c r="CF85" s="107"/>
      <c r="CG85" s="107"/>
      <c r="CI85" s="107"/>
      <c r="CJ85" s="107"/>
      <c r="CK85" s="107"/>
      <c r="CL85" s="107"/>
      <c r="CM85" s="107"/>
      <c r="CN85" s="107"/>
      <c r="CO85" s="107"/>
      <c r="CP85" s="107"/>
      <c r="CQ85" s="107"/>
      <c r="CR85" s="107"/>
      <c r="CS85" s="107"/>
      <c r="CT85" s="107"/>
      <c r="CV85" s="107"/>
      <c r="CW85" s="107"/>
      <c r="CX85" s="107"/>
      <c r="CY85" s="107"/>
      <c r="CZ85" s="107"/>
      <c r="DA85" s="107"/>
      <c r="DB85" s="107"/>
      <c r="DC85" s="107"/>
      <c r="DD85" s="107"/>
      <c r="DE85" s="107"/>
      <c r="DF85" s="107"/>
      <c r="DG85" s="107"/>
      <c r="DI85" s="107"/>
      <c r="DJ85" s="107"/>
      <c r="DK85" s="107"/>
      <c r="DL85" s="107"/>
      <c r="DM85" s="107"/>
      <c r="DN85" s="107"/>
      <c r="DO85" s="107"/>
      <c r="DP85" s="107"/>
      <c r="DQ85" s="107"/>
      <c r="DR85" s="107"/>
      <c r="DS85" s="107"/>
      <c r="DT85" s="107"/>
      <c r="DV85" s="107"/>
      <c r="DW85" s="107"/>
      <c r="DX85" s="107"/>
      <c r="DY85" s="107"/>
      <c r="DZ85" s="107"/>
      <c r="EA85" s="107"/>
      <c r="EB85" s="107"/>
      <c r="EC85" s="107"/>
      <c r="ED85" s="107"/>
      <c r="EE85" s="107"/>
      <c r="EF85" s="107"/>
      <c r="EG85" s="107"/>
      <c r="EI85" s="107"/>
      <c r="EJ85" s="107"/>
      <c r="EK85" s="107"/>
      <c r="EL85" s="107"/>
      <c r="EM85" s="107"/>
      <c r="EN85" s="107"/>
      <c r="EO85" s="107"/>
      <c r="EP85" s="107"/>
      <c r="EQ85" s="107"/>
      <c r="ER85" s="107"/>
      <c r="ES85" s="107"/>
      <c r="ET85" s="107"/>
      <c r="EV85" s="107"/>
      <c r="EW85" s="107"/>
      <c r="EX85" s="107"/>
      <c r="EY85" s="107"/>
      <c r="EZ85" s="107"/>
      <c r="FA85" s="107"/>
      <c r="FB85" s="107"/>
      <c r="FC85" s="107"/>
      <c r="FD85" s="107"/>
      <c r="FE85" s="107"/>
      <c r="FF85" s="107"/>
      <c r="FG85" s="107"/>
      <c r="FI85" s="107"/>
      <c r="FJ85" s="107"/>
      <c r="FK85" s="107"/>
      <c r="FL85" s="107"/>
      <c r="FM85" s="107"/>
      <c r="FN85" s="107"/>
      <c r="FO85" s="107"/>
      <c r="FP85" s="107"/>
      <c r="FQ85" s="107"/>
      <c r="FR85" s="107"/>
      <c r="FS85" s="107"/>
      <c r="FT85" s="107"/>
      <c r="FV85" s="107"/>
      <c r="FW85" s="107"/>
      <c r="FX85" s="107"/>
      <c r="FY85" s="107"/>
      <c r="FZ85" s="107"/>
      <c r="GA85" s="107"/>
      <c r="GB85" s="107"/>
      <c r="GC85" s="107"/>
      <c r="GD85" s="107"/>
      <c r="GE85" s="107"/>
      <c r="GF85" s="107"/>
      <c r="GG85" s="107"/>
      <c r="GI85" s="107"/>
      <c r="GJ85" s="107"/>
      <c r="GK85" s="107"/>
      <c r="GL85" s="107"/>
      <c r="GM85" s="107"/>
      <c r="GN85" s="107"/>
      <c r="GO85" s="107"/>
      <c r="GP85" s="107"/>
      <c r="GQ85" s="107"/>
      <c r="GR85" s="107"/>
      <c r="GS85" s="107"/>
      <c r="GT85" s="107"/>
      <c r="GV85" s="107"/>
      <c r="GW85" s="107"/>
      <c r="GX85" s="107"/>
      <c r="GY85" s="107"/>
      <c r="GZ85" s="107"/>
      <c r="HA85" s="107"/>
      <c r="HB85" s="107"/>
      <c r="HC85" s="107"/>
      <c r="HD85" s="107"/>
      <c r="HE85" s="107"/>
      <c r="HF85" s="107"/>
      <c r="HG85" s="107"/>
      <c r="HI85" s="107"/>
      <c r="HJ85" s="107"/>
      <c r="HK85" s="107"/>
      <c r="HL85" s="107"/>
      <c r="HM85" s="107"/>
      <c r="HN85" s="107"/>
      <c r="HO85" s="107"/>
      <c r="HP85" s="107"/>
      <c r="HQ85" s="107"/>
      <c r="HR85" s="107"/>
      <c r="HS85" s="107"/>
      <c r="HT85" s="107"/>
      <c r="HV85" s="107"/>
      <c r="HW85" s="107"/>
      <c r="HX85" s="107"/>
      <c r="HY85" s="107"/>
      <c r="HZ85" s="107"/>
      <c r="IA85" s="107"/>
      <c r="IB85" s="107"/>
      <c r="IC85" s="107"/>
      <c r="ID85" s="107"/>
      <c r="IE85" s="107"/>
      <c r="IF85" s="107"/>
      <c r="IG85" s="107"/>
      <c r="II85" s="107"/>
      <c r="IJ85" s="107"/>
      <c r="IK85" s="107"/>
      <c r="IL85" s="107"/>
      <c r="IM85" s="107"/>
      <c r="IN85" s="107"/>
      <c r="IO85" s="107"/>
      <c r="IP85" s="107"/>
      <c r="IQ85" s="107"/>
      <c r="IR85" s="107"/>
      <c r="IS85" s="107"/>
      <c r="IT85" s="107"/>
      <c r="IV85" s="107"/>
      <c r="IW85" s="107"/>
      <c r="IX85" s="107"/>
      <c r="IY85" s="107"/>
      <c r="IZ85" s="107"/>
      <c r="JA85" s="107"/>
      <c r="JB85" s="107"/>
      <c r="JC85" s="107"/>
      <c r="JD85" s="107"/>
      <c r="JE85" s="107"/>
      <c r="JF85" s="107"/>
      <c r="JG85" s="107"/>
      <c r="JI85" s="107"/>
      <c r="JJ85" s="107"/>
      <c r="JK85" s="107"/>
      <c r="JL85" s="107"/>
      <c r="JM85" s="107"/>
      <c r="JN85" s="107"/>
      <c r="JO85" s="107"/>
      <c r="JP85" s="107"/>
      <c r="JQ85" s="107"/>
      <c r="JR85" s="107"/>
      <c r="JS85" s="107"/>
      <c r="JT85" s="107"/>
      <c r="JV85" s="107"/>
      <c r="JW85" s="107"/>
      <c r="JX85" s="107"/>
      <c r="JY85" s="107"/>
      <c r="JZ85" s="107"/>
      <c r="KA85" s="107"/>
      <c r="KB85" s="107"/>
      <c r="KC85" s="107"/>
      <c r="KD85" s="107"/>
      <c r="KE85" s="107"/>
      <c r="KF85" s="107"/>
      <c r="KG85" s="107"/>
      <c r="KI85" s="107"/>
      <c r="KJ85" s="107"/>
      <c r="KK85" s="107"/>
      <c r="KL85" s="107"/>
      <c r="KM85" s="107"/>
      <c r="KN85" s="107"/>
      <c r="KO85" s="107"/>
      <c r="KP85" s="107"/>
      <c r="KQ85" s="107"/>
      <c r="KR85" s="107"/>
      <c r="KS85" s="107"/>
      <c r="KT85" s="107"/>
      <c r="KV85" s="107"/>
      <c r="KW85" s="107"/>
      <c r="KX85" s="107"/>
      <c r="KY85" s="107"/>
      <c r="KZ85" s="107"/>
      <c r="LA85" s="107"/>
      <c r="LB85" s="107"/>
      <c r="LC85" s="107"/>
      <c r="LD85" s="107"/>
      <c r="LE85" s="107"/>
      <c r="LF85" s="107"/>
      <c r="LG85" s="107"/>
      <c r="LI85" s="107"/>
      <c r="LJ85" s="107"/>
      <c r="LK85" s="107"/>
      <c r="LL85" s="107"/>
      <c r="LM85" s="107"/>
      <c r="LN85" s="107"/>
      <c r="LO85" s="107"/>
      <c r="LP85" s="107"/>
      <c r="LQ85" s="107"/>
      <c r="LR85" s="107"/>
      <c r="LS85" s="107"/>
      <c r="LT85" s="107"/>
      <c r="LV85" s="107"/>
      <c r="LW85" s="107"/>
      <c r="LX85" s="107"/>
      <c r="LY85" s="107"/>
      <c r="LZ85" s="107"/>
      <c r="MA85" s="107"/>
      <c r="MB85" s="107"/>
      <c r="MC85" s="107"/>
      <c r="MD85" s="107"/>
      <c r="ME85" s="107"/>
      <c r="MF85" s="107"/>
      <c r="MG85" s="107"/>
    </row>
    <row r="86" customFormat="false" ht="15.75" hidden="false" customHeight="true" outlineLevel="0" collapsed="false">
      <c r="A86" s="153"/>
      <c r="B86" s="153"/>
      <c r="F86" s="48"/>
      <c r="G86" s="48"/>
      <c r="H86" s="107"/>
      <c r="I86" s="107"/>
      <c r="J86" s="107"/>
      <c r="K86" s="107"/>
      <c r="L86" s="107"/>
      <c r="M86" s="107"/>
      <c r="N86" s="107"/>
      <c r="O86" s="107"/>
      <c r="P86" s="107"/>
      <c r="Q86" s="107"/>
      <c r="R86" s="107"/>
      <c r="S86" s="107"/>
      <c r="T86" s="107"/>
      <c r="V86" s="107"/>
      <c r="W86" s="107"/>
      <c r="X86" s="107"/>
      <c r="Y86" s="107"/>
      <c r="Z86" s="107"/>
      <c r="AA86" s="107"/>
      <c r="AB86" s="107"/>
      <c r="AC86" s="107"/>
      <c r="AD86" s="107"/>
      <c r="AE86" s="107"/>
      <c r="AF86" s="107"/>
      <c r="AG86" s="107"/>
      <c r="AI86" s="107"/>
      <c r="AJ86" s="107"/>
      <c r="AK86" s="107"/>
      <c r="AL86" s="107"/>
      <c r="AM86" s="107"/>
      <c r="AN86" s="107"/>
      <c r="AO86" s="107"/>
      <c r="AP86" s="107"/>
      <c r="AQ86" s="107"/>
      <c r="AR86" s="107"/>
      <c r="AS86" s="107"/>
      <c r="AT86" s="107"/>
      <c r="AV86" s="107"/>
      <c r="AW86" s="107"/>
      <c r="AX86" s="107"/>
      <c r="AY86" s="107"/>
      <c r="AZ86" s="107"/>
      <c r="BA86" s="107"/>
      <c r="BB86" s="107"/>
      <c r="BC86" s="107"/>
      <c r="BD86" s="107"/>
      <c r="BE86" s="107"/>
      <c r="BF86" s="107"/>
      <c r="BG86" s="107"/>
      <c r="BI86" s="107"/>
      <c r="BJ86" s="107"/>
      <c r="BK86" s="107"/>
      <c r="BL86" s="107"/>
      <c r="BM86" s="107"/>
      <c r="BN86" s="107"/>
      <c r="BO86" s="107"/>
      <c r="BP86" s="107"/>
      <c r="BQ86" s="107"/>
      <c r="BR86" s="107"/>
      <c r="BS86" s="107"/>
      <c r="BT86" s="107"/>
      <c r="BV86" s="107"/>
      <c r="BW86" s="107"/>
      <c r="BX86" s="107"/>
      <c r="BY86" s="107"/>
      <c r="BZ86" s="107"/>
      <c r="CA86" s="107"/>
      <c r="CB86" s="107"/>
      <c r="CC86" s="107"/>
      <c r="CD86" s="107"/>
      <c r="CE86" s="107"/>
      <c r="CF86" s="107"/>
      <c r="CG86" s="107"/>
      <c r="CI86" s="107"/>
      <c r="CJ86" s="107"/>
      <c r="CK86" s="107"/>
      <c r="CL86" s="107"/>
      <c r="CM86" s="107"/>
      <c r="CN86" s="107"/>
      <c r="CO86" s="107"/>
      <c r="CP86" s="107"/>
      <c r="CQ86" s="107"/>
      <c r="CR86" s="107"/>
      <c r="CS86" s="107"/>
      <c r="CT86" s="107"/>
      <c r="CV86" s="107"/>
      <c r="CW86" s="107"/>
      <c r="CX86" s="107"/>
      <c r="CY86" s="107"/>
      <c r="CZ86" s="107"/>
      <c r="DA86" s="107"/>
      <c r="DB86" s="107"/>
      <c r="DC86" s="107"/>
      <c r="DD86" s="107"/>
      <c r="DE86" s="107"/>
      <c r="DF86" s="107"/>
      <c r="DG86" s="107"/>
      <c r="DI86" s="107"/>
      <c r="DJ86" s="107"/>
      <c r="DK86" s="107"/>
      <c r="DL86" s="107"/>
      <c r="DM86" s="107"/>
      <c r="DN86" s="107"/>
      <c r="DO86" s="107"/>
      <c r="DP86" s="107"/>
      <c r="DQ86" s="107"/>
      <c r="DR86" s="107"/>
      <c r="DS86" s="107"/>
      <c r="DT86" s="107"/>
      <c r="DV86" s="107"/>
      <c r="DW86" s="107"/>
      <c r="DX86" s="107"/>
      <c r="DY86" s="107"/>
      <c r="DZ86" s="107"/>
      <c r="EA86" s="107"/>
      <c r="EB86" s="107"/>
      <c r="EC86" s="107"/>
      <c r="ED86" s="107"/>
      <c r="EE86" s="107"/>
      <c r="EF86" s="107"/>
      <c r="EG86" s="107"/>
      <c r="EI86" s="107"/>
      <c r="EJ86" s="107"/>
      <c r="EK86" s="107"/>
      <c r="EL86" s="107"/>
      <c r="EM86" s="107"/>
      <c r="EN86" s="107"/>
      <c r="EO86" s="107"/>
      <c r="EP86" s="107"/>
      <c r="EQ86" s="107"/>
      <c r="ER86" s="107"/>
      <c r="ES86" s="107"/>
      <c r="ET86" s="107"/>
      <c r="EV86" s="107"/>
      <c r="EW86" s="107"/>
      <c r="EX86" s="107"/>
      <c r="EY86" s="107"/>
      <c r="EZ86" s="107"/>
      <c r="FA86" s="107"/>
      <c r="FB86" s="107"/>
      <c r="FC86" s="107"/>
      <c r="FD86" s="107"/>
      <c r="FE86" s="107"/>
      <c r="FF86" s="107"/>
      <c r="FG86" s="107"/>
      <c r="FI86" s="107"/>
      <c r="FJ86" s="107"/>
      <c r="FK86" s="107"/>
      <c r="FL86" s="107"/>
      <c r="FM86" s="107"/>
      <c r="FN86" s="107"/>
      <c r="FO86" s="107"/>
      <c r="FP86" s="107"/>
      <c r="FQ86" s="107"/>
      <c r="FR86" s="107"/>
      <c r="FS86" s="107"/>
      <c r="FT86" s="107"/>
      <c r="FV86" s="107"/>
      <c r="FW86" s="107"/>
      <c r="FX86" s="107"/>
      <c r="FY86" s="107"/>
      <c r="FZ86" s="107"/>
      <c r="GA86" s="107"/>
      <c r="GB86" s="107"/>
      <c r="GC86" s="107"/>
      <c r="GD86" s="107"/>
      <c r="GE86" s="107"/>
      <c r="GF86" s="107"/>
      <c r="GG86" s="107"/>
      <c r="GI86" s="107"/>
      <c r="GJ86" s="107"/>
      <c r="GK86" s="107"/>
      <c r="GL86" s="107"/>
      <c r="GM86" s="107"/>
      <c r="GN86" s="107"/>
      <c r="GO86" s="107"/>
      <c r="GP86" s="107"/>
      <c r="GQ86" s="107"/>
      <c r="GR86" s="107"/>
      <c r="GS86" s="107"/>
      <c r="GT86" s="107"/>
      <c r="GV86" s="107"/>
      <c r="GW86" s="107"/>
      <c r="GX86" s="107"/>
      <c r="GY86" s="107"/>
      <c r="GZ86" s="107"/>
      <c r="HA86" s="107"/>
      <c r="HB86" s="107"/>
      <c r="HC86" s="107"/>
      <c r="HD86" s="107"/>
      <c r="HE86" s="107"/>
      <c r="HF86" s="107"/>
      <c r="HG86" s="107"/>
      <c r="HI86" s="107"/>
      <c r="HJ86" s="107"/>
      <c r="HK86" s="107"/>
      <c r="HL86" s="107"/>
      <c r="HM86" s="107"/>
      <c r="HN86" s="107"/>
      <c r="HO86" s="107"/>
      <c r="HP86" s="107"/>
      <c r="HQ86" s="107"/>
      <c r="HR86" s="107"/>
      <c r="HS86" s="107"/>
      <c r="HT86" s="107"/>
      <c r="HV86" s="107"/>
      <c r="HW86" s="107"/>
      <c r="HX86" s="107"/>
      <c r="HY86" s="107"/>
      <c r="HZ86" s="107"/>
      <c r="IA86" s="107"/>
      <c r="IB86" s="107"/>
      <c r="IC86" s="107"/>
      <c r="ID86" s="107"/>
      <c r="IE86" s="107"/>
      <c r="IF86" s="107"/>
      <c r="IG86" s="107"/>
      <c r="II86" s="107"/>
      <c r="IJ86" s="107"/>
      <c r="IK86" s="107"/>
      <c r="IL86" s="107"/>
      <c r="IM86" s="107"/>
      <c r="IN86" s="107"/>
      <c r="IO86" s="107"/>
      <c r="IP86" s="107"/>
      <c r="IQ86" s="107"/>
      <c r="IR86" s="107"/>
      <c r="IS86" s="107"/>
      <c r="IT86" s="107"/>
      <c r="IV86" s="107"/>
      <c r="IW86" s="107"/>
      <c r="IX86" s="107"/>
      <c r="IY86" s="107"/>
      <c r="IZ86" s="107"/>
      <c r="JA86" s="107"/>
      <c r="JB86" s="107"/>
      <c r="JC86" s="107"/>
      <c r="JD86" s="107"/>
      <c r="JE86" s="107"/>
      <c r="JF86" s="107"/>
      <c r="JG86" s="107"/>
      <c r="JI86" s="107"/>
      <c r="JJ86" s="107"/>
      <c r="JK86" s="107"/>
      <c r="JL86" s="107"/>
      <c r="JM86" s="107"/>
      <c r="JN86" s="107"/>
      <c r="JO86" s="107"/>
      <c r="JP86" s="107"/>
      <c r="JQ86" s="107"/>
      <c r="JR86" s="107"/>
      <c r="JS86" s="107"/>
      <c r="JT86" s="107"/>
      <c r="JV86" s="107"/>
      <c r="JW86" s="107"/>
      <c r="JX86" s="107"/>
      <c r="JY86" s="107"/>
      <c r="JZ86" s="107"/>
      <c r="KA86" s="107"/>
      <c r="KB86" s="107"/>
      <c r="KC86" s="107"/>
      <c r="KD86" s="107"/>
      <c r="KE86" s="107"/>
      <c r="KF86" s="107"/>
      <c r="KG86" s="107"/>
      <c r="KI86" s="107"/>
      <c r="KJ86" s="107"/>
      <c r="KK86" s="107"/>
      <c r="KL86" s="107"/>
      <c r="KM86" s="107"/>
      <c r="KN86" s="107"/>
      <c r="KO86" s="107"/>
      <c r="KP86" s="107"/>
      <c r="KQ86" s="107"/>
      <c r="KR86" s="107"/>
      <c r="KS86" s="107"/>
      <c r="KT86" s="107"/>
      <c r="KV86" s="107"/>
      <c r="KW86" s="107"/>
      <c r="KX86" s="107"/>
      <c r="KY86" s="107"/>
      <c r="KZ86" s="107"/>
      <c r="LA86" s="107"/>
      <c r="LB86" s="107"/>
      <c r="LC86" s="107"/>
      <c r="LD86" s="107"/>
      <c r="LE86" s="107"/>
      <c r="LF86" s="107"/>
      <c r="LG86" s="107"/>
      <c r="LI86" s="107"/>
      <c r="LJ86" s="107"/>
      <c r="LK86" s="107"/>
      <c r="LL86" s="107"/>
      <c r="LM86" s="107"/>
      <c r="LN86" s="107"/>
      <c r="LO86" s="107"/>
      <c r="LP86" s="107"/>
      <c r="LQ86" s="107"/>
      <c r="LR86" s="107"/>
      <c r="LS86" s="107"/>
      <c r="LT86" s="107"/>
      <c r="LV86" s="107"/>
      <c r="LW86" s="107"/>
      <c r="LX86" s="107"/>
      <c r="LY86" s="107"/>
      <c r="LZ86" s="107"/>
      <c r="MA86" s="107"/>
      <c r="MB86" s="107"/>
      <c r="MC86" s="107"/>
      <c r="MD86" s="107"/>
      <c r="ME86" s="107"/>
      <c r="MF86" s="107"/>
      <c r="MG86" s="107"/>
    </row>
    <row r="87" customFormat="false" ht="15.75" hidden="false" customHeight="true" outlineLevel="0" collapsed="false">
      <c r="A87" s="153"/>
      <c r="B87" s="153"/>
      <c r="F87" s="48"/>
      <c r="G87" s="48"/>
      <c r="H87" s="107"/>
      <c r="I87" s="107"/>
      <c r="J87" s="107"/>
      <c r="K87" s="107"/>
      <c r="L87" s="107"/>
      <c r="M87" s="107"/>
      <c r="N87" s="107"/>
      <c r="O87" s="107"/>
      <c r="P87" s="107"/>
      <c r="Q87" s="107"/>
      <c r="R87" s="107"/>
      <c r="S87" s="107"/>
      <c r="T87" s="107"/>
      <c r="V87" s="107"/>
      <c r="W87" s="107"/>
      <c r="X87" s="107"/>
      <c r="Y87" s="107"/>
      <c r="Z87" s="107"/>
      <c r="AA87" s="107"/>
      <c r="AB87" s="107"/>
      <c r="AC87" s="107"/>
      <c r="AD87" s="107"/>
      <c r="AE87" s="107"/>
      <c r="AF87" s="107"/>
      <c r="AG87" s="107"/>
      <c r="AI87" s="107"/>
      <c r="AJ87" s="107"/>
      <c r="AK87" s="107"/>
      <c r="AL87" s="107"/>
      <c r="AM87" s="107"/>
      <c r="AN87" s="107"/>
      <c r="AO87" s="107"/>
      <c r="AP87" s="107"/>
      <c r="AQ87" s="107"/>
      <c r="AR87" s="107"/>
      <c r="AS87" s="107"/>
      <c r="AT87" s="107"/>
      <c r="AV87" s="107"/>
      <c r="AW87" s="107"/>
      <c r="AX87" s="107"/>
      <c r="AY87" s="107"/>
      <c r="AZ87" s="107"/>
      <c r="BA87" s="107"/>
      <c r="BB87" s="107"/>
      <c r="BC87" s="107"/>
      <c r="BD87" s="107"/>
      <c r="BE87" s="107"/>
      <c r="BF87" s="107"/>
      <c r="BG87" s="107"/>
      <c r="BI87" s="107"/>
      <c r="BJ87" s="107"/>
      <c r="BK87" s="107"/>
      <c r="BL87" s="107"/>
      <c r="BM87" s="107"/>
      <c r="BN87" s="107"/>
      <c r="BO87" s="107"/>
      <c r="BP87" s="107"/>
      <c r="BQ87" s="107"/>
      <c r="BR87" s="107"/>
      <c r="BS87" s="107"/>
      <c r="BT87" s="107"/>
      <c r="BV87" s="107"/>
      <c r="BW87" s="107"/>
      <c r="BX87" s="107"/>
      <c r="BY87" s="107"/>
      <c r="BZ87" s="107"/>
      <c r="CA87" s="107"/>
      <c r="CB87" s="107"/>
      <c r="CC87" s="107"/>
      <c r="CD87" s="107"/>
      <c r="CE87" s="107"/>
      <c r="CF87" s="107"/>
      <c r="CG87" s="107"/>
      <c r="CI87" s="107"/>
      <c r="CJ87" s="107"/>
      <c r="CK87" s="107"/>
      <c r="CL87" s="107"/>
      <c r="CM87" s="107"/>
      <c r="CN87" s="107"/>
      <c r="CO87" s="107"/>
      <c r="CP87" s="107"/>
      <c r="CQ87" s="107"/>
      <c r="CR87" s="107"/>
      <c r="CS87" s="107"/>
      <c r="CT87" s="107"/>
      <c r="CV87" s="107"/>
      <c r="CW87" s="107"/>
      <c r="CX87" s="107"/>
      <c r="CY87" s="107"/>
      <c r="CZ87" s="107"/>
      <c r="DA87" s="107"/>
      <c r="DB87" s="107"/>
      <c r="DC87" s="107"/>
      <c r="DD87" s="107"/>
      <c r="DE87" s="107"/>
      <c r="DF87" s="107"/>
      <c r="DG87" s="107"/>
      <c r="DI87" s="107"/>
      <c r="DJ87" s="107"/>
      <c r="DK87" s="107"/>
      <c r="DL87" s="107"/>
      <c r="DM87" s="107"/>
      <c r="DN87" s="107"/>
      <c r="DO87" s="107"/>
      <c r="DP87" s="107"/>
      <c r="DQ87" s="107"/>
      <c r="DR87" s="107"/>
      <c r="DS87" s="107"/>
      <c r="DT87" s="107"/>
      <c r="DV87" s="107"/>
      <c r="DW87" s="107"/>
      <c r="DX87" s="107"/>
      <c r="DY87" s="107"/>
      <c r="DZ87" s="107"/>
      <c r="EA87" s="107"/>
      <c r="EB87" s="107"/>
      <c r="EC87" s="107"/>
      <c r="ED87" s="107"/>
      <c r="EE87" s="107"/>
      <c r="EF87" s="107"/>
      <c r="EG87" s="107"/>
      <c r="EI87" s="107"/>
      <c r="EJ87" s="107"/>
      <c r="EK87" s="107"/>
      <c r="EL87" s="107"/>
      <c r="EM87" s="107"/>
      <c r="EN87" s="107"/>
      <c r="EO87" s="107"/>
      <c r="EP87" s="107"/>
      <c r="EQ87" s="107"/>
      <c r="ER87" s="107"/>
      <c r="ES87" s="107"/>
      <c r="ET87" s="107"/>
      <c r="EV87" s="107"/>
      <c r="EW87" s="107"/>
      <c r="EX87" s="107"/>
      <c r="EY87" s="107"/>
      <c r="EZ87" s="107"/>
      <c r="FA87" s="107"/>
      <c r="FB87" s="107"/>
      <c r="FC87" s="107"/>
      <c r="FD87" s="107"/>
      <c r="FE87" s="107"/>
      <c r="FF87" s="107"/>
      <c r="FG87" s="107"/>
      <c r="FI87" s="107"/>
      <c r="FJ87" s="107"/>
      <c r="FK87" s="107"/>
      <c r="FL87" s="107"/>
      <c r="FM87" s="107"/>
      <c r="FN87" s="107"/>
      <c r="FO87" s="107"/>
      <c r="FP87" s="107"/>
      <c r="FQ87" s="107"/>
      <c r="FR87" s="107"/>
      <c r="FS87" s="107"/>
      <c r="FT87" s="107"/>
      <c r="FV87" s="107"/>
      <c r="FW87" s="107"/>
      <c r="FX87" s="107"/>
      <c r="FY87" s="107"/>
      <c r="FZ87" s="107"/>
      <c r="GA87" s="107"/>
      <c r="GB87" s="107"/>
      <c r="GC87" s="107"/>
      <c r="GD87" s="107"/>
      <c r="GE87" s="107"/>
      <c r="GF87" s="107"/>
      <c r="GG87" s="107"/>
      <c r="GI87" s="107"/>
      <c r="GJ87" s="107"/>
      <c r="GK87" s="107"/>
      <c r="GL87" s="107"/>
      <c r="GM87" s="107"/>
      <c r="GN87" s="107"/>
      <c r="GO87" s="107"/>
      <c r="GP87" s="107"/>
      <c r="GQ87" s="107"/>
      <c r="GR87" s="107"/>
      <c r="GS87" s="107"/>
      <c r="GT87" s="107"/>
      <c r="GV87" s="107"/>
      <c r="GW87" s="107"/>
      <c r="GX87" s="107"/>
      <c r="GY87" s="107"/>
      <c r="GZ87" s="107"/>
      <c r="HA87" s="107"/>
      <c r="HB87" s="107"/>
      <c r="HC87" s="107"/>
      <c r="HD87" s="107"/>
      <c r="HE87" s="107"/>
      <c r="HF87" s="107"/>
      <c r="HG87" s="107"/>
      <c r="HI87" s="107"/>
      <c r="HJ87" s="107"/>
      <c r="HK87" s="107"/>
      <c r="HL87" s="107"/>
      <c r="HM87" s="107"/>
      <c r="HN87" s="107"/>
      <c r="HO87" s="107"/>
      <c r="HP87" s="107"/>
      <c r="HQ87" s="107"/>
      <c r="HR87" s="107"/>
      <c r="HS87" s="107"/>
      <c r="HT87" s="107"/>
      <c r="HV87" s="107"/>
      <c r="HW87" s="107"/>
      <c r="HX87" s="107"/>
      <c r="HY87" s="107"/>
      <c r="HZ87" s="107"/>
      <c r="IA87" s="107"/>
      <c r="IB87" s="107"/>
      <c r="IC87" s="107"/>
      <c r="ID87" s="107"/>
      <c r="IE87" s="107"/>
      <c r="IF87" s="107"/>
      <c r="IG87" s="107"/>
      <c r="II87" s="107"/>
      <c r="IJ87" s="107"/>
      <c r="IK87" s="107"/>
      <c r="IL87" s="107"/>
      <c r="IM87" s="107"/>
      <c r="IN87" s="107"/>
      <c r="IO87" s="107"/>
      <c r="IP87" s="107"/>
      <c r="IQ87" s="107"/>
      <c r="IR87" s="107"/>
      <c r="IS87" s="107"/>
      <c r="IT87" s="107"/>
      <c r="IV87" s="107"/>
      <c r="IW87" s="107"/>
      <c r="IX87" s="107"/>
      <c r="IY87" s="107"/>
      <c r="IZ87" s="107"/>
      <c r="JA87" s="107"/>
      <c r="JB87" s="107"/>
      <c r="JC87" s="107"/>
      <c r="JD87" s="107"/>
      <c r="JE87" s="107"/>
      <c r="JF87" s="107"/>
      <c r="JG87" s="107"/>
      <c r="JI87" s="107"/>
      <c r="JJ87" s="107"/>
      <c r="JK87" s="107"/>
      <c r="JL87" s="107"/>
      <c r="JM87" s="107"/>
      <c r="JN87" s="107"/>
      <c r="JO87" s="107"/>
      <c r="JP87" s="107"/>
      <c r="JQ87" s="107"/>
      <c r="JR87" s="107"/>
      <c r="JS87" s="107"/>
      <c r="JT87" s="107"/>
      <c r="JV87" s="107"/>
      <c r="JW87" s="107"/>
      <c r="JX87" s="107"/>
      <c r="JY87" s="107"/>
      <c r="JZ87" s="107"/>
      <c r="KA87" s="107"/>
      <c r="KB87" s="107"/>
      <c r="KC87" s="107"/>
      <c r="KD87" s="107"/>
      <c r="KE87" s="107"/>
      <c r="KF87" s="107"/>
      <c r="KG87" s="107"/>
      <c r="KI87" s="107"/>
      <c r="KJ87" s="107"/>
      <c r="KK87" s="107"/>
      <c r="KL87" s="107"/>
      <c r="KM87" s="107"/>
      <c r="KN87" s="107"/>
      <c r="KO87" s="107"/>
      <c r="KP87" s="107"/>
      <c r="KQ87" s="107"/>
      <c r="KR87" s="107"/>
      <c r="KS87" s="107"/>
      <c r="KT87" s="107"/>
      <c r="KV87" s="107"/>
      <c r="KW87" s="107"/>
      <c r="KX87" s="107"/>
      <c r="KY87" s="107"/>
      <c r="KZ87" s="107"/>
      <c r="LA87" s="107"/>
      <c r="LB87" s="107"/>
      <c r="LC87" s="107"/>
      <c r="LD87" s="107"/>
      <c r="LE87" s="107"/>
      <c r="LF87" s="107"/>
      <c r="LG87" s="107"/>
      <c r="LI87" s="107"/>
      <c r="LJ87" s="107"/>
      <c r="LK87" s="107"/>
      <c r="LL87" s="107"/>
      <c r="LM87" s="107"/>
      <c r="LN87" s="107"/>
      <c r="LO87" s="107"/>
      <c r="LP87" s="107"/>
      <c r="LQ87" s="107"/>
      <c r="LR87" s="107"/>
      <c r="LS87" s="107"/>
      <c r="LT87" s="107"/>
      <c r="LV87" s="107"/>
      <c r="LW87" s="107"/>
      <c r="LX87" s="107"/>
      <c r="LY87" s="107"/>
      <c r="LZ87" s="107"/>
      <c r="MA87" s="107"/>
      <c r="MB87" s="107"/>
      <c r="MC87" s="107"/>
      <c r="MD87" s="107"/>
      <c r="ME87" s="107"/>
      <c r="MF87" s="107"/>
      <c r="MG87" s="107"/>
    </row>
  </sheetData>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7:N67"/>
    <mergeCell ref="Y67:AA67"/>
    <mergeCell ref="AL67:AN67"/>
    <mergeCell ref="AY67:BA67"/>
    <mergeCell ref="BL67:BN67"/>
    <mergeCell ref="BY67:CA67"/>
    <mergeCell ref="CL67:CN67"/>
    <mergeCell ref="CY67:DA67"/>
    <mergeCell ref="DL67:DN67"/>
    <mergeCell ref="DY67:EA67"/>
    <mergeCell ref="EL67:EN67"/>
    <mergeCell ref="EY67:FA67"/>
    <mergeCell ref="FL67:FN67"/>
    <mergeCell ref="FY67:GA67"/>
    <mergeCell ref="GL67:GN67"/>
    <mergeCell ref="GY67:HA67"/>
    <mergeCell ref="HL67:HN67"/>
    <mergeCell ref="HY67:IA67"/>
    <mergeCell ref="IL67:IN67"/>
    <mergeCell ref="IY67:JA67"/>
    <mergeCell ref="JL67:JN67"/>
    <mergeCell ref="JY67:KA67"/>
    <mergeCell ref="KL67:KN67"/>
    <mergeCell ref="KY67:LA67"/>
    <mergeCell ref="LL67:LN67"/>
    <mergeCell ref="LY67:MA67"/>
    <mergeCell ref="L68:N68"/>
    <mergeCell ref="Y68:AA68"/>
    <mergeCell ref="AL68:AN68"/>
    <mergeCell ref="AY68:BA68"/>
    <mergeCell ref="BL68:BN68"/>
    <mergeCell ref="BY68:CA68"/>
    <mergeCell ref="CL68:CN68"/>
    <mergeCell ref="CY68:DA68"/>
    <mergeCell ref="DL68:DN68"/>
    <mergeCell ref="DY68:EA68"/>
    <mergeCell ref="EL68:EN68"/>
    <mergeCell ref="EY68:FA68"/>
    <mergeCell ref="FL68:FN68"/>
    <mergeCell ref="FY68:GA68"/>
    <mergeCell ref="GL68:GN68"/>
    <mergeCell ref="GY68:HA68"/>
    <mergeCell ref="HL68:HN68"/>
    <mergeCell ref="HY68:IA68"/>
    <mergeCell ref="IL68:IN68"/>
    <mergeCell ref="IY68:JA68"/>
    <mergeCell ref="JL68:JN68"/>
    <mergeCell ref="JY68:KA68"/>
    <mergeCell ref="KL68:KN68"/>
    <mergeCell ref="KY68:LA68"/>
    <mergeCell ref="LL68:LN68"/>
    <mergeCell ref="LY68:MA68"/>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O70:T70"/>
    <mergeCell ref="Y70:AA70"/>
    <mergeCell ref="AB70:AG70"/>
    <mergeCell ref="AL70:AN70"/>
    <mergeCell ref="AO70:AT70"/>
    <mergeCell ref="AY70:BA70"/>
    <mergeCell ref="BB70:BG70"/>
    <mergeCell ref="BL70:BN70"/>
    <mergeCell ref="BO70:BT70"/>
    <mergeCell ref="BY70:CA70"/>
    <mergeCell ref="CB70:CG70"/>
    <mergeCell ref="CL70:CN70"/>
    <mergeCell ref="CO70:CT70"/>
    <mergeCell ref="CY70:DA70"/>
    <mergeCell ref="DB70:DG70"/>
    <mergeCell ref="DL70:DN70"/>
    <mergeCell ref="DO70:DT70"/>
    <mergeCell ref="DY70:EA70"/>
    <mergeCell ref="EB70:EG70"/>
    <mergeCell ref="EL70:EN70"/>
    <mergeCell ref="EO70:ET70"/>
    <mergeCell ref="EY70:FA70"/>
    <mergeCell ref="FB70:FG70"/>
    <mergeCell ref="FL70:FN70"/>
    <mergeCell ref="FO70:FT70"/>
    <mergeCell ref="FY70:GA70"/>
    <mergeCell ref="GB70:GG70"/>
    <mergeCell ref="GL70:GN70"/>
    <mergeCell ref="GO70:GT70"/>
    <mergeCell ref="GY70:HA70"/>
    <mergeCell ref="HB70:HG70"/>
    <mergeCell ref="HL70:HN70"/>
    <mergeCell ref="HO70:HT70"/>
    <mergeCell ref="HY70:IA70"/>
    <mergeCell ref="IB70:IG70"/>
    <mergeCell ref="IL70:IN70"/>
    <mergeCell ref="IO70:IT70"/>
    <mergeCell ref="IY70:JA70"/>
    <mergeCell ref="JB70:JG70"/>
    <mergeCell ref="JL70:JN70"/>
    <mergeCell ref="JO70:JT70"/>
    <mergeCell ref="JY70:KA70"/>
    <mergeCell ref="KB70:KG70"/>
    <mergeCell ref="KL70:KN70"/>
    <mergeCell ref="KO70:KT70"/>
    <mergeCell ref="KY70:LA70"/>
    <mergeCell ref="LB70:LG70"/>
    <mergeCell ref="LL70:LN70"/>
    <mergeCell ref="LO70:LT70"/>
    <mergeCell ref="LY70:MA70"/>
    <mergeCell ref="MB70:MG70"/>
    <mergeCell ref="B72:H72"/>
    <mergeCell ref="B73:H75"/>
    <mergeCell ref="B76:H78"/>
    <mergeCell ref="B79:H81"/>
  </mergeCells>
  <conditionalFormatting sqref="J57:J60">
    <cfRule type="expression" priority="2" aboveAverage="0" equalAverage="0" bottom="0" percent="0" rank="0" text="" dxfId="10">
      <formula>O57&gt;1</formula>
    </cfRule>
  </conditionalFormatting>
  <conditionalFormatting sqref="J62:J63">
    <cfRule type="expression" priority="3" aboveAverage="0" equalAverage="0" bottom="0" percent="0" rank="0" text="" dxfId="10">
      <formula>O62&gt;1</formula>
    </cfRule>
  </conditionalFormatting>
  <conditionalFormatting sqref="J65">
    <cfRule type="expression" priority="4" aboveAverage="0" equalAverage="0" bottom="0" percent="0" rank="0" text="" dxfId="10">
      <formula>P65&gt;1</formula>
    </cfRule>
  </conditionalFormatting>
  <conditionalFormatting sqref="L57:L60">
    <cfRule type="expression" priority="5" aboveAverage="0" equalAverage="0" bottom="0" percent="0" rank="0" text="" dxfId="10">
      <formula>O52&gt;1</formula>
    </cfRule>
  </conditionalFormatting>
  <conditionalFormatting sqref="L62:L63">
    <cfRule type="expression" priority="6" aboveAverage="0" equalAverage="0" bottom="0" percent="0" rank="0" text="" dxfId="10">
      <formula>O50&gt;1</formula>
    </cfRule>
  </conditionalFormatting>
  <conditionalFormatting sqref="L65">
    <cfRule type="expression" priority="7" aboveAverage="0" equalAverage="0" bottom="0" percent="0" rank="0" text="" dxfId="10">
      <formula>O49&gt;1</formula>
    </cfRule>
  </conditionalFormatting>
  <dataValidations count="1">
    <dataValidation allowBlank="true" errorStyle="stop" operator="between" prompt="ERROR - 0 - 999 !" showDropDown="false" showErrorMessage="true" showInputMessage="true"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type="decimal">
      <formula1>0</formula1>
      <formula2>999</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M1000"/>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11.38"/>
    <col collapsed="false" customWidth="true" hidden="false" outlineLevel="0" max="2" min="2" style="1" width="6.25"/>
    <col collapsed="false" customWidth="true" hidden="false" outlineLevel="0" max="3" min="3" style="1" width="21"/>
    <col collapsed="false" customWidth="true" hidden="false" outlineLevel="0" max="5" min="4" style="1" width="11.38"/>
    <col collapsed="false" customWidth="true" hidden="true" outlineLevel="0" max="6" min="6" style="1" width="3.25"/>
    <col collapsed="false" customWidth="true" hidden="true" outlineLevel="0" max="7" min="7" style="1" width="11.38"/>
    <col collapsed="false" customWidth="true" hidden="true" outlineLevel="0" max="8" min="8" style="1" width="21"/>
    <col collapsed="false" customWidth="true" hidden="true" outlineLevel="0" max="10" min="9" style="1" width="11.38"/>
    <col collapsed="false" customWidth="true" hidden="true" outlineLevel="0" max="11" min="11" style="1" width="8"/>
    <col collapsed="false" customWidth="true" hidden="true" outlineLevel="0" max="12" min="12" style="1" width="18.13"/>
    <col collapsed="false" customWidth="true" hidden="true" outlineLevel="0" max="13" min="13" style="1" width="5.63"/>
    <col collapsed="false" customWidth="true" hidden="false" outlineLevel="0" max="26" min="14" style="1" width="14.38"/>
  </cols>
  <sheetData>
    <row r="1" customFormat="false" ht="15" hidden="false" customHeight="false" outlineLevel="0" collapsed="false">
      <c r="B1" s="293" t="str">
        <f aca="false">Language!$E$92</f>
        <v>Predictions Ranking</v>
      </c>
      <c r="C1" s="293"/>
      <c r="D1" s="293"/>
    </row>
    <row r="2" customFormat="false" ht="15" hidden="false" customHeight="false" outlineLevel="0" collapsed="false">
      <c r="B2" s="294"/>
      <c r="C2" s="33"/>
    </row>
    <row r="3" customFormat="false" ht="15" hidden="false" customHeight="false" outlineLevel="0" collapsed="false">
      <c r="B3" s="295"/>
      <c r="C3" s="296" t="str">
        <f aca="false">Language!$E$135</f>
        <v>Name</v>
      </c>
      <c r="D3" s="297" t="str">
        <f aca="false">Language!$E$103</f>
        <v>Total</v>
      </c>
      <c r="E3" s="269"/>
      <c r="F3" s="269"/>
      <c r="G3" s="298" t="s">
        <v>52</v>
      </c>
      <c r="H3" s="299" t="s">
        <v>53</v>
      </c>
      <c r="I3" s="297" t="s">
        <v>54</v>
      </c>
      <c r="J3" s="300" t="s">
        <v>52</v>
      </c>
      <c r="L3" s="48" t="s">
        <v>55</v>
      </c>
      <c r="M3" s="125" t="n">
        <v>9</v>
      </c>
    </row>
    <row r="4" customFormat="false" ht="15" hidden="false" customHeight="false" outlineLevel="0" collapsed="false">
      <c r="B4" s="301" t="n">
        <v>1</v>
      </c>
      <c r="C4" s="302" t="str">
        <f aca="false">IFERROR(VLOOKUP(B4,$G$4:$H$103,2,0),"")</f>
        <v>Anna</v>
      </c>
      <c r="D4" s="303" t="n">
        <f aca="false">IFERROR(VLOOKUP(B4,$G$4:$I$103,3,0),"")</f>
        <v>0</v>
      </c>
      <c r="E4" s="294"/>
      <c r="F4" s="294"/>
      <c r="G4" s="304" t="n">
        <f aca="false">IF(J4="","",RANK(J4,$J$4:$J$103,1))</f>
        <v>1</v>
      </c>
      <c r="H4" s="305" t="str">
        <f aca="false">IF(Predictions_2!$I$3="","",Predictions_2!$I$3)</f>
        <v>Anna</v>
      </c>
      <c r="I4" s="306" t="n">
        <f aca="false">IF(Predictions_2!$I$3="","",Predictions_2!$I$2)</f>
        <v>0</v>
      </c>
      <c r="J4" s="304" t="n">
        <f aca="false">IF(I4="","",RANK(I4,$I$4:$I$103,0)+ROW()*0.001)</f>
        <v>1.004</v>
      </c>
      <c r="L4" s="125" t="s">
        <v>56</v>
      </c>
      <c r="M4" s="125" t="n">
        <v>13</v>
      </c>
    </row>
    <row r="5" customFormat="false" ht="15" hidden="false" customHeight="false" outlineLevel="0" collapsed="false">
      <c r="B5" s="307" t="n">
        <v>2</v>
      </c>
      <c r="C5" s="302" t="str">
        <f aca="false">IFERROR(VLOOKUP(B5,$G$4:$H$103,2,0),"")</f>
        <v>Peter</v>
      </c>
      <c r="D5" s="303" t="n">
        <f aca="false">IFERROR(VLOOKUP(B5,$G$4:$I$103,3,0),"")</f>
        <v>0</v>
      </c>
      <c r="E5" s="294"/>
      <c r="F5" s="294"/>
      <c r="G5" s="308" t="n">
        <f aca="false">IF(J5="","",RANK(J5,$J$4:$J$103,1))</f>
        <v>2</v>
      </c>
      <c r="H5" s="309" t="str">
        <f aca="true">IF(INDIRECT("Predictions_2!"&amp;ADDRESS(3,$M$3+$M$4*ROW(A1)))="","",INDIRECT("Predictions_2!"&amp;ADDRESS(3,$M$3+$M$4*ROW(A1))))</f>
        <v>Peter</v>
      </c>
      <c r="I5" s="310" t="n">
        <f aca="true">IF(INDIRECT("Predictions_2!"&amp;ADDRESS(3,$M$3+$M$4*ROW(A1)))="","",INDIRECT("Predictions_2!"&amp;ADDRESS(2,$M$3+$M$4*ROW(A1))))</f>
        <v>0</v>
      </c>
      <c r="J5" s="308" t="n">
        <f aca="false">IF(I5="","",RANK(I5,$I$4:$I$103,0)+ROW()*0.001)</f>
        <v>1.005</v>
      </c>
    </row>
    <row r="6" customFormat="false" ht="15" hidden="false" customHeight="false" outlineLevel="0" collapsed="false">
      <c r="B6" s="301" t="n">
        <v>3</v>
      </c>
      <c r="C6" s="302" t="str">
        <f aca="false">IFERROR(VLOOKUP(B6,$G$4:$H$103,2,0),"")</f>
        <v/>
      </c>
      <c r="D6" s="303" t="str">
        <f aca="false">IFERROR(VLOOKUP(B6,$G$4:$I$103,3,0),"")</f>
        <v/>
      </c>
      <c r="E6" s="294"/>
      <c r="F6" s="294"/>
      <c r="G6" s="308" t="str">
        <f aca="false">IF(J6="","",RANK(J6,$J$4:$J$103,1))</f>
        <v/>
      </c>
      <c r="H6" s="309" t="str">
        <f aca="true">IF(INDIRECT("Predictions_2!"&amp;ADDRESS(3,$M$3+$M$4*ROW(A2)))="","",INDIRECT("Predictions_2!"&amp;ADDRESS(3,$M$3+$M$4*ROW(A2))))</f>
        <v/>
      </c>
      <c r="I6" s="310" t="str">
        <f aca="true">IF(INDIRECT("Predictions_2!"&amp;ADDRESS(3,$M$3+$M$4*ROW(A2)))="","",INDIRECT("Predictions_2!"&amp;ADDRESS(2,$M$3+$M$4*ROW(A2))))</f>
        <v/>
      </c>
      <c r="J6" s="308" t="str">
        <f aca="false">IF(I6="","",RANK(I6,$I$4:$I$103,0)+ROW()*0.001)</f>
        <v/>
      </c>
    </row>
    <row r="7" customFormat="false" ht="15" hidden="false" customHeight="false" outlineLevel="0" collapsed="false">
      <c r="B7" s="307" t="n">
        <v>4</v>
      </c>
      <c r="C7" s="302" t="str">
        <f aca="false">IFERROR(VLOOKUP(B7,$G$4:$H$103,2,0),"")</f>
        <v/>
      </c>
      <c r="D7" s="303" t="str">
        <f aca="false">IFERROR(VLOOKUP(B7,$G$4:$I$103,3,0),"")</f>
        <v/>
      </c>
      <c r="E7" s="294"/>
      <c r="F7" s="294"/>
      <c r="G7" s="308" t="str">
        <f aca="false">IF(J7="","",RANK(J7,$J$4:$J$103,1))</f>
        <v/>
      </c>
      <c r="H7" s="309" t="str">
        <f aca="true">IF(INDIRECT("Predictions_2!"&amp;ADDRESS(3,$M$3+$M$4*ROW(A3)))="","",INDIRECT("Predictions_2!"&amp;ADDRESS(3,$M$3+$M$4*ROW(A3))))</f>
        <v/>
      </c>
      <c r="I7" s="310" t="str">
        <f aca="true">IF(INDIRECT("Predictions_2!"&amp;ADDRESS(3,$M$3+$M$4*ROW(A3)))="","",INDIRECT("Predictions_2!"&amp;ADDRESS(2,$M$3+$M$4*ROW(A3))))</f>
        <v/>
      </c>
      <c r="J7" s="308" t="str">
        <f aca="false">IF(I7="","",RANK(I7,$I$4:$I$103,0)+ROW()*0.001)</f>
        <v/>
      </c>
    </row>
    <row r="8" customFormat="false" ht="15" hidden="false" customHeight="false" outlineLevel="0" collapsed="false">
      <c r="B8" s="301" t="n">
        <v>5</v>
      </c>
      <c r="C8" s="302" t="str">
        <f aca="false">IFERROR(VLOOKUP(B8,$G$4:$H$103,2,0),"")</f>
        <v/>
      </c>
      <c r="D8" s="303" t="str">
        <f aca="false">IFERROR(VLOOKUP(B8,$G$4:$I$103,3,0),"")</f>
        <v/>
      </c>
      <c r="E8" s="294"/>
      <c r="F8" s="294"/>
      <c r="G8" s="308" t="str">
        <f aca="false">IF(J8="","",RANK(J8,$J$4:$J$103,1))</f>
        <v/>
      </c>
      <c r="H8" s="309" t="str">
        <f aca="true">IF(INDIRECT("Predictions_2!"&amp;ADDRESS(3,$M$3+$M$4*ROW(A4)))="","",INDIRECT("Predictions_2!"&amp;ADDRESS(3,$M$3+$M$4*ROW(A4))))</f>
        <v/>
      </c>
      <c r="I8" s="310" t="str">
        <f aca="true">IF(INDIRECT("Predictions_2!"&amp;ADDRESS(3,$M$3+$M$4*ROW(A4)))="","",INDIRECT("Predictions_2!"&amp;ADDRESS(2,$M$3+$M$4*ROW(A4))))</f>
        <v/>
      </c>
      <c r="J8" s="308" t="str">
        <f aca="false">IF(I8="","",RANK(I8,$I$4:$I$103,0)+ROW()*0.001)</f>
        <v/>
      </c>
    </row>
    <row r="9" customFormat="false" ht="15" hidden="false" customHeight="false" outlineLevel="0" collapsed="false">
      <c r="B9" s="307" t="n">
        <v>6</v>
      </c>
      <c r="C9" s="302" t="str">
        <f aca="false">IFERROR(VLOOKUP(B9,$G$4:$H$103,2,0),"")</f>
        <v/>
      </c>
      <c r="D9" s="303" t="str">
        <f aca="false">IFERROR(VLOOKUP(B9,$G$4:$I$103,3,0),"")</f>
        <v/>
      </c>
      <c r="E9" s="294"/>
      <c r="F9" s="294"/>
      <c r="G9" s="308" t="str">
        <f aca="false">IF(J9="","",RANK(J9,$J$4:$J$103,1))</f>
        <v/>
      </c>
      <c r="H9" s="309" t="str">
        <f aca="true">IF(INDIRECT("Predictions_2!"&amp;ADDRESS(3,$M$3+$M$4*ROW(A5)))="","",INDIRECT("Predictions_2!"&amp;ADDRESS(3,$M$3+$M$4*ROW(A5))))</f>
        <v/>
      </c>
      <c r="I9" s="310" t="str">
        <f aca="true">IF(INDIRECT("Predictions_2!"&amp;ADDRESS(3,$M$3+$M$4*ROW(A5)))="","",INDIRECT("Predictions_2!"&amp;ADDRESS(2,$M$3+$M$4*ROW(A5))))</f>
        <v/>
      </c>
      <c r="J9" s="308" t="str">
        <f aca="false">IF(I9="","",RANK(I9,$I$4:$I$103,0)+ROW()*0.001)</f>
        <v/>
      </c>
    </row>
    <row r="10" customFormat="false" ht="15" hidden="false" customHeight="false" outlineLevel="0" collapsed="false">
      <c r="B10" s="301" t="n">
        <v>7</v>
      </c>
      <c r="C10" s="302" t="str">
        <f aca="false">IFERROR(VLOOKUP(B10,$G$4:$H$103,2,0),"")</f>
        <v/>
      </c>
      <c r="D10" s="303" t="str">
        <f aca="false">IFERROR(VLOOKUP(B10,$G$4:$I$103,3,0),"")</f>
        <v/>
      </c>
      <c r="E10" s="294"/>
      <c r="F10" s="294"/>
      <c r="G10" s="308" t="str">
        <f aca="false">IF(J10="","",RANK(J10,$J$4:$J$103,1))</f>
        <v/>
      </c>
      <c r="H10" s="309" t="str">
        <f aca="true">IF(INDIRECT("Predictions_2!"&amp;ADDRESS(3,$M$3+$M$4*ROW(A6)))="","",INDIRECT("Predictions_2!"&amp;ADDRESS(3,$M$3+$M$4*ROW(A6))))</f>
        <v/>
      </c>
      <c r="I10" s="310" t="str">
        <f aca="true">IF(INDIRECT("Predictions_2!"&amp;ADDRESS(3,$M$3+$M$4*ROW(A6)))="","",INDIRECT("Predictions_2!"&amp;ADDRESS(2,$M$3+$M$4*ROW(A6))))</f>
        <v/>
      </c>
      <c r="J10" s="308" t="str">
        <f aca="false">IF(I10="","",RANK(I10,$I$4:$I$103,0)+ROW()*0.001)</f>
        <v/>
      </c>
    </row>
    <row r="11" customFormat="false" ht="15" hidden="false" customHeight="false" outlineLevel="0" collapsed="false">
      <c r="B11" s="307" t="n">
        <v>8</v>
      </c>
      <c r="C11" s="302" t="str">
        <f aca="false">IFERROR(VLOOKUP(B11,$G$4:$H$103,2,0),"")</f>
        <v/>
      </c>
      <c r="D11" s="303" t="str">
        <f aca="false">IFERROR(VLOOKUP(B11,$G$4:$I$103,3,0),"")</f>
        <v/>
      </c>
      <c r="E11" s="294"/>
      <c r="F11" s="294"/>
      <c r="G11" s="308" t="str">
        <f aca="false">IF(J11="","",RANK(J11,$J$4:$J$103,1))</f>
        <v/>
      </c>
      <c r="H11" s="309" t="str">
        <f aca="true">IF(INDIRECT("Predictions_2!"&amp;ADDRESS(3,$M$3+$M$4*ROW(A7)))="","",INDIRECT("Predictions_2!"&amp;ADDRESS(3,$M$3+$M$4*ROW(A7))))</f>
        <v/>
      </c>
      <c r="I11" s="310" t="str">
        <f aca="true">IF(INDIRECT("Predictions_2!"&amp;ADDRESS(3,$M$3+$M$4*ROW(A7)))="","",INDIRECT("Predictions_2!"&amp;ADDRESS(2,$M$3+$M$4*ROW(A7))))</f>
        <v/>
      </c>
      <c r="J11" s="308" t="str">
        <f aca="false">IF(I11="","",RANK(I11,$I$4:$I$103,0)+ROW()*0.001)</f>
        <v/>
      </c>
    </row>
    <row r="12" customFormat="false" ht="15" hidden="false" customHeight="false" outlineLevel="0" collapsed="false">
      <c r="B12" s="301" t="n">
        <v>9</v>
      </c>
      <c r="C12" s="302" t="str">
        <f aca="false">IFERROR(VLOOKUP(B12,$G$4:$H$103,2,0),"")</f>
        <v/>
      </c>
      <c r="D12" s="303" t="str">
        <f aca="false">IFERROR(VLOOKUP(B12,$G$4:$I$103,3,0),"")</f>
        <v/>
      </c>
      <c r="E12" s="294"/>
      <c r="F12" s="294"/>
      <c r="G12" s="308" t="str">
        <f aca="false">IF(J12="","",RANK(J12,$J$4:$J$103,1))</f>
        <v/>
      </c>
      <c r="H12" s="309" t="str">
        <f aca="true">IF(INDIRECT("Predictions_2!"&amp;ADDRESS(3,$M$3+$M$4*ROW(A8)))="","",INDIRECT("Predictions_2!"&amp;ADDRESS(3,$M$3+$M$4*ROW(A8))))</f>
        <v/>
      </c>
      <c r="I12" s="310" t="str">
        <f aca="true">IF(INDIRECT("Predictions_2!"&amp;ADDRESS(3,$M$3+$M$4*ROW(A8)))="","",INDIRECT("Predictions_2!"&amp;ADDRESS(2,$M$3+$M$4*ROW(A8))))</f>
        <v/>
      </c>
      <c r="J12" s="308" t="str">
        <f aca="false">IF(I12="","",RANK(I12,$I$4:$I$103,0)+ROW()*0.001)</f>
        <v/>
      </c>
    </row>
    <row r="13" customFormat="false" ht="15" hidden="false" customHeight="false" outlineLevel="0" collapsed="false">
      <c r="B13" s="307" t="n">
        <v>10</v>
      </c>
      <c r="C13" s="302" t="str">
        <f aca="false">IFERROR(VLOOKUP(B13,$G$4:$H$103,2,0),"")</f>
        <v/>
      </c>
      <c r="D13" s="303" t="str">
        <f aca="false">IFERROR(VLOOKUP(B13,$G$4:$I$103,3,0),"")</f>
        <v/>
      </c>
      <c r="E13" s="294"/>
      <c r="F13" s="294"/>
      <c r="G13" s="308" t="str">
        <f aca="false">IF(J13="","",RANK(J13,$J$4:$J$103,1))</f>
        <v/>
      </c>
      <c r="H13" s="309" t="str">
        <f aca="true">IF(INDIRECT("Predictions_2!"&amp;ADDRESS(3,$M$3+$M$4*ROW(A9)))="","",INDIRECT("Predictions_2!"&amp;ADDRESS(3,$M$3+$M$4*ROW(A9))))</f>
        <v/>
      </c>
      <c r="I13" s="310" t="str">
        <f aca="true">IF(INDIRECT("Predictions_2!"&amp;ADDRESS(3,$M$3+$M$4*ROW(A9)))="","",INDIRECT("Predictions_2!"&amp;ADDRESS(2,$M$3+$M$4*ROW(A9))))</f>
        <v/>
      </c>
      <c r="J13" s="308" t="str">
        <f aca="false">IF(I13="","",RANK(I13,$I$4:$I$103,0)+ROW()*0.001)</f>
        <v/>
      </c>
    </row>
    <row r="14" customFormat="false" ht="15" hidden="false" customHeight="false" outlineLevel="0" collapsed="false">
      <c r="B14" s="301" t="n">
        <v>11</v>
      </c>
      <c r="C14" s="302" t="str">
        <f aca="false">IFERROR(VLOOKUP(B14,$G$4:$H$103,2,0),"")</f>
        <v/>
      </c>
      <c r="D14" s="303" t="str">
        <f aca="false">IFERROR(VLOOKUP(B14,$G$4:$I$103,3,0),"")</f>
        <v/>
      </c>
      <c r="E14" s="294"/>
      <c r="F14" s="294"/>
      <c r="G14" s="308" t="str">
        <f aca="false">IF(J14="","",RANK(J14,$J$4:$J$103,1))</f>
        <v/>
      </c>
      <c r="H14" s="309" t="str">
        <f aca="true">IF(INDIRECT("Predictions_2!"&amp;ADDRESS(3,$M$3+$M$4*ROW(A10)))="","",INDIRECT("Predictions_2!"&amp;ADDRESS(3,$M$3+$M$4*ROW(A10))))</f>
        <v/>
      </c>
      <c r="I14" s="310" t="str">
        <f aca="true">IF(INDIRECT("Predictions_2!"&amp;ADDRESS(3,$M$3+$M$4*ROW(A10)))="","",INDIRECT("Predictions_2!"&amp;ADDRESS(2,$M$3+$M$4*ROW(A10))))</f>
        <v/>
      </c>
      <c r="J14" s="308" t="str">
        <f aca="false">IF(I14="","",RANK(I14,$I$4:$I$103,0)+ROW()*0.001)</f>
        <v/>
      </c>
    </row>
    <row r="15" customFormat="false" ht="15" hidden="false" customHeight="false" outlineLevel="0" collapsed="false">
      <c r="B15" s="307" t="n">
        <v>12</v>
      </c>
      <c r="C15" s="302" t="str">
        <f aca="false">IFERROR(VLOOKUP(B15,$G$4:$H$103,2,0),"")</f>
        <v/>
      </c>
      <c r="D15" s="303" t="str">
        <f aca="false">IFERROR(VLOOKUP(B15,$G$4:$I$103,3,0),"")</f>
        <v/>
      </c>
      <c r="E15" s="294"/>
      <c r="F15" s="294"/>
      <c r="G15" s="308" t="str">
        <f aca="false">IF(J15="","",RANK(J15,$J$4:$J$103,1))</f>
        <v/>
      </c>
      <c r="H15" s="309" t="str">
        <f aca="true">IF(INDIRECT("Predictions_2!"&amp;ADDRESS(3,$M$3+$M$4*ROW(A11)))="","",INDIRECT("Predictions_2!"&amp;ADDRESS(3,$M$3+$M$4*ROW(A11))))</f>
        <v/>
      </c>
      <c r="I15" s="310" t="str">
        <f aca="true">IF(INDIRECT("Predictions_2!"&amp;ADDRESS(3,$M$3+$M$4*ROW(A11)))="","",INDIRECT("Predictions_2!"&amp;ADDRESS(2,$M$3+$M$4*ROW(A11))))</f>
        <v/>
      </c>
      <c r="J15" s="308" t="str">
        <f aca="false">IF(I15="","",RANK(I15,$I$4:$I$103,0)+ROW()*0.001)</f>
        <v/>
      </c>
    </row>
    <row r="16" customFormat="false" ht="15" hidden="false" customHeight="false" outlineLevel="0" collapsed="false">
      <c r="B16" s="301" t="n">
        <v>13</v>
      </c>
      <c r="C16" s="302" t="str">
        <f aca="false">IFERROR(VLOOKUP(B16,$G$4:$H$103,2,0),"")</f>
        <v/>
      </c>
      <c r="D16" s="303" t="str">
        <f aca="false">IFERROR(VLOOKUP(B16,$G$4:$I$103,3,0),"")</f>
        <v/>
      </c>
      <c r="E16" s="294"/>
      <c r="F16" s="294"/>
      <c r="G16" s="308" t="str">
        <f aca="false">IF(J16="","",RANK(J16,$J$4:$J$103,1))</f>
        <v/>
      </c>
      <c r="H16" s="309" t="str">
        <f aca="true">IF(INDIRECT("Predictions_2!"&amp;ADDRESS(3,$M$3+$M$4*ROW(A12)))="","",INDIRECT("Predictions_2!"&amp;ADDRESS(3,$M$3+$M$4*ROW(A12))))</f>
        <v/>
      </c>
      <c r="I16" s="310" t="str">
        <f aca="true">IF(INDIRECT("Predictions_2!"&amp;ADDRESS(3,$M$3+$M$4*ROW(A12)))="","",INDIRECT("Predictions_2!"&amp;ADDRESS(2,$M$3+$M$4*ROW(A12))))</f>
        <v/>
      </c>
      <c r="J16" s="308" t="str">
        <f aca="false">IF(I16="","",RANK(I16,$I$4:$I$103,0)+ROW()*0.001)</f>
        <v/>
      </c>
    </row>
    <row r="17" customFormat="false" ht="15" hidden="false" customHeight="false" outlineLevel="0" collapsed="false">
      <c r="B17" s="307" t="n">
        <v>14</v>
      </c>
      <c r="C17" s="302" t="str">
        <f aca="false">IFERROR(VLOOKUP(B17,$G$4:$H$103,2,0),"")</f>
        <v/>
      </c>
      <c r="D17" s="303" t="str">
        <f aca="false">IFERROR(VLOOKUP(B17,$G$4:$I$103,3,0),"")</f>
        <v/>
      </c>
      <c r="E17" s="294"/>
      <c r="F17" s="294"/>
      <c r="G17" s="308" t="str">
        <f aca="false">IF(J17="","",RANK(J17,$J$4:$J$103,1))</f>
        <v/>
      </c>
      <c r="H17" s="309" t="str">
        <f aca="true">IF(INDIRECT("Predictions_2!"&amp;ADDRESS(3,$M$3+$M$4*ROW(A13)))="","",INDIRECT("Predictions_2!"&amp;ADDRESS(3,$M$3+$M$4*ROW(A13))))</f>
        <v/>
      </c>
      <c r="I17" s="310" t="str">
        <f aca="true">IF(INDIRECT("Predictions_2!"&amp;ADDRESS(3,$M$3+$M$4*ROW(A13)))="","",INDIRECT("Predictions_2!"&amp;ADDRESS(2,$M$3+$M$4*ROW(A13))))</f>
        <v/>
      </c>
      <c r="J17" s="308" t="str">
        <f aca="false">IF(I17="","",RANK(I17,$I$4:$I$103,0)+ROW()*0.001)</f>
        <v/>
      </c>
    </row>
    <row r="18" customFormat="false" ht="15" hidden="false" customHeight="false" outlineLevel="0" collapsed="false">
      <c r="B18" s="301" t="n">
        <v>15</v>
      </c>
      <c r="C18" s="302" t="str">
        <f aca="false">IFERROR(VLOOKUP(B18,$G$4:$H$103,2,0),"")</f>
        <v/>
      </c>
      <c r="D18" s="303" t="str">
        <f aca="false">IFERROR(VLOOKUP(B18,$G$4:$I$103,3,0),"")</f>
        <v/>
      </c>
      <c r="E18" s="294"/>
      <c r="F18" s="294"/>
      <c r="G18" s="308" t="str">
        <f aca="false">IF(J18="","",RANK(J18,$J$4:$J$103,1))</f>
        <v/>
      </c>
      <c r="H18" s="309" t="str">
        <f aca="true">IF(INDIRECT("Predictions_2!"&amp;ADDRESS(3,$M$3+$M$4*ROW(A14)))="","",INDIRECT("Predictions_2!"&amp;ADDRESS(3,$M$3+$M$4*ROW(A14))))</f>
        <v/>
      </c>
      <c r="I18" s="310" t="str">
        <f aca="true">IF(INDIRECT("Predictions_2!"&amp;ADDRESS(3,$M$3+$M$4*ROW(A14)))="","",INDIRECT("Predictions_2!"&amp;ADDRESS(2,$M$3+$M$4*ROW(A14))))</f>
        <v/>
      </c>
      <c r="J18" s="308" t="str">
        <f aca="false">IF(I18="","",RANK(I18,$I$4:$I$103,0)+ROW()*0.001)</f>
        <v/>
      </c>
    </row>
    <row r="19" customFormat="false" ht="15" hidden="false" customHeight="false" outlineLevel="0" collapsed="false">
      <c r="B19" s="307" t="n">
        <v>16</v>
      </c>
      <c r="C19" s="302" t="str">
        <f aca="false">IFERROR(VLOOKUP(B19,$G$4:$H$103,2,0),"")</f>
        <v/>
      </c>
      <c r="D19" s="303" t="str">
        <f aca="false">IFERROR(VLOOKUP(B19,$G$4:$I$103,3,0),"")</f>
        <v/>
      </c>
      <c r="E19" s="294"/>
      <c r="F19" s="294"/>
      <c r="G19" s="308" t="str">
        <f aca="false">IF(J19="","",RANK(J19,$J$4:$J$103,1))</f>
        <v/>
      </c>
      <c r="H19" s="309" t="str">
        <f aca="true">IF(INDIRECT("Predictions_2!"&amp;ADDRESS(3,$M$3+$M$4*ROW(A15)))="","",INDIRECT("Predictions_2!"&amp;ADDRESS(3,$M$3+$M$4*ROW(A15))))</f>
        <v/>
      </c>
      <c r="I19" s="310" t="str">
        <f aca="true">IF(INDIRECT("Predictions_2!"&amp;ADDRESS(3,$M$3+$M$4*ROW(A15)))="","",INDIRECT("Predictions_2!"&amp;ADDRESS(2,$M$3+$M$4*ROW(A15))))</f>
        <v/>
      </c>
      <c r="J19" s="308" t="str">
        <f aca="false">IF(I19="","",RANK(I19,$I$4:$I$103,0)+ROW()*0.001)</f>
        <v/>
      </c>
    </row>
    <row r="20" customFormat="false" ht="15" hidden="false" customHeight="false" outlineLevel="0" collapsed="false">
      <c r="B20" s="301" t="n">
        <v>17</v>
      </c>
      <c r="C20" s="302" t="str">
        <f aca="false">IFERROR(VLOOKUP(B20,$G$4:$H$103,2,0),"")</f>
        <v/>
      </c>
      <c r="D20" s="303" t="str">
        <f aca="false">IFERROR(VLOOKUP(B20,$G$4:$I$103,3,0),"")</f>
        <v/>
      </c>
      <c r="E20" s="294"/>
      <c r="F20" s="294"/>
      <c r="G20" s="308" t="str">
        <f aca="false">IF(J20="","",RANK(J20,$J$4:$J$103,1))</f>
        <v/>
      </c>
      <c r="H20" s="309" t="str">
        <f aca="true">IF(INDIRECT("Predictions_2!"&amp;ADDRESS(3,$M$3+$M$4*ROW(A16)))="","",INDIRECT("Predictions_2!"&amp;ADDRESS(3,$M$3+$M$4*ROW(A16))))</f>
        <v/>
      </c>
      <c r="I20" s="310" t="str">
        <f aca="true">IF(INDIRECT("Predictions_2!"&amp;ADDRESS(3,$M$3+$M$4*ROW(A16)))="","",INDIRECT("Predictions_2!"&amp;ADDRESS(2,$M$3+$M$4*ROW(A16))))</f>
        <v/>
      </c>
      <c r="J20" s="308" t="str">
        <f aca="false">IF(I20="","",RANK(I20,$I$4:$I$103,0)+ROW()*0.001)</f>
        <v/>
      </c>
    </row>
    <row r="21" customFormat="false" ht="15.75" hidden="false" customHeight="true" outlineLevel="0" collapsed="false">
      <c r="B21" s="307" t="n">
        <v>18</v>
      </c>
      <c r="C21" s="302" t="str">
        <f aca="false">IFERROR(VLOOKUP(B21,$G$4:$H$103,2,0),"")</f>
        <v/>
      </c>
      <c r="D21" s="303" t="str">
        <f aca="false">IFERROR(VLOOKUP(B21,$G$4:$I$103,3,0),"")</f>
        <v/>
      </c>
      <c r="E21" s="294"/>
      <c r="F21" s="294"/>
      <c r="G21" s="308" t="str">
        <f aca="false">IF(J21="","",RANK(J21,$J$4:$J$103,1))</f>
        <v/>
      </c>
      <c r="H21" s="309" t="str">
        <f aca="true">IF(INDIRECT("Predictions_2!"&amp;ADDRESS(3,$M$3+$M$4*ROW(A17)))="","",INDIRECT("Predictions_2!"&amp;ADDRESS(3,$M$3+$M$4*ROW(A17))))</f>
        <v/>
      </c>
      <c r="I21" s="310" t="str">
        <f aca="true">IF(INDIRECT("Predictions_2!"&amp;ADDRESS(3,$M$3+$M$4*ROW(A17)))="","",INDIRECT("Predictions_2!"&amp;ADDRESS(2,$M$3+$M$4*ROW(A17))))</f>
        <v/>
      </c>
      <c r="J21" s="308" t="str">
        <f aca="false">IF(I21="","",RANK(I21,$I$4:$I$103,0)+ROW()*0.001)</f>
        <v/>
      </c>
    </row>
    <row r="22" customFormat="false" ht="15.75" hidden="false" customHeight="true" outlineLevel="0" collapsed="false">
      <c r="B22" s="301" t="n">
        <v>19</v>
      </c>
      <c r="C22" s="302" t="str">
        <f aca="false">IFERROR(VLOOKUP(B22,$G$4:$H$103,2,0),"")</f>
        <v/>
      </c>
      <c r="D22" s="303" t="str">
        <f aca="false">IFERROR(VLOOKUP(B22,$G$4:$I$103,3,0),"")</f>
        <v/>
      </c>
      <c r="E22" s="294"/>
      <c r="F22" s="294"/>
      <c r="G22" s="308" t="str">
        <f aca="false">IF(J22="","",RANK(J22,$J$4:$J$103,1))</f>
        <v/>
      </c>
      <c r="H22" s="309" t="str">
        <f aca="true">IF(INDIRECT("Predictions_2!"&amp;ADDRESS(3,$M$3+$M$4*ROW(A18)))="","",INDIRECT("Predictions_2!"&amp;ADDRESS(3,$M$3+$M$4*ROW(A18))))</f>
        <v/>
      </c>
      <c r="I22" s="310" t="str">
        <f aca="true">IF(INDIRECT("Predictions_2!"&amp;ADDRESS(3,$M$3+$M$4*ROW(A18)))="","",INDIRECT("Predictions_2!"&amp;ADDRESS(2,$M$3+$M$4*ROW(A18))))</f>
        <v/>
      </c>
      <c r="J22" s="308" t="str">
        <f aca="false">IF(I22="","",RANK(I22,$I$4:$I$103,0)+ROW()*0.001)</f>
        <v/>
      </c>
    </row>
    <row r="23" customFormat="false" ht="15.75" hidden="false" customHeight="true" outlineLevel="0" collapsed="false">
      <c r="B23" s="307" t="n">
        <v>20</v>
      </c>
      <c r="C23" s="302" t="str">
        <f aca="false">IFERROR(VLOOKUP(B23,$G$4:$H$103,2,0),"")</f>
        <v/>
      </c>
      <c r="D23" s="303" t="str">
        <f aca="false">IFERROR(VLOOKUP(B23,$G$4:$I$103,3,0),"")</f>
        <v/>
      </c>
      <c r="E23" s="294"/>
      <c r="F23" s="294"/>
      <c r="G23" s="308" t="str">
        <f aca="false">IF(J23="","",RANK(J23,$J$4:$J$103,1))</f>
        <v/>
      </c>
      <c r="H23" s="309" t="str">
        <f aca="true">IF(INDIRECT("Predictions_2!"&amp;ADDRESS(3,$M$3+$M$4*ROW(A19)))="","",INDIRECT("Predictions_2!"&amp;ADDRESS(3,$M$3+$M$4*ROW(A19))))</f>
        <v/>
      </c>
      <c r="I23" s="310" t="str">
        <f aca="true">IF(INDIRECT("Predictions_2!"&amp;ADDRESS(3,$M$3+$M$4*ROW(A19)))="","",INDIRECT("Predictions_2!"&amp;ADDRESS(2,$M$3+$M$4*ROW(A19))))</f>
        <v/>
      </c>
      <c r="J23" s="308" t="str">
        <f aca="false">IF(I23="","",RANK(I23,$I$4:$I$103,0)+ROW()*0.001)</f>
        <v/>
      </c>
    </row>
    <row r="24" customFormat="false" ht="15.75" hidden="false" customHeight="true" outlineLevel="0" collapsed="false">
      <c r="B24" s="301" t="n">
        <v>21</v>
      </c>
      <c r="C24" s="302" t="str">
        <f aca="false">IFERROR(VLOOKUP(B24,$G$4:$H$103,2,0),"")</f>
        <v/>
      </c>
      <c r="D24" s="303" t="str">
        <f aca="false">IFERROR(VLOOKUP(B24,$G$4:$I$103,3,0),"")</f>
        <v/>
      </c>
      <c r="E24" s="294"/>
      <c r="F24" s="294"/>
      <c r="G24" s="308" t="str">
        <f aca="false">IF(J24="","",RANK(J24,$J$4:$J$103,1))</f>
        <v/>
      </c>
      <c r="H24" s="309" t="str">
        <f aca="true">IF(INDIRECT("Predictions_2!"&amp;ADDRESS(3,$M$3+$M$4*ROW(A20)))="","",INDIRECT("Predictions_2!"&amp;ADDRESS(3,$M$3+$M$4*ROW(A20))))</f>
        <v/>
      </c>
      <c r="I24" s="310" t="str">
        <f aca="true">IF(INDIRECT("Predictions_2!"&amp;ADDRESS(3,$M$3+$M$4*ROW(A20)))="","",INDIRECT("Predictions_2!"&amp;ADDRESS(2,$M$3+$M$4*ROW(A20))))</f>
        <v/>
      </c>
      <c r="J24" s="308" t="str">
        <f aca="false">IF(I24="","",RANK(I24,$I$4:$I$103,0)+ROW()*0.001)</f>
        <v/>
      </c>
    </row>
    <row r="25" customFormat="false" ht="15.75" hidden="false" customHeight="true" outlineLevel="0" collapsed="false">
      <c r="B25" s="307" t="n">
        <v>22</v>
      </c>
      <c r="C25" s="302" t="str">
        <f aca="false">IFERROR(VLOOKUP(B25,$G$4:$H$103,2,0),"")</f>
        <v/>
      </c>
      <c r="D25" s="303" t="str">
        <f aca="false">IFERROR(VLOOKUP(B25,$G$4:$I$103,3,0),"")</f>
        <v/>
      </c>
      <c r="E25" s="294"/>
      <c r="F25" s="294"/>
      <c r="G25" s="308" t="str">
        <f aca="false">IF(J25="","",RANK(J25,$J$4:$J$103,1))</f>
        <v/>
      </c>
      <c r="H25" s="309" t="str">
        <f aca="true">IF(INDIRECT("Predictions_2!"&amp;ADDRESS(3,$M$3+$M$4*ROW(A21)))="","",INDIRECT("Predictions_2!"&amp;ADDRESS(3,$M$3+$M$4*ROW(A21))))</f>
        <v/>
      </c>
      <c r="I25" s="310" t="str">
        <f aca="true">IF(INDIRECT("Predictions_2!"&amp;ADDRESS(3,$M$3+$M$4*ROW(A21)))="","",INDIRECT("Predictions_2!"&amp;ADDRESS(2,$M$3+$M$4*ROW(A21))))</f>
        <v/>
      </c>
      <c r="J25" s="308" t="str">
        <f aca="false">IF(I25="","",RANK(I25,$I$4:$I$103,0)+ROW()*0.001)</f>
        <v/>
      </c>
    </row>
    <row r="26" customFormat="false" ht="15.75" hidden="false" customHeight="true" outlineLevel="0" collapsed="false">
      <c r="B26" s="301" t="n">
        <v>23</v>
      </c>
      <c r="C26" s="302" t="str">
        <f aca="false">IFERROR(VLOOKUP(B26,$G$4:$H$103,2,0),"")</f>
        <v/>
      </c>
      <c r="D26" s="303" t="str">
        <f aca="false">IFERROR(VLOOKUP(B26,$G$4:$I$103,3,0),"")</f>
        <v/>
      </c>
      <c r="E26" s="294"/>
      <c r="F26" s="294"/>
      <c r="G26" s="308" t="str">
        <f aca="false">IF(J26="","",RANK(J26,$J$4:$J$103,1))</f>
        <v/>
      </c>
      <c r="H26" s="309" t="str">
        <f aca="true">IF(INDIRECT("Predictions_2!"&amp;ADDRESS(3,$M$3+$M$4*ROW(A22)))="","",INDIRECT("Predictions_2!"&amp;ADDRESS(3,$M$3+$M$4*ROW(A22))))</f>
        <v/>
      </c>
      <c r="I26" s="310" t="str">
        <f aca="true">IF(INDIRECT("Predictions_2!"&amp;ADDRESS(3,$M$3+$M$4*ROW(A22)))="","",INDIRECT("Predictions_2!"&amp;ADDRESS(2,$M$3+$M$4*ROW(A22))))</f>
        <v/>
      </c>
      <c r="J26" s="308" t="str">
        <f aca="false">IF(I26="","",RANK(I26,$I$4:$I$103,0)+ROW()*0.001)</f>
        <v/>
      </c>
    </row>
    <row r="27" customFormat="false" ht="15.75" hidden="false" customHeight="true" outlineLevel="0" collapsed="false">
      <c r="B27" s="307" t="n">
        <v>24</v>
      </c>
      <c r="C27" s="302" t="str">
        <f aca="false">IFERROR(VLOOKUP(B27,$G$4:$H$103,2,0),"")</f>
        <v/>
      </c>
      <c r="D27" s="303" t="str">
        <f aca="false">IFERROR(VLOOKUP(B27,$G$4:$I$103,3,0),"")</f>
        <v/>
      </c>
      <c r="E27" s="294"/>
      <c r="F27" s="294"/>
      <c r="G27" s="308" t="str">
        <f aca="false">IF(J27="","",RANK(J27,$J$4:$J$103,1))</f>
        <v/>
      </c>
      <c r="H27" s="309" t="str">
        <f aca="true">IF(INDIRECT("Predictions_2!"&amp;ADDRESS(3,$M$3+$M$4*ROW(A23)))="","",INDIRECT("Predictions_2!"&amp;ADDRESS(3,$M$3+$M$4*ROW(A23))))</f>
        <v/>
      </c>
      <c r="I27" s="310" t="str">
        <f aca="true">IF(INDIRECT("Predictions_2!"&amp;ADDRESS(3,$M$3+$M$4*ROW(A23)))="","",INDIRECT("Predictions_2!"&amp;ADDRESS(2,$M$3+$M$4*ROW(A23))))</f>
        <v/>
      </c>
      <c r="J27" s="308" t="str">
        <f aca="false">IF(I27="","",RANK(I27,$I$4:$I$103,0)+ROW()*0.001)</f>
        <v/>
      </c>
    </row>
    <row r="28" customFormat="false" ht="15.75" hidden="false" customHeight="true" outlineLevel="0" collapsed="false">
      <c r="B28" s="301" t="n">
        <v>25</v>
      </c>
      <c r="C28" s="302" t="str">
        <f aca="false">IFERROR(VLOOKUP(B28,$G$4:$H$103,2,0),"")</f>
        <v/>
      </c>
      <c r="D28" s="303" t="str">
        <f aca="false">IFERROR(VLOOKUP(B28,$G$4:$I$103,3,0),"")</f>
        <v/>
      </c>
      <c r="E28" s="294"/>
      <c r="F28" s="294"/>
      <c r="G28" s="308" t="str">
        <f aca="false">IF(J28="","",RANK(J28,$J$4:$J$103,1))</f>
        <v/>
      </c>
      <c r="H28" s="309" t="str">
        <f aca="true">IF(INDIRECT("Predictions_2!"&amp;ADDRESS(3,$M$3+$M$4*ROW(A24)))="","",INDIRECT("Predictions_2!"&amp;ADDRESS(3,$M$3+$M$4*ROW(A24))))</f>
        <v/>
      </c>
      <c r="I28" s="310" t="str">
        <f aca="true">IF(INDIRECT("Predictions_2!"&amp;ADDRESS(3,$M$3+$M$4*ROW(A24)))="","",INDIRECT("Predictions_2!"&amp;ADDRESS(2,$M$3+$M$4*ROW(A24))))</f>
        <v/>
      </c>
      <c r="J28" s="308" t="str">
        <f aca="false">IF(I28="","",RANK(I28,$I$4:$I$103,0)+ROW()*0.001)</f>
        <v/>
      </c>
    </row>
    <row r="29" customFormat="false" ht="15.75" hidden="false" customHeight="true" outlineLevel="0" collapsed="false">
      <c r="B29" s="307" t="n">
        <v>26</v>
      </c>
      <c r="C29" s="302" t="str">
        <f aca="false">IFERROR(VLOOKUP(B29,$G$4:$H$103,2,0),"")</f>
        <v/>
      </c>
      <c r="D29" s="303" t="str">
        <f aca="false">IFERROR(VLOOKUP(B29,$G$4:$I$103,3,0),"")</f>
        <v/>
      </c>
      <c r="E29" s="294"/>
      <c r="F29" s="294"/>
      <c r="G29" s="308" t="str">
        <f aca="false">IF(J29="","",RANK(J29,$J$4:$J$103,1))</f>
        <v/>
      </c>
      <c r="H29" s="309" t="str">
        <f aca="true">IF(INDIRECT("Predictions_2!"&amp;ADDRESS(3,$M$3+$M$4*ROW(A25)))="","",INDIRECT("Predictions_2!"&amp;ADDRESS(3,$M$3+$M$4*ROW(A25))))</f>
        <v/>
      </c>
      <c r="I29" s="310" t="str">
        <f aca="true">IF(INDIRECT("Predictions_2!"&amp;ADDRESS(3,$M$3+$M$4*ROW(A25)))="","",INDIRECT("Predictions_2!"&amp;ADDRESS(2,$M$3+$M$4*ROW(A25))))</f>
        <v/>
      </c>
      <c r="J29" s="308" t="str">
        <f aca="false">IF(I29="","",RANK(I29,$I$4:$I$103,0)+ROW()*0.001)</f>
        <v/>
      </c>
    </row>
    <row r="30" customFormat="false" ht="15.75" hidden="false" customHeight="true" outlineLevel="0" collapsed="false">
      <c r="B30" s="301" t="n">
        <v>27</v>
      </c>
      <c r="C30" s="302" t="str">
        <f aca="false">IFERROR(VLOOKUP(B30,$G$4:$H$103,2,0),"")</f>
        <v/>
      </c>
      <c r="D30" s="303" t="str">
        <f aca="false">IFERROR(VLOOKUP(B30,$G$4:$I$103,3,0),"")</f>
        <v/>
      </c>
      <c r="E30" s="294"/>
      <c r="F30" s="294"/>
      <c r="G30" s="308" t="str">
        <f aca="false">IF(J30="","",RANK(J30,$J$4:$J$103,1))</f>
        <v/>
      </c>
      <c r="H30" s="309" t="str">
        <f aca="true">IF(INDIRECT("Predictions_2!"&amp;ADDRESS(3,$M$3+$M$4*ROW(A26)))="","",INDIRECT("Predictions_2!"&amp;ADDRESS(3,$M$3+$M$4*ROW(A26))))</f>
        <v/>
      </c>
      <c r="I30" s="310" t="str">
        <f aca="true">IF(INDIRECT("Predictions_2!"&amp;ADDRESS(3,$M$3+$M$4*ROW(A26)))="","",INDIRECT("Predictions_2!"&amp;ADDRESS(2,$M$3+$M$4*ROW(A26))))</f>
        <v/>
      </c>
      <c r="J30" s="308" t="str">
        <f aca="false">IF(I30="","",RANK(I30,$I$4:$I$103,0)+ROW()*0.001)</f>
        <v/>
      </c>
    </row>
    <row r="31" customFormat="false" ht="15.75" hidden="false" customHeight="true" outlineLevel="0" collapsed="false">
      <c r="B31" s="307" t="n">
        <v>28</v>
      </c>
      <c r="C31" s="302" t="str">
        <f aca="false">IFERROR(VLOOKUP(B31,$G$4:$H$103,2,0),"")</f>
        <v/>
      </c>
      <c r="D31" s="303" t="str">
        <f aca="false">IFERROR(VLOOKUP(B31,$G$4:$I$103,3,0),"")</f>
        <v/>
      </c>
      <c r="E31" s="294"/>
      <c r="F31" s="294"/>
      <c r="G31" s="308" t="str">
        <f aca="false">IF(J31="","",RANK(J31,$J$4:$J$103,1))</f>
        <v/>
      </c>
      <c r="H31" s="309" t="str">
        <f aca="true">IF(INDIRECT("Predictions_2!"&amp;ADDRESS(3,$M$3+$M$4*ROW(A27)))="","",INDIRECT("Predictions_2!"&amp;ADDRESS(3,$M$3+$M$4*ROW(A27))))</f>
        <v/>
      </c>
      <c r="I31" s="310" t="str">
        <f aca="true">IF(INDIRECT("Predictions_2!"&amp;ADDRESS(3,$M$3+$M$4*ROW(A27)))="","",INDIRECT("Predictions_2!"&amp;ADDRESS(2,$M$3+$M$4*ROW(A27))))</f>
        <v/>
      </c>
      <c r="J31" s="308" t="str">
        <f aca="false">IF(I31="","",RANK(I31,$I$4:$I$103,0)+ROW()*0.001)</f>
        <v/>
      </c>
    </row>
    <row r="32" customFormat="false" ht="15.75" hidden="false" customHeight="true" outlineLevel="0" collapsed="false">
      <c r="B32" s="301" t="n">
        <v>29</v>
      </c>
      <c r="C32" s="302" t="str">
        <f aca="false">IFERROR(VLOOKUP(B32,$G$4:$H$103,2,0),"")</f>
        <v/>
      </c>
      <c r="D32" s="303" t="str">
        <f aca="false">IFERROR(VLOOKUP(B32,$G$4:$I$103,3,0),"")</f>
        <v/>
      </c>
      <c r="E32" s="294"/>
      <c r="F32" s="294"/>
      <c r="G32" s="308" t="str">
        <f aca="false">IF(J32="","",RANK(J32,$J$4:$J$103,1))</f>
        <v/>
      </c>
      <c r="H32" s="309" t="str">
        <f aca="true">IF(INDIRECT("Predictions_2!"&amp;ADDRESS(3,$M$3+$M$4*ROW(A28)))="","",INDIRECT("Predictions_2!"&amp;ADDRESS(3,$M$3+$M$4*ROW(A28))))</f>
        <v/>
      </c>
      <c r="I32" s="310" t="str">
        <f aca="true">IF(INDIRECT("Predictions_2!"&amp;ADDRESS(3,$M$3+$M$4*ROW(A28)))="","",INDIRECT("Predictions_2!"&amp;ADDRESS(2,$M$3+$M$4*ROW(A28))))</f>
        <v/>
      </c>
      <c r="J32" s="308" t="str">
        <f aca="false">IF(I32="","",RANK(I32,$I$4:$I$103,0)+ROW()*0.001)</f>
        <v/>
      </c>
    </row>
    <row r="33" customFormat="false" ht="15.75" hidden="false" customHeight="true" outlineLevel="0" collapsed="false">
      <c r="B33" s="307" t="n">
        <v>30</v>
      </c>
      <c r="C33" s="302" t="str">
        <f aca="false">IFERROR(VLOOKUP(B33,$G$4:$H$103,2,0),"")</f>
        <v/>
      </c>
      <c r="D33" s="303" t="str">
        <f aca="false">IFERROR(VLOOKUP(B33,$G$4:$I$103,3,0),"")</f>
        <v/>
      </c>
      <c r="E33" s="294"/>
      <c r="F33" s="294"/>
      <c r="G33" s="308" t="str">
        <f aca="false">IF(J33="","",RANK(J33,$J$4:$J$103,1))</f>
        <v/>
      </c>
      <c r="H33" s="309" t="str">
        <f aca="true">IF(INDIRECT("Predictions_2!"&amp;ADDRESS(3,$M$3+$M$4*ROW(A29)))="","",INDIRECT("Predictions_2!"&amp;ADDRESS(3,$M$3+$M$4*ROW(A29))))</f>
        <v/>
      </c>
      <c r="I33" s="310" t="str">
        <f aca="true">IF(INDIRECT("Predictions_2!"&amp;ADDRESS(3,$M$3+$M$4*ROW(A29)))="","",INDIRECT("Predictions_2!"&amp;ADDRESS(2,$M$3+$M$4*ROW(A29))))</f>
        <v/>
      </c>
      <c r="J33" s="308" t="str">
        <f aca="false">IF(I33="","",RANK(I33,$I$4:$I$103,0)+ROW()*0.001)</f>
        <v/>
      </c>
    </row>
    <row r="34" customFormat="false" ht="15.75" hidden="false" customHeight="true" outlineLevel="0" collapsed="false">
      <c r="B34" s="307" t="n">
        <v>31</v>
      </c>
      <c r="C34" s="302" t="str">
        <f aca="false">IFERROR(VLOOKUP(B34,$G$4:$H$103,2,0),"")</f>
        <v/>
      </c>
      <c r="D34" s="303" t="str">
        <f aca="false">IFERROR(VLOOKUP(B34,$G$4:$I$103,3,0),"")</f>
        <v/>
      </c>
      <c r="E34" s="294"/>
      <c r="F34" s="294"/>
      <c r="G34" s="308" t="str">
        <f aca="false">IF(J34="","",RANK(J34,$J$4:$J$103,1))</f>
        <v/>
      </c>
      <c r="H34" s="309" t="str">
        <f aca="true">IF(INDIRECT("Predictions_2!"&amp;ADDRESS(3,$M$3+$M$4*ROW(A30)))="","",INDIRECT("Predictions_2!"&amp;ADDRESS(3,$M$3+$M$4*ROW(A30))))</f>
        <v/>
      </c>
      <c r="I34" s="310" t="str">
        <f aca="true">IF(INDIRECT("Predictions_2!"&amp;ADDRESS(3,$M$3+$M$4*ROW(A30)))="","",INDIRECT("Predictions_2!"&amp;ADDRESS(2,$M$3+$M$4*ROW(A30))))</f>
        <v/>
      </c>
      <c r="J34" s="308" t="str">
        <f aca="false">IF(I34="","",RANK(I34,$I$4:$I$103,0)+ROW()*0.001)</f>
        <v/>
      </c>
    </row>
    <row r="35" customFormat="false" ht="15.75" hidden="false" customHeight="true" outlineLevel="0" collapsed="false">
      <c r="B35" s="307" t="n">
        <v>32</v>
      </c>
      <c r="C35" s="302" t="str">
        <f aca="false">IFERROR(VLOOKUP(B35,$G$4:$H$103,2,0),"")</f>
        <v/>
      </c>
      <c r="D35" s="303" t="str">
        <f aca="false">IFERROR(VLOOKUP(B35,$G$4:$I$103,3,0),"")</f>
        <v/>
      </c>
      <c r="E35" s="294"/>
      <c r="F35" s="294"/>
      <c r="G35" s="308" t="str">
        <f aca="false">IF(J35="","",RANK(J35,$J$4:$J$103,1))</f>
        <v/>
      </c>
      <c r="H35" s="309" t="str">
        <f aca="true">IF(INDIRECT("Predictions_2!"&amp;ADDRESS(3,$M$3+$M$4*ROW(A31)))="","",INDIRECT("Predictions_2!"&amp;ADDRESS(3,$M$3+$M$4*ROW(A31))))</f>
        <v/>
      </c>
      <c r="I35" s="310" t="str">
        <f aca="true">IF(INDIRECT("Predictions_2!"&amp;ADDRESS(3,$M$3+$M$4*ROW(A31)))="","",INDIRECT("Predictions_2!"&amp;ADDRESS(2,$M$3+$M$4*ROW(A31))))</f>
        <v/>
      </c>
      <c r="J35" s="308" t="str">
        <f aca="false">IF(I35="","",RANK(I35,$I$4:$I$103,0)+ROW()*0.001)</f>
        <v/>
      </c>
    </row>
    <row r="36" customFormat="false" ht="15.75" hidden="false" customHeight="true" outlineLevel="0" collapsed="false">
      <c r="B36" s="307" t="n">
        <v>33</v>
      </c>
      <c r="C36" s="302" t="str">
        <f aca="false">IFERROR(VLOOKUP(B36,$G$4:$H$103,2,0),"")</f>
        <v/>
      </c>
      <c r="D36" s="303" t="str">
        <f aca="false">IFERROR(VLOOKUP(B36,$G$4:$I$103,3,0),"")</f>
        <v/>
      </c>
      <c r="E36" s="294"/>
      <c r="F36" s="294"/>
      <c r="G36" s="308" t="str">
        <f aca="false">IF(J36="","",RANK(J36,$J$4:$J$103,1))</f>
        <v/>
      </c>
      <c r="H36" s="309" t="str">
        <f aca="true">IF(INDIRECT("Predictions_2!"&amp;ADDRESS(3,$M$3+$M$4*ROW(A32)))="","",INDIRECT("Predictions_2!"&amp;ADDRESS(3,$M$3+$M$4*ROW(A32))))</f>
        <v/>
      </c>
      <c r="I36" s="310" t="str">
        <f aca="true">IF(INDIRECT("Predictions_2!"&amp;ADDRESS(3,$M$3+$M$4*ROW(A32)))="","",INDIRECT("Predictions_2!"&amp;ADDRESS(2,$M$3+$M$4*ROW(A32))))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4"/>
      <c r="F37" s="294"/>
      <c r="G37" s="308" t="str">
        <f aca="false">IF(J37="","",RANK(J37,$J$4:$J$103,1))</f>
        <v/>
      </c>
      <c r="H37" s="309" t="str">
        <f aca="true">IF(INDIRECT("Predictions_2!"&amp;ADDRESS(3,$M$3+$M$4*ROW(A33)))="","",INDIRECT("Predictions_2!"&amp;ADDRESS(3,$M$3+$M$4*ROW(A33))))</f>
        <v/>
      </c>
      <c r="I37" s="310" t="str">
        <f aca="true">IF(INDIRECT("Predictions_2!"&amp;ADDRESS(3,$M$3+$M$4*ROW(A33)))="","",INDIRECT("Predictions_2!"&amp;ADDRESS(2,$M$3+$M$4*ROW(A33))))</f>
        <v/>
      </c>
      <c r="J37" s="308" t="str">
        <f aca="false">IF(I37="","",RANK(I37,$I$4:$I$103,0)+ROW()*0.001)</f>
        <v/>
      </c>
    </row>
    <row r="38" customFormat="false" ht="15" hidden="false" customHeight="true" outlineLevel="0" collapsed="false">
      <c r="B38" s="307" t="n">
        <v>35</v>
      </c>
      <c r="C38" s="302" t="str">
        <f aca="false">IFERROR(VLOOKUP(B38,$G$4:$H$103,2,0),"")</f>
        <v/>
      </c>
      <c r="D38" s="303" t="str">
        <f aca="false">IFERROR(VLOOKUP(B38,$G$4:$I$103,3,0),"")</f>
        <v/>
      </c>
      <c r="E38" s="294"/>
      <c r="F38" s="294"/>
      <c r="G38" s="308" t="str">
        <f aca="false">IF(J38="","",RANK(J38,$J$4:$J$103,1))</f>
        <v/>
      </c>
      <c r="H38" s="309" t="str">
        <f aca="true">IF(INDIRECT("Predictions_2!"&amp;ADDRESS(3,$M$3+$M$4*ROW(A34)))="","",INDIRECT("Predictions_2!"&amp;ADDRESS(3,$M$3+$M$4*ROW(A34))))</f>
        <v/>
      </c>
      <c r="I38" s="310" t="str">
        <f aca="true">IF(INDIRECT("Predictions_2!"&amp;ADDRESS(3,$M$3+$M$4*ROW(A34)))="","",INDIRECT("Predictions_2!"&amp;ADDRESS(2,$M$3+$M$4*ROW(A34))))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4"/>
      <c r="F39" s="294"/>
      <c r="G39" s="308" t="str">
        <f aca="false">IF(J39="","",RANK(J39,$J$4:$J$103,1))</f>
        <v/>
      </c>
      <c r="H39" s="309" t="str">
        <f aca="true">IF(INDIRECT("Predictions_2!"&amp;ADDRESS(3,$M$3+$M$4*ROW(A35)))="","",INDIRECT("Predictions_2!"&amp;ADDRESS(3,$M$3+$M$4*ROW(A35))))</f>
        <v/>
      </c>
      <c r="I39" s="310" t="str">
        <f aca="true">IF(INDIRECT("Predictions_2!"&amp;ADDRESS(3,$M$3+$M$4*ROW(A35)))="","",INDIRECT("Predictions_2!"&amp;ADDRESS(2,$M$3+$M$4*ROW(A35))))</f>
        <v/>
      </c>
      <c r="J39" s="308" t="str">
        <f aca="false">IF(I39="","",RANK(I39,$I$4:$I$103,0)+ROW()*0.001)</f>
        <v/>
      </c>
    </row>
    <row r="40" customFormat="false" ht="15" hidden="false" customHeight="true" outlineLevel="0" collapsed="false">
      <c r="B40" s="307" t="n">
        <v>37</v>
      </c>
      <c r="C40" s="302" t="str">
        <f aca="false">IFERROR(VLOOKUP(B40,$G$4:$H$103,2,0),"")</f>
        <v/>
      </c>
      <c r="D40" s="303" t="str">
        <f aca="false">IFERROR(VLOOKUP(B40,$G$4:$I$103,3,0),"")</f>
        <v/>
      </c>
      <c r="E40" s="294"/>
      <c r="F40" s="294"/>
      <c r="G40" s="308" t="str">
        <f aca="false">IF(J40="","",RANK(J40,$J$4:$J$103,1))</f>
        <v/>
      </c>
      <c r="H40" s="309" t="str">
        <f aca="true">IF(INDIRECT("Predictions_2!"&amp;ADDRESS(3,$M$3+$M$4*ROW(A36)))="","",INDIRECT("Predictions_2!"&amp;ADDRESS(3,$M$3+$M$4*ROW(A36))))</f>
        <v/>
      </c>
      <c r="I40" s="310" t="str">
        <f aca="true">IF(INDIRECT("Predictions_2!"&amp;ADDRESS(3,$M$3+$M$4*ROW(A36)))="","",INDIRECT("Predictions_2!"&amp;ADDRESS(2,$M$3+$M$4*ROW(A36))))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4"/>
      <c r="F41" s="294"/>
      <c r="G41" s="308" t="str">
        <f aca="false">IF(J41="","",RANK(J41,$J$4:$J$103,1))</f>
        <v/>
      </c>
      <c r="H41" s="309" t="str">
        <f aca="true">IF(INDIRECT("Predictions_2!"&amp;ADDRESS(3,$M$3+$M$4*ROW(A37)))="","",INDIRECT("Predictions_2!"&amp;ADDRESS(3,$M$3+$M$4*ROW(A37))))</f>
        <v/>
      </c>
      <c r="I41" s="310" t="str">
        <f aca="true">IF(INDIRECT("Predictions_2!"&amp;ADDRESS(3,$M$3+$M$4*ROW(A37)))="","",INDIRECT("Predictions_2!"&amp;ADDRESS(2,$M$3+$M$4*ROW(A37))))</f>
        <v/>
      </c>
      <c r="J41" s="308" t="str">
        <f aca="false">IF(I41="","",RANK(I41,$I$4:$I$103,0)+ROW()*0.001)</f>
        <v/>
      </c>
    </row>
    <row r="42" customFormat="false" ht="15" hidden="false" customHeight="true" outlineLevel="0" collapsed="false">
      <c r="B42" s="307" t="n">
        <v>39</v>
      </c>
      <c r="C42" s="302" t="str">
        <f aca="false">IFERROR(VLOOKUP(B42,$G$4:$H$103,2,0),"")</f>
        <v/>
      </c>
      <c r="D42" s="303" t="str">
        <f aca="false">IFERROR(VLOOKUP(B42,$G$4:$I$103,3,0),"")</f>
        <v/>
      </c>
      <c r="E42" s="294"/>
      <c r="F42" s="294"/>
      <c r="G42" s="308" t="str">
        <f aca="false">IF(J42="","",RANK(J42,$J$4:$J$103,1))</f>
        <v/>
      </c>
      <c r="H42" s="309" t="str">
        <f aca="true">IF(INDIRECT("Predictions_2!"&amp;ADDRESS(3,$M$3+$M$4*ROW(A38)))="","",INDIRECT("Predictions_2!"&amp;ADDRESS(3,$M$3+$M$4*ROW(A38))))</f>
        <v/>
      </c>
      <c r="I42" s="310" t="str">
        <f aca="true">IF(INDIRECT("Predictions_2!"&amp;ADDRESS(3,$M$3+$M$4*ROW(A38)))="","",INDIRECT("Predictions_2!"&amp;ADDRESS(2,$M$3+$M$4*ROW(A38))))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4"/>
      <c r="F43" s="294"/>
      <c r="G43" s="308" t="str">
        <f aca="false">IF(J43="","",RANK(J43,$J$4:$J$103,1))</f>
        <v/>
      </c>
      <c r="H43" s="309" t="str">
        <f aca="true">IF(INDIRECT("Predictions_2!"&amp;ADDRESS(3,$M$3+$M$4*ROW(A39)))="","",INDIRECT("Predictions_2!"&amp;ADDRESS(3,$M$3+$M$4*ROW(A39))))</f>
        <v/>
      </c>
      <c r="I43" s="310" t="str">
        <f aca="true">IF(INDIRECT("Predictions_2!"&amp;ADDRESS(3,$M$3+$M$4*ROW(A39)))="","",INDIRECT("Predictions_2!"&amp;ADDRESS(2,$M$3+$M$4*ROW(A39))))</f>
        <v/>
      </c>
      <c r="J43" s="308" t="str">
        <f aca="false">IF(I43="","",RANK(I43,$I$4:$I$103,0)+ROW()*0.001)</f>
        <v/>
      </c>
    </row>
    <row r="44" customFormat="false" ht="15" hidden="false" customHeight="true" outlineLevel="0" collapsed="false">
      <c r="B44" s="307" t="n">
        <v>41</v>
      </c>
      <c r="C44" s="302" t="str">
        <f aca="false">IFERROR(VLOOKUP(B44,$G$4:$H$103,2,0),"")</f>
        <v/>
      </c>
      <c r="D44" s="303" t="str">
        <f aca="false">IFERROR(VLOOKUP(B44,$G$4:$I$103,3,0),"")</f>
        <v/>
      </c>
      <c r="E44" s="294"/>
      <c r="F44" s="294"/>
      <c r="G44" s="308" t="str">
        <f aca="false">IF(J44="","",RANK(J44,$J$4:$J$103,1))</f>
        <v/>
      </c>
      <c r="H44" s="309" t="str">
        <f aca="true">IF(INDIRECT("Predictions_2!"&amp;ADDRESS(3,$M$3+$M$4*ROW(A40)))="","",INDIRECT("Predictions_2!"&amp;ADDRESS(3,$M$3+$M$4*ROW(A40))))</f>
        <v/>
      </c>
      <c r="I44" s="310" t="str">
        <f aca="true">IF(INDIRECT("Predictions_2!"&amp;ADDRESS(3,$M$3+$M$4*ROW(A40)))="","",INDIRECT("Predictions_2!"&amp;ADDRESS(2,$M$3+$M$4*ROW(A40))))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4"/>
      <c r="F45" s="294"/>
      <c r="G45" s="308" t="str">
        <f aca="false">IF(J45="","",RANK(J45,$J$4:$J$103,1))</f>
        <v/>
      </c>
      <c r="H45" s="309" t="str">
        <f aca="true">IF(INDIRECT("Predictions_2!"&amp;ADDRESS(3,$M$3+$M$4*ROW(A41)))="","",INDIRECT("Predictions_2!"&amp;ADDRESS(3,$M$3+$M$4*ROW(A41))))</f>
        <v/>
      </c>
      <c r="I45" s="310" t="str">
        <f aca="true">IF(INDIRECT("Predictions_2!"&amp;ADDRESS(3,$M$3+$M$4*ROW(A41)))="","",INDIRECT("Predictions_2!"&amp;ADDRESS(2,$M$3+$M$4*ROW(A41))))</f>
        <v/>
      </c>
      <c r="J45" s="308" t="str">
        <f aca="false">IF(I45="","",RANK(I45,$I$4:$I$103,0)+ROW()*0.001)</f>
        <v/>
      </c>
    </row>
    <row r="46" customFormat="false" ht="15" hidden="false" customHeight="true" outlineLevel="0" collapsed="false">
      <c r="B46" s="307" t="n">
        <v>43</v>
      </c>
      <c r="C46" s="302" t="str">
        <f aca="false">IFERROR(VLOOKUP(B46,$G$4:$H$103,2,0),"")</f>
        <v/>
      </c>
      <c r="D46" s="303" t="str">
        <f aca="false">IFERROR(VLOOKUP(B46,$G$4:$I$103,3,0),"")</f>
        <v/>
      </c>
      <c r="E46" s="294"/>
      <c r="F46" s="294"/>
      <c r="G46" s="308" t="str">
        <f aca="false">IF(J46="","",RANK(J46,$J$4:$J$103,1))</f>
        <v/>
      </c>
      <c r="H46" s="309" t="str">
        <f aca="true">IF(INDIRECT("Predictions_2!"&amp;ADDRESS(3,$M$3+$M$4*ROW(A42)))="","",INDIRECT("Predictions_2!"&amp;ADDRESS(3,$M$3+$M$4*ROW(A42))))</f>
        <v/>
      </c>
      <c r="I46" s="310" t="str">
        <f aca="true">IF(INDIRECT("Predictions_2!"&amp;ADDRESS(3,$M$3+$M$4*ROW(A42)))="","",INDIRECT("Predictions_2!"&amp;ADDRESS(2,$M$3+$M$4*ROW(A42))))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4"/>
      <c r="F47" s="294"/>
      <c r="G47" s="308" t="str">
        <f aca="false">IF(J47="","",RANK(J47,$J$4:$J$103,1))</f>
        <v/>
      </c>
      <c r="H47" s="309" t="str">
        <f aca="true">IF(INDIRECT("Predictions_2!"&amp;ADDRESS(3,$M$3+$M$4*ROW(A43)))="","",INDIRECT("Predictions_2!"&amp;ADDRESS(3,$M$3+$M$4*ROW(A43))))</f>
        <v/>
      </c>
      <c r="I47" s="310" t="str">
        <f aca="true">IF(INDIRECT("Predictions_2!"&amp;ADDRESS(3,$M$3+$M$4*ROW(A43)))="","",INDIRECT("Predictions_2!"&amp;ADDRESS(2,$M$3+$M$4*ROW(A43))))</f>
        <v/>
      </c>
      <c r="J47" s="308" t="str">
        <f aca="false">IF(I47="","",RANK(I47,$I$4:$I$103,0)+ROW()*0.001)</f>
        <v/>
      </c>
    </row>
    <row r="48" customFormat="false" ht="15" hidden="false" customHeight="true" outlineLevel="0" collapsed="false">
      <c r="B48" s="307" t="n">
        <v>45</v>
      </c>
      <c r="C48" s="302" t="str">
        <f aca="false">IFERROR(VLOOKUP(B48,$G$4:$H$103,2,0),"")</f>
        <v/>
      </c>
      <c r="D48" s="303" t="str">
        <f aca="false">IFERROR(VLOOKUP(B48,$G$4:$I$103,3,0),"")</f>
        <v/>
      </c>
      <c r="E48" s="294"/>
      <c r="F48" s="294"/>
      <c r="G48" s="308" t="str">
        <f aca="false">IF(J48="","",RANK(J48,$J$4:$J$103,1))</f>
        <v/>
      </c>
      <c r="H48" s="309" t="str">
        <f aca="true">IF(INDIRECT("Predictions_2!"&amp;ADDRESS(3,$M$3+$M$4*ROW(A44)))="","",INDIRECT("Predictions_2!"&amp;ADDRESS(3,$M$3+$M$4*ROW(A44))))</f>
        <v/>
      </c>
      <c r="I48" s="310" t="str">
        <f aca="true">IF(INDIRECT("Predictions_2!"&amp;ADDRESS(3,$M$3+$M$4*ROW(A44)))="","",INDIRECT("Predictions_2!"&amp;ADDRESS(2,$M$3+$M$4*ROW(A44))))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4"/>
      <c r="F49" s="294"/>
      <c r="G49" s="308" t="str">
        <f aca="false">IF(J49="","",RANK(J49,$J$4:$J$103,1))</f>
        <v/>
      </c>
      <c r="H49" s="309" t="str">
        <f aca="true">IF(INDIRECT("Predictions_2!"&amp;ADDRESS(3,$M$3+$M$4*ROW(A45)))="","",INDIRECT("Predictions_2!"&amp;ADDRESS(3,$M$3+$M$4*ROW(A45))))</f>
        <v/>
      </c>
      <c r="I49" s="310" t="str">
        <f aca="true">IF(INDIRECT("Predictions_2!"&amp;ADDRESS(3,$M$3+$M$4*ROW(A45)))="","",INDIRECT("Predictions_2!"&amp;ADDRESS(2,$M$3+$M$4*ROW(A45))))</f>
        <v/>
      </c>
      <c r="J49" s="308" t="str">
        <f aca="false">IF(I49="","",RANK(I49,$I$4:$I$103,0)+ROW()*0.001)</f>
        <v/>
      </c>
    </row>
    <row r="50" customFormat="false" ht="15" hidden="false" customHeight="true" outlineLevel="0" collapsed="false">
      <c r="B50" s="307" t="n">
        <v>47</v>
      </c>
      <c r="C50" s="302" t="str">
        <f aca="false">IFERROR(VLOOKUP(B50,$G$4:$H$103,2,0),"")</f>
        <v/>
      </c>
      <c r="D50" s="303" t="str">
        <f aca="false">IFERROR(VLOOKUP(B50,$G$4:$I$103,3,0),"")</f>
        <v/>
      </c>
      <c r="E50" s="294"/>
      <c r="F50" s="294"/>
      <c r="G50" s="308" t="str">
        <f aca="false">IF(J50="","",RANK(J50,$J$4:$J$103,1))</f>
        <v/>
      </c>
      <c r="H50" s="309" t="str">
        <f aca="true">IF(INDIRECT("Predictions_2!"&amp;ADDRESS(3,$M$3+$M$4*ROW(A46)))="","",INDIRECT("Predictions_2!"&amp;ADDRESS(3,$M$3+$M$4*ROW(A46))))</f>
        <v/>
      </c>
      <c r="I50" s="310" t="str">
        <f aca="true">IF(INDIRECT("Predictions_2!"&amp;ADDRESS(3,$M$3+$M$4*ROW(A46)))="","",INDIRECT("Predictions_2!"&amp;ADDRESS(2,$M$3+$M$4*ROW(A46))))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4"/>
      <c r="F51" s="294"/>
      <c r="G51" s="308" t="str">
        <f aca="false">IF(J51="","",RANK(J51,$J$4:$J$103,1))</f>
        <v/>
      </c>
      <c r="H51" s="309" t="str">
        <f aca="true">IF(INDIRECT("Predictions_2!"&amp;ADDRESS(3,$M$3+$M$4*ROW(A47)))="","",INDIRECT("Predictions_2!"&amp;ADDRESS(3,$M$3+$M$4*ROW(A47))))</f>
        <v/>
      </c>
      <c r="I51" s="310" t="str">
        <f aca="true">IF(INDIRECT("Predictions_2!"&amp;ADDRESS(3,$M$3+$M$4*ROW(A47)))="","",INDIRECT("Predictions_2!"&amp;ADDRESS(2,$M$3+$M$4*ROW(A47))))</f>
        <v/>
      </c>
      <c r="J51" s="308" t="str">
        <f aca="false">IF(I51="","",RANK(I51,$I$4:$I$103,0)+ROW()*0.001)</f>
        <v/>
      </c>
    </row>
    <row r="52" customFormat="false" ht="15" hidden="false" customHeight="true" outlineLevel="0" collapsed="false">
      <c r="B52" s="307" t="n">
        <v>49</v>
      </c>
      <c r="C52" s="302" t="str">
        <f aca="false">IFERROR(VLOOKUP(B52,$G$4:$H$103,2,0),"")</f>
        <v/>
      </c>
      <c r="D52" s="303" t="str">
        <f aca="false">IFERROR(VLOOKUP(B52,$G$4:$I$103,3,0),"")</f>
        <v/>
      </c>
      <c r="E52" s="294"/>
      <c r="F52" s="294"/>
      <c r="G52" s="308" t="str">
        <f aca="false">IF(J52="","",RANK(J52,$J$4:$J$103,1))</f>
        <v/>
      </c>
      <c r="H52" s="309" t="str">
        <f aca="true">IF(INDIRECT("Predictions_2!"&amp;ADDRESS(3,$M$3+$M$4*ROW(A48)))="","",INDIRECT("Predictions_2!"&amp;ADDRESS(3,$M$3+$M$4*ROW(A48))))</f>
        <v/>
      </c>
      <c r="I52" s="310" t="str">
        <f aca="true">IF(INDIRECT("Predictions_2!"&amp;ADDRESS(3,$M$3+$M$4*ROW(A48)))="","",INDIRECT("Predictions_2!"&amp;ADDRESS(2,$M$3+$M$4*ROW(A48))))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4"/>
      <c r="F53" s="294"/>
      <c r="G53" s="308" t="str">
        <f aca="false">IF(J53="","",RANK(J53,$J$4:$J$103,1))</f>
        <v/>
      </c>
      <c r="H53" s="309" t="str">
        <f aca="true">IF(INDIRECT("Predictions_2!"&amp;ADDRESS(3,$M$3+$M$4*ROW(A49)))="","",INDIRECT("Predictions_2!"&amp;ADDRESS(3,$M$3+$M$4*ROW(A49))))</f>
        <v/>
      </c>
      <c r="I53" s="310" t="str">
        <f aca="true">IF(INDIRECT("Predictions_2!"&amp;ADDRESS(3,$M$3+$M$4*ROW(A49)))="","",INDIRECT("Predictions_2!"&amp;ADDRESS(2,$M$3+$M$4*ROW(A49))))</f>
        <v/>
      </c>
      <c r="J53" s="308" t="str">
        <f aca="false">IF(I53="","",RANK(I53,$I$4:$I$103,0)+ROW()*0.001)</f>
        <v/>
      </c>
    </row>
    <row r="54" customFormat="false" ht="15" hidden="false" customHeight="true" outlineLevel="0" collapsed="false">
      <c r="B54" s="307" t="n">
        <v>51</v>
      </c>
      <c r="C54" s="302" t="str">
        <f aca="false">IFERROR(VLOOKUP(B54,$G$4:$H$103,2,0),"")</f>
        <v/>
      </c>
      <c r="D54" s="303" t="str">
        <f aca="false">IFERROR(VLOOKUP(B54,$G$4:$I$103,3,0),"")</f>
        <v/>
      </c>
      <c r="E54" s="294"/>
      <c r="F54" s="294"/>
      <c r="G54" s="308" t="str">
        <f aca="false">IF(J54="","",RANK(J54,$J$4:$J$103,1))</f>
        <v/>
      </c>
      <c r="H54" s="309" t="str">
        <f aca="true">IF(INDIRECT("Predictions_2!"&amp;ADDRESS(3,$M$3+$M$4*ROW(A50)))="","",INDIRECT("Predictions_2!"&amp;ADDRESS(3,$M$3+$M$4*ROW(A50))))</f>
        <v/>
      </c>
      <c r="I54" s="310" t="str">
        <f aca="true">IF(INDIRECT("Predictions_2!"&amp;ADDRESS(3,$M$3+$M$4*ROW(A50)))="","",INDIRECT("Predictions_2!"&amp;ADDRESS(2,$M$3+$M$4*ROW(A50))))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4"/>
      <c r="F55" s="294"/>
      <c r="G55" s="308" t="str">
        <f aca="false">IF(J55="","",RANK(J55,$J$4:$J$103,1))</f>
        <v/>
      </c>
      <c r="H55" s="309" t="str">
        <f aca="true">IF(INDIRECT("Predictions_2!"&amp;ADDRESS(3,$M$3+$M$4*ROW(A51)))="","",INDIRECT("Predictions_2!"&amp;ADDRESS(3,$M$3+$M$4*ROW(A51))))</f>
        <v/>
      </c>
      <c r="I55" s="310" t="str">
        <f aca="true">IF(INDIRECT("Predictions_2!"&amp;ADDRESS(3,$M$3+$M$4*ROW(A51)))="","",INDIRECT("Predictions_2!"&amp;ADDRESS(2,$M$3+$M$4*ROW(A51))))</f>
        <v/>
      </c>
      <c r="J55" s="308" t="str">
        <f aca="false">IF(I55="","",RANK(I55,$I$4:$I$103,0)+ROW()*0.001)</f>
        <v/>
      </c>
    </row>
    <row r="56" customFormat="false" ht="15" hidden="false" customHeight="true" outlineLevel="0" collapsed="false">
      <c r="B56" s="307" t="n">
        <v>53</v>
      </c>
      <c r="C56" s="302" t="str">
        <f aca="false">IFERROR(VLOOKUP(B56,$G$4:$H$103,2,0),"")</f>
        <v/>
      </c>
      <c r="D56" s="303" t="str">
        <f aca="false">IFERROR(VLOOKUP(B56,$G$4:$I$103,3,0),"")</f>
        <v/>
      </c>
      <c r="E56" s="294"/>
      <c r="F56" s="294"/>
      <c r="G56" s="308" t="str">
        <f aca="false">IF(J56="","",RANK(J56,$J$4:$J$103,1))</f>
        <v/>
      </c>
      <c r="H56" s="309" t="str">
        <f aca="true">IF(INDIRECT("Predictions_2!"&amp;ADDRESS(3,$M$3+$M$4*ROW(A52)))="","",INDIRECT("Predictions_2!"&amp;ADDRESS(3,$M$3+$M$4*ROW(A52))))</f>
        <v/>
      </c>
      <c r="I56" s="310" t="str">
        <f aca="true">IF(INDIRECT("Predictions_2!"&amp;ADDRESS(3,$M$3+$M$4*ROW(A52)))="","",INDIRECT("Predictions_2!"&amp;ADDRESS(2,$M$3+$M$4*ROW(A52))))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4"/>
      <c r="F57" s="294"/>
      <c r="G57" s="308" t="str">
        <f aca="false">IF(J57="","",RANK(J57,$J$4:$J$103,1))</f>
        <v/>
      </c>
      <c r="H57" s="309" t="str">
        <f aca="true">IF(INDIRECT("Predictions_2!"&amp;ADDRESS(3,$M$3+$M$4*ROW(A53)))="","",INDIRECT("Predictions_2!"&amp;ADDRESS(3,$M$3+$M$4*ROW(A53))))</f>
        <v/>
      </c>
      <c r="I57" s="310" t="str">
        <f aca="true">IF(INDIRECT("Predictions_2!"&amp;ADDRESS(3,$M$3+$M$4*ROW(A53)))="","",INDIRECT("Predictions_2!"&amp;ADDRESS(2,$M$3+$M$4*ROW(A53))))</f>
        <v/>
      </c>
      <c r="J57" s="308" t="str">
        <f aca="false">IF(I57="","",RANK(I57,$I$4:$I$103,0)+ROW()*0.001)</f>
        <v/>
      </c>
    </row>
    <row r="58" customFormat="false" ht="15" hidden="false" customHeight="true" outlineLevel="0" collapsed="false">
      <c r="B58" s="307" t="n">
        <v>55</v>
      </c>
      <c r="C58" s="302" t="str">
        <f aca="false">IFERROR(VLOOKUP(B58,$G$4:$H$103,2,0),"")</f>
        <v/>
      </c>
      <c r="D58" s="303" t="str">
        <f aca="false">IFERROR(VLOOKUP(B58,$G$4:$I$103,3,0),"")</f>
        <v/>
      </c>
      <c r="E58" s="294"/>
      <c r="F58" s="294"/>
      <c r="G58" s="308" t="str">
        <f aca="false">IF(J58="","",RANK(J58,$J$4:$J$103,1))</f>
        <v/>
      </c>
      <c r="H58" s="309" t="str">
        <f aca="true">IF(INDIRECT("Predictions_2!"&amp;ADDRESS(3,$M$3+$M$4*ROW(A54)))="","",INDIRECT("Predictions_2!"&amp;ADDRESS(3,$M$3+$M$4*ROW(A54))))</f>
        <v/>
      </c>
      <c r="I58" s="310" t="str">
        <f aca="true">IF(INDIRECT("Predictions_2!"&amp;ADDRESS(3,$M$3+$M$4*ROW(A54)))="","",INDIRECT("Predictions_2!"&amp;ADDRESS(2,$M$3+$M$4*ROW(A54))))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4"/>
      <c r="F59" s="294"/>
      <c r="G59" s="308" t="str">
        <f aca="false">IF(J59="","",RANK(J59,$J$4:$J$103,1))</f>
        <v/>
      </c>
      <c r="H59" s="309" t="str">
        <f aca="true">IF(INDIRECT("Predictions_2!"&amp;ADDRESS(3,$M$3+$M$4*ROW(A55)))="","",INDIRECT("Predictions_2!"&amp;ADDRESS(3,$M$3+$M$4*ROW(A55))))</f>
        <v/>
      </c>
      <c r="I59" s="310" t="str">
        <f aca="true">IF(INDIRECT("Predictions_2!"&amp;ADDRESS(3,$M$3+$M$4*ROW(A55)))="","",INDIRECT("Predictions_2!"&amp;ADDRESS(2,$M$3+$M$4*ROW(A55))))</f>
        <v/>
      </c>
      <c r="J59" s="308" t="str">
        <f aca="false">IF(I59="","",RANK(I59,$I$4:$I$103,0)+ROW()*0.001)</f>
        <v/>
      </c>
    </row>
    <row r="60" customFormat="false" ht="15" hidden="false" customHeight="true" outlineLevel="0" collapsed="false">
      <c r="B60" s="307" t="n">
        <v>57</v>
      </c>
      <c r="C60" s="302" t="str">
        <f aca="false">IFERROR(VLOOKUP(B60,$G$4:$H$103,2,0),"")</f>
        <v/>
      </c>
      <c r="D60" s="303" t="str">
        <f aca="false">IFERROR(VLOOKUP(B60,$G$4:$I$103,3,0),"")</f>
        <v/>
      </c>
      <c r="E60" s="294"/>
      <c r="F60" s="294"/>
      <c r="G60" s="308" t="str">
        <f aca="false">IF(J60="","",RANK(J60,$J$4:$J$103,1))</f>
        <v/>
      </c>
      <c r="H60" s="309" t="str">
        <f aca="true">IF(INDIRECT("Predictions_2!"&amp;ADDRESS(3,$M$3+$M$4*ROW(A56)))="","",INDIRECT("Predictions_2!"&amp;ADDRESS(3,$M$3+$M$4*ROW(A56))))</f>
        <v/>
      </c>
      <c r="I60" s="310" t="str">
        <f aca="true">IF(INDIRECT("Predictions_2!"&amp;ADDRESS(3,$M$3+$M$4*ROW(A56)))="","",INDIRECT("Predictions_2!"&amp;ADDRESS(2,$M$3+$M$4*ROW(A56))))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4"/>
      <c r="F61" s="294"/>
      <c r="G61" s="308" t="str">
        <f aca="false">IF(J61="","",RANK(J61,$J$4:$J$103,1))</f>
        <v/>
      </c>
      <c r="H61" s="309" t="str">
        <f aca="true">IF(INDIRECT("Predictions_2!"&amp;ADDRESS(3,$M$3+$M$4*ROW(A57)))="","",INDIRECT("Predictions_2!"&amp;ADDRESS(3,$M$3+$M$4*ROW(A57))))</f>
        <v/>
      </c>
      <c r="I61" s="310" t="str">
        <f aca="true">IF(INDIRECT("Predictions_2!"&amp;ADDRESS(3,$M$3+$M$4*ROW(A57)))="","",INDIRECT("Predictions_2!"&amp;ADDRESS(2,$M$3+$M$4*ROW(A57))))</f>
        <v/>
      </c>
      <c r="J61" s="308" t="str">
        <f aca="false">IF(I61="","",RANK(I61,$I$4:$I$103,0)+ROW()*0.001)</f>
        <v/>
      </c>
    </row>
    <row r="62" customFormat="false" ht="15" hidden="false" customHeight="true" outlineLevel="0" collapsed="false">
      <c r="B62" s="307" t="n">
        <v>59</v>
      </c>
      <c r="C62" s="302" t="str">
        <f aca="false">IFERROR(VLOOKUP(B62,$G$4:$H$103,2,0),"")</f>
        <v/>
      </c>
      <c r="D62" s="303" t="str">
        <f aca="false">IFERROR(VLOOKUP(B62,$G$4:$I$103,3,0),"")</f>
        <v/>
      </c>
      <c r="E62" s="294"/>
      <c r="F62" s="294"/>
      <c r="G62" s="308" t="str">
        <f aca="false">IF(J62="","",RANK(J62,$J$4:$J$103,1))</f>
        <v/>
      </c>
      <c r="H62" s="309" t="str">
        <f aca="true">IF(INDIRECT("Predictions_2!"&amp;ADDRESS(3,$M$3+$M$4*ROW(A58)))="","",INDIRECT("Predictions_2!"&amp;ADDRESS(3,$M$3+$M$4*ROW(A58))))</f>
        <v/>
      </c>
      <c r="I62" s="310" t="str">
        <f aca="true">IF(INDIRECT("Predictions_2!"&amp;ADDRESS(3,$M$3+$M$4*ROW(A58)))="","",INDIRECT("Predictions_2!"&amp;ADDRESS(2,$M$3+$M$4*ROW(A58))))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4"/>
      <c r="F63" s="294"/>
      <c r="G63" s="308" t="str">
        <f aca="false">IF(J63="","",RANK(J63,$J$4:$J$103,1))</f>
        <v/>
      </c>
      <c r="H63" s="309" t="str">
        <f aca="true">IF(INDIRECT("Predictions_2!"&amp;ADDRESS(3,$M$3+$M$4*ROW(A59)))="","",INDIRECT("Predictions_2!"&amp;ADDRESS(3,$M$3+$M$4*ROW(A59))))</f>
        <v/>
      </c>
      <c r="I63" s="310" t="str">
        <f aca="true">IF(INDIRECT("Predictions_2!"&amp;ADDRESS(3,$M$3+$M$4*ROW(A59)))="","",INDIRECT("Predictions_2!"&amp;ADDRESS(2,$M$3+$M$4*ROW(A59))))</f>
        <v/>
      </c>
      <c r="J63" s="308" t="str">
        <f aca="false">IF(I63="","",RANK(I63,$I$4:$I$103,0)+ROW()*0.001)</f>
        <v/>
      </c>
    </row>
    <row r="64" customFormat="false" ht="15" hidden="false" customHeight="true" outlineLevel="0" collapsed="false">
      <c r="B64" s="307" t="n">
        <v>61</v>
      </c>
      <c r="C64" s="302" t="str">
        <f aca="false">IFERROR(VLOOKUP(B64,$G$4:$H$103,2,0),"")</f>
        <v/>
      </c>
      <c r="D64" s="303" t="str">
        <f aca="false">IFERROR(VLOOKUP(B64,$G$4:$I$103,3,0),"")</f>
        <v/>
      </c>
      <c r="E64" s="294"/>
      <c r="F64" s="294"/>
      <c r="G64" s="308" t="str">
        <f aca="false">IF(J64="","",RANK(J64,$J$4:$J$103,1))</f>
        <v/>
      </c>
      <c r="H64" s="309" t="str">
        <f aca="true">IF(INDIRECT("Predictions_2!"&amp;ADDRESS(3,$M$3+$M$4*ROW(A60)))="","",INDIRECT("Predictions_2!"&amp;ADDRESS(3,$M$3+$M$4*ROW(A60))))</f>
        <v/>
      </c>
      <c r="I64" s="310" t="str">
        <f aca="true">IF(INDIRECT("Predictions_2!"&amp;ADDRESS(3,$M$3+$M$4*ROW(A60)))="","",INDIRECT("Predictions_2!"&amp;ADDRESS(2,$M$3+$M$4*ROW(A60))))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4"/>
      <c r="F65" s="294"/>
      <c r="G65" s="308" t="str">
        <f aca="false">IF(J65="","",RANK(J65,$J$4:$J$103,1))</f>
        <v/>
      </c>
      <c r="H65" s="309" t="str">
        <f aca="true">IF(INDIRECT("Predictions_2!"&amp;ADDRESS(3,$M$3+$M$4*ROW(A61)))="","",INDIRECT("Predictions_2!"&amp;ADDRESS(3,$M$3+$M$4*ROW(A61))))</f>
        <v/>
      </c>
      <c r="I65" s="310" t="str">
        <f aca="true">IF(INDIRECT("Predictions_2!"&amp;ADDRESS(3,$M$3+$M$4*ROW(A61)))="","",INDIRECT("Predictions_2!"&amp;ADDRESS(2,$M$3+$M$4*ROW(A61))))</f>
        <v/>
      </c>
      <c r="J65" s="308" t="str">
        <f aca="false">IF(I65="","",RANK(I65,$I$4:$I$103,0)+ROW()*0.001)</f>
        <v/>
      </c>
    </row>
    <row r="66" customFormat="false" ht="15" hidden="false" customHeight="true" outlineLevel="0" collapsed="false">
      <c r="B66" s="307" t="n">
        <v>63</v>
      </c>
      <c r="C66" s="302" t="str">
        <f aca="false">IFERROR(VLOOKUP(B66,$G$4:$H$103,2,0),"")</f>
        <v/>
      </c>
      <c r="D66" s="303" t="str">
        <f aca="false">IFERROR(VLOOKUP(B66,$G$4:$I$103,3,0),"")</f>
        <v/>
      </c>
      <c r="E66" s="294"/>
      <c r="F66" s="294"/>
      <c r="G66" s="308" t="str">
        <f aca="false">IF(J66="","",RANK(J66,$J$4:$J$103,1))</f>
        <v/>
      </c>
      <c r="H66" s="309" t="str">
        <f aca="true">IF(INDIRECT("Predictions_2!"&amp;ADDRESS(3,$M$3+$M$4*ROW(A62)))="","",INDIRECT("Predictions_2!"&amp;ADDRESS(3,$M$3+$M$4*ROW(A62))))</f>
        <v/>
      </c>
      <c r="I66" s="310" t="str">
        <f aca="true">IF(INDIRECT("Predictions_2!"&amp;ADDRESS(3,$M$3+$M$4*ROW(A62)))="","",INDIRECT("Predictions_2!"&amp;ADDRESS(2,$M$3+$M$4*ROW(A62))))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4"/>
      <c r="F67" s="294"/>
      <c r="G67" s="308" t="str">
        <f aca="false">IF(J67="","",RANK(J67,$J$4:$J$103,1))</f>
        <v/>
      </c>
      <c r="H67" s="309" t="str">
        <f aca="true">IF(INDIRECT("Predictions_2!"&amp;ADDRESS(3,$M$3+$M$4*ROW(A63)))="","",INDIRECT("Predictions_2!"&amp;ADDRESS(3,$M$3+$M$4*ROW(A63))))</f>
        <v/>
      </c>
      <c r="I67" s="310" t="str">
        <f aca="true">IF(INDIRECT("Predictions_2!"&amp;ADDRESS(3,$M$3+$M$4*ROW(A63)))="","",INDIRECT("Predictions_2!"&amp;ADDRESS(2,$M$3+$M$4*ROW(A63))))</f>
        <v/>
      </c>
      <c r="J67" s="308" t="str">
        <f aca="false">IF(I67="","",RANK(I67,$I$4:$I$103,0)+ROW()*0.001)</f>
        <v/>
      </c>
    </row>
    <row r="68" customFormat="false" ht="15" hidden="false" customHeight="true" outlineLevel="0" collapsed="false">
      <c r="B68" s="307" t="n">
        <v>65</v>
      </c>
      <c r="C68" s="302" t="str">
        <f aca="false">IFERROR(VLOOKUP(B68,$G$4:$H$103,2,0),"")</f>
        <v/>
      </c>
      <c r="D68" s="303" t="str">
        <f aca="false">IFERROR(VLOOKUP(B68,$G$4:$I$103,3,0),"")</f>
        <v/>
      </c>
      <c r="E68" s="294"/>
      <c r="F68" s="294"/>
      <c r="G68" s="308" t="str">
        <f aca="false">IF(J68="","",RANK(J68,$J$4:$J$103,1))</f>
        <v/>
      </c>
      <c r="H68" s="309" t="str">
        <f aca="true">IF(INDIRECT("Predictions_2!"&amp;ADDRESS(3,$M$3+$M$4*ROW(A64)))="","",INDIRECT("Predictions_2!"&amp;ADDRESS(3,$M$3+$M$4*ROW(A64))))</f>
        <v/>
      </c>
      <c r="I68" s="310" t="str">
        <f aca="true">IF(INDIRECT("Predictions_2!"&amp;ADDRESS(3,$M$3+$M$4*ROW(A64)))="","",INDIRECT("Predictions_2!"&amp;ADDRESS(2,$M$3+$M$4*ROW(A64))))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4"/>
      <c r="F69" s="294"/>
      <c r="G69" s="308" t="str">
        <f aca="false">IF(J69="","",RANK(J69,$J$4:$J$103,1))</f>
        <v/>
      </c>
      <c r="H69" s="309" t="str">
        <f aca="true">IF(INDIRECT("Predictions_2!"&amp;ADDRESS(3,$M$3+$M$4*ROW(A65)))="","",INDIRECT("Predictions_2!"&amp;ADDRESS(3,$M$3+$M$4*ROW(A65))))</f>
        <v/>
      </c>
      <c r="I69" s="310" t="str">
        <f aca="true">IF(INDIRECT("Predictions_2!"&amp;ADDRESS(3,$M$3+$M$4*ROW(A65)))="","",INDIRECT("Predictions_2!"&amp;ADDRESS(2,$M$3+$M$4*ROW(A65))))</f>
        <v/>
      </c>
      <c r="J69" s="308" t="str">
        <f aca="false">IF(I69="","",RANK(I69,$I$4:$I$103,0)+ROW()*0.001)</f>
        <v/>
      </c>
    </row>
    <row r="70" customFormat="false" ht="15" hidden="false" customHeight="true" outlineLevel="0" collapsed="false">
      <c r="B70" s="307" t="n">
        <v>67</v>
      </c>
      <c r="C70" s="302" t="str">
        <f aca="false">IFERROR(VLOOKUP(B70,$G$4:$H$103,2,0),"")</f>
        <v/>
      </c>
      <c r="D70" s="303" t="str">
        <f aca="false">IFERROR(VLOOKUP(B70,$G$4:$I$103,3,0),"")</f>
        <v/>
      </c>
      <c r="E70" s="294"/>
      <c r="F70" s="294"/>
      <c r="G70" s="308" t="str">
        <f aca="false">IF(J70="","",RANK(J70,$J$4:$J$103,1))</f>
        <v/>
      </c>
      <c r="H70" s="309" t="str">
        <f aca="true">IF(INDIRECT("Predictions_2!"&amp;ADDRESS(3,$M$3+$M$4*ROW(A66)))="","",INDIRECT("Predictions_2!"&amp;ADDRESS(3,$M$3+$M$4*ROW(A66))))</f>
        <v/>
      </c>
      <c r="I70" s="310" t="str">
        <f aca="true">IF(INDIRECT("Predictions_2!"&amp;ADDRESS(3,$M$3+$M$4*ROW(A66)))="","",INDIRECT("Predictions_2!"&amp;ADDRESS(2,$M$3+$M$4*ROW(A66))))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4"/>
      <c r="F71" s="294"/>
      <c r="G71" s="308" t="str">
        <f aca="false">IF(J71="","",RANK(J71,$J$4:$J$103,1))</f>
        <v/>
      </c>
      <c r="H71" s="309" t="str">
        <f aca="true">IF(INDIRECT("Predictions_2!"&amp;ADDRESS(3,$M$3+$M$4*ROW(A67)))="","",INDIRECT("Predictions_2!"&amp;ADDRESS(3,$M$3+$M$4*ROW(A67))))</f>
        <v/>
      </c>
      <c r="I71" s="310" t="str">
        <f aca="true">IF(INDIRECT("Predictions_2!"&amp;ADDRESS(3,$M$3+$M$4*ROW(A67)))="","",INDIRECT("Predictions_2!"&amp;ADDRESS(2,$M$3+$M$4*ROW(A67))))</f>
        <v/>
      </c>
      <c r="J71" s="308" t="str">
        <f aca="false">IF(I71="","",RANK(I71,$I$4:$I$103,0)+ROW()*0.001)</f>
        <v/>
      </c>
    </row>
    <row r="72" customFormat="false" ht="15" hidden="false" customHeight="true" outlineLevel="0" collapsed="false">
      <c r="B72" s="307" t="n">
        <v>69</v>
      </c>
      <c r="C72" s="302" t="str">
        <f aca="false">IFERROR(VLOOKUP(B72,$G$4:$H$103,2,0),"")</f>
        <v/>
      </c>
      <c r="D72" s="303" t="str">
        <f aca="false">IFERROR(VLOOKUP(B72,$G$4:$I$103,3,0),"")</f>
        <v/>
      </c>
      <c r="E72" s="294"/>
      <c r="F72" s="294"/>
      <c r="G72" s="308" t="str">
        <f aca="false">IF(J72="","",RANK(J72,$J$4:$J$103,1))</f>
        <v/>
      </c>
      <c r="H72" s="309" t="str">
        <f aca="true">IF(INDIRECT("Predictions_2!"&amp;ADDRESS(3,$M$3+$M$4*ROW(A68)))="","",INDIRECT("Predictions_2!"&amp;ADDRESS(3,$M$3+$M$4*ROW(A68))))</f>
        <v/>
      </c>
      <c r="I72" s="310" t="str">
        <f aca="true">IF(INDIRECT("Predictions_2!"&amp;ADDRESS(3,$M$3+$M$4*ROW(A68)))="","",INDIRECT("Predictions_2!"&amp;ADDRESS(2,$M$3+$M$4*ROW(A68))))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4"/>
      <c r="F73" s="294"/>
      <c r="G73" s="308" t="str">
        <f aca="false">IF(J73="","",RANK(J73,$J$4:$J$103,1))</f>
        <v/>
      </c>
      <c r="H73" s="309" t="str">
        <f aca="true">IF(INDIRECT("Predictions_2!"&amp;ADDRESS(3,$M$3+$M$4*ROW(A69)))="","",INDIRECT("Predictions_2!"&amp;ADDRESS(3,$M$3+$M$4*ROW(A69))))</f>
        <v/>
      </c>
      <c r="I73" s="310" t="str">
        <f aca="true">IF(INDIRECT("Predictions_2!"&amp;ADDRESS(3,$M$3+$M$4*ROW(A69)))="","",INDIRECT("Predictions_2!"&amp;ADDRESS(2,$M$3+$M$4*ROW(A69))))</f>
        <v/>
      </c>
      <c r="J73" s="308" t="str">
        <f aca="false">IF(I73="","",RANK(I73,$I$4:$I$103,0)+ROW()*0.001)</f>
        <v/>
      </c>
    </row>
    <row r="74" customFormat="false" ht="15" hidden="false" customHeight="true" outlineLevel="0" collapsed="false">
      <c r="B74" s="307" t="n">
        <v>71</v>
      </c>
      <c r="C74" s="302" t="str">
        <f aca="false">IFERROR(VLOOKUP(B74,$G$4:$H$103,2,0),"")</f>
        <v/>
      </c>
      <c r="D74" s="303" t="str">
        <f aca="false">IFERROR(VLOOKUP(B74,$G$4:$I$103,3,0),"")</f>
        <v/>
      </c>
      <c r="E74" s="294"/>
      <c r="F74" s="294"/>
      <c r="G74" s="308" t="str">
        <f aca="false">IF(J74="","",RANK(J74,$J$4:$J$103,1))</f>
        <v/>
      </c>
      <c r="H74" s="309" t="str">
        <f aca="true">IF(INDIRECT("Predictions_2!"&amp;ADDRESS(3,$M$3+$M$4*ROW(A70)))="","",INDIRECT("Predictions_2!"&amp;ADDRESS(3,$M$3+$M$4*ROW(A70))))</f>
        <v/>
      </c>
      <c r="I74" s="310" t="str">
        <f aca="true">IF(INDIRECT("Predictions_2!"&amp;ADDRESS(3,$M$3+$M$4*ROW(A70)))="","",INDIRECT("Predictions_2!"&amp;ADDRESS(2,$M$3+$M$4*ROW(A70))))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4"/>
      <c r="F75" s="294"/>
      <c r="G75" s="308" t="str">
        <f aca="false">IF(J75="","",RANK(J75,$J$4:$J$103,1))</f>
        <v/>
      </c>
      <c r="H75" s="309" t="str">
        <f aca="true">IF(INDIRECT("Predictions_2!"&amp;ADDRESS(3,$M$3+$M$4*ROW(A71)))="","",INDIRECT("Predictions_2!"&amp;ADDRESS(3,$M$3+$M$4*ROW(A71))))</f>
        <v/>
      </c>
      <c r="I75" s="310" t="str">
        <f aca="true">IF(INDIRECT("Predictions_2!"&amp;ADDRESS(3,$M$3+$M$4*ROW(A71)))="","",INDIRECT("Predictions_2!"&amp;ADDRESS(2,$M$3+$M$4*ROW(A71))))</f>
        <v/>
      </c>
      <c r="J75" s="308" t="str">
        <f aca="false">IF(I75="","",RANK(I75,$I$4:$I$103,0)+ROW()*0.001)</f>
        <v/>
      </c>
    </row>
    <row r="76" customFormat="false" ht="15" hidden="false" customHeight="true" outlineLevel="0" collapsed="false">
      <c r="B76" s="307" t="n">
        <v>73</v>
      </c>
      <c r="C76" s="302" t="str">
        <f aca="false">IFERROR(VLOOKUP(B76,$G$4:$H$103,2,0),"")</f>
        <v/>
      </c>
      <c r="D76" s="303" t="str">
        <f aca="false">IFERROR(VLOOKUP(B76,$G$4:$I$103,3,0),"")</f>
        <v/>
      </c>
      <c r="E76" s="294"/>
      <c r="F76" s="294"/>
      <c r="G76" s="308" t="str">
        <f aca="false">IF(J76="","",RANK(J76,$J$4:$J$103,1))</f>
        <v/>
      </c>
      <c r="H76" s="309" t="str">
        <f aca="true">IF(INDIRECT("Predictions_2!"&amp;ADDRESS(3,$M$3+$M$4*ROW(A72)))="","",INDIRECT("Predictions_2!"&amp;ADDRESS(3,$M$3+$M$4*ROW(A72))))</f>
        <v/>
      </c>
      <c r="I76" s="310" t="str">
        <f aca="true">IF(INDIRECT("Predictions_2!"&amp;ADDRESS(3,$M$3+$M$4*ROW(A72)))="","",INDIRECT("Predictions_2!"&amp;ADDRESS(2,$M$3+$M$4*ROW(A72))))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4"/>
      <c r="F77" s="294"/>
      <c r="G77" s="308" t="str">
        <f aca="false">IF(J77="","",RANK(J77,$J$4:$J$103,1))</f>
        <v/>
      </c>
      <c r="H77" s="309" t="str">
        <f aca="true">IF(INDIRECT("Predictions_2!"&amp;ADDRESS(3,$M$3+$M$4*ROW(A73)))="","",INDIRECT("Predictions_2!"&amp;ADDRESS(3,$M$3+$M$4*ROW(A73))))</f>
        <v/>
      </c>
      <c r="I77" s="310" t="str">
        <f aca="true">IF(INDIRECT("Predictions_2!"&amp;ADDRESS(3,$M$3+$M$4*ROW(A73)))="","",INDIRECT("Predictions_2!"&amp;ADDRESS(2,$M$3+$M$4*ROW(A73))))</f>
        <v/>
      </c>
      <c r="J77" s="308" t="str">
        <f aca="false">IF(I77="","",RANK(I77,$I$4:$I$103,0)+ROW()*0.001)</f>
        <v/>
      </c>
    </row>
    <row r="78" customFormat="false" ht="15" hidden="false" customHeight="true" outlineLevel="0" collapsed="false">
      <c r="B78" s="307" t="n">
        <v>75</v>
      </c>
      <c r="C78" s="302" t="str">
        <f aca="false">IFERROR(VLOOKUP(B78,$G$4:$H$103,2,0),"")</f>
        <v/>
      </c>
      <c r="D78" s="303" t="str">
        <f aca="false">IFERROR(VLOOKUP(B78,$G$4:$I$103,3,0),"")</f>
        <v/>
      </c>
      <c r="E78" s="294"/>
      <c r="F78" s="294"/>
      <c r="G78" s="308" t="str">
        <f aca="false">IF(J78="","",RANK(J78,$J$4:$J$103,1))</f>
        <v/>
      </c>
      <c r="H78" s="309" t="str">
        <f aca="true">IF(INDIRECT("Predictions_2!"&amp;ADDRESS(3,$M$3+$M$4*ROW(A74)))="","",INDIRECT("Predictions_2!"&amp;ADDRESS(3,$M$3+$M$4*ROW(A74))))</f>
        <v/>
      </c>
      <c r="I78" s="310" t="str">
        <f aca="true">IF(INDIRECT("Predictions_2!"&amp;ADDRESS(3,$M$3+$M$4*ROW(A74)))="","",INDIRECT("Predictions_2!"&amp;ADDRESS(2,$M$3+$M$4*ROW(A74))))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4"/>
      <c r="F79" s="294"/>
      <c r="G79" s="308" t="str">
        <f aca="false">IF(J79="","",RANK(J79,$J$4:$J$103,1))</f>
        <v/>
      </c>
      <c r="H79" s="309" t="str">
        <f aca="true">IF(INDIRECT("Predictions_2!"&amp;ADDRESS(3,$M$3+$M$4*ROW(A75)))="","",INDIRECT("Predictions_2!"&amp;ADDRESS(3,$M$3+$M$4*ROW(A75))))</f>
        <v/>
      </c>
      <c r="I79" s="310" t="str">
        <f aca="true">IF(INDIRECT("Predictions_2!"&amp;ADDRESS(3,$M$3+$M$4*ROW(A75)))="","",INDIRECT("Predictions_2!"&amp;ADDRESS(2,$M$3+$M$4*ROW(A75))))</f>
        <v/>
      </c>
      <c r="J79" s="308" t="str">
        <f aca="false">IF(I79="","",RANK(I79,$I$4:$I$103,0)+ROW()*0.001)</f>
        <v/>
      </c>
    </row>
    <row r="80" customFormat="false" ht="15" hidden="false" customHeight="true" outlineLevel="0" collapsed="false">
      <c r="B80" s="307" t="n">
        <v>77</v>
      </c>
      <c r="C80" s="302" t="str">
        <f aca="false">IFERROR(VLOOKUP(B80,$G$4:$H$103,2,0),"")</f>
        <v/>
      </c>
      <c r="D80" s="303" t="str">
        <f aca="false">IFERROR(VLOOKUP(B80,$G$4:$I$103,3,0),"")</f>
        <v/>
      </c>
      <c r="E80" s="294"/>
      <c r="F80" s="294"/>
      <c r="G80" s="308" t="str">
        <f aca="false">IF(J80="","",RANK(J80,$J$4:$J$103,1))</f>
        <v/>
      </c>
      <c r="H80" s="309" t="str">
        <f aca="true">IF(INDIRECT("Predictions_2!"&amp;ADDRESS(3,$M$3+$M$4*ROW(A76)))="","",INDIRECT("Predictions_2!"&amp;ADDRESS(3,$M$3+$M$4*ROW(A76))))</f>
        <v/>
      </c>
      <c r="I80" s="310" t="str">
        <f aca="true">IF(INDIRECT("Predictions_2!"&amp;ADDRESS(3,$M$3+$M$4*ROW(A76)))="","",INDIRECT("Predictions_2!"&amp;ADDRESS(2,$M$3+$M$4*ROW(A76))))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4"/>
      <c r="F81" s="294"/>
      <c r="G81" s="308" t="str">
        <f aca="false">IF(J81="","",RANK(J81,$J$4:$J$103,1))</f>
        <v/>
      </c>
      <c r="H81" s="309" t="str">
        <f aca="true">IF(INDIRECT("Predictions_2!"&amp;ADDRESS(3,$M$3+$M$4*ROW(A77)))="","",INDIRECT("Predictions_2!"&amp;ADDRESS(3,$M$3+$M$4*ROW(A77))))</f>
        <v/>
      </c>
      <c r="I81" s="310" t="str">
        <f aca="true">IF(INDIRECT("Predictions_2!"&amp;ADDRESS(3,$M$3+$M$4*ROW(A77)))="","",INDIRECT("Predictions_2!"&amp;ADDRESS(2,$M$3+$M$4*ROW(A77))))</f>
        <v/>
      </c>
      <c r="J81" s="308" t="str">
        <f aca="false">IF(I81="","",RANK(I81,$I$4:$I$103,0)+ROW()*0.001)</f>
        <v/>
      </c>
    </row>
    <row r="82" customFormat="false" ht="15" hidden="false" customHeight="true" outlineLevel="0" collapsed="false">
      <c r="B82" s="307" t="n">
        <v>79</v>
      </c>
      <c r="C82" s="302" t="str">
        <f aca="false">IFERROR(VLOOKUP(B82,$G$4:$H$103,2,0),"")</f>
        <v/>
      </c>
      <c r="D82" s="303" t="str">
        <f aca="false">IFERROR(VLOOKUP(B82,$G$4:$I$103,3,0),"")</f>
        <v/>
      </c>
      <c r="E82" s="294"/>
      <c r="F82" s="294"/>
      <c r="G82" s="308" t="str">
        <f aca="false">IF(J82="","",RANK(J82,$J$4:$J$103,1))</f>
        <v/>
      </c>
      <c r="H82" s="309" t="str">
        <f aca="true">IF(INDIRECT("Predictions_2!"&amp;ADDRESS(3,$M$3+$M$4*ROW(A78)))="","",INDIRECT("Predictions_2!"&amp;ADDRESS(3,$M$3+$M$4*ROW(A78))))</f>
        <v/>
      </c>
      <c r="I82" s="310" t="str">
        <f aca="true">IF(INDIRECT("Predictions_2!"&amp;ADDRESS(3,$M$3+$M$4*ROW(A78)))="","",INDIRECT("Predictions_2!"&amp;ADDRESS(2,$M$3+$M$4*ROW(A78))))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4"/>
      <c r="F83" s="294"/>
      <c r="G83" s="308" t="str">
        <f aca="false">IF(J83="","",RANK(J83,$J$4:$J$103,1))</f>
        <v/>
      </c>
      <c r="H83" s="309" t="str">
        <f aca="true">IF(INDIRECT("Predictions_2!"&amp;ADDRESS(3,$M$3+$M$4*ROW(A79)))="","",INDIRECT("Predictions_2!"&amp;ADDRESS(3,$M$3+$M$4*ROW(A79))))</f>
        <v/>
      </c>
      <c r="I83" s="310" t="str">
        <f aca="true">IF(INDIRECT("Predictions_2!"&amp;ADDRESS(3,$M$3+$M$4*ROW(A79)))="","",INDIRECT("Predictions_2!"&amp;ADDRESS(2,$M$3+$M$4*ROW(A79))))</f>
        <v/>
      </c>
      <c r="J83" s="308" t="str">
        <f aca="false">IF(I83="","",RANK(I83,$I$4:$I$103,0)+ROW()*0.001)</f>
        <v/>
      </c>
    </row>
    <row r="84" customFormat="false" ht="15" hidden="false" customHeight="true" outlineLevel="0" collapsed="false">
      <c r="B84" s="307" t="n">
        <v>81</v>
      </c>
      <c r="C84" s="302" t="str">
        <f aca="false">IFERROR(VLOOKUP(B84,$G$4:$H$103,2,0),"")</f>
        <v/>
      </c>
      <c r="D84" s="303" t="str">
        <f aca="false">IFERROR(VLOOKUP(B84,$G$4:$I$103,3,0),"")</f>
        <v/>
      </c>
      <c r="E84" s="294"/>
      <c r="F84" s="294"/>
      <c r="G84" s="308" t="str">
        <f aca="false">IF(J84="","",RANK(J84,$J$4:$J$103,1))</f>
        <v/>
      </c>
      <c r="H84" s="309" t="str">
        <f aca="true">IF(INDIRECT("Predictions_2!"&amp;ADDRESS(3,$M$3+$M$4*ROW(A80)))="","",INDIRECT("Predictions_2!"&amp;ADDRESS(3,$M$3+$M$4*ROW(A80))))</f>
        <v/>
      </c>
      <c r="I84" s="310" t="str">
        <f aca="true">IF(INDIRECT("Predictions_2!"&amp;ADDRESS(3,$M$3+$M$4*ROW(A80)))="","",INDIRECT("Predictions_2!"&amp;ADDRESS(2,$M$3+$M$4*ROW(A80))))</f>
        <v/>
      </c>
      <c r="J84" s="308" t="str">
        <f aca="false">IF(I84="","",RANK(I84,$I$4:$I$103,0)+ROW()*0.001)</f>
        <v/>
      </c>
    </row>
    <row r="85" customFormat="false" ht="15" hidden="false" customHeight="true" outlineLevel="0" collapsed="false">
      <c r="B85" s="307" t="n">
        <v>82</v>
      </c>
      <c r="C85" s="302" t="str">
        <f aca="false">IFERROR(VLOOKUP(B85,$G$4:$H$103,2,0),"")</f>
        <v/>
      </c>
      <c r="D85" s="303" t="str">
        <f aca="false">IFERROR(VLOOKUP(B85,$G$4:$I$103,3,0),"")</f>
        <v/>
      </c>
      <c r="E85" s="294"/>
      <c r="F85" s="294"/>
      <c r="G85" s="308" t="str">
        <f aca="false">IF(J85="","",RANK(J85,$J$4:$J$103,1))</f>
        <v/>
      </c>
      <c r="H85" s="309" t="str">
        <f aca="true">IF(INDIRECT("Predictions_2!"&amp;ADDRESS(3,$M$3+$M$4*ROW(A81)))="","",INDIRECT("Predictions_2!"&amp;ADDRESS(3,$M$3+$M$4*ROW(A81))))</f>
        <v/>
      </c>
      <c r="I85" s="310" t="str">
        <f aca="true">IF(INDIRECT("Predictions_2!"&amp;ADDRESS(3,$M$3+$M$4*ROW(A81)))="","",INDIRECT("Predictions_2!"&amp;ADDRESS(2,$M$3+$M$4*ROW(A81))))</f>
        <v/>
      </c>
      <c r="J85" s="308" t="str">
        <f aca="false">IF(I85="","",RANK(I85,$I$4:$I$103,0)+ROW()*0.001)</f>
        <v/>
      </c>
    </row>
    <row r="86" customFormat="false" ht="15" hidden="false" customHeight="true" outlineLevel="0" collapsed="false">
      <c r="B86" s="307" t="n">
        <v>83</v>
      </c>
      <c r="C86" s="302" t="str">
        <f aca="false">IFERROR(VLOOKUP(B86,$G$4:$H$103,2,0),"")</f>
        <v/>
      </c>
      <c r="D86" s="303" t="str">
        <f aca="false">IFERROR(VLOOKUP(B86,$G$4:$I$103,3,0),"")</f>
        <v/>
      </c>
      <c r="E86" s="294"/>
      <c r="F86" s="294"/>
      <c r="G86" s="308" t="str">
        <f aca="false">IF(J86="","",RANK(J86,$J$4:$J$103,1))</f>
        <v/>
      </c>
      <c r="H86" s="309" t="str">
        <f aca="true">IF(INDIRECT("Predictions_2!"&amp;ADDRESS(3,$M$3+$M$4*ROW(A82)))="","",INDIRECT("Predictions_2!"&amp;ADDRESS(3,$M$3+$M$4*ROW(A82))))</f>
        <v/>
      </c>
      <c r="I86" s="310" t="str">
        <f aca="true">IF(INDIRECT("Predictions_2!"&amp;ADDRESS(3,$M$3+$M$4*ROW(A82)))="","",INDIRECT("Predictions_2!"&amp;ADDRESS(2,$M$3+$M$4*ROW(A82))))</f>
        <v/>
      </c>
      <c r="J86" s="308" t="str">
        <f aca="false">IF(I86="","",RANK(I86,$I$4:$I$103,0)+ROW()*0.001)</f>
        <v/>
      </c>
    </row>
    <row r="87" customFormat="false" ht="15" hidden="false" customHeight="true" outlineLevel="0" collapsed="false">
      <c r="B87" s="307" t="n">
        <v>84</v>
      </c>
      <c r="C87" s="302" t="str">
        <f aca="false">IFERROR(VLOOKUP(B87,$G$4:$H$103,2,0),"")</f>
        <v/>
      </c>
      <c r="D87" s="303" t="str">
        <f aca="false">IFERROR(VLOOKUP(B87,$G$4:$I$103,3,0),"")</f>
        <v/>
      </c>
      <c r="E87" s="294"/>
      <c r="F87" s="294"/>
      <c r="G87" s="308" t="str">
        <f aca="false">IF(J87="","",RANK(J87,$J$4:$J$103,1))</f>
        <v/>
      </c>
      <c r="H87" s="309" t="str">
        <f aca="true">IF(INDIRECT("Predictions_2!"&amp;ADDRESS(3,$M$3+$M$4*ROW(A83)))="","",INDIRECT("Predictions_2!"&amp;ADDRESS(3,$M$3+$M$4*ROW(A83))))</f>
        <v/>
      </c>
      <c r="I87" s="310" t="str">
        <f aca="true">IF(INDIRECT("Predictions_2!"&amp;ADDRESS(3,$M$3+$M$4*ROW(A83)))="","",INDIRECT("Predictions_2!"&amp;ADDRESS(2,$M$3+$M$4*ROW(A83))))</f>
        <v/>
      </c>
      <c r="J87" s="308" t="str">
        <f aca="false">IF(I87="","",RANK(I87,$I$4:$I$103,0)+ROW()*0.001)</f>
        <v/>
      </c>
    </row>
    <row r="88" customFormat="false" ht="15" hidden="false" customHeight="true" outlineLevel="0" collapsed="false">
      <c r="B88" s="307" t="n">
        <v>85</v>
      </c>
      <c r="C88" s="302" t="str">
        <f aca="false">IFERROR(VLOOKUP(B88,$G$4:$H$103,2,0),"")</f>
        <v/>
      </c>
      <c r="D88" s="303" t="str">
        <f aca="false">IFERROR(VLOOKUP(B88,$G$4:$I$103,3,0),"")</f>
        <v/>
      </c>
      <c r="E88" s="294"/>
      <c r="F88" s="294"/>
      <c r="G88" s="308" t="str">
        <f aca="false">IF(J88="","",RANK(J88,$J$4:$J$103,1))</f>
        <v/>
      </c>
      <c r="H88" s="309" t="str">
        <f aca="true">IF(INDIRECT("Predictions_2!"&amp;ADDRESS(3,$M$3+$M$4*ROW(A84)))="","",INDIRECT("Predictions_2!"&amp;ADDRESS(3,$M$3+$M$4*ROW(A84))))</f>
        <v/>
      </c>
      <c r="I88" s="310" t="str">
        <f aca="true">IF(INDIRECT("Predictions_2!"&amp;ADDRESS(3,$M$3+$M$4*ROW(A84)))="","",INDIRECT("Predictions_2!"&amp;ADDRESS(2,$M$3+$M$4*ROW(A84))))</f>
        <v/>
      </c>
      <c r="J88" s="308" t="str">
        <f aca="false">IF(I88="","",RANK(I88,$I$4:$I$103,0)+ROW()*0.001)</f>
        <v/>
      </c>
    </row>
    <row r="89" customFormat="false" ht="15" hidden="false" customHeight="true" outlineLevel="0" collapsed="false">
      <c r="B89" s="307" t="n">
        <v>86</v>
      </c>
      <c r="C89" s="302" t="str">
        <f aca="false">IFERROR(VLOOKUP(B89,$G$4:$H$103,2,0),"")</f>
        <v/>
      </c>
      <c r="D89" s="303" t="str">
        <f aca="false">IFERROR(VLOOKUP(B89,$G$4:$I$103,3,0),"")</f>
        <v/>
      </c>
      <c r="E89" s="294"/>
      <c r="F89" s="294"/>
      <c r="G89" s="308" t="str">
        <f aca="false">IF(J89="","",RANK(J89,$J$4:$J$103,1))</f>
        <v/>
      </c>
      <c r="H89" s="309" t="str">
        <f aca="true">IF(INDIRECT("Predictions_2!"&amp;ADDRESS(3,$M$3+$M$4*ROW(A85)))="","",INDIRECT("Predictions_2!"&amp;ADDRESS(3,$M$3+$M$4*ROW(A85))))</f>
        <v/>
      </c>
      <c r="I89" s="310" t="str">
        <f aca="true">IF(INDIRECT("Predictions_2!"&amp;ADDRESS(3,$M$3+$M$4*ROW(A85)))="","",INDIRECT("Predictions_2!"&amp;ADDRESS(2,$M$3+$M$4*ROW(A85))))</f>
        <v/>
      </c>
      <c r="J89" s="308" t="str">
        <f aca="false">IF(I89="","",RANK(I89,$I$4:$I$103,0)+ROW()*0.001)</f>
        <v/>
      </c>
    </row>
    <row r="90" customFormat="false" ht="15" hidden="false" customHeight="true" outlineLevel="0" collapsed="false">
      <c r="B90" s="307" t="n">
        <v>87</v>
      </c>
      <c r="C90" s="302" t="str">
        <f aca="false">IFERROR(VLOOKUP(B90,$G$4:$H$103,2,0),"")</f>
        <v/>
      </c>
      <c r="D90" s="303" t="str">
        <f aca="false">IFERROR(VLOOKUP(B90,$G$4:$I$103,3,0),"")</f>
        <v/>
      </c>
      <c r="E90" s="294"/>
      <c r="F90" s="294"/>
      <c r="G90" s="308" t="str">
        <f aca="false">IF(J90="","",RANK(J90,$J$4:$J$103,1))</f>
        <v/>
      </c>
      <c r="H90" s="309" t="str">
        <f aca="true">IF(INDIRECT("Predictions_2!"&amp;ADDRESS(3,$M$3+$M$4*ROW(A86)))="","",INDIRECT("Predictions_2!"&amp;ADDRESS(3,$M$3+$M$4*ROW(A86))))</f>
        <v/>
      </c>
      <c r="I90" s="310" t="str">
        <f aca="true">IF(INDIRECT("Predictions_2!"&amp;ADDRESS(3,$M$3+$M$4*ROW(A86)))="","",INDIRECT("Predictions_2!"&amp;ADDRESS(2,$M$3+$M$4*ROW(A86))))</f>
        <v/>
      </c>
      <c r="J90" s="308" t="str">
        <f aca="false">IF(I90="","",RANK(I90,$I$4:$I$103,0)+ROW()*0.001)</f>
        <v/>
      </c>
    </row>
    <row r="91" customFormat="false" ht="15" hidden="false" customHeight="true" outlineLevel="0" collapsed="false">
      <c r="B91" s="307" t="n">
        <v>88</v>
      </c>
      <c r="C91" s="302" t="str">
        <f aca="false">IFERROR(VLOOKUP(B91,$G$4:$H$103,2,0),"")</f>
        <v/>
      </c>
      <c r="D91" s="303" t="str">
        <f aca="false">IFERROR(VLOOKUP(B91,$G$4:$I$103,3,0),"")</f>
        <v/>
      </c>
      <c r="E91" s="294"/>
      <c r="F91" s="294"/>
      <c r="G91" s="308" t="str">
        <f aca="false">IF(J91="","",RANK(J91,$J$4:$J$103,1))</f>
        <v/>
      </c>
      <c r="H91" s="309" t="str">
        <f aca="true">IF(INDIRECT("Predictions_2!"&amp;ADDRESS(3,$M$3+$M$4*ROW(A87)))="","",INDIRECT("Predictions_2!"&amp;ADDRESS(3,$M$3+$M$4*ROW(A87))))</f>
        <v/>
      </c>
      <c r="I91" s="310" t="str">
        <f aca="true">IF(INDIRECT("Predictions_2!"&amp;ADDRESS(3,$M$3+$M$4*ROW(A87)))="","",INDIRECT("Predictions_2!"&amp;ADDRESS(2,$M$3+$M$4*ROW(A87))))</f>
        <v/>
      </c>
      <c r="J91" s="308" t="str">
        <f aca="false">IF(I91="","",RANK(I91,$I$4:$I$103,0)+ROW()*0.001)</f>
        <v/>
      </c>
    </row>
    <row r="92" customFormat="false" ht="15" hidden="false" customHeight="true" outlineLevel="0" collapsed="false">
      <c r="B92" s="307" t="n">
        <v>89</v>
      </c>
      <c r="C92" s="302" t="str">
        <f aca="false">IFERROR(VLOOKUP(B92,$G$4:$H$103,2,0),"")</f>
        <v/>
      </c>
      <c r="D92" s="303" t="str">
        <f aca="false">IFERROR(VLOOKUP(B92,$G$4:$I$103,3,0),"")</f>
        <v/>
      </c>
      <c r="E92" s="294"/>
      <c r="F92" s="294"/>
      <c r="G92" s="308" t="str">
        <f aca="false">IF(J92="","",RANK(J92,$J$4:$J$103,1))</f>
        <v/>
      </c>
      <c r="H92" s="309" t="str">
        <f aca="true">IF(INDIRECT("Predictions_2!"&amp;ADDRESS(3,$M$3+$M$4*ROW(A88)))="","",INDIRECT("Predictions_2!"&amp;ADDRESS(3,$M$3+$M$4*ROW(A88))))</f>
        <v/>
      </c>
      <c r="I92" s="310" t="str">
        <f aca="true">IF(INDIRECT("Predictions_2!"&amp;ADDRESS(3,$M$3+$M$4*ROW(A88)))="","",INDIRECT("Predictions_2!"&amp;ADDRESS(2,$M$3+$M$4*ROW(A88))))</f>
        <v/>
      </c>
      <c r="J92" s="308" t="str">
        <f aca="false">IF(I92="","",RANK(I92,$I$4:$I$103,0)+ROW()*0.001)</f>
        <v/>
      </c>
    </row>
    <row r="93" customFormat="false" ht="15" hidden="false" customHeight="true" outlineLevel="0" collapsed="false">
      <c r="B93" s="307" t="n">
        <v>90</v>
      </c>
      <c r="C93" s="302" t="str">
        <f aca="false">IFERROR(VLOOKUP(B93,$G$4:$H$103,2,0),"")</f>
        <v/>
      </c>
      <c r="D93" s="303" t="str">
        <f aca="false">IFERROR(VLOOKUP(B93,$G$4:$I$103,3,0),"")</f>
        <v/>
      </c>
      <c r="E93" s="294"/>
      <c r="F93" s="294"/>
      <c r="G93" s="308" t="str">
        <f aca="false">IF(J93="","",RANK(J93,$J$4:$J$103,1))</f>
        <v/>
      </c>
      <c r="H93" s="309" t="str">
        <f aca="true">IF(INDIRECT("Predictions_2!"&amp;ADDRESS(3,$M$3+$M$4*ROW(A89)))="","",INDIRECT("Predictions_2!"&amp;ADDRESS(3,$M$3+$M$4*ROW(A89))))</f>
        <v/>
      </c>
      <c r="I93" s="310" t="str">
        <f aca="true">IF(INDIRECT("Predictions_2!"&amp;ADDRESS(3,$M$3+$M$4*ROW(A89)))="","",INDIRECT("Predictions_2!"&amp;ADDRESS(2,$M$3+$M$4*ROW(A89))))</f>
        <v/>
      </c>
      <c r="J93" s="308" t="str">
        <f aca="false">IF(I93="","",RANK(I93,$I$4:$I$103,0)+ROW()*0.001)</f>
        <v/>
      </c>
    </row>
    <row r="94" customFormat="false" ht="15" hidden="false" customHeight="true" outlineLevel="0" collapsed="false">
      <c r="B94" s="307" t="n">
        <v>91</v>
      </c>
      <c r="C94" s="302" t="str">
        <f aca="false">IFERROR(VLOOKUP(B94,$G$4:$H$103,2,0),"")</f>
        <v/>
      </c>
      <c r="D94" s="303" t="str">
        <f aca="false">IFERROR(VLOOKUP(B94,$G$4:$I$103,3,0),"")</f>
        <v/>
      </c>
      <c r="E94" s="294"/>
      <c r="F94" s="294"/>
      <c r="G94" s="308" t="str">
        <f aca="false">IF(J94="","",RANK(J94,$J$4:$J$103,1))</f>
        <v/>
      </c>
      <c r="H94" s="309" t="str">
        <f aca="true">IF(INDIRECT("Predictions_2!"&amp;ADDRESS(3,$M$3+$M$4*ROW(A90)))="","",INDIRECT("Predictions_2!"&amp;ADDRESS(3,$M$3+$M$4*ROW(A90))))</f>
        <v/>
      </c>
      <c r="I94" s="310" t="str">
        <f aca="true">IF(INDIRECT("Predictions_2!"&amp;ADDRESS(3,$M$3+$M$4*ROW(A90)))="","",INDIRECT("Predictions_2!"&amp;ADDRESS(2,$M$3+$M$4*ROW(A90))))</f>
        <v/>
      </c>
      <c r="J94" s="308" t="str">
        <f aca="false">IF(I94="","",RANK(I94,$I$4:$I$103,0)+ROW()*0.001)</f>
        <v/>
      </c>
    </row>
    <row r="95" customFormat="false" ht="15" hidden="false" customHeight="true" outlineLevel="0" collapsed="false">
      <c r="B95" s="307" t="n">
        <v>92</v>
      </c>
      <c r="C95" s="302" t="str">
        <f aca="false">IFERROR(VLOOKUP(B95,$G$4:$H$103,2,0),"")</f>
        <v/>
      </c>
      <c r="D95" s="303" t="str">
        <f aca="false">IFERROR(VLOOKUP(B95,$G$4:$I$103,3,0),"")</f>
        <v/>
      </c>
      <c r="E95" s="294"/>
      <c r="F95" s="294"/>
      <c r="G95" s="308" t="str">
        <f aca="false">IF(J95="","",RANK(J95,$J$4:$J$103,1))</f>
        <v/>
      </c>
      <c r="H95" s="309" t="str">
        <f aca="true">IF(INDIRECT("Predictions_2!"&amp;ADDRESS(3,$M$3+$M$4*ROW(A91)))="","",INDIRECT("Predictions_2!"&amp;ADDRESS(3,$M$3+$M$4*ROW(A91))))</f>
        <v/>
      </c>
      <c r="I95" s="310" t="str">
        <f aca="true">IF(INDIRECT("Predictions_2!"&amp;ADDRESS(3,$M$3+$M$4*ROW(A91)))="","",INDIRECT("Predictions_2!"&amp;ADDRESS(2,$M$3+$M$4*ROW(A91))))</f>
        <v/>
      </c>
      <c r="J95" s="308" t="str">
        <f aca="false">IF(I95="","",RANK(I95,$I$4:$I$103,0)+ROW()*0.001)</f>
        <v/>
      </c>
    </row>
    <row r="96" customFormat="false" ht="15" hidden="false" customHeight="true" outlineLevel="0" collapsed="false">
      <c r="B96" s="307" t="n">
        <v>93</v>
      </c>
      <c r="C96" s="302" t="str">
        <f aca="false">IFERROR(VLOOKUP(B96,$G$4:$H$103,2,0),"")</f>
        <v/>
      </c>
      <c r="D96" s="303" t="str">
        <f aca="false">IFERROR(VLOOKUP(B96,$G$4:$I$103,3,0),"")</f>
        <v/>
      </c>
      <c r="E96" s="294"/>
      <c r="F96" s="294"/>
      <c r="G96" s="308" t="str">
        <f aca="false">IF(J96="","",RANK(J96,$J$4:$J$103,1))</f>
        <v/>
      </c>
      <c r="H96" s="309" t="str">
        <f aca="true">IF(INDIRECT("Predictions_2!"&amp;ADDRESS(3,$M$3+$M$4*ROW(A92)))="","",INDIRECT("Predictions_2!"&amp;ADDRESS(3,$M$3+$M$4*ROW(A92))))</f>
        <v/>
      </c>
      <c r="I96" s="310" t="str">
        <f aca="true">IF(INDIRECT("Predictions_2!"&amp;ADDRESS(3,$M$3+$M$4*ROW(A92)))="","",INDIRECT("Predictions_2!"&amp;ADDRESS(2,$M$3+$M$4*ROW(A92))))</f>
        <v/>
      </c>
      <c r="J96" s="308" t="str">
        <f aca="false">IF(I96="","",RANK(I96,$I$4:$I$103,0)+ROW()*0.001)</f>
        <v/>
      </c>
    </row>
    <row r="97" customFormat="false" ht="15" hidden="false" customHeight="true" outlineLevel="0" collapsed="false">
      <c r="B97" s="307" t="n">
        <v>94</v>
      </c>
      <c r="C97" s="302" t="str">
        <f aca="false">IFERROR(VLOOKUP(B97,$G$4:$H$103,2,0),"")</f>
        <v/>
      </c>
      <c r="D97" s="303" t="str">
        <f aca="false">IFERROR(VLOOKUP(B97,$G$4:$I$103,3,0),"")</f>
        <v/>
      </c>
      <c r="E97" s="294"/>
      <c r="F97" s="294"/>
      <c r="G97" s="308" t="str">
        <f aca="false">IF(J97="","",RANK(J97,$J$4:$J$103,1))</f>
        <v/>
      </c>
      <c r="H97" s="309" t="str">
        <f aca="true">IF(INDIRECT("Predictions_2!"&amp;ADDRESS(3,$M$3+$M$4*ROW(A93)))="","",INDIRECT("Predictions_2!"&amp;ADDRESS(3,$M$3+$M$4*ROW(A93))))</f>
        <v/>
      </c>
      <c r="I97" s="310" t="str">
        <f aca="true">IF(INDIRECT("Predictions_2!"&amp;ADDRESS(3,$M$3+$M$4*ROW(A93)))="","",INDIRECT("Predictions_2!"&amp;ADDRESS(2,$M$3+$M$4*ROW(A93))))</f>
        <v/>
      </c>
      <c r="J97" s="308" t="str">
        <f aca="false">IF(I97="","",RANK(I97,$I$4:$I$103,0)+ROW()*0.001)</f>
        <v/>
      </c>
    </row>
    <row r="98" customFormat="false" ht="15" hidden="false" customHeight="true" outlineLevel="0" collapsed="false">
      <c r="B98" s="307" t="n">
        <v>95</v>
      </c>
      <c r="C98" s="302" t="str">
        <f aca="false">IFERROR(VLOOKUP(B98,$G$4:$H$103,2,0),"")</f>
        <v/>
      </c>
      <c r="D98" s="303" t="str">
        <f aca="false">IFERROR(VLOOKUP(B98,$G$4:$I$103,3,0),"")</f>
        <v/>
      </c>
      <c r="E98" s="294"/>
      <c r="F98" s="294"/>
      <c r="G98" s="308" t="str">
        <f aca="false">IF(J98="","",RANK(J98,$J$4:$J$103,1))</f>
        <v/>
      </c>
      <c r="H98" s="309" t="str">
        <f aca="true">IF(INDIRECT("Predictions_2!"&amp;ADDRESS(3,$M$3+$M$4*ROW(A94)))="","",INDIRECT("Predictions_2!"&amp;ADDRESS(3,$M$3+$M$4*ROW(A94))))</f>
        <v/>
      </c>
      <c r="I98" s="310" t="str">
        <f aca="true">IF(INDIRECT("Predictions_2!"&amp;ADDRESS(3,$M$3+$M$4*ROW(A94)))="","",INDIRECT("Predictions_2!"&amp;ADDRESS(2,$M$3+$M$4*ROW(A94))))</f>
        <v/>
      </c>
      <c r="J98" s="308" t="str">
        <f aca="false">IF(I98="","",RANK(I98,$I$4:$I$103,0)+ROW()*0.001)</f>
        <v/>
      </c>
    </row>
    <row r="99" customFormat="false" ht="15" hidden="false" customHeight="true" outlineLevel="0" collapsed="false">
      <c r="B99" s="307" t="n">
        <v>96</v>
      </c>
      <c r="C99" s="302" t="str">
        <f aca="false">IFERROR(VLOOKUP(B99,$G$4:$H$103,2,0),"")</f>
        <v/>
      </c>
      <c r="D99" s="303" t="str">
        <f aca="false">IFERROR(VLOOKUP(B99,$G$4:$I$103,3,0),"")</f>
        <v/>
      </c>
      <c r="E99" s="294"/>
      <c r="F99" s="294"/>
      <c r="G99" s="308" t="str">
        <f aca="false">IF(J99="","",RANK(J99,$J$4:$J$103,1))</f>
        <v/>
      </c>
      <c r="H99" s="309" t="str">
        <f aca="true">IF(INDIRECT("Predictions_2!"&amp;ADDRESS(3,$M$3+$M$4*ROW(A95)))="","",INDIRECT("Predictions_2!"&amp;ADDRESS(3,$M$3+$M$4*ROW(A95))))</f>
        <v/>
      </c>
      <c r="I99" s="310" t="str">
        <f aca="true">IF(INDIRECT("Predictions_2!"&amp;ADDRESS(3,$M$3+$M$4*ROW(A95)))="","",INDIRECT("Predictions_2!"&amp;ADDRESS(2,$M$3+$M$4*ROW(A95))))</f>
        <v/>
      </c>
      <c r="J99" s="308" t="str">
        <f aca="false">IF(I99="","",RANK(I99,$I$4:$I$103,0)+ROW()*0.001)</f>
        <v/>
      </c>
    </row>
    <row r="100" customFormat="false" ht="15" hidden="false" customHeight="true" outlineLevel="0" collapsed="false">
      <c r="B100" s="307" t="n">
        <v>97</v>
      </c>
      <c r="C100" s="302" t="str">
        <f aca="false">IFERROR(VLOOKUP(B100,$G$4:$H$103,2,0),"")</f>
        <v/>
      </c>
      <c r="D100" s="303" t="str">
        <f aca="false">IFERROR(VLOOKUP(B100,$G$4:$I$103,3,0),"")</f>
        <v/>
      </c>
      <c r="E100" s="294"/>
      <c r="F100" s="294"/>
      <c r="G100" s="308" t="str">
        <f aca="false">IF(J100="","",RANK(J100,$J$4:$J$103,1))</f>
        <v/>
      </c>
      <c r="H100" s="309" t="str">
        <f aca="true">IF(INDIRECT("Predictions_2!"&amp;ADDRESS(3,$M$3+$M$4*ROW(A96)))="","",INDIRECT("Predictions_2!"&amp;ADDRESS(3,$M$3+$M$4*ROW(A96))))</f>
        <v/>
      </c>
      <c r="I100" s="310" t="str">
        <f aca="true">IF(INDIRECT("Predictions_2!"&amp;ADDRESS(3,$M$3+$M$4*ROW(A96)))="","",INDIRECT("Predictions_2!"&amp;ADDRESS(2,$M$3+$M$4*ROW(A96))))</f>
        <v/>
      </c>
      <c r="J100" s="308" t="str">
        <f aca="false">IF(I100="","",RANK(I100,$I$4:$I$103,0)+ROW()*0.001)</f>
        <v/>
      </c>
    </row>
    <row r="101" customFormat="false" ht="15" hidden="false" customHeight="true" outlineLevel="0" collapsed="false">
      <c r="B101" s="307" t="n">
        <v>98</v>
      </c>
      <c r="C101" s="302" t="str">
        <f aca="false">IFERROR(VLOOKUP(B101,$G$4:$H$103,2,0),"")</f>
        <v/>
      </c>
      <c r="D101" s="303" t="str">
        <f aca="false">IFERROR(VLOOKUP(B101,$G$4:$I$103,3,0),"")</f>
        <v/>
      </c>
      <c r="E101" s="294"/>
      <c r="F101" s="294"/>
      <c r="G101" s="308" t="str">
        <f aca="false">IF(J101="","",RANK(J101,$J$4:$J$103,1))</f>
        <v/>
      </c>
      <c r="H101" s="309" t="str">
        <f aca="true">IF(INDIRECT("Predictions_2!"&amp;ADDRESS(3,$M$3+$M$4*ROW(A97)))="","",INDIRECT("Predictions_2!"&amp;ADDRESS(3,$M$3+$M$4*ROW(A97))))</f>
        <v/>
      </c>
      <c r="I101" s="310" t="str">
        <f aca="true">IF(INDIRECT("Predictions_2!"&amp;ADDRESS(3,$M$3+$M$4*ROW(A97)))="","",INDIRECT("Predictions_2!"&amp;ADDRESS(2,$M$3+$M$4*ROW(A97))))</f>
        <v/>
      </c>
      <c r="J101" s="308" t="str">
        <f aca="false">IF(I101="","",RANK(I101,$I$4:$I$103,0)+ROW()*0.001)</f>
        <v/>
      </c>
    </row>
    <row r="102" customFormat="false" ht="15" hidden="false" customHeight="true" outlineLevel="0" collapsed="false">
      <c r="B102" s="307" t="n">
        <v>99</v>
      </c>
      <c r="C102" s="302" t="str">
        <f aca="false">IFERROR(VLOOKUP(B102,$G$4:$H$103,2,0),"")</f>
        <v/>
      </c>
      <c r="D102" s="303" t="str">
        <f aca="false">IFERROR(VLOOKUP(B102,$G$4:$I$103,3,0),"")</f>
        <v/>
      </c>
      <c r="E102" s="294"/>
      <c r="F102" s="294"/>
      <c r="G102" s="308" t="str">
        <f aca="false">IF(J102="","",RANK(J102,$J$4:$J$103,1))</f>
        <v/>
      </c>
      <c r="H102" s="309" t="str">
        <f aca="true">IF(INDIRECT("Predictions_2!"&amp;ADDRESS(3,$M$3+$M$4*ROW(A98)))="","",INDIRECT("Predictions_2!"&amp;ADDRESS(3,$M$3+$M$4*ROW(A98))))</f>
        <v/>
      </c>
      <c r="I102" s="310" t="str">
        <f aca="true">IF(INDIRECT("Predictions_2!"&amp;ADDRESS(3,$M$3+$M$4*ROW(A98)))="","",INDIRECT("Predictions_2!"&amp;ADDRESS(2,$M$3+$M$4*ROW(A98))))</f>
        <v/>
      </c>
      <c r="J102" s="308" t="str">
        <f aca="false">IF(I102="","",RANK(I102,$I$4:$I$103,0)+ROW()*0.001)</f>
        <v/>
      </c>
    </row>
    <row r="103" customFormat="false" ht="15" hidden="false" customHeight="true" outlineLevel="0" collapsed="false">
      <c r="B103" s="311" t="n">
        <v>100</v>
      </c>
      <c r="C103" s="257" t="str">
        <f aca="false">IFERROR(VLOOKUP(B103,$G$4:$H$103,2,0),"")</f>
        <v/>
      </c>
      <c r="D103" s="312" t="str">
        <f aca="false">IFERROR(VLOOKUP(B103,$G$4:$I$103,3,0),"")</f>
        <v/>
      </c>
      <c r="E103" s="313"/>
      <c r="F103" s="314"/>
      <c r="G103" s="315" t="str">
        <f aca="false">IF(J103="","",RANK(J103,$J$4:$J$103,1))</f>
        <v/>
      </c>
      <c r="H103" s="316" t="str">
        <f aca="true">IF(INDIRECT("Predictions_2!"&amp;ADDRESS(3,$M$3+$M$4*ROW(A99)))="","",INDIRECT("Predictions_2!"&amp;ADDRESS(3,$M$3+$M$4*ROW(A99))))</f>
        <v/>
      </c>
      <c r="I103" s="312" t="str">
        <f aca="true">IF(INDIRECT("Predictions_2!"&amp;ADDRESS(3,$M$3+$M$4*ROW(A99)))="","",INDIRECT("Predictions_2!"&amp;ADDRESS(2,$M$3+$M$4*ROW(A99))))</f>
        <v/>
      </c>
      <c r="J103" s="315" t="str">
        <f aca="false">IF(I103="","",RANK(I103,$I$4:$I$103,0)+ROW()*0.001)</f>
        <v/>
      </c>
    </row>
    <row r="104" customFormat="false" ht="15" hidden="false" customHeight="true" outlineLevel="0" collapsed="false">
      <c r="B104" s="294"/>
      <c r="C104" s="33"/>
    </row>
    <row r="105" customFormat="false" ht="15" hidden="false" customHeight="true" outlineLevel="0" collapsed="false">
      <c r="B105" s="294"/>
      <c r="C105" s="33"/>
    </row>
    <row r="106" customFormat="false" ht="15" hidden="false" customHeight="true" outlineLevel="0" collapsed="false">
      <c r="B106" s="294"/>
      <c r="C106" s="33"/>
    </row>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B1:D1"/>
  </mergeCells>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O1000"/>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2" min="1" style="1" width="11.38"/>
    <col collapsed="false" customWidth="true" hidden="false" outlineLevel="0" max="13" min="13" style="1" width="5.26"/>
    <col collapsed="false" customWidth="true" hidden="false" outlineLevel="0" max="14" min="14" style="1" width="4"/>
    <col collapsed="false" customWidth="true" hidden="false" outlineLevel="0" max="15" min="15" style="1" width="6.87"/>
    <col collapsed="false" customWidth="true" hidden="false" outlineLevel="0" max="26" min="16" style="1" width="14.38"/>
  </cols>
  <sheetData>
    <row r="1" customFormat="false" ht="15" hidden="false" customHeight="false" outlineLevel="0" collapsed="false">
      <c r="B1" s="328" t="str">
        <f aca="false">Language!$E$190</f>
        <v>Settings</v>
      </c>
      <c r="C1" s="328"/>
      <c r="D1" s="328"/>
      <c r="E1" s="328"/>
      <c r="F1" s="328"/>
    </row>
    <row r="3" customFormat="false" ht="15" hidden="false" customHeight="false" outlineLevel="0" collapsed="false">
      <c r="B3" s="329" t="str">
        <f aca="false">Language!$E$189</f>
        <v>Factors</v>
      </c>
      <c r="C3" s="329"/>
      <c r="D3" s="329"/>
      <c r="E3" s="329"/>
      <c r="F3" s="329"/>
      <c r="H3" s="329" t="str">
        <f aca="false">Language!$E$190</f>
        <v>Settings</v>
      </c>
      <c r="I3" s="329"/>
      <c r="J3" s="329"/>
      <c r="K3" s="329"/>
      <c r="L3" s="329"/>
      <c r="M3" s="329"/>
      <c r="N3" s="329"/>
      <c r="O3" s="329"/>
    </row>
    <row r="4" customFormat="false" ht="15" hidden="false" customHeight="false" outlineLevel="0" collapsed="false">
      <c r="B4" s="330" t="str">
        <f aca="false">Language!$E$192</f>
        <v>Won/Draw/Loss:</v>
      </c>
      <c r="C4" s="330"/>
      <c r="D4" s="330"/>
      <c r="E4" s="330"/>
      <c r="F4" s="331" t="n">
        <v>5</v>
      </c>
      <c r="H4" s="332" t="str">
        <f aca="false">Language!$E$203</f>
        <v>Points for goal difference in the event of a draw:</v>
      </c>
      <c r="I4" s="332"/>
      <c r="J4" s="332"/>
      <c r="K4" s="332"/>
      <c r="L4" s="332"/>
      <c r="M4" s="333" t="s">
        <v>57</v>
      </c>
      <c r="N4" s="334"/>
      <c r="O4" s="335" t="str">
        <f aca="false">IF(M4="●",Language!E204,Language!E205)</f>
        <v>yes</v>
      </c>
    </row>
    <row r="5" customFormat="false" ht="18" hidden="false" customHeight="true" outlineLevel="0" collapsed="false">
      <c r="B5" s="336" t="str">
        <f aca="false">Language!$E$193</f>
        <v>goal difference:</v>
      </c>
      <c r="C5" s="336"/>
      <c r="D5" s="336"/>
      <c r="E5" s="336"/>
      <c r="F5" s="337" t="n">
        <v>5</v>
      </c>
      <c r="H5" s="338"/>
      <c r="I5" s="338"/>
      <c r="J5" s="338"/>
      <c r="K5" s="338"/>
      <c r="L5" s="338"/>
      <c r="M5" s="338"/>
      <c r="N5" s="338"/>
      <c r="O5" s="338"/>
    </row>
    <row r="6" customFormat="false" ht="18" hidden="false" customHeight="true" outlineLevel="0" collapsed="false">
      <c r="B6" s="336" t="str">
        <f aca="false">Language!$E$195</f>
        <v>goals exact:</v>
      </c>
      <c r="C6" s="336"/>
      <c r="D6" s="336"/>
      <c r="E6" s="336"/>
      <c r="F6" s="337" t="n">
        <v>10</v>
      </c>
      <c r="H6" s="339" t="str">
        <f aca="false">Language!$E$206</f>
        <v>Minimum number for 'Many Goals' in the event of a draw:</v>
      </c>
      <c r="I6" s="339"/>
      <c r="J6" s="339"/>
      <c r="K6" s="339"/>
      <c r="L6" s="339"/>
      <c r="M6" s="340" t="n">
        <v>4</v>
      </c>
      <c r="N6" s="341"/>
      <c r="O6" s="342"/>
    </row>
    <row r="7" customFormat="false" ht="18" hidden="false" customHeight="true" outlineLevel="0" collapsed="false">
      <c r="B7" s="336" t="str">
        <f aca="false">Language!$E$194</f>
        <v>Many goals - good approximation</v>
      </c>
      <c r="C7" s="336"/>
      <c r="D7" s="336"/>
      <c r="E7" s="336"/>
      <c r="F7" s="337" t="n">
        <v>3</v>
      </c>
      <c r="H7" s="339" t="str">
        <f aca="false">Language!$E$207</f>
        <v>Minimum number for a large goal difference:</v>
      </c>
      <c r="I7" s="339"/>
      <c r="J7" s="339"/>
      <c r="K7" s="339"/>
      <c r="L7" s="339"/>
      <c r="M7" s="340" t="n">
        <v>4</v>
      </c>
      <c r="N7" s="343"/>
      <c r="O7" s="342"/>
    </row>
    <row r="8" customFormat="false" ht="18" hidden="false" customHeight="true" outlineLevel="0" collapsed="false">
      <c r="B8" s="344" t="str">
        <f aca="false">Language!$E$196</f>
        <v>correct team (knockout phase):</v>
      </c>
      <c r="C8" s="344"/>
      <c r="D8" s="344"/>
      <c r="E8" s="344"/>
      <c r="F8" s="345" t="n">
        <v>10</v>
      </c>
      <c r="H8" s="339" t="str">
        <f aca="false">Language!$E$214</f>
        <v>Minimum number for a large sum of goals:</v>
      </c>
      <c r="I8" s="339"/>
      <c r="J8" s="339"/>
      <c r="K8" s="339"/>
      <c r="L8" s="339"/>
      <c r="M8" s="340" t="n">
        <v>8</v>
      </c>
      <c r="O8" s="342"/>
    </row>
    <row r="9" customFormat="false" ht="15" hidden="false" customHeight="false" outlineLevel="0" collapsed="false">
      <c r="B9" s="346" t="str">
        <f aca="false">Language!$E$202</f>
        <v>Final Winner:</v>
      </c>
      <c r="C9" s="346"/>
      <c r="D9" s="346"/>
      <c r="E9" s="346"/>
      <c r="F9" s="347" t="n">
        <v>10</v>
      </c>
      <c r="H9" s="348"/>
      <c r="I9" s="348"/>
      <c r="J9" s="348"/>
      <c r="K9" s="348"/>
      <c r="L9" s="348"/>
      <c r="M9" s="349"/>
      <c r="N9" s="349"/>
      <c r="O9" s="350"/>
    </row>
    <row r="12" customFormat="false" ht="15" hidden="false" customHeight="false" outlineLevel="0" collapsed="false">
      <c r="H12" s="351" t="str">
        <f aca="false">Language!$E$188</f>
        <v>Hint</v>
      </c>
      <c r="I12" s="351"/>
      <c r="J12" s="351"/>
      <c r="K12" s="351"/>
      <c r="L12" s="351"/>
      <c r="M12" s="351"/>
      <c r="N12" s="351"/>
      <c r="O12" s="351"/>
    </row>
    <row r="13" customFormat="false" ht="15" hidden="false" customHeight="false" outlineLevel="0" collapsed="false">
      <c r="H13" s="352" t="s">
        <v>58</v>
      </c>
      <c r="I13" s="352"/>
      <c r="J13" s="352"/>
      <c r="K13" s="352"/>
      <c r="L13" s="352"/>
      <c r="M13" s="352"/>
      <c r="N13" s="352"/>
      <c r="O13" s="352"/>
    </row>
    <row r="14" customFormat="false" ht="15" hidden="false" customHeight="true" outlineLevel="0" collapsed="false">
      <c r="H14" s="353" t="str">
        <f aca="false">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353"/>
      <c r="J14" s="353"/>
      <c r="K14" s="353"/>
      <c r="L14" s="353"/>
      <c r="M14" s="353"/>
      <c r="N14" s="353"/>
      <c r="O14" s="353"/>
    </row>
    <row r="15" customFormat="false" ht="15" hidden="false" customHeight="true" outlineLevel="0" collapsed="false">
      <c r="H15" s="353"/>
      <c r="I15" s="353"/>
      <c r="J15" s="353"/>
      <c r="K15" s="353"/>
      <c r="L15" s="353"/>
      <c r="M15" s="353"/>
      <c r="N15" s="353"/>
      <c r="O15" s="353"/>
    </row>
    <row r="16" customFormat="false" ht="15" hidden="false" customHeight="true" outlineLevel="0" collapsed="false">
      <c r="H16" s="353"/>
      <c r="I16" s="353"/>
      <c r="J16" s="353"/>
      <c r="K16" s="353"/>
      <c r="L16" s="353"/>
      <c r="M16" s="353"/>
      <c r="N16" s="353"/>
      <c r="O16" s="353"/>
    </row>
    <row r="17" customFormat="false" ht="15" hidden="false" customHeight="true" outlineLevel="0" collapsed="false">
      <c r="H17" s="353"/>
      <c r="I17" s="353"/>
      <c r="J17" s="353"/>
      <c r="K17" s="353"/>
      <c r="L17" s="353"/>
      <c r="M17" s="353"/>
      <c r="N17" s="353"/>
      <c r="O17" s="353"/>
    </row>
    <row r="18" customFormat="false" ht="15" hidden="false" customHeight="true" outlineLevel="0" collapsed="false">
      <c r="H18" s="353"/>
      <c r="I18" s="353"/>
      <c r="J18" s="353"/>
      <c r="K18" s="353"/>
      <c r="L18" s="353"/>
      <c r="M18" s="353"/>
      <c r="N18" s="353"/>
      <c r="O18" s="353"/>
    </row>
    <row r="19" customFormat="false" ht="30" hidden="false" customHeight="true" outlineLevel="0" collapsed="false">
      <c r="H19" s="354" t="s">
        <v>59</v>
      </c>
      <c r="I19" s="354"/>
      <c r="J19" s="354"/>
      <c r="K19" s="354"/>
      <c r="L19" s="354"/>
      <c r="M19" s="354"/>
      <c r="N19" s="354"/>
      <c r="O19" s="354"/>
    </row>
    <row r="20" customFormat="false" ht="42.75" hidden="false" customHeight="true" outlineLevel="0" collapsed="false">
      <c r="H20" s="355" t="str">
        <f aca="false">Language!$E$208</f>
        <v>If many goals have been scored, points can also be awarded for a good approximation of the result. There are 3 cases:</v>
      </c>
      <c r="I20" s="355"/>
      <c r="J20" s="355"/>
      <c r="K20" s="355"/>
      <c r="L20" s="355"/>
      <c r="M20" s="355"/>
      <c r="N20" s="355"/>
      <c r="O20" s="355"/>
    </row>
    <row r="21" customFormat="false" ht="42.75" hidden="false" customHeight="true" outlineLevel="0" collapsed="false">
      <c r="H21" s="355" t="str">
        <f aca="false">Language!$E$209</f>
        <v>a) Deviation of a maximum of 1 goal in a draw
     e.g. 4-4 instead of 5-5</v>
      </c>
      <c r="I21" s="355"/>
      <c r="J21" s="355"/>
      <c r="K21" s="355"/>
      <c r="L21" s="355"/>
      <c r="M21" s="355"/>
      <c r="N21" s="355"/>
      <c r="O21" s="355"/>
    </row>
    <row r="22" customFormat="false" ht="42" hidden="false" customHeight="true" outlineLevel="0" collapsed="false">
      <c r="H22" s="355" t="str">
        <f aca="false">Language!$E$210</f>
        <v>b) Deviation of a maximum of 1 goal in the goal difference
     e.g. 4-1 instead of 5-1</v>
      </c>
      <c r="I22" s="355"/>
      <c r="J22" s="355"/>
      <c r="K22" s="355"/>
      <c r="L22" s="355"/>
      <c r="M22" s="355"/>
      <c r="N22" s="355"/>
      <c r="O22" s="355"/>
    </row>
    <row r="23" customFormat="false" ht="69" hidden="false" customHeight="true" outlineLevel="0" collapsed="false">
      <c r="H23" s="355" t="str">
        <f aca="false">Language!$E$211</f>
        <v>c) Deviation of a maximum of 1 goal for one team or for both teams. A deviation for both teams must be in the same direction,
     e.g. 5-1 instead of 6-2</v>
      </c>
      <c r="I23" s="355"/>
      <c r="J23" s="355"/>
      <c r="K23" s="355"/>
      <c r="L23" s="355"/>
      <c r="M23" s="355"/>
      <c r="N23" s="355"/>
      <c r="O23" s="355"/>
    </row>
    <row r="24" customFormat="false" ht="68.25" hidden="false" customHeight="true" outlineLevel="0" collapsed="false">
      <c r="H24" s="356" t="str">
        <f aca="false">Language!$E$212</f>
        <v>If you don't want that, you can enter a zero for the relevant factor.
You can also deactivate individual options by entering a minimum of 99.</v>
      </c>
      <c r="I24" s="356"/>
      <c r="J24" s="356"/>
      <c r="K24" s="356"/>
      <c r="L24" s="356"/>
      <c r="M24" s="356"/>
      <c r="N24" s="356"/>
      <c r="O24" s="356"/>
    </row>
    <row r="25" customFormat="false" ht="15.75" hidden="false" customHeight="true" outlineLevel="0" collapsed="false"/>
    <row r="26" customFormat="false" ht="15.75" hidden="tru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0"/>
    <mergeCell ref="H21:O21"/>
    <mergeCell ref="H22:O22"/>
    <mergeCell ref="H23:O23"/>
    <mergeCell ref="H24:O24"/>
  </mergeCells>
  <dataValidations count="2">
    <dataValidation allowBlank="true" errorStyle="stop" operator="between" prompt="Error - Only numbers from 2 to 99!" showDropDown="false" showErrorMessage="true" showInputMessage="true" sqref="M6:M8" type="decimal">
      <formula1>2</formula1>
      <formula2>99</formula2>
    </dataValidation>
    <dataValidation allowBlank="true" errorStyle="stop" operator="between" showDropDown="false" showErrorMessage="true" showInputMessage="false" sqref="M4" type="list">
      <formula1>"●,◌"</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0"/>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11.38"/>
    <col collapsed="false" customWidth="true" hidden="false" outlineLevel="0" max="2" min="2" style="1" width="16.75"/>
    <col collapsed="false" customWidth="true" hidden="false" outlineLevel="0" max="3" min="3" style="1" width="13"/>
    <col collapsed="false" customWidth="true" hidden="false" outlineLevel="0" max="4" min="4" style="1" width="11.38"/>
    <col collapsed="false" customWidth="true" hidden="false" outlineLevel="0" max="5" min="5" style="1" width="16.75"/>
    <col collapsed="false" customWidth="true" hidden="false" outlineLevel="0" max="6" min="6" style="1" width="13"/>
    <col collapsed="false" customWidth="true" hidden="false" outlineLevel="0" max="26" min="7" style="1" width="14.38"/>
  </cols>
  <sheetData>
    <row r="1" customFormat="false" ht="14.25" hidden="false" customHeight="true" outlineLevel="0" collapsed="false"/>
    <row r="2" customFormat="false" ht="38.25" hidden="false" customHeight="true" outlineLevel="0" collapsed="false">
      <c r="B2" s="357" t="str">
        <f aca="false">Language!$E$86</f>
        <v>Fair play or draw of lots</v>
      </c>
      <c r="C2" s="357"/>
      <c r="D2" s="357"/>
      <c r="E2" s="357"/>
      <c r="F2" s="357"/>
    </row>
    <row r="3" customFormat="false" ht="75.75" hidden="false" customHeight="true" outlineLevel="0" collapsed="false">
      <c r="B3" s="358" t="str">
        <f aca="false">Language!$E$142</f>
        <v>If the fair play rating or the drawing of lots decides the better placement in the group for two teams, a "1" is entered here for the better team.</v>
      </c>
      <c r="C3" s="358"/>
      <c r="D3" s="358"/>
      <c r="E3" s="358"/>
      <c r="F3" s="358"/>
    </row>
    <row r="4" customFormat="false" ht="18" hidden="false" customHeight="true" outlineLevel="0" collapsed="false">
      <c r="B4" s="359"/>
      <c r="C4" s="359"/>
      <c r="D4" s="359"/>
      <c r="E4" s="359"/>
      <c r="F4" s="359"/>
    </row>
    <row r="5" customFormat="false" ht="14.25" hidden="false" customHeight="true" outlineLevel="0" collapsed="false">
      <c r="A5" s="360" t="s">
        <v>60</v>
      </c>
      <c r="B5" s="361" t="str">
        <f aca="false">Language!$E$95&amp;" "&amp;A5</f>
        <v>Group A</v>
      </c>
      <c r="C5" s="362" t="str">
        <f aca="false">Language!$E$126</f>
        <v>Bonus</v>
      </c>
      <c r="D5" s="360" t="s">
        <v>61</v>
      </c>
      <c r="E5" s="361" t="str">
        <f aca="false">Language!$E$95&amp;" "&amp;D5</f>
        <v>Group D</v>
      </c>
      <c r="F5" s="362" t="str">
        <f aca="false">Language!$E$126</f>
        <v>Bonus</v>
      </c>
    </row>
    <row r="6" customFormat="false" ht="14.25" hidden="false" customHeight="true" outlineLevel="0" collapsed="false">
      <c r="B6" s="363" t="str">
        <f aca="false">VLOOKUP(A5&amp;"1",Groups!$B$7:$D$35,3,0)</f>
        <v>Germany</v>
      </c>
      <c r="C6" s="364" t="n">
        <v>0</v>
      </c>
      <c r="E6" s="363" t="str">
        <f aca="false">VLOOKUP(D5&amp;"1",Groups!$B$7:$D$35,3,0)</f>
        <v>Poland</v>
      </c>
      <c r="F6" s="364" t="n">
        <v>0</v>
      </c>
    </row>
    <row r="7" customFormat="false" ht="14.25" hidden="false" customHeight="true" outlineLevel="0" collapsed="false">
      <c r="B7" s="363" t="str">
        <f aca="false">VLOOKUP(A5&amp;"2",Groups!$B$7:$D$35,3,0)</f>
        <v>Scotland</v>
      </c>
      <c r="C7" s="365" t="n">
        <v>0</v>
      </c>
      <c r="E7" s="363" t="str">
        <f aca="false">VLOOKUP(D5&amp;"2",Groups!$B$7:$D$35,3,0)</f>
        <v>Netherlands</v>
      </c>
      <c r="F7" s="365" t="n">
        <v>0</v>
      </c>
    </row>
    <row r="8" customFormat="false" ht="14.25" hidden="false" customHeight="true" outlineLevel="0" collapsed="false">
      <c r="B8" s="363" t="str">
        <f aca="false">VLOOKUP(A5&amp;"3",Groups!$B$7:$D$35,3,0)</f>
        <v>Hungary</v>
      </c>
      <c r="C8" s="365" t="n">
        <v>0</v>
      </c>
      <c r="E8" s="363" t="str">
        <f aca="false">VLOOKUP(D5&amp;"3",Groups!$B$7:$D$35,3,0)</f>
        <v>Austria</v>
      </c>
      <c r="F8" s="365" t="n">
        <v>0</v>
      </c>
    </row>
    <row r="9" customFormat="false" ht="14.25" hidden="false" customHeight="true" outlineLevel="0" collapsed="false">
      <c r="B9" s="363" t="str">
        <f aca="false">VLOOKUP(A5&amp;"4",Groups!$B$7:$D$35,3,0)</f>
        <v>Switzerland</v>
      </c>
      <c r="C9" s="365" t="n">
        <v>0</v>
      </c>
      <c r="E9" s="363" t="str">
        <f aca="false">VLOOKUP(D5&amp;"4",Groups!$B$7:$D$35,3,0)</f>
        <v>France</v>
      </c>
      <c r="F9" s="365" t="n">
        <v>0</v>
      </c>
    </row>
    <row r="10" customFormat="false" ht="14.25" hidden="false" customHeight="true" outlineLevel="0" collapsed="false">
      <c r="C10" s="107"/>
    </row>
    <row r="11" customFormat="false" ht="14.25" hidden="false" customHeight="true" outlineLevel="0" collapsed="false">
      <c r="A11" s="360" t="s">
        <v>62</v>
      </c>
      <c r="B11" s="361" t="str">
        <f aca="false">Language!$E$95&amp;" "&amp;A11</f>
        <v>Group B</v>
      </c>
      <c r="C11" s="362" t="str">
        <f aca="false">Language!$E$126</f>
        <v>Bonus</v>
      </c>
      <c r="D11" s="360" t="s">
        <v>63</v>
      </c>
      <c r="E11" s="361" t="str">
        <f aca="false">Language!$E$95&amp;" "&amp;D11</f>
        <v>Group E</v>
      </c>
      <c r="F11" s="362" t="str">
        <f aca="false">Language!$E$126</f>
        <v>Bonus</v>
      </c>
    </row>
    <row r="12" customFormat="false" ht="14.25" hidden="false" customHeight="true" outlineLevel="0" collapsed="false">
      <c r="B12" s="363" t="str">
        <f aca="false">VLOOKUP(A11&amp;"1",Groups!$B$7:$D$35,3,0)</f>
        <v>Spain</v>
      </c>
      <c r="C12" s="364" t="n">
        <v>0</v>
      </c>
      <c r="E12" s="363" t="str">
        <f aca="false">VLOOKUP(D11&amp;"1",Groups!$B$7:$D$35,3,0)</f>
        <v>Belgium</v>
      </c>
      <c r="F12" s="364" t="n">
        <v>0</v>
      </c>
    </row>
    <row r="13" customFormat="false" ht="14.25" hidden="false" customHeight="true" outlineLevel="0" collapsed="false">
      <c r="B13" s="363" t="str">
        <f aca="false">VLOOKUP(A11&amp;"2",Groups!$B$7:$D$35,3,0)</f>
        <v>Croatia</v>
      </c>
      <c r="C13" s="365" t="n">
        <v>0</v>
      </c>
      <c r="E13" s="363" t="str">
        <f aca="false">VLOOKUP(D11&amp;"2",Groups!$B$7:$D$35,3,0)</f>
        <v>Slovakia</v>
      </c>
      <c r="F13" s="365" t="n">
        <v>0</v>
      </c>
    </row>
    <row r="14" customFormat="false" ht="14.25" hidden="false" customHeight="true" outlineLevel="0" collapsed="false">
      <c r="B14" s="363" t="str">
        <f aca="false">VLOOKUP(A11&amp;"3",Groups!$B$7:$D$35,3,0)</f>
        <v>Italy</v>
      </c>
      <c r="C14" s="365" t="n">
        <v>0</v>
      </c>
      <c r="E14" s="363" t="str">
        <f aca="false">VLOOKUP(D11&amp;"3",Groups!$B$7:$D$35,3,0)</f>
        <v>Romania</v>
      </c>
      <c r="F14" s="365" t="n">
        <v>0</v>
      </c>
    </row>
    <row r="15" customFormat="false" ht="14.25" hidden="false" customHeight="true" outlineLevel="0" collapsed="false">
      <c r="B15" s="363" t="str">
        <f aca="false">VLOOKUP(A11&amp;"4",Groups!$B$7:$D$35,3,0)</f>
        <v>Albania</v>
      </c>
      <c r="C15" s="365" t="n">
        <v>0</v>
      </c>
      <c r="E15" s="363" t="str">
        <f aca="false">VLOOKUP(D11&amp;"4",Groups!$B$7:$D$35,3,0)</f>
        <v>Ukraine</v>
      </c>
      <c r="F15" s="365" t="n">
        <v>0</v>
      </c>
    </row>
    <row r="16" customFormat="false" ht="14.25" hidden="false" customHeight="true" outlineLevel="0" collapsed="false">
      <c r="C16" s="107"/>
      <c r="F16" s="107"/>
    </row>
    <row r="17" customFormat="false" ht="14.25" hidden="false" customHeight="true" outlineLevel="0" collapsed="false">
      <c r="A17" s="360" t="s">
        <v>64</v>
      </c>
      <c r="B17" s="361" t="str">
        <f aca="false">Language!$E$95&amp;" "&amp;A17</f>
        <v>Group C</v>
      </c>
      <c r="C17" s="362" t="str">
        <f aca="false">Language!$E$126</f>
        <v>Bonus</v>
      </c>
      <c r="D17" s="360" t="s">
        <v>65</v>
      </c>
      <c r="E17" s="361" t="str">
        <f aca="false">Language!$E$95&amp;" "&amp;D17</f>
        <v>Group F</v>
      </c>
      <c r="F17" s="362" t="str">
        <f aca="false">Language!$E$126</f>
        <v>Bonus</v>
      </c>
    </row>
    <row r="18" customFormat="false" ht="14.25" hidden="false" customHeight="true" outlineLevel="0" collapsed="false">
      <c r="B18" s="363" t="str">
        <f aca="false">VLOOKUP(A17&amp;"1",Groups!$B$7:$D$35,3,0)</f>
        <v>Slovenia</v>
      </c>
      <c r="C18" s="364" t="n">
        <v>0</v>
      </c>
      <c r="E18" s="363" t="str">
        <f aca="false">VLOOKUP(D17&amp;"1",Groups!$B$7:$D$35,3,0)</f>
        <v>Türkiye</v>
      </c>
      <c r="F18" s="364" t="n">
        <v>0</v>
      </c>
    </row>
    <row r="19" customFormat="false" ht="14.25" hidden="false" customHeight="true" outlineLevel="0" collapsed="false">
      <c r="B19" s="363" t="str">
        <f aca="false">VLOOKUP(A17&amp;"2",Groups!$B$7:$D$35,3,0)</f>
        <v>Denmark</v>
      </c>
      <c r="C19" s="365" t="n">
        <v>0</v>
      </c>
      <c r="E19" s="363" t="str">
        <f aca="false">VLOOKUP(D17&amp;"2",Groups!$B$7:$D$35,3,0)</f>
        <v>Georgia</v>
      </c>
      <c r="F19" s="365" t="n">
        <v>0</v>
      </c>
    </row>
    <row r="20" customFormat="false" ht="14.25" hidden="false" customHeight="true" outlineLevel="0" collapsed="false">
      <c r="B20" s="363" t="str">
        <f aca="false">VLOOKUP(A17&amp;"3",Groups!$B$7:$D$35,3,0)</f>
        <v>Serbia</v>
      </c>
      <c r="C20" s="365" t="n">
        <v>0</v>
      </c>
      <c r="E20" s="363" t="str">
        <f aca="false">VLOOKUP(D17&amp;"3",Groups!$B$7:$D$35,3,0)</f>
        <v>Portugal</v>
      </c>
      <c r="F20" s="365" t="n">
        <v>0</v>
      </c>
    </row>
    <row r="21" customFormat="false" ht="14.25" hidden="false" customHeight="true" outlineLevel="0" collapsed="false">
      <c r="B21" s="363" t="str">
        <f aca="false">VLOOKUP(A17&amp;"4",Groups!$B$7:$D$35,3,0)</f>
        <v>England</v>
      </c>
      <c r="C21" s="365" t="n">
        <v>0</v>
      </c>
      <c r="E21" s="363" t="str">
        <f aca="false">VLOOKUP(D17&amp;"4",Groups!$B$7:$D$35,3,0)</f>
        <v>Czechia</v>
      </c>
      <c r="F21" s="365" t="n">
        <v>0</v>
      </c>
    </row>
    <row r="22" customFormat="false" ht="14.25" hidden="false" customHeight="true" outlineLevel="0" collapsed="false">
      <c r="C22" s="107"/>
      <c r="F22" s="107"/>
    </row>
    <row r="23" customFormat="false" ht="15" hidden="false" customHeight="true" outlineLevel="0" collapsed="false">
      <c r="A23" s="360"/>
      <c r="D23" s="360"/>
      <c r="E23" s="366"/>
      <c r="F23" s="367"/>
    </row>
    <row r="24" customFormat="false" ht="14.25" hidden="true" customHeight="true" outlineLevel="0" collapsed="false">
      <c r="E24" s="113"/>
      <c r="F24" s="368"/>
    </row>
    <row r="25" customFormat="false" ht="14.25" hidden="true" customHeight="true" outlineLevel="0" collapsed="false">
      <c r="E25" s="113"/>
      <c r="F25" s="368"/>
    </row>
    <row r="26" customFormat="false" ht="14.25" hidden="true" customHeight="true" outlineLevel="0" collapsed="false">
      <c r="E26" s="113"/>
      <c r="F26" s="368"/>
    </row>
    <row r="27" customFormat="false" ht="14.25" hidden="true" customHeight="true" outlineLevel="0" collapsed="false">
      <c r="E27" s="113"/>
      <c r="F27" s="368"/>
    </row>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B2:F2"/>
    <mergeCell ref="B3:F3"/>
  </mergeCells>
  <conditionalFormatting sqref="C6:C9">
    <cfRule type="cellIs" priority="2" operator="notEqual" aboveAverage="0" equalAverage="0" bottom="0" percent="0" rank="0" text="" dxfId="11">
      <formula>0</formula>
    </cfRule>
  </conditionalFormatting>
  <conditionalFormatting sqref="C12:C15">
    <cfRule type="cellIs" priority="3" operator="notEqual" aboveAverage="0" equalAverage="0" bottom="0" percent="0" rank="0" text="" dxfId="11">
      <formula>0</formula>
    </cfRule>
  </conditionalFormatting>
  <conditionalFormatting sqref="C18:C21">
    <cfRule type="cellIs" priority="4" operator="notEqual" aboveAverage="0" equalAverage="0" bottom="0" percent="0" rank="0" text="" dxfId="11">
      <formula>0</formula>
    </cfRule>
  </conditionalFormatting>
  <conditionalFormatting sqref="F6:F9">
    <cfRule type="cellIs" priority="5" operator="notEqual" aboveAverage="0" equalAverage="0" bottom="0" percent="0" rank="0" text="" dxfId="11">
      <formula>0</formula>
    </cfRule>
  </conditionalFormatting>
  <conditionalFormatting sqref="F12:F15">
    <cfRule type="cellIs" priority="6" operator="notEqual" aboveAverage="0" equalAverage="0" bottom="0" percent="0" rank="0" text="" dxfId="11">
      <formula>0</formula>
    </cfRule>
  </conditionalFormatting>
  <conditionalFormatting sqref="F18:F21">
    <cfRule type="cellIs" priority="7" operator="notEqual" aboveAverage="0" equalAverage="0" bottom="0" percent="0" rank="0" text="" dxfId="11">
      <formula>0</formula>
    </cfRule>
  </conditionalFormatting>
  <conditionalFormatting sqref="F24:F27">
    <cfRule type="cellIs" priority="8" operator="greaterThan" aboveAverage="0" equalAverage="0" bottom="0" percent="0" rank="0" text="" dxfId="11">
      <formula>0</formula>
    </cfRule>
  </conditionalFormatting>
  <dataValidations count="2">
    <dataValidation allowBlank="true" errorStyle="stop" operator="between" showDropDown="false" showErrorMessage="true" showInputMessage="false" sqref="F24:F27" type="decimal">
      <formula1>0</formula1>
      <formula2>99</formula2>
    </dataValidation>
    <dataValidation allowBlank="true" errorStyle="stop" operator="between" showDropDown="false" showErrorMessage="true" showInputMessage="false" sqref="C6:C9 F6:F9 C12:C15 F12:F15 C18:C21 F18:F21" type="decimal">
      <formula1>-9</formula1>
      <formula2>9</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AI1000"/>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11.38"/>
    <col collapsed="false" customWidth="true" hidden="false" outlineLevel="0" max="2" min="2" style="1" width="5.26"/>
    <col collapsed="false" customWidth="true" hidden="false" outlineLevel="0" max="3" min="3" style="1" width="19"/>
    <col collapsed="false" customWidth="true" hidden="false" outlineLevel="0" max="5" min="4" style="1" width="5.75"/>
    <col collapsed="false" customWidth="true" hidden="false" outlineLevel="0" max="6" min="6" style="1" width="4.75"/>
    <col collapsed="false" customWidth="true" hidden="false" outlineLevel="0" max="7" min="7" style="1" width="2.76"/>
    <col collapsed="false" customWidth="true" hidden="false" outlineLevel="0" max="8" min="8" style="1" width="4.75"/>
    <col collapsed="false" customWidth="true" hidden="false" outlineLevel="0" max="9" min="9" style="1" width="6"/>
    <col collapsed="false" customWidth="true" hidden="false" outlineLevel="0" max="10" min="10" style="1" width="1.88"/>
    <col collapsed="false" customWidth="true" hidden="false" outlineLevel="0" max="11" min="11" style="1" width="2.13"/>
    <col collapsed="false" customWidth="true" hidden="false" outlineLevel="0" max="13" min="12" style="1" width="5.75"/>
    <col collapsed="false" customWidth="true" hidden="false" outlineLevel="0" max="14" min="14" style="1" width="2.13"/>
    <col collapsed="false" customWidth="true" hidden="false" outlineLevel="0" max="15" min="15" style="1" width="2"/>
    <col collapsed="false" customWidth="true" hidden="false" outlineLevel="0" max="17" min="16" style="1" width="5.75"/>
    <col collapsed="false" customWidth="true" hidden="false" outlineLevel="0" max="18" min="18" style="1" width="4.75"/>
    <col collapsed="false" customWidth="true" hidden="false" outlineLevel="0" max="19" min="19" style="1" width="2.88"/>
    <col collapsed="false" customWidth="true" hidden="false" outlineLevel="0" max="20" min="20" style="1" width="4.75"/>
    <col collapsed="false" customWidth="true" hidden="false" outlineLevel="0" max="21" min="21" style="1" width="4.88"/>
    <col collapsed="false" customWidth="true" hidden="false" outlineLevel="0" max="22" min="22" style="1" width="13.88"/>
    <col collapsed="false" customWidth="true" hidden="false" outlineLevel="0" max="24" min="23" style="1" width="11.38"/>
    <col collapsed="false" customWidth="true" hidden="true" outlineLevel="0" max="25" min="25" style="1" width="11.38"/>
    <col collapsed="false" customWidth="true" hidden="true" outlineLevel="0" max="26" min="26" style="1" width="5.13"/>
    <col collapsed="false" customWidth="true" hidden="true" outlineLevel="0" max="35" min="27" style="1" width="11.38"/>
  </cols>
  <sheetData>
    <row r="1" customFormat="false" ht="14.25" hidden="false" customHeight="true" outlineLevel="0" collapsed="false">
      <c r="B1" s="369" t="str">
        <f aca="false">Language!$E$85</f>
        <v>Direct comparisons</v>
      </c>
      <c r="C1" s="369"/>
      <c r="D1" s="369"/>
      <c r="E1" s="369"/>
      <c r="F1" s="369"/>
      <c r="G1" s="369"/>
      <c r="H1" s="369"/>
      <c r="I1" s="369"/>
      <c r="J1" s="369"/>
      <c r="K1" s="369"/>
      <c r="L1" s="369"/>
      <c r="M1" s="369"/>
      <c r="N1" s="369"/>
      <c r="O1" s="369"/>
      <c r="P1" s="369"/>
      <c r="Q1" s="369"/>
      <c r="R1" s="369"/>
      <c r="S1" s="369"/>
      <c r="T1" s="369"/>
      <c r="U1" s="369"/>
      <c r="V1" s="369"/>
      <c r="W1" s="369"/>
      <c r="Y1" s="107"/>
      <c r="Z1" s="107"/>
    </row>
    <row r="2" customFormat="false" ht="14.25" hidden="false" customHeight="true" outlineLevel="0" collapsed="false">
      <c r="D2" s="107"/>
      <c r="E2" s="107"/>
      <c r="G2" s="107"/>
      <c r="L2" s="107"/>
      <c r="M2" s="107"/>
      <c r="N2" s="107"/>
      <c r="O2" s="107"/>
      <c r="P2" s="107"/>
      <c r="Q2" s="107"/>
      <c r="S2" s="107"/>
      <c r="V2" s="107"/>
      <c r="W2" s="107"/>
      <c r="Y2" s="107"/>
      <c r="Z2" s="107"/>
      <c r="AA2" s="370"/>
    </row>
    <row r="3" customFormat="false" ht="14.25" hidden="false" customHeight="true" outlineLevel="0" collapsed="false">
      <c r="B3" s="371" t="str">
        <f aca="false">IF(OR($AE9&gt;0,$L5&lt;&gt;"",$L6&lt;&gt;"",$L7&lt;&gt;""),"","")</f>
        <v></v>
      </c>
      <c r="C3" s="372" t="str">
        <f aca="false">Language!$E$95&amp;" A"</f>
        <v>Group A</v>
      </c>
      <c r="D3" s="373" t="str">
        <f aca="false">Language!$E$103</f>
        <v>Total</v>
      </c>
      <c r="E3" s="373"/>
      <c r="F3" s="373"/>
      <c r="G3" s="373"/>
      <c r="H3" s="373"/>
      <c r="I3" s="373"/>
      <c r="J3" s="374" t="str">
        <f aca="false">Language!$E$106</f>
        <v>Dir. Comp.(2)</v>
      </c>
      <c r="K3" s="374"/>
      <c r="L3" s="374"/>
      <c r="M3" s="374"/>
      <c r="N3" s="374"/>
      <c r="O3" s="374"/>
      <c r="P3" s="374" t="str">
        <f aca="false">Language!$E$107</f>
        <v>Dir. Comp.(3)</v>
      </c>
      <c r="Q3" s="374"/>
      <c r="R3" s="374"/>
      <c r="S3" s="374"/>
      <c r="T3" s="374"/>
      <c r="U3" s="375"/>
      <c r="V3" s="376"/>
      <c r="W3" s="377"/>
      <c r="Y3" s="119" t="s">
        <v>66</v>
      </c>
      <c r="Z3" s="107"/>
      <c r="AA3" s="202" t="s">
        <v>67</v>
      </c>
      <c r="AE3" s="202" t="s">
        <v>68</v>
      </c>
      <c r="AF3" s="202" t="s">
        <v>69</v>
      </c>
    </row>
    <row r="4" customFormat="false" ht="14.25" hidden="false" customHeight="true" outlineLevel="0" collapsed="false">
      <c r="D4" s="119" t="str">
        <f aca="false">Language!$E$97</f>
        <v>Pts</v>
      </c>
      <c r="E4" s="107" t="str">
        <f aca="false">Language!$E$98</f>
        <v>GD</v>
      </c>
      <c r="F4" s="378" t="str">
        <f aca="false">Language!$E$99</f>
        <v>Goals</v>
      </c>
      <c r="G4" s="378"/>
      <c r="H4" s="378"/>
      <c r="I4" s="107" t="str">
        <f aca="false">Language!$E$100</f>
        <v>Wins</v>
      </c>
      <c r="L4" s="119" t="str">
        <f aca="false">Language!$E$97</f>
        <v>Pts</v>
      </c>
      <c r="M4" s="119" t="str">
        <f aca="false">Language!$E$101</f>
        <v>Pen</v>
      </c>
      <c r="N4" s="119"/>
      <c r="O4" s="119"/>
      <c r="P4" s="119" t="str">
        <f aca="false">Language!$E$97</f>
        <v>Pts</v>
      </c>
      <c r="Q4" s="107" t="str">
        <f aca="false">Language!$E$98</f>
        <v>GD</v>
      </c>
      <c r="R4" s="378" t="str">
        <f aca="false">Language!$E$99</f>
        <v>Goals</v>
      </c>
      <c r="S4" s="378"/>
      <c r="T4" s="378"/>
      <c r="V4" s="107" t="str">
        <f aca="false">Language!$E$104</f>
        <v>Fair Play</v>
      </c>
      <c r="W4" s="379" t="str">
        <f aca="false">Language!$E$105</f>
        <v>Not clear</v>
      </c>
      <c r="Y4" s="107"/>
      <c r="Z4" s="107"/>
      <c r="AF4" s="380" t="s">
        <v>70</v>
      </c>
      <c r="AG4" s="380" t="s">
        <v>71</v>
      </c>
      <c r="AH4" s="380" t="s">
        <v>72</v>
      </c>
      <c r="AI4" s="380" t="s">
        <v>73</v>
      </c>
    </row>
    <row r="5" customFormat="false" ht="14.25" hidden="false" customHeight="true" outlineLevel="0" collapsed="false">
      <c r="B5" s="381" t="s">
        <v>58</v>
      </c>
      <c r="C5" s="382" t="str">
        <f aca="false">GrpA!$P$11</f>
        <v>Germany</v>
      </c>
      <c r="D5" s="383" t="n">
        <f aca="false">GrpA!$Q$11</f>
        <v>9</v>
      </c>
      <c r="E5" s="384" t="n">
        <f aca="false">GrpA!$R$11</f>
        <v>7</v>
      </c>
      <c r="F5" s="385" t="n">
        <f aca="false">GrpA!$S$11</f>
        <v>8</v>
      </c>
      <c r="G5" s="386" t="s">
        <v>74</v>
      </c>
      <c r="H5" s="387" t="n">
        <f aca="false">GrpA!$T$11</f>
        <v>1</v>
      </c>
      <c r="I5" s="388" t="n">
        <f aca="false">GrpA!$U$11</f>
        <v>3</v>
      </c>
      <c r="L5" s="389" t="str">
        <f aca="false">GrpA!$AD$11</f>
        <v/>
      </c>
      <c r="M5" s="390" t="str">
        <f aca="false">GrpA!$AE$11</f>
        <v/>
      </c>
      <c r="N5" s="391"/>
      <c r="O5" s="391"/>
      <c r="P5" s="392" t="str">
        <f aca="false" t="array" ref="P5:P5">IF($AE9=0,"",IF(INDEX($AA5:$AD8,1,$AE9)=0,"",INDEX($AF5:$AI7,INDEX($AA5:$AD8,1,$AE9),1)))</f>
        <v/>
      </c>
      <c r="Q5" s="393" t="str">
        <f aca="false" t="array" ref="Q5:Q5">IF($AE9=0,"",IF(INDEX($AA5:$AD8,1,$AE9)=0,"",INDEX($AF5:$AI7,INDEX($AA5:$AD8,1,$AE9),2)))</f>
        <v/>
      </c>
      <c r="R5" s="394" t="str">
        <f aca="false" t="array" ref="R5:R5">IF($AE9=0,"",IF(INDEX($AA5:$AD8,1,$AE9)=0,"",INDEX($AF5:$AI7,INDEX($AA5:$AD8,1,$AE9),3)))</f>
        <v/>
      </c>
      <c r="S5" s="395" t="s">
        <v>74</v>
      </c>
      <c r="T5" s="396" t="str">
        <f aca="false" t="array" ref="T5:T5">IF($AE9=0,"",IF(INDEX($AA5:$AD8,1,$AE9)=0,"",INDEX($AF5:$AI7,INDEX($AA5:$AD8,1,$AE9),4)))</f>
        <v/>
      </c>
      <c r="V5" s="397" t="n">
        <f aca="false">SUMIFS(FairPlayPoints1,FairPlayTeams1,$C5)+SUMIFS(FairPlayPoints2,FairPlayTeams2,$C5)</f>
        <v>0</v>
      </c>
      <c r="W5" s="398" t="str">
        <f aca="false">IF($Y5&gt;0,"•","")</f>
        <v/>
      </c>
      <c r="Y5" s="107" t="n">
        <f aca="false">IF(AND(OR(TRUNC(GrpA!$V$11,4)=TRUNC(GrpA!$V$12,4),TRUNC(GrpA!$V$11,4)=TRUNC(GrpA!$V$13,4),TRUNC(GrpA!$V$11,4)=TRUNC(GrpA!$V$14,4)),VLOOKUP(GrpA!$P$11,GrpA!$P$4:$AC$7,14,0)),1,0)</f>
        <v>0</v>
      </c>
      <c r="Z5" s="107"/>
      <c r="AA5" s="107" t="n">
        <f aca="false">IF(VLOOKUP($C5,GrpA!$P$18:$X$21,9,0)+VLOOKUP($C5,GrpA!$P$18:$AD$21,15,0)&gt;0,MATCH($C5,GrpA!$P$18:$P$21,0),0)</f>
        <v>0</v>
      </c>
      <c r="AB5" s="107" t="n">
        <f aca="false">IF(VLOOKUP($C5,GrpA!$P$23:$X$26,9,0)+VLOOKUP($C5,GrpA!$P$23:$AD$26,15,0)&gt;0,MATCH($C5,GrpA!$P$23:$P$26,0),0)</f>
        <v>0</v>
      </c>
      <c r="AC5" s="107" t="n">
        <f aca="false">IF(VLOOKUP($C5,GrpA!$P$28:$X$31,9,0)+VLOOKUP($C5,GrpA!$P$28:$AD$31,15,0)&gt;0,MATCH($C5,GrpA!$P$28:$P$31,0),0)</f>
        <v>0</v>
      </c>
      <c r="AD5" s="107" t="n">
        <f aca="false">IF(VLOOKUP($C5,GrpA!$P$33:$X$36,9,0)+VLOOKUP($C5,GrpA!$P$33:$AD$36,15,0)&gt;0,MATCH($C5,GrpA!$P$33:$P$36,0),0)</f>
        <v>0</v>
      </c>
      <c r="AF5" s="107" t="str">
        <f aca="false" t="array" ref="AF5:AF5">IF($AA9&gt;0,GrpA!$Q$18:$T$20,IF($AB9&gt;0,GrpA!$Q$23:$T$25,IF($AC9&gt;0,GrpA!$Q$28:$T$30,IF($AD9&gt;0,GrpA!$Q$33:$T$35,"0"))))</f>
        <v>0</v>
      </c>
      <c r="AG5" s="107"/>
      <c r="AH5" s="107"/>
      <c r="AI5" s="107"/>
    </row>
    <row r="6" customFormat="false" ht="14.25" hidden="false" customHeight="true" outlineLevel="0" collapsed="false">
      <c r="B6" s="381" t="s">
        <v>59</v>
      </c>
      <c r="C6" s="382" t="str">
        <f aca="false">GrpA!$P$12</f>
        <v>Hungary</v>
      </c>
      <c r="D6" s="399" t="n">
        <f aca="false">GrpA!$Q$12</f>
        <v>6</v>
      </c>
      <c r="E6" s="400" t="n">
        <f aca="false">GrpA!$R$12</f>
        <v>0</v>
      </c>
      <c r="F6" s="401" t="n">
        <f aca="false">GrpA!$S$12</f>
        <v>4</v>
      </c>
      <c r="G6" s="402" t="s">
        <v>74</v>
      </c>
      <c r="H6" s="403" t="n">
        <f aca="false">GrpA!$T$12</f>
        <v>4</v>
      </c>
      <c r="I6" s="404" t="n">
        <f aca="false">GrpA!$U$12</f>
        <v>2</v>
      </c>
      <c r="L6" s="405" t="str">
        <f aca="false">GrpA!$AD$12</f>
        <v/>
      </c>
      <c r="M6" s="406" t="str">
        <f aca="false">GrpA!$AE$12</f>
        <v/>
      </c>
      <c r="N6" s="391"/>
      <c r="O6" s="391"/>
      <c r="P6" s="407" t="str">
        <f aca="false" t="array" ref="P6:P6">IF($AE9=0,"",IF(INDEX($AA5:$AD8,2,$AE9)=0,"",INDEX($AF5:$AI7,INDEX($AA5:$AD8,2,$AE9),1)))</f>
        <v/>
      </c>
      <c r="Q6" s="408" t="str">
        <f aca="false" t="array" ref="Q6:Q6">IF($AE9=0,"",IF(INDEX($AA5:$AD8,2,$AE9)=0,"",INDEX($AF5:$AI7,INDEX($AA5:$AD8,2,$AE9),2)))</f>
        <v/>
      </c>
      <c r="R6" s="409" t="str">
        <f aca="false" t="array" ref="R6:R6">IF($AE9=0,"",IF(INDEX($AA5:$AD8,2,$AE9)=0,"",INDEX($AF5:$AI7,INDEX($AA5:$AD8,2,$AE9),3)))</f>
        <v/>
      </c>
      <c r="S6" s="410" t="s">
        <v>74</v>
      </c>
      <c r="T6" s="411" t="str">
        <f aca="false" t="array" ref="T6:T6">IF($AE9=0,"",IF(INDEX($AA5:$AD8,2,$AE9)=0,"",INDEX($AF5:$AI7,INDEX($AA5:$AD8,2,$AE9),4)))</f>
        <v/>
      </c>
      <c r="V6" s="412" t="n">
        <f aca="false">SUMIFS(FairPlayPoints1,FairPlayTeams1,$C6)+SUMIFS(FairPlayPoints2,FairPlayTeams2,$C6)</f>
        <v>0</v>
      </c>
      <c r="W6" s="413" t="str">
        <f aca="false">IF($Y6&gt;0,"•","")</f>
        <v/>
      </c>
      <c r="Y6" s="107" t="n">
        <f aca="false">IF(AND(OR(TRUNC(GrpA!$V$12,4)=TRUNC(GrpA!$V$11,4),TRUNC(GrpA!$V$12,4)=TRUNC(GrpA!$V$13,4),TRUNC(GrpA!$V$12,4)=TRUNC(GrpA!$V$14,4)),VLOOKUP(GrpA!$P$12,GrpA!$P$4:$AC$7,14,0)),1,0)</f>
        <v>0</v>
      </c>
      <c r="Z6" s="107"/>
      <c r="AA6" s="107" t="n">
        <f aca="false">IF(VLOOKUP($C6,GrpA!$P$18:$X$21,9,0)+VLOOKUP($C6,GrpA!$P$18:$AD$21,15,0)&gt;0,MATCH($C6,GrpA!$P$18:$P$21,0),0)</f>
        <v>0</v>
      </c>
      <c r="AB6" s="107" t="n">
        <f aca="false">IF(VLOOKUP($C6,GrpA!$P$23:$X$26,9,0)+VLOOKUP($C6,GrpA!$P$23:$AD$26,15,0)&gt;0,MATCH($C6,GrpA!$P$23:$P$26,0),0)</f>
        <v>0</v>
      </c>
      <c r="AC6" s="107" t="n">
        <f aca="false">IF(VLOOKUP($C6,GrpA!$P$28:$X$31,9,0)+VLOOKUP($C6,GrpA!$P$28:$AD$31,15,0)&gt;0,MATCH($C6,GrpA!$P$28:$P$31,0),0)</f>
        <v>0</v>
      </c>
      <c r="AD6" s="107" t="n">
        <f aca="false">IF(VLOOKUP($C6,GrpA!$P$33:$X$36,9,0)+VLOOKUP($C6,GrpA!$P$33:$AD$36,15,0)&gt;0,MATCH($C6,GrpA!$P$33:$P$36,0),0)</f>
        <v>0</v>
      </c>
      <c r="AF6" s="107"/>
      <c r="AG6" s="107"/>
      <c r="AH6" s="107"/>
      <c r="AI6" s="107"/>
    </row>
    <row r="7" customFormat="false" ht="14.25" hidden="false" customHeight="true" outlineLevel="0" collapsed="false">
      <c r="B7" s="381" t="s">
        <v>75</v>
      </c>
      <c r="C7" s="382" t="str">
        <f aca="false">GrpA!$P$13</f>
        <v>Scotland</v>
      </c>
      <c r="D7" s="399" t="n">
        <f aca="false">GrpA!$Q$13</f>
        <v>1</v>
      </c>
      <c r="E7" s="400" t="n">
        <f aca="false">GrpA!$R$13</f>
        <v>-3</v>
      </c>
      <c r="F7" s="401" t="n">
        <f aca="false">GrpA!$S$13</f>
        <v>3</v>
      </c>
      <c r="G7" s="402" t="s">
        <v>74</v>
      </c>
      <c r="H7" s="403" t="n">
        <f aca="false">GrpA!$T$13</f>
        <v>6</v>
      </c>
      <c r="I7" s="404" t="n">
        <f aca="false">GrpA!$U$13</f>
        <v>0</v>
      </c>
      <c r="L7" s="405" t="n">
        <f aca="false">GrpA!$AD$13</f>
        <v>1</v>
      </c>
      <c r="M7" s="406" t="str">
        <f aca="false">GrpA!$AE$13</f>
        <v/>
      </c>
      <c r="N7" s="391"/>
      <c r="O7" s="391"/>
      <c r="P7" s="407" t="str">
        <f aca="false" t="array" ref="P7:P7">IF($AE9=0,"",IF(INDEX($AA5:$AD8,3,$AE9)=0,"",INDEX($AF5:$AI7,INDEX($AA5:$AD8,3,$AE9),1)))</f>
        <v/>
      </c>
      <c r="Q7" s="408" t="str">
        <f aca="false" t="array" ref="Q7:Q7">IF($AE9=0,"",IF(INDEX($AA5:$AD8,3,$AE9)=0,"",INDEX($AF5:$AI7,INDEX($AA5:$AD8,3,$AE9),2)))</f>
        <v/>
      </c>
      <c r="R7" s="409" t="str">
        <f aca="false" t="array" ref="R7:R7">IF($AE9=0,"",IF(INDEX($AA5:$AD8,3,$AE9)=0,"",INDEX($AF5:$AI7,INDEX($AA5:$AD8,3,$AE9),3)))</f>
        <v/>
      </c>
      <c r="S7" s="410" t="s">
        <v>74</v>
      </c>
      <c r="T7" s="411" t="str">
        <f aca="false" t="array" ref="T7:T7">IF($AE9=0,"",IF(INDEX($AA5:$AD8,3,$AE9)=0,"",INDEX($AF5:$AI7,INDEX($AA5:$AD8,3,$AE9),4)))</f>
        <v/>
      </c>
      <c r="V7" s="412" t="n">
        <f aca="false">SUMIFS(FairPlayPoints1,FairPlayTeams1,$C7)+SUMIFS(FairPlayPoints2,FairPlayTeams2,$C7)</f>
        <v>0</v>
      </c>
      <c r="W7" s="413" t="str">
        <f aca="false">IF($Y7&gt;0,"•","")</f>
        <v/>
      </c>
      <c r="Y7" s="107" t="n">
        <f aca="false">IF(AND(OR(TRUNC(GrpA!$V$13,4)=TRUNC(GrpA!$V$11,4),TRUNC(GrpA!$V$13,4)=TRUNC(GrpA!$V$12,4),TRUNC(GrpA!$V$13,4)=TRUNC(GrpA!$V$14,4)),VLOOKUP(GrpA!$P$13,GrpA!$P$4:$AC$7,14,0)),1,0)</f>
        <v>0</v>
      </c>
      <c r="Z7" s="107"/>
      <c r="AA7" s="107" t="n">
        <f aca="false">IF(VLOOKUP($C7,GrpA!$P$18:$X$21,9,0)+VLOOKUP($C7,GrpA!$P$18:$AD$21,15,0)&gt;0,MATCH($C7,GrpA!$P$18:$P$21,0),0)</f>
        <v>0</v>
      </c>
      <c r="AB7" s="107" t="n">
        <f aca="false">IF(VLOOKUP($C7,GrpA!$P$23:$X$26,9,0)+VLOOKUP($C7,GrpA!$P$23:$AD$26,15,0)&gt;0,MATCH($C7,GrpA!$P$23:$P$26,0),0)</f>
        <v>0</v>
      </c>
      <c r="AC7" s="107" t="n">
        <f aca="false">IF(VLOOKUP($C7,GrpA!$P$28:$X$31,9,0)+VLOOKUP($C7,GrpA!$P$28:$AD$31,15,0)&gt;0,MATCH($C7,GrpA!$P$28:$P$31,0),0)</f>
        <v>0</v>
      </c>
      <c r="AD7" s="107" t="n">
        <f aca="false">IF(VLOOKUP($C7,GrpA!$P$33:$X$36,9,0)+VLOOKUP($C7,GrpA!$P$33:$AD$36,15,0)&gt;0,MATCH($C7,GrpA!$P$33:$P$36,0),0)</f>
        <v>0</v>
      </c>
      <c r="AF7" s="107"/>
      <c r="AG7" s="107"/>
      <c r="AH7" s="107"/>
      <c r="AI7" s="107"/>
    </row>
    <row r="8" customFormat="false" ht="14.25" hidden="false" customHeight="true" outlineLevel="0" collapsed="false">
      <c r="B8" s="381" t="s">
        <v>76</v>
      </c>
      <c r="C8" s="382" t="str">
        <f aca="false">GrpA!$P$14</f>
        <v>Switzerland</v>
      </c>
      <c r="D8" s="414" t="n">
        <f aca="false">GrpA!$Q$14</f>
        <v>1</v>
      </c>
      <c r="E8" s="415" t="n">
        <f aca="false">GrpA!$R$14</f>
        <v>-4</v>
      </c>
      <c r="F8" s="416" t="n">
        <f aca="false">GrpA!$S$14</f>
        <v>4</v>
      </c>
      <c r="G8" s="417" t="s">
        <v>74</v>
      </c>
      <c r="H8" s="418" t="n">
        <f aca="false">GrpA!$T$14</f>
        <v>8</v>
      </c>
      <c r="I8" s="419" t="n">
        <f aca="false">GrpA!$U$14</f>
        <v>0</v>
      </c>
      <c r="L8" s="420" t="n">
        <f aca="false">GrpA!$AD$14</f>
        <v>1</v>
      </c>
      <c r="M8" s="421" t="str">
        <f aca="false">GrpA!$AE$14</f>
        <v/>
      </c>
      <c r="N8" s="391"/>
      <c r="O8" s="391"/>
      <c r="P8" s="422" t="str">
        <f aca="false" t="array" ref="P8:P8">IF($AE9=0,"",IF(INDEX($AA5:$AD8,4,$AE9)=0,"",INDEX($AF5:$AI7,INDEX($AA5:$AD8,4,$AE9),1)))</f>
        <v/>
      </c>
      <c r="Q8" s="423" t="str">
        <f aca="false" t="array" ref="Q8:Q8">IF($AE9=0,"",IF(INDEX($AA5:$AD8,4,$AE9)=0,"",INDEX($AF5:$AI7,INDEX($AA5:$AD8,4,$AE9),2)))</f>
        <v/>
      </c>
      <c r="R8" s="424" t="str">
        <f aca="false" t="array" ref="R8:R8">IF($AE9=0,"",IF(INDEX($AA5:$AD8,4,$AE9)=0,"",INDEX($AF5:$AI7,INDEX($AA5:$AD8,4,$AE9),3)))</f>
        <v/>
      </c>
      <c r="S8" s="425" t="s">
        <v>74</v>
      </c>
      <c r="T8" s="426" t="str">
        <f aca="false" t="array" ref="T8:T8">IF($AE9=0,"",IF(INDEX($AA5:$AD8,4,$AE9)=0,"",INDEX($AF5:$AI7,INDEX($AA5:$AD8,4,$AE9),4)))</f>
        <v/>
      </c>
      <c r="V8" s="427" t="n">
        <f aca="false">SUMIFS(FairPlayPoints1,FairPlayTeams1,$C8)+SUMIFS(FairPlayPoints2,FairPlayTeams2,$C8)</f>
        <v>0</v>
      </c>
      <c r="W8" s="428" t="str">
        <f aca="false">IF($Y8&gt;0,"•","")</f>
        <v/>
      </c>
      <c r="Y8" s="107" t="n">
        <f aca="false">IF(AND(OR(TRUNC(GrpA!$V$14,4)=TRUNC(GrpA!$V$11,4),TRUNC(GrpA!$V$14,4)=TRUNC(GrpA!$V$12,4),TRUNC(GrpA!$V$14,4)=TRUNC(GrpA!$V$13,4)),VLOOKUP(GrpA!$P$14,GrpA!$P$4:$AC$7,14,0)),1,0)</f>
        <v>0</v>
      </c>
      <c r="Z8" s="107"/>
      <c r="AA8" s="107" t="n">
        <f aca="false">IF(VLOOKUP($C8,GrpA!$P$18:$X$21,9,0)+VLOOKUP($C8,GrpA!$P$18:$AD$21,15,0)&gt;0,MATCH($C8,GrpA!$P$18:$P$21,0),0)</f>
        <v>0</v>
      </c>
      <c r="AB8" s="107" t="n">
        <f aca="false">IF(VLOOKUP($C8,GrpA!$P$23:$X$26,9,0)+VLOOKUP($C8,GrpA!$P$23:$AD$26,15,0)&gt;0,MATCH($C8,GrpA!$P$23:$P$26,0),0)</f>
        <v>0</v>
      </c>
      <c r="AC8" s="107" t="n">
        <f aca="false">IF(VLOOKUP($C8,GrpA!$P$28:$X$31,9,0)+VLOOKUP($C8,GrpA!$P$28:$AD$31,15,0)&gt;0,MATCH($C8,GrpA!$P$28:$P$31,0),0)</f>
        <v>0</v>
      </c>
      <c r="AD8" s="107" t="n">
        <f aca="false">IF(VLOOKUP($C8,GrpA!$P$33:$X$36,9,0)+VLOOKUP($C8,GrpA!$P$33:$AD$36,15,0)&gt;0,MATCH($C8,GrpA!$P$33:$P$36,0),0)</f>
        <v>0</v>
      </c>
    </row>
    <row r="9" customFormat="false" ht="14.25" hidden="false" customHeight="true" outlineLevel="0" collapsed="false">
      <c r="D9" s="107"/>
      <c r="E9" s="107"/>
      <c r="G9" s="107"/>
      <c r="L9" s="107"/>
      <c r="M9" s="107"/>
      <c r="N9" s="107"/>
      <c r="O9" s="107"/>
      <c r="P9" s="107"/>
      <c r="Q9" s="107"/>
      <c r="S9" s="107"/>
      <c r="V9" s="107"/>
      <c r="W9" s="107"/>
      <c r="Y9" s="107"/>
      <c r="Z9" s="107"/>
      <c r="AA9" s="429" t="n">
        <f aca="false">SUM(AA5:AA8)</f>
        <v>0</v>
      </c>
      <c r="AB9" s="429" t="n">
        <f aca="false">SUM(AB5:AB8)</f>
        <v>0</v>
      </c>
      <c r="AC9" s="429" t="n">
        <f aca="false">SUM(AC5:AC8)</f>
        <v>0</v>
      </c>
      <c r="AD9" s="429" t="n">
        <f aca="false">SUM(AD5:AD8)</f>
        <v>0</v>
      </c>
      <c r="AE9" s="107" t="n">
        <f aca="false" t="array" ref="AE9:AE9">MAX(IF($AA9:$AD9&gt;0,COLUMN($AA9:$AD9)-COLUMN(Z$1),0))</f>
        <v>0</v>
      </c>
    </row>
    <row r="10" customFormat="false" ht="14.25" hidden="false" customHeight="true" outlineLevel="0" collapsed="false">
      <c r="D10" s="107"/>
      <c r="E10" s="107"/>
      <c r="G10" s="107"/>
      <c r="L10" s="107"/>
      <c r="M10" s="107"/>
      <c r="N10" s="107"/>
      <c r="O10" s="107"/>
      <c r="P10" s="107"/>
      <c r="Q10" s="107"/>
      <c r="S10" s="107"/>
      <c r="V10" s="107"/>
      <c r="W10" s="107"/>
      <c r="Y10" s="107"/>
      <c r="Z10" s="107"/>
    </row>
    <row r="11" customFormat="false" ht="14.25" hidden="false" customHeight="true" outlineLevel="0" collapsed="false">
      <c r="B11" s="371" t="str">
        <f aca="false">IF(OR($AE17&gt;0,$L13&lt;&gt;"",$L14&lt;&gt;"",$L15&lt;&gt;""),"","")</f>
        <v></v>
      </c>
      <c r="C11" s="372" t="str">
        <f aca="false">Language!$E$95&amp;" B"</f>
        <v>Group B</v>
      </c>
      <c r="D11" s="373" t="str">
        <f aca="false">Language!$E$103</f>
        <v>Total</v>
      </c>
      <c r="E11" s="373"/>
      <c r="F11" s="373"/>
      <c r="G11" s="373"/>
      <c r="H11" s="373"/>
      <c r="I11" s="373"/>
      <c r="J11" s="374" t="str">
        <f aca="false">Language!$E$106</f>
        <v>Dir. Comp.(2)</v>
      </c>
      <c r="K11" s="374"/>
      <c r="L11" s="374"/>
      <c r="M11" s="374"/>
      <c r="N11" s="374"/>
      <c r="O11" s="374"/>
      <c r="P11" s="374" t="str">
        <f aca="false">Language!$E$107</f>
        <v>Dir. Comp.(3)</v>
      </c>
      <c r="Q11" s="374"/>
      <c r="R11" s="374"/>
      <c r="S11" s="374"/>
      <c r="T11" s="374"/>
      <c r="U11" s="375"/>
      <c r="V11" s="376"/>
      <c r="W11" s="377"/>
      <c r="Y11" s="107"/>
      <c r="Z11" s="107"/>
    </row>
    <row r="12" customFormat="false" ht="14.25" hidden="false" customHeight="true" outlineLevel="0" collapsed="false">
      <c r="D12" s="119" t="str">
        <f aca="false">Language!$E$97</f>
        <v>Pts</v>
      </c>
      <c r="E12" s="107" t="str">
        <f aca="false">Language!$E$98</f>
        <v>GD</v>
      </c>
      <c r="F12" s="378" t="str">
        <f aca="false">Language!$E$99</f>
        <v>Goals</v>
      </c>
      <c r="G12" s="378"/>
      <c r="H12" s="378"/>
      <c r="I12" s="107" t="str">
        <f aca="false">Language!$E$100</f>
        <v>Wins</v>
      </c>
      <c r="L12" s="119" t="str">
        <f aca="false">Language!$E$97</f>
        <v>Pts</v>
      </c>
      <c r="M12" s="119" t="str">
        <f aca="false">Language!$E$101</f>
        <v>Pen</v>
      </c>
      <c r="N12" s="119"/>
      <c r="O12" s="119"/>
      <c r="P12" s="119" t="str">
        <f aca="false">Language!$E$97</f>
        <v>Pts</v>
      </c>
      <c r="Q12" s="107" t="str">
        <f aca="false">Language!$E$98</f>
        <v>GD</v>
      </c>
      <c r="R12" s="378" t="str">
        <f aca="false">Language!$E$99</f>
        <v>Goals</v>
      </c>
      <c r="S12" s="378"/>
      <c r="T12" s="378"/>
      <c r="V12" s="107" t="str">
        <f aca="false">Language!$E$104</f>
        <v>Fair Play</v>
      </c>
      <c r="W12" s="379" t="str">
        <f aca="false">Language!$E$105</f>
        <v>Not clear</v>
      </c>
      <c r="Y12" s="107"/>
      <c r="Z12" s="107"/>
    </row>
    <row r="13" customFormat="false" ht="14.25" hidden="false" customHeight="true" outlineLevel="0" collapsed="false">
      <c r="B13" s="381" t="s">
        <v>58</v>
      </c>
      <c r="C13" s="430" t="str">
        <f aca="false">GrpB!$P$11</f>
        <v>Spain</v>
      </c>
      <c r="D13" s="383" t="n">
        <f aca="false">GrpB!$Q$11</f>
        <v>5</v>
      </c>
      <c r="E13" s="384" t="n">
        <f aca="false">GrpB!$R$11</f>
        <v>3</v>
      </c>
      <c r="F13" s="385" t="n">
        <f aca="false">GrpB!$S$11</f>
        <v>7</v>
      </c>
      <c r="G13" s="386" t="s">
        <v>74</v>
      </c>
      <c r="H13" s="387" t="n">
        <f aca="false">GrpB!$T$11</f>
        <v>4</v>
      </c>
      <c r="I13" s="388" t="n">
        <f aca="false">GrpB!$U$11</f>
        <v>1</v>
      </c>
      <c r="L13" s="389" t="str">
        <f aca="false">GrpB!$AD$11</f>
        <v/>
      </c>
      <c r="M13" s="390" t="str">
        <f aca="false">GrpB!$AE$11</f>
        <v/>
      </c>
      <c r="N13" s="391"/>
      <c r="O13" s="391"/>
      <c r="P13" s="392" t="n">
        <f aca="false" t="array" ref="P13:P13">IF($AE17=0,"",IF(INDEX($AA13:$AD16,1,$AE17)=0,"",INDEX($AF13:$AI15,INDEX($AA13:$AD16,1,$AE17),1)))</f>
        <v>2</v>
      </c>
      <c r="Q13" s="393" t="n">
        <f aca="false" t="array" ref="Q13:Q13">IF($AE17=0,"",IF(INDEX($AA13:$AD16,1,$AE17)=0,"",INDEX($AF13:$AI15,INDEX($AA13:$AD16,1,$AE17),2)))</f>
        <v>0</v>
      </c>
      <c r="R13" s="394" t="n">
        <f aca="false" t="array" ref="R13:R13">IF($AE17=0,"",IF(INDEX($AA13:$AD16,1,$AE17)=0,"",INDEX($AF13:$AI15,INDEX($AA13:$AD16,1,$AE17),3)))</f>
        <v>4</v>
      </c>
      <c r="S13" s="395" t="s">
        <v>74</v>
      </c>
      <c r="T13" s="396" t="n">
        <f aca="false" t="array" ref="T13:T13">IF($AE17=0,"",IF(INDEX($AA13:$AD16,1,$AE17)=0,"",INDEX($AF13:$AI15,INDEX($AA13:$AD16,1,$AE17),4)))</f>
        <v>4</v>
      </c>
      <c r="V13" s="397" t="n">
        <f aca="false">SUMIFS(FairPlayPoints1,FairPlayTeams1,$C13)+SUMIFS(FairPlayPoints2,FairPlayTeams2,$C13)</f>
        <v>0</v>
      </c>
      <c r="W13" s="398" t="str">
        <f aca="false">IF($Y13&gt;0,"•","")</f>
        <v/>
      </c>
      <c r="Y13" s="107" t="n">
        <f aca="false">IF(AND(OR(TRUNC(GrpB!$V$11,4)=TRUNC(GrpB!$V$12,4),TRUNC(GrpB!$V$11,4)=TRUNC(GrpB!$V$13,4),TRUNC(GrpB!$V$11,4)=TRUNC(GrpB!$V$14,4)),VLOOKUP(GrpB!$P$11,GrpB!$P$4:$AC$7,14,0)),1,0)</f>
        <v>0</v>
      </c>
      <c r="Z13" s="107"/>
      <c r="AA13" s="107" t="n">
        <f aca="false">IF(VLOOKUP($C13,GrpB!$P$18:$X$21,9,0)+VLOOKUP($C13,GrpB!$P$18:$AD$21,15,0)&gt;0,MATCH($C13,GrpB!$P$18:$P$21,0),0)</f>
        <v>1</v>
      </c>
      <c r="AB13" s="107" t="n">
        <f aca="false">IF(VLOOKUP($C13,GrpB!$P$23:$X$26,9,0)+VLOOKUP($C13,GrpB!$P$23:$AD$26,15,0)&gt;0,MATCH($C13,GrpB!$P$23:$P$26,0),0)</f>
        <v>0</v>
      </c>
      <c r="AC13" s="107" t="n">
        <f aca="false">IF(VLOOKUP($C13,GrpB!$P$28:$X$31,9,0)+VLOOKUP($C13,GrpB!$P$28:$AD$31,15,0)&gt;0,MATCH($C13,GrpB!$P$28:$P$31,0),0)</f>
        <v>0</v>
      </c>
      <c r="AD13" s="107" t="n">
        <f aca="false">IF(VLOOKUP($C13,GrpB!$P$33:$X$36,9,0)+VLOOKUP($C13,GrpB!$P$33:$AD$36,15,0)&gt;0,MATCH($C13,GrpB!$P$33:$P$36,0),0)</f>
        <v>0</v>
      </c>
      <c r="AF13" s="107" t="n">
        <f aca="false" t="array" ref="AF13:AI15">IF($AA17&gt;0,GrpB!$Q$18:$T$20,IF($AB17&gt;0,GrpB!$Q$23:$T$25,IF($AC17&gt;0,GrpB!$Q$28:$T$30,IF($AD17&gt;0,GrpB!$Q$33:$T$35,"0"))))</f>
        <v>2</v>
      </c>
      <c r="AG13" s="107" t="n">
        <v>0</v>
      </c>
      <c r="AH13" s="107" t="n">
        <v>4</v>
      </c>
      <c r="AI13" s="107" t="n">
        <v>4</v>
      </c>
    </row>
    <row r="14" customFormat="false" ht="14.25" hidden="false" customHeight="true" outlineLevel="0" collapsed="false">
      <c r="B14" s="381" t="s">
        <v>59</v>
      </c>
      <c r="C14" s="430" t="str">
        <f aca="false">GrpB!$P$12</f>
        <v>Croatia</v>
      </c>
      <c r="D14" s="399" t="n">
        <f aca="false">GrpB!$Q$12</f>
        <v>5</v>
      </c>
      <c r="E14" s="400" t="n">
        <f aca="false">GrpB!$R$12</f>
        <v>1</v>
      </c>
      <c r="F14" s="401" t="n">
        <f aca="false">GrpB!$S$12</f>
        <v>6</v>
      </c>
      <c r="G14" s="402" t="s">
        <v>74</v>
      </c>
      <c r="H14" s="403" t="n">
        <f aca="false">GrpB!$T$12</f>
        <v>5</v>
      </c>
      <c r="I14" s="404" t="n">
        <f aca="false">GrpB!$U$12</f>
        <v>1</v>
      </c>
      <c r="L14" s="405" t="n">
        <f aca="false">GrpB!$AD$12</f>
        <v>1</v>
      </c>
      <c r="M14" s="406" t="str">
        <f aca="false">GrpB!$AE$12</f>
        <v/>
      </c>
      <c r="N14" s="391"/>
      <c r="O14" s="391"/>
      <c r="P14" s="407" t="n">
        <f aca="false" t="array" ref="P14:P14">IF($AE17=0,"",IF(INDEX($AA13:$AD16,2,$AE17)=0,"",INDEX($AF13:$AI15,INDEX($AA13:$AD16,2,$AE17),1)))</f>
        <v>2</v>
      </c>
      <c r="Q14" s="408" t="n">
        <f aca="false" t="array" ref="Q14:Q14">IF($AE17=0,"",IF(INDEX($AA13:$AD16,2,$AE17)=0,"",INDEX($AF13:$AI15,INDEX($AA13:$AD16,2,$AE17),2)))</f>
        <v>0</v>
      </c>
      <c r="R14" s="409" t="n">
        <f aca="false" t="array" ref="R14:R14">IF($AE17=0,"",IF(INDEX($AA13:$AD16,2,$AE17)=0,"",INDEX($AF13:$AI15,INDEX($AA13:$AD16,2,$AE17),3)))</f>
        <v>3</v>
      </c>
      <c r="S14" s="410" t="s">
        <v>74</v>
      </c>
      <c r="T14" s="411" t="n">
        <f aca="false" t="array" ref="T14:T14">IF($AE17=0,"",IF(INDEX($AA13:$AD16,2,$AE17)=0,"",INDEX($AF13:$AI15,INDEX($AA13:$AD16,2,$AE17),4)))</f>
        <v>3</v>
      </c>
      <c r="V14" s="412" t="n">
        <f aca="false">SUMIFS(FairPlayPoints1,FairPlayTeams1,$C14)+SUMIFS(FairPlayPoints2,FairPlayTeams2,$C14)</f>
        <v>0</v>
      </c>
      <c r="W14" s="413" t="str">
        <f aca="false">IF($Y14&gt;0,"•","")</f>
        <v/>
      </c>
      <c r="Y14" s="107" t="n">
        <f aca="false">IF(AND(OR(TRUNC(GrpB!$V$12,4)=TRUNC(GrpB!$V$11,4),TRUNC(GrpB!$V$12,4)=TRUNC(GrpB!$V$13,4),TRUNC(GrpB!$V$12,4)=TRUNC(GrpB!$V$14,4)),VLOOKUP(GrpB!$P$12,GrpB!$P$4:$AC$7,14,0)),1,0)</f>
        <v>0</v>
      </c>
      <c r="Z14" s="107"/>
      <c r="AA14" s="107" t="n">
        <f aca="false">IF(VLOOKUP($C14,GrpB!$P$18:$X$21,9,0)+VLOOKUP($C14,GrpB!$P$18:$AD$21,15,0)&gt;0,MATCH($C14,GrpB!$P$18:$P$21,0),0)</f>
        <v>2</v>
      </c>
      <c r="AB14" s="107" t="n">
        <f aca="false">IF(VLOOKUP($C14,GrpB!$P$23:$X$26,9,0)+VLOOKUP($C14,GrpB!$P$23:$AD$26,15,0)&gt;0,MATCH($C14,GrpB!$P$23:$P$26,0),0)</f>
        <v>0</v>
      </c>
      <c r="AC14" s="107" t="n">
        <f aca="false">IF(VLOOKUP($C14,GrpB!$P$28:$X$31,9,0)+VLOOKUP($C14,GrpB!$P$28:$AD$31,15,0)&gt;0,MATCH($C14,GrpB!$P$28:$P$31,0),0)</f>
        <v>0</v>
      </c>
      <c r="AD14" s="107" t="n">
        <f aca="false">IF(VLOOKUP($C14,GrpB!$P$33:$X$36,9,0)+VLOOKUP($C14,GrpB!$P$33:$AD$36,15,0)&gt;0,MATCH($C14,GrpB!$P$33:$P$36,0),0)</f>
        <v>0</v>
      </c>
      <c r="AF14" s="107" t="n">
        <v>2</v>
      </c>
      <c r="AG14" s="107" t="n">
        <v>0</v>
      </c>
      <c r="AH14" s="107" t="n">
        <v>3</v>
      </c>
      <c r="AI14" s="107" t="n">
        <v>3</v>
      </c>
    </row>
    <row r="15" customFormat="false" ht="14.25" hidden="false" customHeight="true" outlineLevel="0" collapsed="false">
      <c r="B15" s="381" t="s">
        <v>75</v>
      </c>
      <c r="C15" s="430" t="str">
        <f aca="false">GrpB!$P$13</f>
        <v>Italy</v>
      </c>
      <c r="D15" s="399" t="n">
        <f aca="false">GrpB!$Q$13</f>
        <v>5</v>
      </c>
      <c r="E15" s="400" t="n">
        <f aca="false">GrpB!$R$13</f>
        <v>1</v>
      </c>
      <c r="F15" s="401" t="n">
        <f aca="false">GrpB!$S$13</f>
        <v>5</v>
      </c>
      <c r="G15" s="402" t="s">
        <v>74</v>
      </c>
      <c r="H15" s="403" t="n">
        <f aca="false">GrpB!$T$13</f>
        <v>4</v>
      </c>
      <c r="I15" s="404" t="n">
        <f aca="false">GrpB!$U$13</f>
        <v>1</v>
      </c>
      <c r="L15" s="405" t="n">
        <f aca="false">GrpB!$AD$13</f>
        <v>1</v>
      </c>
      <c r="M15" s="406" t="str">
        <f aca="false">GrpB!$AE$13</f>
        <v/>
      </c>
      <c r="N15" s="391"/>
      <c r="O15" s="391"/>
      <c r="P15" s="407" t="n">
        <f aca="false" t="array" ref="P15:P15">IF($AE17=0,"",IF(INDEX($AA13:$AD16,3,$AE17)=0,"",INDEX($AF13:$AI15,INDEX($AA13:$AD16,3,$AE17),1)))</f>
        <v>2</v>
      </c>
      <c r="Q15" s="408" t="n">
        <f aca="false" t="array" ref="Q15:Q15">IF($AE17=0,"",IF(INDEX($AA13:$AD16,3,$AE17)=0,"",INDEX($AF13:$AI15,INDEX($AA13:$AD16,3,$AE17),2)))</f>
        <v>0</v>
      </c>
      <c r="R15" s="409" t="n">
        <f aca="false" t="array" ref="R15:R15">IF($AE17=0,"",IF(INDEX($AA13:$AD16,3,$AE17)=0,"",INDEX($AF13:$AI15,INDEX($AA13:$AD16,3,$AE17),3)))</f>
        <v>3</v>
      </c>
      <c r="S15" s="410" t="s">
        <v>74</v>
      </c>
      <c r="T15" s="411" t="n">
        <f aca="false" t="array" ref="T15:T15">IF($AE17=0,"",IF(INDEX($AA13:$AD16,3,$AE17)=0,"",INDEX($AF13:$AI15,INDEX($AA13:$AD16,3,$AE17),4)))</f>
        <v>3</v>
      </c>
      <c r="V15" s="412" t="n">
        <f aca="false">SUMIFS(FairPlayPoints1,FairPlayTeams1,$C15)+SUMIFS(FairPlayPoints2,FairPlayTeams2,$C15)</f>
        <v>0</v>
      </c>
      <c r="W15" s="413" t="str">
        <f aca="false">IF($Y15&gt;0,"•","")</f>
        <v/>
      </c>
      <c r="Y15" s="107" t="n">
        <f aca="false">IF(AND(OR(TRUNC(GrpB!$V$13,4)=TRUNC(GrpB!$V$11,4),TRUNC(GrpB!$V$13,4)=TRUNC(GrpB!$V$12,4),TRUNC(GrpB!$V$13,4)=TRUNC(GrpB!$V$14,4)),VLOOKUP(GrpB!$P$13,GrpB!$P$4:$AC$7,14,0)),1,0)</f>
        <v>0</v>
      </c>
      <c r="Z15" s="107"/>
      <c r="AA15" s="107" t="n">
        <f aca="false">IF(VLOOKUP($C15,GrpB!$P$18:$X$21,9,0)+VLOOKUP($C15,GrpB!$P$18:$AD$21,15,0)&gt;0,MATCH($C15,GrpB!$P$18:$P$21,0),0)</f>
        <v>3</v>
      </c>
      <c r="AB15" s="107" t="n">
        <f aca="false">IF(VLOOKUP($C15,GrpB!$P$23:$X$26,9,0)+VLOOKUP($C15,GrpB!$P$23:$AD$26,15,0)&gt;0,MATCH($C15,GrpB!$P$23:$P$26,0),0)</f>
        <v>0</v>
      </c>
      <c r="AC15" s="107" t="n">
        <f aca="false">IF(VLOOKUP($C15,GrpB!$P$28:$X$31,9,0)+VLOOKUP($C15,GrpB!$P$28:$AD$31,15,0)&gt;0,MATCH($C15,GrpB!$P$28:$P$31,0),0)</f>
        <v>0</v>
      </c>
      <c r="AD15" s="107" t="n">
        <f aca="false">IF(VLOOKUP($C15,GrpB!$P$33:$X$36,9,0)+VLOOKUP($C15,GrpB!$P$33:$AD$36,15,0)&gt;0,MATCH($C15,GrpB!$P$33:$P$36,0),0)</f>
        <v>0</v>
      </c>
      <c r="AF15" s="107" t="n">
        <v>2</v>
      </c>
      <c r="AG15" s="107" t="n">
        <v>0</v>
      </c>
      <c r="AH15" s="107" t="n">
        <v>3</v>
      </c>
      <c r="AI15" s="107" t="n">
        <v>3</v>
      </c>
    </row>
    <row r="16" customFormat="false" ht="14.25" hidden="false" customHeight="true" outlineLevel="0" collapsed="false">
      <c r="B16" s="381" t="s">
        <v>76</v>
      </c>
      <c r="C16" s="430" t="str">
        <f aca="false">GrpB!$P$14</f>
        <v>Albania</v>
      </c>
      <c r="D16" s="414" t="n">
        <f aca="false">GrpB!$Q$14</f>
        <v>0</v>
      </c>
      <c r="E16" s="415" t="n">
        <f aca="false">GrpB!$R$14</f>
        <v>-5</v>
      </c>
      <c r="F16" s="416" t="n">
        <f aca="false">GrpB!$S$14</f>
        <v>3</v>
      </c>
      <c r="G16" s="417" t="s">
        <v>74</v>
      </c>
      <c r="H16" s="418" t="n">
        <f aca="false">GrpB!$T$14</f>
        <v>8</v>
      </c>
      <c r="I16" s="419" t="n">
        <f aca="false">GrpB!$U$14</f>
        <v>0</v>
      </c>
      <c r="L16" s="420" t="str">
        <f aca="false">GrpB!$AD$14</f>
        <v/>
      </c>
      <c r="M16" s="421" t="str">
        <f aca="false">GrpB!$AE$14</f>
        <v/>
      </c>
      <c r="N16" s="391"/>
      <c r="O16" s="391"/>
      <c r="P16" s="422" t="str">
        <f aca="false" t="array" ref="P16:P16">IF($AE17=0,"",IF(INDEX($AA13:$AD16,4,$AE17)=0,"",INDEX($AF13:$AI15,INDEX($AA13:$AD16,4,$AE17),1)))</f>
        <v/>
      </c>
      <c r="Q16" s="423" t="str">
        <f aca="false" t="array" ref="Q16:Q16">IF($AE17=0,"",IF(INDEX($AA13:$AD16,4,$AE17)=0,"",INDEX($AF13:$AI15,INDEX($AA13:$AD16,4,$AE17),2)))</f>
        <v/>
      </c>
      <c r="R16" s="424" t="str">
        <f aca="false" t="array" ref="R16:R16">IF($AE17=0,"",IF(INDEX($AA13:$AD16,4,$AE17)=0,"",INDEX($AF13:$AI15,INDEX($AA13:$AD16,4,$AE17),3)))</f>
        <v/>
      </c>
      <c r="S16" s="425" t="s">
        <v>74</v>
      </c>
      <c r="T16" s="426" t="str">
        <f aca="false" t="array" ref="T16:T16">IF($AE17=0,"",IF(INDEX($AA13:$AD16,4,$AE17)=0,"",INDEX($AF13:$AI15,INDEX($AA13:$AD16,4,$AE17),4)))</f>
        <v/>
      </c>
      <c r="V16" s="427" t="n">
        <f aca="false">SUMIFS(FairPlayPoints1,FairPlayTeams1,$C16)+SUMIFS(FairPlayPoints2,FairPlayTeams2,$C16)</f>
        <v>0</v>
      </c>
      <c r="W16" s="428" t="str">
        <f aca="false">IF($Y16&gt;0,"•","")</f>
        <v/>
      </c>
      <c r="Y16" s="107" t="n">
        <f aca="false">IF(AND(OR(TRUNC(GrpB!$V$14,4)=TRUNC(GrpB!$V$11,4),TRUNC(GrpB!$V$14,4)=TRUNC(GrpB!$V$12,4),TRUNC(GrpB!$V$14,4)=TRUNC(GrpB!$V$13,4)),VLOOKUP(GrpB!$P$14,GrpB!$P$4:$AC$7,14,0)),1,0)</f>
        <v>0</v>
      </c>
      <c r="Z16" s="107"/>
      <c r="AA16" s="107" t="n">
        <f aca="false">IF(VLOOKUP($C16,GrpB!$P$18:$X$21,9,0)+VLOOKUP($C16,GrpB!$P$18:$AD$21,15,0)&gt;0,MATCH($C16,GrpB!$P$18:$P$21,0),0)</f>
        <v>0</v>
      </c>
      <c r="AB16" s="107" t="n">
        <f aca="false">IF(VLOOKUP($C16,GrpB!$P$23:$X$26,9,0)+VLOOKUP($C16,GrpB!$P$23:$AD$26,15,0)&gt;0,MATCH($C16,GrpB!$P$23:$P$26,0),0)</f>
        <v>0</v>
      </c>
      <c r="AC16" s="107" t="n">
        <f aca="false">IF(VLOOKUP($C16,GrpB!$P$28:$X$31,9,0)+VLOOKUP($C16,GrpB!$P$28:$AD$31,15,0)&gt;0,MATCH($C16,GrpB!$P$28:$P$31,0),0)</f>
        <v>0</v>
      </c>
      <c r="AD16" s="107" t="n">
        <f aca="false">IF(VLOOKUP($C16,GrpB!$P$33:$X$36,9,0)+VLOOKUP($C16,GrpB!$P$33:$AD$36,15,0)&gt;0,MATCH($C16,GrpB!$P$33:$P$36,0),0)</f>
        <v>0</v>
      </c>
    </row>
    <row r="17" customFormat="false" ht="14.25" hidden="false" customHeight="true" outlineLevel="0" collapsed="false">
      <c r="D17" s="107"/>
      <c r="E17" s="107"/>
      <c r="G17" s="107"/>
      <c r="L17" s="107"/>
      <c r="M17" s="107"/>
      <c r="N17" s="107"/>
      <c r="O17" s="107"/>
      <c r="P17" s="107"/>
      <c r="Q17" s="107"/>
      <c r="S17" s="107"/>
      <c r="V17" s="107"/>
      <c r="W17" s="107"/>
      <c r="Y17" s="107"/>
      <c r="Z17" s="107"/>
      <c r="AA17" s="429" t="n">
        <f aca="false">SUM(AA13:AA16)</f>
        <v>6</v>
      </c>
      <c r="AB17" s="429" t="n">
        <f aca="false">SUM(AB13:AB16)</f>
        <v>0</v>
      </c>
      <c r="AC17" s="429" t="n">
        <f aca="false">SUM(AC13:AC16)</f>
        <v>0</v>
      </c>
      <c r="AD17" s="429" t="n">
        <f aca="false">SUM(AD13:AD16)</f>
        <v>0</v>
      </c>
      <c r="AE17" s="107" t="n">
        <f aca="false" t="array" ref="AE17:AE17">MAX(IF($AA17:$AD17&gt;0,COLUMN($AA17:$AD17)-COLUMN(Z$1),0))</f>
        <v>1</v>
      </c>
    </row>
    <row r="18" customFormat="false" ht="14.25" hidden="false" customHeight="true" outlineLevel="0" collapsed="false">
      <c r="D18" s="107"/>
      <c r="E18" s="107"/>
      <c r="G18" s="107"/>
      <c r="L18" s="107"/>
      <c r="M18" s="107"/>
      <c r="N18" s="107"/>
      <c r="O18" s="107"/>
      <c r="P18" s="107"/>
      <c r="Q18" s="107"/>
      <c r="S18" s="107"/>
      <c r="V18" s="107"/>
      <c r="W18" s="107"/>
      <c r="Y18" s="107"/>
      <c r="Z18" s="107"/>
    </row>
    <row r="19" customFormat="false" ht="14.25" hidden="false" customHeight="true" outlineLevel="0" collapsed="false">
      <c r="B19" s="371" t="str">
        <f aca="false">IF(OR($AE25&gt;0,$L21&lt;&gt;"",$L22&lt;&gt;"",$L23&lt;&gt;""),"","")</f>
        <v></v>
      </c>
      <c r="C19" s="372" t="str">
        <f aca="false">Language!$E$95&amp;" C"</f>
        <v>Group C</v>
      </c>
      <c r="D19" s="373" t="str">
        <f aca="false">Language!$E$103</f>
        <v>Total</v>
      </c>
      <c r="E19" s="373"/>
      <c r="F19" s="373"/>
      <c r="G19" s="373"/>
      <c r="H19" s="373"/>
      <c r="I19" s="373"/>
      <c r="J19" s="374" t="str">
        <f aca="false">Language!$E$106</f>
        <v>Dir. Comp.(2)</v>
      </c>
      <c r="K19" s="374"/>
      <c r="L19" s="374"/>
      <c r="M19" s="374"/>
      <c r="N19" s="374"/>
      <c r="O19" s="374"/>
      <c r="P19" s="374" t="str">
        <f aca="false">Language!$E$107</f>
        <v>Dir. Comp.(3)</v>
      </c>
      <c r="Q19" s="374"/>
      <c r="R19" s="374"/>
      <c r="S19" s="374"/>
      <c r="T19" s="374"/>
      <c r="U19" s="375"/>
      <c r="V19" s="376"/>
      <c r="W19" s="377"/>
      <c r="Y19" s="107"/>
      <c r="Z19" s="107"/>
    </row>
    <row r="20" customFormat="false" ht="14.25" hidden="false" customHeight="true" outlineLevel="0" collapsed="false">
      <c r="D20" s="119" t="str">
        <f aca="false">Language!$E$97</f>
        <v>Pts</v>
      </c>
      <c r="E20" s="107" t="str">
        <f aca="false">Language!$E$98</f>
        <v>GD</v>
      </c>
      <c r="F20" s="378" t="str">
        <f aca="false">Language!$E$99</f>
        <v>Goals</v>
      </c>
      <c r="G20" s="378"/>
      <c r="H20" s="378"/>
      <c r="I20" s="107" t="str">
        <f aca="false">Language!$E$100</f>
        <v>Wins</v>
      </c>
      <c r="L20" s="119" t="str">
        <f aca="false">Language!$E$97</f>
        <v>Pts</v>
      </c>
      <c r="M20" s="119" t="str">
        <f aca="false">Language!$E$101</f>
        <v>Pen</v>
      </c>
      <c r="N20" s="119"/>
      <c r="O20" s="119"/>
      <c r="P20" s="119" t="str">
        <f aca="false">Language!$E$97</f>
        <v>Pts</v>
      </c>
      <c r="Q20" s="107" t="str">
        <f aca="false">Language!$E$98</f>
        <v>GD</v>
      </c>
      <c r="R20" s="378" t="str">
        <f aca="false">Language!$E$99</f>
        <v>Goals</v>
      </c>
      <c r="S20" s="378"/>
      <c r="T20" s="378"/>
      <c r="V20" s="107" t="str">
        <f aca="false">Language!$E$104</f>
        <v>Fair Play</v>
      </c>
      <c r="W20" s="379" t="str">
        <f aca="false">Language!$E$105</f>
        <v>Not clear</v>
      </c>
      <c r="Y20" s="107"/>
      <c r="Z20" s="107"/>
    </row>
    <row r="21" customFormat="false" ht="14.25" hidden="false" customHeight="true" outlineLevel="0" collapsed="false">
      <c r="B21" s="381" t="s">
        <v>58</v>
      </c>
      <c r="C21" s="430" t="str">
        <f aca="false">GrpC!$P$11</f>
        <v>England</v>
      </c>
      <c r="D21" s="383" t="n">
        <f aca="false">GrpC!$Q$11</f>
        <v>9</v>
      </c>
      <c r="E21" s="384" t="n">
        <f aca="false">GrpC!$R$11</f>
        <v>4</v>
      </c>
      <c r="F21" s="385" t="n">
        <f aca="false">GrpC!$S$11</f>
        <v>7</v>
      </c>
      <c r="G21" s="386" t="s">
        <v>74</v>
      </c>
      <c r="H21" s="387" t="n">
        <f aca="false">GrpC!$T$11</f>
        <v>3</v>
      </c>
      <c r="I21" s="388" t="n">
        <f aca="false">GrpC!$U$11</f>
        <v>3</v>
      </c>
      <c r="L21" s="389" t="str">
        <f aca="false">GrpC!$AD$11</f>
        <v/>
      </c>
      <c r="M21" s="390" t="str">
        <f aca="false">GrpC!$AE$11</f>
        <v/>
      </c>
      <c r="N21" s="391"/>
      <c r="O21" s="391"/>
      <c r="P21" s="392" t="str">
        <f aca="false" t="array" ref="P21:P21">IF($AE25=0,"",IF(INDEX($AA21:$AD24,1,$AE25)=0,"",INDEX($AF21:$AI23,INDEX($AA21:$AD24,1,$AE25),1)))</f>
        <v/>
      </c>
      <c r="Q21" s="393" t="str">
        <f aca="false" t="array" ref="Q21:Q21">IF($AE25=0,"",IF(INDEX($AA21:$AD24,1,$AE25)=0,"",INDEX($AF21:$AI23,INDEX($AA21:$AD24,1,$AE25),2)))</f>
        <v/>
      </c>
      <c r="R21" s="394" t="str">
        <f aca="false" t="array" ref="R21:R21">IF($AE25=0,"",IF(INDEX($AA21:$AD24,1,$AE25)=0,"",INDEX($AF21:$AI23,INDEX($AA21:$AD24,1,$AE25),3)))</f>
        <v/>
      </c>
      <c r="S21" s="395" t="s">
        <v>74</v>
      </c>
      <c r="T21" s="396" t="str">
        <f aca="false" t="array" ref="T21:T21">IF($AE25=0,"",IF(INDEX($AA21:$AD24,1,$AE25)=0,"",INDEX($AF21:$AI23,INDEX($AA21:$AD24,1,$AE25),4)))</f>
        <v/>
      </c>
      <c r="V21" s="397" t="n">
        <f aca="false">SUMIFS(FairPlayPoints1,FairPlayTeams1,$C21)+SUMIFS(FairPlayPoints2,FairPlayTeams2,$C21)</f>
        <v>0</v>
      </c>
      <c r="W21" s="398" t="str">
        <f aca="false">IF($Y21&gt;0,"•","")</f>
        <v/>
      </c>
      <c r="Y21" s="107" t="n">
        <f aca="false">IF(AND(OR(TRUNC(GrpC!$V$11,4)=TRUNC(GrpC!$V$12,4),TRUNC(GrpC!$V$11,4)=TRUNC(GrpC!$V$13,4),TRUNC(GrpC!$V$11,4)=TRUNC(GrpC!$V$14,4)),VLOOKUP(GrpC!$P$11,GrpC!$P$4:$AC$7,14,0)),1,0)</f>
        <v>0</v>
      </c>
      <c r="Z21" s="107"/>
      <c r="AA21" s="107" t="n">
        <f aca="false">IF(VLOOKUP($C21,GrpC!$P$18:$X$21,9,0)+VLOOKUP($C21,GrpC!$P$18:$AD$21,15,0)&gt;0,MATCH($C21,GrpC!$P$18:$P$21,0),0)</f>
        <v>0</v>
      </c>
      <c r="AB21" s="107" t="n">
        <f aca="false">IF(VLOOKUP($C21,GrpC!$P$23:$X$26,9,0)+VLOOKUP($C21,GrpC!$P$23:$AD$26,15,0)&gt;0,MATCH($C21,GrpC!$P$23:$P$26,0),0)</f>
        <v>0</v>
      </c>
      <c r="AC21" s="107" t="n">
        <f aca="false">IF(VLOOKUP($C21,GrpC!$P$28:$X$31,9,0)+VLOOKUP($C21,GrpC!$P$28:$AD$31,15,0)&gt;0,MATCH($C21,GrpC!$P$28:$P$31,0),0)</f>
        <v>0</v>
      </c>
      <c r="AD21" s="107" t="n">
        <f aca="false">IF(VLOOKUP($C21,GrpC!$P$33:$X$36,9,0)+VLOOKUP($C21,GrpC!$P$33:$AD$36,15,0)&gt;0,MATCH($C21,GrpC!$P$33:$P$36,0),0)</f>
        <v>0</v>
      </c>
      <c r="AF21" s="107" t="str">
        <f aca="false" t="array" ref="AF21:AF21">IF($AA25&gt;0,GrpC!$Q$18:$T$20,IF($AB25&gt;0,GrpC!$Q$23:$T$25,IF($AC25&gt;0,GrpC!$Q$28:$T$30,IF($AD25&gt;0,GrpC!$Q$33:$T$35,"0"))))</f>
        <v>0</v>
      </c>
      <c r="AG21" s="107"/>
      <c r="AH21" s="107"/>
      <c r="AI21" s="107"/>
    </row>
    <row r="22" customFormat="false" ht="14.25" hidden="false" customHeight="true" outlineLevel="0" collapsed="false">
      <c r="B22" s="381" t="s">
        <v>59</v>
      </c>
      <c r="C22" s="430" t="str">
        <f aca="false">GrpC!$P$12</f>
        <v>Denmark</v>
      </c>
      <c r="D22" s="399" t="n">
        <f aca="false">GrpC!$Q$12</f>
        <v>4</v>
      </c>
      <c r="E22" s="400" t="n">
        <f aca="false">GrpC!$R$12</f>
        <v>1</v>
      </c>
      <c r="F22" s="401" t="n">
        <f aca="false">GrpC!$S$12</f>
        <v>4</v>
      </c>
      <c r="G22" s="402" t="s">
        <v>74</v>
      </c>
      <c r="H22" s="403" t="n">
        <f aca="false">GrpC!$T$12</f>
        <v>3</v>
      </c>
      <c r="I22" s="404" t="n">
        <f aca="false">GrpC!$U$12</f>
        <v>1</v>
      </c>
      <c r="L22" s="405" t="n">
        <f aca="false">GrpC!$AD$12</f>
        <v>1</v>
      </c>
      <c r="M22" s="406" t="str">
        <f aca="false">GrpC!$AE$12</f>
        <v/>
      </c>
      <c r="N22" s="391"/>
      <c r="O22" s="391"/>
      <c r="P22" s="407" t="str">
        <f aca="false" t="array" ref="P22:P22">IF($AE25=0,"",IF(INDEX($AA21:$AD24,2,$AE25)=0,"",INDEX($AF21:$AI23,INDEX($AA21:$AD24,2,$AE25),1)))</f>
        <v/>
      </c>
      <c r="Q22" s="408" t="str">
        <f aca="false" t="array" ref="Q22:Q22">IF($AE25=0,"",IF(INDEX($AA21:$AD24,2,$AE25)=0,"",INDEX($AF21:$AI23,INDEX($AA21:$AD24,2,$AE25),2)))</f>
        <v/>
      </c>
      <c r="R22" s="409" t="str">
        <f aca="false" t="array" ref="R22:R22">IF($AE25=0,"",IF(INDEX($AA21:$AD24,2,$AE25)=0,"",INDEX($AF21:$AI23,INDEX($AA21:$AD24,2,$AE25),3)))</f>
        <v/>
      </c>
      <c r="S22" s="410" t="s">
        <v>74</v>
      </c>
      <c r="T22" s="411" t="str">
        <f aca="false" t="array" ref="T22:T22">IF($AE25=0,"",IF(INDEX($AA21:$AD24,2,$AE25)=0,"",INDEX($AF21:$AI23,INDEX($AA21:$AD24,2,$AE25),4)))</f>
        <v/>
      </c>
      <c r="V22" s="412" t="n">
        <f aca="false">SUMIFS(FairPlayPoints1,FairPlayTeams1,$C22)+SUMIFS(FairPlayPoints2,FairPlayTeams2,$C22)</f>
        <v>0</v>
      </c>
      <c r="W22" s="413" t="str">
        <f aca="false">IF($Y22&gt;0,"•","")</f>
        <v/>
      </c>
      <c r="Y22" s="107" t="n">
        <f aca="false">IF(AND(OR(TRUNC(GrpC!$V$12,4)=TRUNC(GrpC!$V$11,4),TRUNC(GrpC!$V$12,4)=TRUNC(GrpC!$V$13,4),TRUNC(GrpC!$V$12,4)=TRUNC(GrpC!$V$14,4)),VLOOKUP(GrpC!$P$12,GrpC!$P$4:$AC$7,14,0)),1,0)</f>
        <v>0</v>
      </c>
      <c r="Z22" s="107"/>
      <c r="AA22" s="107" t="n">
        <f aca="false">IF(VLOOKUP($C22,GrpC!$P$18:$X$21,9,0)+VLOOKUP($C22,GrpC!$P$18:$AD$21,15,0)&gt;0,MATCH($C22,GrpC!$P$18:$P$21,0),0)</f>
        <v>0</v>
      </c>
      <c r="AB22" s="107" t="n">
        <f aca="false">IF(VLOOKUP($C22,GrpC!$P$23:$X$26,9,0)+VLOOKUP($C22,GrpC!$P$23:$AD$26,15,0)&gt;0,MATCH($C22,GrpC!$P$23:$P$26,0),0)</f>
        <v>0</v>
      </c>
      <c r="AC22" s="107" t="n">
        <f aca="false">IF(VLOOKUP($C22,GrpC!$P$28:$X$31,9,0)+VLOOKUP($C22,GrpC!$P$28:$AD$31,15,0)&gt;0,MATCH($C22,GrpC!$P$28:$P$31,0),0)</f>
        <v>0</v>
      </c>
      <c r="AD22" s="107" t="n">
        <f aca="false">IF(VLOOKUP($C22,GrpC!$P$33:$X$36,9,0)+VLOOKUP($C22,GrpC!$P$33:$AD$36,15,0)&gt;0,MATCH($C22,GrpC!$P$33:$P$36,0),0)</f>
        <v>0</v>
      </c>
      <c r="AF22" s="107"/>
      <c r="AG22" s="107"/>
      <c r="AH22" s="107"/>
      <c r="AI22" s="107"/>
    </row>
    <row r="23" customFormat="false" ht="14.25" hidden="false" customHeight="true" outlineLevel="0" collapsed="false">
      <c r="B23" s="381" t="s">
        <v>75</v>
      </c>
      <c r="C23" s="430" t="str">
        <f aca="false">GrpC!$P$13</f>
        <v>Serbia</v>
      </c>
      <c r="D23" s="399" t="n">
        <f aca="false">GrpC!$Q$13</f>
        <v>4</v>
      </c>
      <c r="E23" s="400" t="n">
        <f aca="false">GrpC!$R$13</f>
        <v>-1</v>
      </c>
      <c r="F23" s="401" t="n">
        <f aca="false">GrpC!$S$13</f>
        <v>2</v>
      </c>
      <c r="G23" s="402" t="s">
        <v>74</v>
      </c>
      <c r="H23" s="403" t="n">
        <f aca="false">GrpC!$T$13</f>
        <v>3</v>
      </c>
      <c r="I23" s="404" t="n">
        <f aca="false">GrpC!$U$13</f>
        <v>1</v>
      </c>
      <c r="L23" s="405" t="n">
        <f aca="false">GrpC!$AD$13</f>
        <v>1</v>
      </c>
      <c r="M23" s="406" t="str">
        <f aca="false">GrpC!$AE$13</f>
        <v/>
      </c>
      <c r="N23" s="391"/>
      <c r="O23" s="391"/>
      <c r="P23" s="407" t="str">
        <f aca="false" t="array" ref="P23:P23">IF($AE25=0,"",IF(INDEX($AA21:$AD24,3,$AE25)=0,"",INDEX($AF21:$AI23,INDEX($AA21:$AD24,3,$AE25),1)))</f>
        <v/>
      </c>
      <c r="Q23" s="408" t="str">
        <f aca="false" t="array" ref="Q23:Q23">IF($AE25=0,"",IF(INDEX($AA21:$AD24,3,$AE25)=0,"",INDEX($AF21:$AI23,INDEX($AA21:$AD24,3,$AE25),2)))</f>
        <v/>
      </c>
      <c r="R23" s="409" t="str">
        <f aca="false" t="array" ref="R23:R23">IF($AE25=0,"",IF(INDEX($AA21:$AD24,3,$AE25)=0,"",INDEX($AF21:$AI23,INDEX($AA21:$AD24,3,$AE25),3)))</f>
        <v/>
      </c>
      <c r="S23" s="410" t="s">
        <v>74</v>
      </c>
      <c r="T23" s="411" t="str">
        <f aca="false" t="array" ref="T23:T23">IF($AE25=0,"",IF(INDEX($AA21:$AD24,3,$AE25)=0,"",INDEX($AF21:$AI23,INDEX($AA21:$AD24,3,$AE25),4)))</f>
        <v/>
      </c>
      <c r="V23" s="412" t="n">
        <f aca="false">SUMIFS(FairPlayPoints1,FairPlayTeams1,$C23)+SUMIFS(FairPlayPoints2,FairPlayTeams2,$C23)</f>
        <v>0</v>
      </c>
      <c r="W23" s="413" t="str">
        <f aca="false">IF($Y23&gt;0,"•","")</f>
        <v/>
      </c>
      <c r="Y23" s="107" t="n">
        <f aca="false">IF(AND(OR(TRUNC(GrpC!$V$13,4)=TRUNC(GrpC!$V$11,4),TRUNC(GrpC!$V$13,4)=TRUNC(GrpC!$V$12,4),TRUNC(GrpC!$V$13,4)=TRUNC(GrpC!$V$14,4)),VLOOKUP(GrpC!$P$13,GrpC!$P$4:$AC$7,14,0)),1,0)</f>
        <v>0</v>
      </c>
      <c r="Z23" s="107"/>
      <c r="AA23" s="107" t="n">
        <f aca="false">IF(VLOOKUP($C23,GrpC!$P$18:$X$21,9,0)+VLOOKUP($C23,GrpC!$P$18:$AD$21,15,0)&gt;0,MATCH($C23,GrpC!$P$18:$P$21,0),0)</f>
        <v>0</v>
      </c>
      <c r="AB23" s="107" t="n">
        <f aca="false">IF(VLOOKUP($C23,GrpC!$P$23:$X$26,9,0)+VLOOKUP($C23,GrpC!$P$23:$AD$26,15,0)&gt;0,MATCH($C23,GrpC!$P$23:$P$26,0),0)</f>
        <v>0</v>
      </c>
      <c r="AC23" s="107" t="n">
        <f aca="false">IF(VLOOKUP($C23,GrpC!$P$28:$X$31,9,0)+VLOOKUP($C23,GrpC!$P$28:$AD$31,15,0)&gt;0,MATCH($C23,GrpC!$P$28:$P$31,0),0)</f>
        <v>0</v>
      </c>
      <c r="AD23" s="107" t="n">
        <f aca="false">IF(VLOOKUP($C23,GrpC!$P$33:$X$36,9,0)+VLOOKUP($C23,GrpC!$P$33:$AD$36,15,0)&gt;0,MATCH($C23,GrpC!$P$33:$P$36,0),0)</f>
        <v>0</v>
      </c>
      <c r="AF23" s="107"/>
      <c r="AG23" s="107"/>
      <c r="AH23" s="107"/>
      <c r="AI23" s="107"/>
    </row>
    <row r="24" customFormat="false" ht="14.25" hidden="false" customHeight="true" outlineLevel="0" collapsed="false">
      <c r="B24" s="381" t="s">
        <v>76</v>
      </c>
      <c r="C24" s="430" t="str">
        <f aca="false">GrpC!$P$14</f>
        <v>Slovenia</v>
      </c>
      <c r="D24" s="414" t="n">
        <f aca="false">GrpC!$Q$14</f>
        <v>0</v>
      </c>
      <c r="E24" s="415" t="n">
        <f aca="false">GrpC!$R$14</f>
        <v>-4</v>
      </c>
      <c r="F24" s="416" t="n">
        <f aca="false">GrpC!$S$14</f>
        <v>2</v>
      </c>
      <c r="G24" s="417" t="s">
        <v>74</v>
      </c>
      <c r="H24" s="418" t="n">
        <f aca="false">GrpC!$T$14</f>
        <v>6</v>
      </c>
      <c r="I24" s="419" t="n">
        <f aca="false">GrpC!$U$14</f>
        <v>0</v>
      </c>
      <c r="L24" s="420" t="str">
        <f aca="false">GrpC!$AD$14</f>
        <v/>
      </c>
      <c r="M24" s="421" t="str">
        <f aca="false">GrpC!$AE$14</f>
        <v/>
      </c>
      <c r="N24" s="391"/>
      <c r="O24" s="391"/>
      <c r="P24" s="422" t="str">
        <f aca="false" t="array" ref="P24:P24">IF($AE25=0,"",IF(INDEX($AA21:$AD24,4,$AE25)=0,"",INDEX($AF21:$AI23,INDEX($AA21:$AD24,4,$AE25),1)))</f>
        <v/>
      </c>
      <c r="Q24" s="423" t="str">
        <f aca="false" t="array" ref="Q24:Q24">IF($AE25=0,"",IF(INDEX($AA21:$AD24,4,$AE25)=0,"",INDEX($AF21:$AI23,INDEX($AA21:$AD24,4,$AE25),2)))</f>
        <v/>
      </c>
      <c r="R24" s="424" t="str">
        <f aca="false" t="array" ref="R24:R24">IF($AE25=0,"",IF(INDEX($AA21:$AD24,4,$AE25)=0,"",INDEX($AF21:$AI23,INDEX($AA21:$AD24,4,$AE25),3)))</f>
        <v/>
      </c>
      <c r="S24" s="425" t="s">
        <v>74</v>
      </c>
      <c r="T24" s="426" t="str">
        <f aca="false" t="array" ref="T24:T24">IF($AE25=0,"",IF(INDEX($AA21:$AD24,4,$AE25)=0,"",INDEX($AF21:$AI23,INDEX($AA21:$AD24,4,$AE25),4)))</f>
        <v/>
      </c>
      <c r="V24" s="427" t="n">
        <f aca="false">SUMIFS(FairPlayPoints1,FairPlayTeams1,$C24)+SUMIFS(FairPlayPoints2,FairPlayTeams2,$C24)</f>
        <v>0</v>
      </c>
      <c r="W24" s="428" t="str">
        <f aca="false">IF($Y24&gt;0,"•","")</f>
        <v/>
      </c>
      <c r="Y24" s="107" t="n">
        <f aca="false">IF(AND(OR(TRUNC(GrpC!$V$14,4)=TRUNC(GrpC!$V$11,4),TRUNC(GrpC!$V$14,4)=TRUNC(GrpC!$V$12,4),TRUNC(GrpC!$V$14,4)=TRUNC(GrpC!$V$13,4)),VLOOKUP(GrpC!$P$14,GrpC!$P$4:$AC$7,14,0)),1,0)</f>
        <v>0</v>
      </c>
      <c r="Z24" s="107"/>
      <c r="AA24" s="107" t="n">
        <f aca="false">IF(VLOOKUP($C24,GrpC!$P$18:$X$21,9,0)+VLOOKUP($C24,GrpC!$P$18:$AD$21,15,0)&gt;0,MATCH($C24,GrpC!$P$18:$P$21,0),0)</f>
        <v>0</v>
      </c>
      <c r="AB24" s="107" t="n">
        <f aca="false">IF(VLOOKUP($C24,GrpC!$P$23:$X$26,9,0)+VLOOKUP($C24,GrpC!$P$23:$AD$26,15,0)&gt;0,MATCH($C24,GrpC!$P$23:$P$26,0),0)</f>
        <v>0</v>
      </c>
      <c r="AC24" s="107" t="n">
        <f aca="false">IF(VLOOKUP($C24,GrpC!$P$28:$X$31,9,0)+VLOOKUP($C24,GrpC!$P$28:$AD$31,15,0)&gt;0,MATCH($C24,GrpC!$P$28:$P$31,0),0)</f>
        <v>0</v>
      </c>
      <c r="AD24" s="107" t="n">
        <f aca="false">IF(VLOOKUP($C24,GrpC!$P$33:$X$36,9,0)+VLOOKUP($C24,GrpC!$P$33:$AD$36,15,0)&gt;0,MATCH($C24,GrpC!$P$33:$P$36,0),0)</f>
        <v>0</v>
      </c>
    </row>
    <row r="25" customFormat="false" ht="14.25" hidden="false" customHeight="true" outlineLevel="0" collapsed="false">
      <c r="D25" s="107"/>
      <c r="E25" s="107"/>
      <c r="G25" s="107"/>
      <c r="L25" s="107"/>
      <c r="M25" s="107"/>
      <c r="N25" s="107"/>
      <c r="O25" s="107"/>
      <c r="P25" s="107"/>
      <c r="Q25" s="107"/>
      <c r="S25" s="107"/>
      <c r="V25" s="107"/>
      <c r="W25" s="107"/>
      <c r="Y25" s="107"/>
      <c r="Z25" s="107"/>
      <c r="AA25" s="429" t="n">
        <f aca="false">SUM(AA21:AA24)</f>
        <v>0</v>
      </c>
      <c r="AB25" s="429" t="n">
        <f aca="false">SUM(AB21:AB24)</f>
        <v>0</v>
      </c>
      <c r="AC25" s="429" t="n">
        <f aca="false">SUM(AC21:AC24)</f>
        <v>0</v>
      </c>
      <c r="AD25" s="429" t="n">
        <f aca="false">SUM(AD21:AD24)</f>
        <v>0</v>
      </c>
      <c r="AE25" s="107" t="n">
        <f aca="false" t="array" ref="AE25:AE25">MAX(IF($AA25:$AD25&gt;0,COLUMN($AA25:$AD25)-COLUMN(Z$1),0))</f>
        <v>0</v>
      </c>
    </row>
    <row r="26" customFormat="false" ht="14.25" hidden="false" customHeight="true" outlineLevel="0" collapsed="false">
      <c r="D26" s="107"/>
      <c r="E26" s="107"/>
      <c r="G26" s="107"/>
      <c r="L26" s="107"/>
      <c r="M26" s="107"/>
      <c r="N26" s="107"/>
      <c r="O26" s="107"/>
      <c r="P26" s="107"/>
      <c r="Q26" s="107"/>
      <c r="S26" s="107"/>
      <c r="V26" s="107"/>
      <c r="W26" s="107"/>
      <c r="Y26" s="107"/>
      <c r="Z26" s="107"/>
    </row>
    <row r="27" customFormat="false" ht="14.25" hidden="false" customHeight="true" outlineLevel="0" collapsed="false">
      <c r="B27" s="371" t="str">
        <f aca="false">IF(OR($AE33&gt;0,$L29&lt;&gt;"",$L30&lt;&gt;"",$L31&lt;&gt;""),"","")</f>
        <v/>
      </c>
      <c r="C27" s="372" t="str">
        <f aca="false">Language!$E$95&amp;" D"</f>
        <v>Group D</v>
      </c>
      <c r="D27" s="373" t="str">
        <f aca="false">Language!$E$103</f>
        <v>Total</v>
      </c>
      <c r="E27" s="373"/>
      <c r="F27" s="373"/>
      <c r="G27" s="373"/>
      <c r="H27" s="373"/>
      <c r="I27" s="373"/>
      <c r="J27" s="374" t="str">
        <f aca="false">Language!$E$106</f>
        <v>Dir. Comp.(2)</v>
      </c>
      <c r="K27" s="374"/>
      <c r="L27" s="374"/>
      <c r="M27" s="374"/>
      <c r="N27" s="374"/>
      <c r="O27" s="374"/>
      <c r="P27" s="374" t="str">
        <f aca="false">Language!$E$107</f>
        <v>Dir. Comp.(3)</v>
      </c>
      <c r="Q27" s="374"/>
      <c r="R27" s="374"/>
      <c r="S27" s="374"/>
      <c r="T27" s="374"/>
      <c r="U27" s="375"/>
      <c r="V27" s="376"/>
      <c r="W27" s="377"/>
      <c r="Y27" s="107"/>
      <c r="Z27" s="107"/>
    </row>
    <row r="28" customFormat="false" ht="14.25" hidden="false" customHeight="true" outlineLevel="0" collapsed="false">
      <c r="D28" s="119" t="str">
        <f aca="false">Language!$E$97</f>
        <v>Pts</v>
      </c>
      <c r="E28" s="107" t="str">
        <f aca="false">Language!$E$98</f>
        <v>GD</v>
      </c>
      <c r="F28" s="378" t="str">
        <f aca="false">Language!$E$99</f>
        <v>Goals</v>
      </c>
      <c r="G28" s="378"/>
      <c r="H28" s="378"/>
      <c r="I28" s="107" t="str">
        <f aca="false">Language!$E$100</f>
        <v>Wins</v>
      </c>
      <c r="L28" s="119" t="str">
        <f aca="false">Language!$E$97</f>
        <v>Pts</v>
      </c>
      <c r="M28" s="119" t="str">
        <f aca="false">Language!$E$101</f>
        <v>Pen</v>
      </c>
      <c r="N28" s="119"/>
      <c r="O28" s="119"/>
      <c r="P28" s="119" t="str">
        <f aca="false">Language!$E$97</f>
        <v>Pts</v>
      </c>
      <c r="Q28" s="107" t="str">
        <f aca="false">Language!$E$98</f>
        <v>GD</v>
      </c>
      <c r="R28" s="378" t="str">
        <f aca="false">Language!$E$99</f>
        <v>Goals</v>
      </c>
      <c r="S28" s="378"/>
      <c r="T28" s="378"/>
      <c r="V28" s="107" t="str">
        <f aca="false">Language!$E$104</f>
        <v>Fair Play</v>
      </c>
      <c r="W28" s="379" t="str">
        <f aca="false">Language!$E$105</f>
        <v>Not clear</v>
      </c>
      <c r="Y28" s="107"/>
      <c r="Z28" s="107"/>
    </row>
    <row r="29" customFormat="false" ht="14.25" hidden="false" customHeight="true" outlineLevel="0" collapsed="false">
      <c r="B29" s="381" t="s">
        <v>58</v>
      </c>
      <c r="C29" s="430" t="str">
        <f aca="false">GrpD!$P$11</f>
        <v>France</v>
      </c>
      <c r="D29" s="383" t="n">
        <f aca="false">GrpD!$Q$11</f>
        <v>9</v>
      </c>
      <c r="E29" s="384" t="n">
        <f aca="false">GrpD!$R$11</f>
        <v>7</v>
      </c>
      <c r="F29" s="385" t="n">
        <f aca="false">GrpD!$S$11</f>
        <v>9</v>
      </c>
      <c r="G29" s="386" t="s">
        <v>74</v>
      </c>
      <c r="H29" s="387" t="n">
        <f aca="false">GrpD!$T$11</f>
        <v>2</v>
      </c>
      <c r="I29" s="388" t="n">
        <f aca="false">GrpD!$U$11</f>
        <v>3</v>
      </c>
      <c r="L29" s="389" t="str">
        <f aca="false">GrpD!$AD$11</f>
        <v/>
      </c>
      <c r="M29" s="390" t="str">
        <f aca="false">GrpD!$AE$11</f>
        <v/>
      </c>
      <c r="N29" s="391"/>
      <c r="O29" s="391"/>
      <c r="P29" s="392" t="str">
        <f aca="false" t="array" ref="P29:P29">IF($AE33=0,"",IF(INDEX($AA29:$AD32,1,$AE33)=0,"",INDEX($AF29:$AI31,INDEX($AA29:$AD32,1,$AE33),1)))</f>
        <v/>
      </c>
      <c r="Q29" s="393" t="str">
        <f aca="false" t="array" ref="Q29:Q29">IF($AE33=0,"",IF(INDEX($AA29:$AD32,1,$AE33)=0,"",INDEX($AF29:$AI31,INDEX($AA29:$AD32,1,$AE33),2)))</f>
        <v/>
      </c>
      <c r="R29" s="394" t="str">
        <f aca="false" t="array" ref="R29:R29">IF($AE33=0,"",IF(INDEX($AA29:$AD32,1,$AE33)=0,"",INDEX($AF29:$AI31,INDEX($AA29:$AD32,1,$AE33),3)))</f>
        <v/>
      </c>
      <c r="S29" s="395" t="s">
        <v>74</v>
      </c>
      <c r="T29" s="396" t="str">
        <f aca="false" t="array" ref="T29:T29">IF($AE33=0,"",IF(INDEX($AA29:$AD32,1,$AE33)=0,"",INDEX($AF29:$AI31,INDEX($AA29:$AD32,1,$AE33),4)))</f>
        <v/>
      </c>
      <c r="V29" s="397" t="n">
        <f aca="false">SUMIFS(FairPlayPoints1,FairPlayTeams1,$C29)+SUMIFS(FairPlayPoints2,FairPlayTeams2,$C29)</f>
        <v>0</v>
      </c>
      <c r="W29" s="398" t="str">
        <f aca="false">IF($Y29&gt;0,"•","")</f>
        <v/>
      </c>
      <c r="Y29" s="107" t="n">
        <f aca="false">IF(AND(OR(TRUNC(GrpD!$V$11,4)=TRUNC(GrpD!$V$12,4),TRUNC(GrpD!$V$11,4)=TRUNC(GrpD!$V$13,4),TRUNC(GrpD!$V$11,4)=TRUNC(GrpD!$V$14,4)),VLOOKUP(GrpD!$P$11,GrpD!$P$4:$AC$7,14,0)),1,0)</f>
        <v>0</v>
      </c>
      <c r="Z29" s="107"/>
      <c r="AA29" s="107" t="n">
        <f aca="false">IF(VLOOKUP($C29,GrpD!$P$18:$X$21,9,0)+VLOOKUP($C29,GrpD!$P$18:$AD$21,15,0)&gt;0,MATCH($C29,GrpD!$P$18:$P$21,0),0)</f>
        <v>0</v>
      </c>
      <c r="AB29" s="107" t="n">
        <f aca="false">IF(VLOOKUP($C29,GrpD!$P$23:$X$26,9,0)+VLOOKUP($C29,GrpD!$P$23:$AD$26,15,0)&gt;0,MATCH($C29,GrpD!$P$23:$P$26,0),0)</f>
        <v>0</v>
      </c>
      <c r="AC29" s="107" t="n">
        <f aca="false">IF(VLOOKUP($C29,GrpD!$P$28:$X$31,9,0)+VLOOKUP($C29,GrpD!$P$28:$AD$31,15,0)&gt;0,MATCH($C29,GrpD!$P$28:$P$31,0),0)</f>
        <v>0</v>
      </c>
      <c r="AD29" s="107" t="n">
        <f aca="false">IF(VLOOKUP($C29,GrpD!$P$33:$X$36,9,0)+VLOOKUP($C29,GrpD!$P$33:$AD$36,15,0)&gt;0,MATCH($C29,GrpD!$P$33:$P$36,0),0)</f>
        <v>0</v>
      </c>
      <c r="AF29" s="107" t="str">
        <f aca="false" t="array" ref="AF29:AF29">IF($AA33&gt;0,GrpD!$Q$18:$T$20,IF($AB33&gt;0,GrpD!$Q$23:$T$25,IF($AC33&gt;0,GrpD!$Q$28:$T$30,IF($AD33&gt;0,GrpD!$Q$33:$T$35,"0"))))</f>
        <v>0</v>
      </c>
      <c r="AG29" s="107"/>
      <c r="AH29" s="107"/>
      <c r="AI29" s="107"/>
    </row>
    <row r="30" customFormat="false" ht="14.25" hidden="false" customHeight="true" outlineLevel="0" collapsed="false">
      <c r="B30" s="381" t="s">
        <v>59</v>
      </c>
      <c r="C30" s="430" t="str">
        <f aca="false">GrpD!$P$12</f>
        <v>Netherlands</v>
      </c>
      <c r="D30" s="399" t="n">
        <f aca="false">GrpD!$Q$12</f>
        <v>6</v>
      </c>
      <c r="E30" s="400" t="n">
        <f aca="false">GrpD!$R$12</f>
        <v>1</v>
      </c>
      <c r="F30" s="401" t="n">
        <f aca="false">GrpD!$S$12</f>
        <v>5</v>
      </c>
      <c r="G30" s="402" t="s">
        <v>74</v>
      </c>
      <c r="H30" s="403" t="n">
        <f aca="false">GrpD!$T$12</f>
        <v>4</v>
      </c>
      <c r="I30" s="404" t="n">
        <f aca="false">GrpD!$U$12</f>
        <v>2</v>
      </c>
      <c r="L30" s="405" t="str">
        <f aca="false">GrpD!$AD$12</f>
        <v/>
      </c>
      <c r="M30" s="406" t="str">
        <f aca="false">GrpD!$AE$12</f>
        <v/>
      </c>
      <c r="N30" s="391"/>
      <c r="O30" s="391"/>
      <c r="P30" s="407" t="str">
        <f aca="false" t="array" ref="P30:P30">IF($AE33=0,"",IF(INDEX($AA29:$AD32,2,$AE33)=0,"",INDEX($AF29:$AI31,INDEX($AA29:$AD32,2,$AE33),1)))</f>
        <v/>
      </c>
      <c r="Q30" s="408" t="str">
        <f aca="false" t="array" ref="Q30:Q30">IF($AE33=0,"",IF(INDEX($AA29:$AD32,2,$AE33)=0,"",INDEX($AF29:$AI31,INDEX($AA29:$AD32,2,$AE33),2)))</f>
        <v/>
      </c>
      <c r="R30" s="409" t="str">
        <f aca="false" t="array" ref="R30:R30">IF($AE33=0,"",IF(INDEX($AA29:$AD32,2,$AE33)=0,"",INDEX($AF29:$AI31,INDEX($AA29:$AD32,2,$AE33),3)))</f>
        <v/>
      </c>
      <c r="S30" s="410" t="s">
        <v>74</v>
      </c>
      <c r="T30" s="411" t="str">
        <f aca="false" t="array" ref="T30:T30">IF($AE33=0,"",IF(INDEX($AA29:$AD32,2,$AE33)=0,"",INDEX($AF29:$AI31,INDEX($AA29:$AD32,2,$AE33),4)))</f>
        <v/>
      </c>
      <c r="V30" s="412" t="n">
        <f aca="false">SUMIFS(FairPlayPoints1,FairPlayTeams1,$C30)+SUMIFS(FairPlayPoints2,FairPlayTeams2,$C30)</f>
        <v>0</v>
      </c>
      <c r="W30" s="413" t="str">
        <f aca="false">IF($Y30&gt;0,"•","")</f>
        <v/>
      </c>
      <c r="Y30" s="107" t="n">
        <f aca="false">IF(AND(OR(TRUNC(GrpD!$V$12,4)=TRUNC(GrpD!$V$11,4),TRUNC(GrpD!$V$12,4)=TRUNC(GrpD!$V$13,4),TRUNC(GrpD!$V$12,4)=TRUNC(GrpD!$V$14,4)),VLOOKUP(GrpD!$P$12,GrpD!$P$4:$AC$7,14,0)),1,0)</f>
        <v>0</v>
      </c>
      <c r="Z30" s="107"/>
      <c r="AA30" s="107" t="n">
        <f aca="false">IF(VLOOKUP($C30,GrpD!$P$18:$X$21,9,0)+VLOOKUP($C30,GrpD!$P$18:$AD$21,15,0)&gt;0,MATCH($C30,GrpD!$P$18:$P$21,0),0)</f>
        <v>0</v>
      </c>
      <c r="AB30" s="107" t="n">
        <f aca="false">IF(VLOOKUP($C30,GrpD!$P$23:$X$26,9,0)+VLOOKUP($C30,GrpD!$P$23:$AD$26,15,0)&gt;0,MATCH($C30,GrpD!$P$23:$P$26,0),0)</f>
        <v>0</v>
      </c>
      <c r="AC30" s="107" t="n">
        <f aca="false">IF(VLOOKUP($C30,GrpD!$P$28:$X$31,9,0)+VLOOKUP($C30,GrpD!$P$28:$AD$31,15,0)&gt;0,MATCH($C30,GrpD!$P$28:$P$31,0),0)</f>
        <v>0</v>
      </c>
      <c r="AD30" s="107" t="n">
        <f aca="false">IF(VLOOKUP($C30,GrpD!$P$33:$X$36,9,0)+VLOOKUP($C30,GrpD!$P$33:$AD$36,15,0)&gt;0,MATCH($C30,GrpD!$P$33:$P$36,0),0)</f>
        <v>0</v>
      </c>
      <c r="AF30" s="107"/>
      <c r="AG30" s="107"/>
      <c r="AH30" s="107"/>
      <c r="AI30" s="107"/>
    </row>
    <row r="31" customFormat="false" ht="14.25" hidden="false" customHeight="true" outlineLevel="0" collapsed="false">
      <c r="B31" s="381" t="s">
        <v>75</v>
      </c>
      <c r="C31" s="430" t="str">
        <f aca="false">GrpD!$P$13</f>
        <v>Austria</v>
      </c>
      <c r="D31" s="399" t="n">
        <f aca="false">GrpD!$Q$13</f>
        <v>3</v>
      </c>
      <c r="E31" s="400" t="n">
        <f aca="false">GrpD!$R$13</f>
        <v>-4</v>
      </c>
      <c r="F31" s="401" t="n">
        <f aca="false">GrpD!$S$13</f>
        <v>3</v>
      </c>
      <c r="G31" s="402" t="s">
        <v>74</v>
      </c>
      <c r="H31" s="403" t="n">
        <f aca="false">GrpD!$T$13</f>
        <v>7</v>
      </c>
      <c r="I31" s="404" t="n">
        <f aca="false">GrpD!$U$13</f>
        <v>1</v>
      </c>
      <c r="L31" s="405" t="str">
        <f aca="false">GrpD!$AD$13</f>
        <v/>
      </c>
      <c r="M31" s="406" t="str">
        <f aca="false">GrpD!$AE$13</f>
        <v/>
      </c>
      <c r="N31" s="391"/>
      <c r="O31" s="391"/>
      <c r="P31" s="407" t="str">
        <f aca="false" t="array" ref="P31:P31">IF($AE33=0,"",IF(INDEX($AA29:$AD32,3,$AE33)=0,"",INDEX($AF29:$AI31,INDEX($AA29:$AD32,3,$AE33),1)))</f>
        <v/>
      </c>
      <c r="Q31" s="408" t="str">
        <f aca="false" t="array" ref="Q31:Q31">IF($AE33=0,"",IF(INDEX($AA29:$AD32,3,$AE33)=0,"",INDEX($AF29:$AI31,INDEX($AA29:$AD32,3,$AE33),2)))</f>
        <v/>
      </c>
      <c r="R31" s="409" t="str">
        <f aca="false" t="array" ref="R31:R31">IF($AE33=0,"",IF(INDEX($AA29:$AD32,3,$AE33)=0,"",INDEX($AF29:$AI31,INDEX($AA29:$AD32,3,$AE33),3)))</f>
        <v/>
      </c>
      <c r="S31" s="410" t="s">
        <v>74</v>
      </c>
      <c r="T31" s="411" t="str">
        <f aca="false" t="array" ref="T31:T31">IF($AE33=0,"",IF(INDEX($AA29:$AD32,3,$AE33)=0,"",INDEX($AF29:$AI31,INDEX($AA29:$AD32,3,$AE33),4)))</f>
        <v/>
      </c>
      <c r="V31" s="412" t="n">
        <f aca="false">SUMIFS(FairPlayPoints1,FairPlayTeams1,$C31)+SUMIFS(FairPlayPoints2,FairPlayTeams2,$C31)</f>
        <v>0</v>
      </c>
      <c r="W31" s="413" t="str">
        <f aca="false">IF($Y31&gt;0,"•","")</f>
        <v/>
      </c>
      <c r="Y31" s="107" t="n">
        <f aca="false">IF(AND(OR(TRUNC(GrpD!$V$13,4)=TRUNC(GrpD!$V$11,4),TRUNC(GrpD!$V$13,4)=TRUNC(GrpD!$V$12,4),TRUNC(GrpD!$V$13,4)=TRUNC(GrpD!$V$14,4)),VLOOKUP(GrpD!$P$13,GrpD!$P$4:$AC$7,14,0)),1,0)</f>
        <v>0</v>
      </c>
      <c r="Z31" s="107"/>
      <c r="AA31" s="107" t="n">
        <f aca="false">IF(VLOOKUP($C31,GrpD!$P$18:$X$21,9,0)+VLOOKUP($C31,GrpD!$P$18:$AD$21,15,0)&gt;0,MATCH($C31,GrpD!$P$18:$P$21,0),0)</f>
        <v>0</v>
      </c>
      <c r="AB31" s="107" t="n">
        <f aca="false">IF(VLOOKUP($C31,GrpD!$P$23:$X$26,9,0)+VLOOKUP($C31,GrpD!$P$23:$AD$26,15,0)&gt;0,MATCH($C31,GrpD!$P$23:$P$26,0),0)</f>
        <v>0</v>
      </c>
      <c r="AC31" s="107" t="n">
        <f aca="false">IF(VLOOKUP($C31,GrpD!$P$28:$X$31,9,0)+VLOOKUP($C31,GrpD!$P$28:$AD$31,15,0)&gt;0,MATCH($C31,GrpD!$P$28:$P$31,0),0)</f>
        <v>0</v>
      </c>
      <c r="AD31" s="107" t="n">
        <f aca="false">IF(VLOOKUP($C31,GrpD!$P$33:$X$36,9,0)+VLOOKUP($C31,GrpD!$P$33:$AD$36,15,0)&gt;0,MATCH($C31,GrpD!$P$33:$P$36,0),0)</f>
        <v>0</v>
      </c>
      <c r="AF31" s="107"/>
      <c r="AG31" s="107"/>
      <c r="AH31" s="107"/>
      <c r="AI31" s="107"/>
    </row>
    <row r="32" customFormat="false" ht="14.25" hidden="false" customHeight="true" outlineLevel="0" collapsed="false">
      <c r="B32" s="381" t="s">
        <v>76</v>
      </c>
      <c r="C32" s="430" t="str">
        <f aca="false">GrpD!$P$14</f>
        <v>Poland</v>
      </c>
      <c r="D32" s="414" t="n">
        <f aca="false">GrpD!$Q$14</f>
        <v>0</v>
      </c>
      <c r="E32" s="415" t="n">
        <f aca="false">GrpD!$R$14</f>
        <v>-4</v>
      </c>
      <c r="F32" s="416" t="n">
        <f aca="false">GrpD!$S$14</f>
        <v>2</v>
      </c>
      <c r="G32" s="417" t="s">
        <v>74</v>
      </c>
      <c r="H32" s="418" t="n">
        <f aca="false">GrpD!$T$14</f>
        <v>6</v>
      </c>
      <c r="I32" s="419" t="n">
        <f aca="false">GrpD!$U$14</f>
        <v>0</v>
      </c>
      <c r="L32" s="420" t="str">
        <f aca="false">GrpD!$AD$14</f>
        <v/>
      </c>
      <c r="M32" s="421" t="str">
        <f aca="false">GrpD!$AE$14</f>
        <v/>
      </c>
      <c r="N32" s="391"/>
      <c r="O32" s="391"/>
      <c r="P32" s="422" t="str">
        <f aca="false" t="array" ref="P32:P32">IF($AE33=0,"",IF(INDEX($AA29:$AD32,4,$AE33)=0,"",INDEX($AF29:$AI31,INDEX($AA29:$AD32,4,$AE33),1)))</f>
        <v/>
      </c>
      <c r="Q32" s="423" t="str">
        <f aca="false" t="array" ref="Q32:Q32">IF($AE33=0,"",IF(INDEX($AA29:$AD32,4,$AE33)=0,"",INDEX($AF29:$AI31,INDEX($AA29:$AD32,4,$AE33),2)))</f>
        <v/>
      </c>
      <c r="R32" s="424" t="str">
        <f aca="false" t="array" ref="R32:R32">IF($AE33=0,"",IF(INDEX($AA29:$AD32,4,$AE33)=0,"",INDEX($AF29:$AI31,INDEX($AA29:$AD32,4,$AE33),3)))</f>
        <v/>
      </c>
      <c r="S32" s="425" t="s">
        <v>74</v>
      </c>
      <c r="T32" s="426" t="str">
        <f aca="false" t="array" ref="T32:T32">IF($AE33=0,"",IF(INDEX($AA29:$AD32,4,$AE33)=0,"",INDEX($AF29:$AI31,INDEX($AA29:$AD32,4,$AE33),4)))</f>
        <v/>
      </c>
      <c r="V32" s="427" t="n">
        <f aca="false">SUMIFS(FairPlayPoints1,FairPlayTeams1,$C32)+SUMIFS(FairPlayPoints2,FairPlayTeams2,$C32)</f>
        <v>0</v>
      </c>
      <c r="W32" s="428" t="str">
        <f aca="false">IF($Y32&gt;0,"•","")</f>
        <v/>
      </c>
      <c r="Y32" s="107" t="n">
        <f aca="false">IF(AND(OR(TRUNC(GrpD!$V$14,4)=TRUNC(GrpD!$V$11,4),TRUNC(GrpD!$V$14,4)=TRUNC(GrpD!$V$12,4),TRUNC(GrpD!$V$14,4)=TRUNC(GrpD!$V$13,4)),VLOOKUP(GrpD!$P$14,GrpD!$P$4:$AC$7,14,0)),1,0)</f>
        <v>0</v>
      </c>
      <c r="Z32" s="107"/>
      <c r="AA32" s="107" t="n">
        <f aca="false">IF(VLOOKUP($C32,GrpD!$P$18:$X$21,9,0)+VLOOKUP($C32,GrpD!$P$18:$AD$21,15,0)&gt;0,MATCH($C32,GrpD!$P$18:$P$21,0),0)</f>
        <v>0</v>
      </c>
      <c r="AB32" s="107" t="n">
        <f aca="false">IF(VLOOKUP($C32,GrpD!$P$23:$X$26,9,0)+VLOOKUP($C32,GrpD!$P$23:$AD$26,15,0)&gt;0,MATCH($C32,GrpD!$P$23:$P$26,0),0)</f>
        <v>0</v>
      </c>
      <c r="AC32" s="107" t="n">
        <f aca="false">IF(VLOOKUP($C32,GrpD!$P$28:$X$31,9,0)+VLOOKUP($C32,GrpD!$P$28:$AD$31,15,0)&gt;0,MATCH($C32,GrpD!$P$28:$P$31,0),0)</f>
        <v>0</v>
      </c>
      <c r="AD32" s="107" t="n">
        <f aca="false">IF(VLOOKUP($C32,GrpD!$P$33:$X$36,9,0)+VLOOKUP($C32,GrpD!$P$33:$AD$36,15,0)&gt;0,MATCH($C32,GrpD!$P$33:$P$36,0),0)</f>
        <v>0</v>
      </c>
    </row>
    <row r="33" customFormat="false" ht="14.25" hidden="false" customHeight="true" outlineLevel="0" collapsed="false">
      <c r="D33" s="107"/>
      <c r="E33" s="107"/>
      <c r="G33" s="107"/>
      <c r="L33" s="107"/>
      <c r="M33" s="107"/>
      <c r="N33" s="107"/>
      <c r="O33" s="107"/>
      <c r="P33" s="107"/>
      <c r="Q33" s="107"/>
      <c r="S33" s="107"/>
      <c r="V33" s="107"/>
      <c r="W33" s="107"/>
      <c r="Y33" s="107"/>
      <c r="Z33" s="107"/>
      <c r="AA33" s="429" t="n">
        <f aca="false">SUM(AA29:AA32)</f>
        <v>0</v>
      </c>
      <c r="AB33" s="429" t="n">
        <f aca="false">SUM(AB29:AB32)</f>
        <v>0</v>
      </c>
      <c r="AC33" s="429" t="n">
        <f aca="false">SUM(AC29:AC32)</f>
        <v>0</v>
      </c>
      <c r="AD33" s="429" t="n">
        <f aca="false">SUM(AD29:AD32)</f>
        <v>0</v>
      </c>
      <c r="AE33" s="107" t="n">
        <f aca="false" t="array" ref="AE33:AE33">MAX(IF($AA33:$AD33&gt;0,COLUMN($AA33:$AD33)-COLUMN(Z$1),0))</f>
        <v>0</v>
      </c>
    </row>
    <row r="34" customFormat="false" ht="14.25" hidden="false" customHeight="true" outlineLevel="0" collapsed="false">
      <c r="D34" s="107"/>
      <c r="E34" s="107"/>
      <c r="G34" s="107"/>
      <c r="L34" s="107"/>
      <c r="M34" s="107"/>
      <c r="N34" s="107"/>
      <c r="O34" s="107"/>
      <c r="P34" s="107"/>
      <c r="Q34" s="107"/>
      <c r="S34" s="107"/>
      <c r="V34" s="107"/>
      <c r="W34" s="107"/>
      <c r="Y34" s="107"/>
      <c r="Z34" s="107"/>
    </row>
    <row r="35" customFormat="false" ht="14.25" hidden="false" customHeight="true" outlineLevel="0" collapsed="false">
      <c r="B35" s="371" t="str">
        <f aca="false">IF(OR($AE41&gt;0,$L37&lt;&gt;"",$L38&lt;&gt;"",$L39&lt;&gt;""),"","")</f>
        <v/>
      </c>
      <c r="C35" s="372" t="str">
        <f aca="false">Language!$E$95&amp;" E"</f>
        <v>Group E</v>
      </c>
      <c r="D35" s="373" t="str">
        <f aca="false">Language!$E$103</f>
        <v>Total</v>
      </c>
      <c r="E35" s="373"/>
      <c r="F35" s="373"/>
      <c r="G35" s="373"/>
      <c r="H35" s="373"/>
      <c r="I35" s="373"/>
      <c r="J35" s="374" t="str">
        <f aca="false">Language!$E$106</f>
        <v>Dir. Comp.(2)</v>
      </c>
      <c r="K35" s="374"/>
      <c r="L35" s="374"/>
      <c r="M35" s="374"/>
      <c r="N35" s="374"/>
      <c r="O35" s="374"/>
      <c r="P35" s="374" t="str">
        <f aca="false">Language!$E$107</f>
        <v>Dir. Comp.(3)</v>
      </c>
      <c r="Q35" s="374"/>
      <c r="R35" s="374"/>
      <c r="S35" s="374"/>
      <c r="T35" s="374"/>
      <c r="U35" s="375"/>
      <c r="V35" s="376"/>
      <c r="W35" s="377"/>
      <c r="Y35" s="107"/>
      <c r="Z35" s="107"/>
    </row>
    <row r="36" customFormat="false" ht="14.25" hidden="false" customHeight="true" outlineLevel="0" collapsed="false">
      <c r="D36" s="119" t="str">
        <f aca="false">Language!$E$97</f>
        <v>Pts</v>
      </c>
      <c r="E36" s="107" t="str">
        <f aca="false">Language!$E$98</f>
        <v>GD</v>
      </c>
      <c r="F36" s="378" t="str">
        <f aca="false">Language!$E$99</f>
        <v>Goals</v>
      </c>
      <c r="G36" s="378"/>
      <c r="H36" s="378"/>
      <c r="I36" s="107" t="str">
        <f aca="false">Language!$E$100</f>
        <v>Wins</v>
      </c>
      <c r="L36" s="119" t="str">
        <f aca="false">Language!$E$97</f>
        <v>Pts</v>
      </c>
      <c r="M36" s="119" t="str">
        <f aca="false">Language!$E$101</f>
        <v>Pen</v>
      </c>
      <c r="N36" s="119"/>
      <c r="O36" s="119"/>
      <c r="P36" s="119" t="str">
        <f aca="false">Language!$E$97</f>
        <v>Pts</v>
      </c>
      <c r="Q36" s="107" t="str">
        <f aca="false">Language!$E$98</f>
        <v>GD</v>
      </c>
      <c r="R36" s="378" t="str">
        <f aca="false">Language!$E$99</f>
        <v>Goals</v>
      </c>
      <c r="S36" s="378"/>
      <c r="T36" s="378"/>
      <c r="V36" s="107" t="str">
        <f aca="false">Language!$E$104</f>
        <v>Fair Play</v>
      </c>
      <c r="W36" s="379" t="str">
        <f aca="false">Language!$E$105</f>
        <v>Not clear</v>
      </c>
      <c r="Y36" s="107"/>
      <c r="Z36" s="107"/>
    </row>
    <row r="37" customFormat="false" ht="14.25" hidden="false" customHeight="true" outlineLevel="0" collapsed="false">
      <c r="B37" s="381" t="s">
        <v>58</v>
      </c>
      <c r="C37" s="430" t="str">
        <f aca="false">GrpE!$P$11</f>
        <v>Belgium</v>
      </c>
      <c r="D37" s="383" t="n">
        <f aca="false">GrpE!$Q$11</f>
        <v>9</v>
      </c>
      <c r="E37" s="384" t="n">
        <f aca="false">GrpE!$R$11</f>
        <v>7</v>
      </c>
      <c r="F37" s="385" t="n">
        <f aca="false">GrpE!$S$11</f>
        <v>7</v>
      </c>
      <c r="G37" s="386" t="s">
        <v>74</v>
      </c>
      <c r="H37" s="387" t="n">
        <f aca="false">GrpE!$T$11</f>
        <v>0</v>
      </c>
      <c r="I37" s="388" t="n">
        <f aca="false">GrpE!$U$11</f>
        <v>3</v>
      </c>
      <c r="L37" s="389" t="str">
        <f aca="false">GrpE!$AD$11</f>
        <v/>
      </c>
      <c r="M37" s="390" t="str">
        <f aca="false">GrpE!$AE$11</f>
        <v/>
      </c>
      <c r="N37" s="391"/>
      <c r="O37" s="391"/>
      <c r="P37" s="392" t="str">
        <f aca="false" t="array" ref="P37:P37">IF($AE41=0,"",IF(INDEX($AA37:$AD40,1,$AE41)=0,"",INDEX($AF37:$AI39,INDEX($AA37:$AD40,1,$AE41),1)))</f>
        <v/>
      </c>
      <c r="Q37" s="393" t="str">
        <f aca="false" t="array" ref="Q37:Q37">IF($AE41=0,"",IF(INDEX($AA37:$AD40,1,$AE41)=0,"",INDEX($AF37:$AI39,INDEX($AA37:$AD40,1,$AE41),2)))</f>
        <v/>
      </c>
      <c r="R37" s="394" t="str">
        <f aca="false" t="array" ref="R37:R37">IF($AE41=0,"",IF(INDEX($AA37:$AD40,1,$AE41)=0,"",INDEX($AF37:$AI39,INDEX($AA37:$AD40,1,$AE41),3)))</f>
        <v/>
      </c>
      <c r="S37" s="395" t="s">
        <v>74</v>
      </c>
      <c r="T37" s="396" t="str">
        <f aca="false" t="array" ref="T37:T37">IF($AE41=0,"",IF(INDEX($AA37:$AD40,1,$AE41)=0,"",INDEX($AF37:$AI39,INDEX($AA37:$AD40,1,$AE41),4)))</f>
        <v/>
      </c>
      <c r="V37" s="397" t="n">
        <f aca="false">SUMIFS(FairPlayPoints1,FairPlayTeams1,$C37)+SUMIFS(FairPlayPoints2,FairPlayTeams2,$C37)</f>
        <v>0</v>
      </c>
      <c r="W37" s="398" t="str">
        <f aca="false">IF($Y37&gt;0,"•","")</f>
        <v/>
      </c>
      <c r="Y37" s="107" t="n">
        <f aca="false">IF(AND(OR(TRUNC(GrpE!$V$11,4)=TRUNC(GrpE!$V$12,4),TRUNC(GrpE!$V$11,4)=TRUNC(GrpE!$V$13,4),TRUNC(GrpE!$V$11,4)=TRUNC(GrpE!$V$14,4)),VLOOKUP(GrpE!$P$11,GrpE!$P$4:$AC$7,14,0)),1,0)</f>
        <v>0</v>
      </c>
      <c r="Z37" s="107"/>
      <c r="AA37" s="107" t="n">
        <f aca="false">IF(VLOOKUP($C37,GrpE!$P$18:$X$21,9,0)+VLOOKUP($C37,GrpE!$P$18:$AD$21,15,0)&gt;0,MATCH($C37,GrpE!$P$18:$P$21,0),0)</f>
        <v>0</v>
      </c>
      <c r="AB37" s="107" t="n">
        <f aca="false">IF(VLOOKUP($C37,GrpE!$P$23:$X$26,9,0)+VLOOKUP($C37,GrpE!$P$23:$AD$26,15,0)&gt;0,MATCH($C37,GrpE!$P$23:$P$26,0),0)</f>
        <v>0</v>
      </c>
      <c r="AC37" s="107" t="n">
        <f aca="false">IF(VLOOKUP($C37,GrpE!$P$28:$X$31,9,0)+VLOOKUP($C37,GrpE!$P$28:$AD$31,15,0)&gt;0,MATCH($C37,GrpE!$P$28:$P$31,0),0)</f>
        <v>0</v>
      </c>
      <c r="AD37" s="107" t="n">
        <f aca="false">IF(VLOOKUP($C37,GrpE!$P$33:$X$36,9,0)+VLOOKUP($C37,GrpE!$P$33:$AD$36,15,0)&gt;0,MATCH($C37,GrpE!$P$33:$P$36,0),0)</f>
        <v>0</v>
      </c>
      <c r="AF37" s="107" t="str">
        <f aca="false" t="array" ref="AF37:AF37">IF($AA41&gt;0,GrpE!$Q$18:$T$20,IF($AB41&gt;0,GrpE!$Q$23:$T$25,IF($AC41&gt;0,GrpE!$Q$28:$T$30,IF($AD41&gt;0,GrpE!$Q$33:$T$35,"0"))))</f>
        <v>0</v>
      </c>
      <c r="AG37" s="107"/>
      <c r="AH37" s="107"/>
      <c r="AI37" s="107"/>
    </row>
    <row r="38" customFormat="false" ht="14.25" hidden="false" customHeight="true" outlineLevel="0" collapsed="false">
      <c r="B38" s="381" t="s">
        <v>59</v>
      </c>
      <c r="C38" s="430" t="str">
        <f aca="false">GrpE!$P$12</f>
        <v>Ukraine</v>
      </c>
      <c r="D38" s="399" t="n">
        <f aca="false">GrpE!$Q$12</f>
        <v>6</v>
      </c>
      <c r="E38" s="400" t="n">
        <f aca="false">GrpE!$R$12</f>
        <v>0</v>
      </c>
      <c r="F38" s="401" t="n">
        <f aca="false">GrpE!$S$12</f>
        <v>3</v>
      </c>
      <c r="G38" s="402" t="s">
        <v>74</v>
      </c>
      <c r="H38" s="403" t="n">
        <f aca="false">GrpE!$T$12</f>
        <v>3</v>
      </c>
      <c r="I38" s="404" t="n">
        <f aca="false">GrpE!$U$12</f>
        <v>2</v>
      </c>
      <c r="L38" s="405" t="str">
        <f aca="false">GrpE!$AD$12</f>
        <v/>
      </c>
      <c r="M38" s="406" t="str">
        <f aca="false">GrpE!$AE$12</f>
        <v/>
      </c>
      <c r="N38" s="391"/>
      <c r="O38" s="391"/>
      <c r="P38" s="407" t="str">
        <f aca="false" t="array" ref="P38:P38">IF($AE41=0,"",IF(INDEX($AA37:$AD40,2,$AE41)=0,"",INDEX($AF37:$AI39,INDEX($AA37:$AD40,2,$AE41),1)))</f>
        <v/>
      </c>
      <c r="Q38" s="408" t="str">
        <f aca="false" t="array" ref="Q38:Q38">IF($AE41=0,"",IF(INDEX($AA37:$AD40,2,$AE41)=0,"",INDEX($AF37:$AI39,INDEX($AA37:$AD40,2,$AE41),2)))</f>
        <v/>
      </c>
      <c r="R38" s="409" t="str">
        <f aca="false" t="array" ref="R38:R38">IF($AE41=0,"",IF(INDEX($AA37:$AD40,2,$AE41)=0,"",INDEX($AF37:$AI39,INDEX($AA37:$AD40,2,$AE41),3)))</f>
        <v/>
      </c>
      <c r="S38" s="410" t="s">
        <v>74</v>
      </c>
      <c r="T38" s="411" t="str">
        <f aca="false" t="array" ref="T38:T38">IF($AE41=0,"",IF(INDEX($AA37:$AD40,2,$AE41)=0,"",INDEX($AF37:$AI39,INDEX($AA37:$AD40,2,$AE41),4)))</f>
        <v/>
      </c>
      <c r="V38" s="412" t="n">
        <f aca="false">SUMIFS(FairPlayPoints1,FairPlayTeams1,$C38)+SUMIFS(FairPlayPoints2,FairPlayTeams2,$C38)</f>
        <v>0</v>
      </c>
      <c r="W38" s="413" t="str">
        <f aca="false">IF($Y38&gt;0,"•","")</f>
        <v/>
      </c>
      <c r="Y38" s="107" t="n">
        <f aca="false">IF(AND(OR(TRUNC(GrpE!$V$12,4)=TRUNC(GrpE!$V$11,4),TRUNC(GrpE!$V$12,4)=TRUNC(GrpE!$V$13,4),TRUNC(GrpE!$V$12,4)=TRUNC(GrpE!$V$14,4)),VLOOKUP(GrpE!$P$12,GrpE!$P$4:$AC$7,14,0)),1,0)</f>
        <v>0</v>
      </c>
      <c r="Z38" s="107"/>
      <c r="AA38" s="107" t="n">
        <f aca="false">IF(VLOOKUP($C38,GrpE!$P$18:$X$21,9,0)+VLOOKUP($C38,GrpE!$P$18:$AD$21,15,0)&gt;0,MATCH($C38,GrpE!$P$18:$P$21,0),0)</f>
        <v>0</v>
      </c>
      <c r="AB38" s="107" t="n">
        <f aca="false">IF(VLOOKUP($C38,GrpE!$P$23:$X$26,9,0)+VLOOKUP($C38,GrpE!$P$23:$AD$26,15,0)&gt;0,MATCH($C38,GrpE!$P$23:$P$26,0),0)</f>
        <v>0</v>
      </c>
      <c r="AC38" s="107" t="n">
        <f aca="false">IF(VLOOKUP($C38,GrpE!$P$28:$X$31,9,0)+VLOOKUP($C38,GrpE!$P$28:$AD$31,15,0)&gt;0,MATCH($C38,GrpE!$P$28:$P$31,0),0)</f>
        <v>0</v>
      </c>
      <c r="AD38" s="107" t="n">
        <f aca="false">IF(VLOOKUP($C38,GrpE!$P$33:$X$36,9,0)+VLOOKUP($C38,GrpE!$P$33:$AD$36,15,0)&gt;0,MATCH($C38,GrpE!$P$33:$P$36,0),0)</f>
        <v>0</v>
      </c>
      <c r="AF38" s="107"/>
      <c r="AG38" s="107"/>
      <c r="AH38" s="107"/>
      <c r="AI38" s="107"/>
    </row>
    <row r="39" customFormat="false" ht="14.25" hidden="false" customHeight="true" outlineLevel="0" collapsed="false">
      <c r="B39" s="381" t="s">
        <v>75</v>
      </c>
      <c r="C39" s="430" t="str">
        <f aca="false">GrpE!$P$13</f>
        <v>Romania</v>
      </c>
      <c r="D39" s="399" t="n">
        <f aca="false">GrpE!$Q$13</f>
        <v>3</v>
      </c>
      <c r="E39" s="400" t="n">
        <f aca="false">GrpE!$R$13</f>
        <v>-3</v>
      </c>
      <c r="F39" s="401" t="n">
        <f aca="false">GrpE!$S$13</f>
        <v>1</v>
      </c>
      <c r="G39" s="402" t="s">
        <v>74</v>
      </c>
      <c r="H39" s="403" t="n">
        <f aca="false">GrpE!$T$13</f>
        <v>4</v>
      </c>
      <c r="I39" s="404" t="n">
        <f aca="false">GrpE!$U$13</f>
        <v>1</v>
      </c>
      <c r="L39" s="405" t="str">
        <f aca="false">GrpE!$AD$13</f>
        <v/>
      </c>
      <c r="M39" s="406" t="str">
        <f aca="false">GrpE!$AE$13</f>
        <v/>
      </c>
      <c r="N39" s="391"/>
      <c r="O39" s="391"/>
      <c r="P39" s="407" t="str">
        <f aca="false" t="array" ref="P39:P39">IF($AE41=0,"",IF(INDEX($AA37:$AD40,3,$AE41)=0,"",INDEX($AF37:$AI39,INDEX($AA37:$AD40,3,$AE41),1)))</f>
        <v/>
      </c>
      <c r="Q39" s="408" t="str">
        <f aca="false" t="array" ref="Q39:Q39">IF($AE41=0,"",IF(INDEX($AA37:$AD40,3,$AE41)=0,"",INDEX($AF37:$AI39,INDEX($AA37:$AD40,3,$AE41),2)))</f>
        <v/>
      </c>
      <c r="R39" s="409" t="str">
        <f aca="false" t="array" ref="R39:R39">IF($AE41=0,"",IF(INDEX($AA37:$AD40,3,$AE41)=0,"",INDEX($AF37:$AI39,INDEX($AA37:$AD40,3,$AE41),3)))</f>
        <v/>
      </c>
      <c r="S39" s="410" t="s">
        <v>74</v>
      </c>
      <c r="T39" s="411" t="str">
        <f aca="false" t="array" ref="T39:T39">IF($AE41=0,"",IF(INDEX($AA37:$AD40,3,$AE41)=0,"",INDEX($AF37:$AI39,INDEX($AA37:$AD40,3,$AE41),4)))</f>
        <v/>
      </c>
      <c r="V39" s="412" t="n">
        <f aca="false">SUMIFS(FairPlayPoints1,FairPlayTeams1,$C39)+SUMIFS(FairPlayPoints2,FairPlayTeams2,$C39)</f>
        <v>0</v>
      </c>
      <c r="W39" s="413" t="str">
        <f aca="false">IF($Y39&gt;0,"•","")</f>
        <v/>
      </c>
      <c r="Y39" s="107" t="n">
        <f aca="false">IF(AND(OR(TRUNC(GrpE!$V$13,4)=TRUNC(GrpE!$V$11,4),TRUNC(GrpE!$V$13,4)=TRUNC(GrpE!$V$12,4),TRUNC(GrpE!$V$13,4)=TRUNC(GrpE!$V$14,4)),VLOOKUP(GrpE!$P$13,GrpE!$P$4:$AC$7,14,0)),1,0)</f>
        <v>0</v>
      </c>
      <c r="Z39" s="107"/>
      <c r="AA39" s="107" t="n">
        <f aca="false">IF(VLOOKUP($C39,GrpE!$P$18:$X$21,9,0)+VLOOKUP($C39,GrpE!$P$18:$AD$21,15,0)&gt;0,MATCH($C39,GrpE!$P$18:$P$21,0),0)</f>
        <v>0</v>
      </c>
      <c r="AB39" s="107" t="n">
        <f aca="false">IF(VLOOKUP($C39,GrpE!$P$23:$X$26,9,0)+VLOOKUP($C39,GrpE!$P$23:$AD$26,15,0)&gt;0,MATCH($C39,GrpE!$P$23:$P$26,0),0)</f>
        <v>0</v>
      </c>
      <c r="AC39" s="107" t="n">
        <f aca="false">IF(VLOOKUP($C39,GrpE!$P$28:$X$31,9,0)+VLOOKUP($C39,GrpE!$P$28:$AD$31,15,0)&gt;0,MATCH($C39,GrpE!$P$28:$P$31,0),0)</f>
        <v>0</v>
      </c>
      <c r="AD39" s="107" t="n">
        <f aca="false">IF(VLOOKUP($C39,GrpE!$P$33:$X$36,9,0)+VLOOKUP($C39,GrpE!$P$33:$AD$36,15,0)&gt;0,MATCH($C39,GrpE!$P$33:$P$36,0),0)</f>
        <v>0</v>
      </c>
      <c r="AF39" s="107"/>
      <c r="AG39" s="107"/>
      <c r="AH39" s="107"/>
      <c r="AI39" s="107"/>
    </row>
    <row r="40" customFormat="false" ht="14.25" hidden="false" customHeight="true" outlineLevel="0" collapsed="false">
      <c r="B40" s="381" t="s">
        <v>76</v>
      </c>
      <c r="C40" s="430" t="str">
        <f aca="false">GrpE!$P$14</f>
        <v>Slovakia</v>
      </c>
      <c r="D40" s="414" t="n">
        <f aca="false">GrpE!$Q$14</f>
        <v>0</v>
      </c>
      <c r="E40" s="415" t="n">
        <f aca="false">GrpE!$R$14</f>
        <v>-4</v>
      </c>
      <c r="F40" s="416" t="n">
        <f aca="false">GrpE!$S$14</f>
        <v>1</v>
      </c>
      <c r="G40" s="417" t="s">
        <v>74</v>
      </c>
      <c r="H40" s="418" t="n">
        <f aca="false">GrpE!$T$14</f>
        <v>5</v>
      </c>
      <c r="I40" s="419" t="n">
        <f aca="false">GrpE!$U$14</f>
        <v>0</v>
      </c>
      <c r="L40" s="420" t="str">
        <f aca="false">GrpE!$AD$14</f>
        <v/>
      </c>
      <c r="M40" s="421" t="str">
        <f aca="false">GrpE!$AE$14</f>
        <v/>
      </c>
      <c r="N40" s="391"/>
      <c r="O40" s="391"/>
      <c r="P40" s="422" t="str">
        <f aca="false" t="array" ref="P40:P40">IF($AE41=0,"",IF(INDEX($AA37:$AD40,4,$AE41)=0,"",INDEX($AF37:$AI39,INDEX($AA37:$AD40,4,$AE41),1)))</f>
        <v/>
      </c>
      <c r="Q40" s="423" t="str">
        <f aca="false" t="array" ref="Q40:Q40">IF($AE41=0,"",IF(INDEX($AA37:$AD40,4,$AE41)=0,"",INDEX($AF37:$AI39,INDEX($AA37:$AD40,4,$AE41),2)))</f>
        <v/>
      </c>
      <c r="R40" s="424" t="str">
        <f aca="false" t="array" ref="R40:R40">IF($AE41=0,"",IF(INDEX($AA37:$AD40,4,$AE41)=0,"",INDEX($AF37:$AI39,INDEX($AA37:$AD40,4,$AE41),3)))</f>
        <v/>
      </c>
      <c r="S40" s="425" t="s">
        <v>74</v>
      </c>
      <c r="T40" s="426" t="str">
        <f aca="false" t="array" ref="T40:T40">IF($AE41=0,"",IF(INDEX($AA37:$AD40,4,$AE41)=0,"",INDEX($AF37:$AI39,INDEX($AA37:$AD40,4,$AE41),4)))</f>
        <v/>
      </c>
      <c r="V40" s="427" t="n">
        <f aca="false">SUMIFS(FairPlayPoints1,FairPlayTeams1,$C40)+SUMIFS(FairPlayPoints2,FairPlayTeams2,$C40)</f>
        <v>0</v>
      </c>
      <c r="W40" s="428" t="str">
        <f aca="false">IF($Y40&gt;0,"•","")</f>
        <v/>
      </c>
      <c r="Y40" s="107" t="n">
        <f aca="false">IF(AND(OR(TRUNC(GrpE!$V$14,4)=TRUNC(GrpE!$V$11,4),TRUNC(GrpE!$V$14,4)=TRUNC(GrpE!$V$12,4),TRUNC(GrpE!$V$14,4)=TRUNC(GrpE!$V$13,4)),VLOOKUP(GrpE!$P$14,GrpE!$P$4:$AC$7,14,0)),1,0)</f>
        <v>0</v>
      </c>
      <c r="Z40" s="107"/>
      <c r="AA40" s="107" t="n">
        <f aca="false">IF(VLOOKUP($C40,GrpE!$P$18:$X$21,9,0)+VLOOKUP($C40,GrpE!$P$18:$AD$21,15,0)&gt;0,MATCH($C40,GrpE!$P$18:$P$21,0),0)</f>
        <v>0</v>
      </c>
      <c r="AB40" s="107" t="n">
        <f aca="false">IF(VLOOKUP($C40,GrpE!$P$23:$X$26,9,0)+VLOOKUP($C40,GrpE!$P$23:$AD$26,15,0)&gt;0,MATCH($C40,GrpE!$P$23:$P$26,0),0)</f>
        <v>0</v>
      </c>
      <c r="AC40" s="107" t="n">
        <f aca="false">IF(VLOOKUP($C40,GrpE!$P$28:$X$31,9,0)+VLOOKUP($C40,GrpE!$P$28:$AD$31,15,0)&gt;0,MATCH($C40,GrpE!$P$28:$P$31,0),0)</f>
        <v>0</v>
      </c>
      <c r="AD40" s="107" t="n">
        <f aca="false">IF(VLOOKUP($C40,GrpE!$P$33:$X$36,9,0)+VLOOKUP($C40,GrpE!$P$33:$AD$36,15,0)&gt;0,MATCH($C40,GrpE!$P$33:$P$36,0),0)</f>
        <v>0</v>
      </c>
    </row>
    <row r="41" customFormat="false" ht="14.25" hidden="false" customHeight="true" outlineLevel="0" collapsed="false">
      <c r="D41" s="107"/>
      <c r="E41" s="107"/>
      <c r="G41" s="107"/>
      <c r="L41" s="107"/>
      <c r="M41" s="107"/>
      <c r="N41" s="107"/>
      <c r="O41" s="107"/>
      <c r="P41" s="107"/>
      <c r="Q41" s="107"/>
      <c r="S41" s="107"/>
      <c r="V41" s="107"/>
      <c r="W41" s="107"/>
      <c r="Y41" s="107"/>
      <c r="Z41" s="107"/>
      <c r="AA41" s="429" t="n">
        <f aca="false">SUM(AA37:AA40)</f>
        <v>0</v>
      </c>
      <c r="AB41" s="429" t="n">
        <f aca="false">SUM(AB37:AB40)</f>
        <v>0</v>
      </c>
      <c r="AC41" s="429" t="n">
        <f aca="false">SUM(AC37:AC40)</f>
        <v>0</v>
      </c>
      <c r="AD41" s="429" t="n">
        <f aca="false">SUM(AD37:AD40)</f>
        <v>0</v>
      </c>
      <c r="AE41" s="107" t="n">
        <f aca="false" t="array" ref="AE41:AE41">MAX(IF($AA41:$AD41&gt;0,COLUMN($AA41:$AD41)-COLUMN(Z$1),0))</f>
        <v>0</v>
      </c>
    </row>
    <row r="42" customFormat="false" ht="14.25" hidden="false" customHeight="true" outlineLevel="0" collapsed="false">
      <c r="D42" s="107"/>
      <c r="E42" s="107"/>
      <c r="G42" s="107"/>
      <c r="L42" s="107"/>
      <c r="M42" s="107"/>
      <c r="N42" s="107"/>
      <c r="O42" s="107"/>
      <c r="P42" s="107"/>
      <c r="Q42" s="107"/>
      <c r="S42" s="107"/>
      <c r="V42" s="107"/>
      <c r="W42" s="107"/>
      <c r="Y42" s="107"/>
      <c r="Z42" s="107"/>
    </row>
    <row r="43" customFormat="false" ht="14.25" hidden="false" customHeight="true" outlineLevel="0" collapsed="false">
      <c r="B43" s="371" t="str">
        <f aca="false">IF(OR($AE49&gt;0,$L45&lt;&gt;"",$L46&lt;&gt;"",$L47&lt;&gt;""),"","")</f>
        <v/>
      </c>
      <c r="C43" s="372" t="str">
        <f aca="false">Language!$E$95&amp;" F"</f>
        <v>Group F</v>
      </c>
      <c r="D43" s="373" t="str">
        <f aca="false">Language!$E$103</f>
        <v>Total</v>
      </c>
      <c r="E43" s="373"/>
      <c r="F43" s="373"/>
      <c r="G43" s="373"/>
      <c r="H43" s="373"/>
      <c r="I43" s="373"/>
      <c r="J43" s="374" t="str">
        <f aca="false">Language!$E$106</f>
        <v>Dir. Comp.(2)</v>
      </c>
      <c r="K43" s="374"/>
      <c r="L43" s="374"/>
      <c r="M43" s="374"/>
      <c r="N43" s="374"/>
      <c r="O43" s="374"/>
      <c r="P43" s="374" t="str">
        <f aca="false">Language!$E$107</f>
        <v>Dir. Comp.(3)</v>
      </c>
      <c r="Q43" s="374"/>
      <c r="R43" s="374"/>
      <c r="S43" s="374"/>
      <c r="T43" s="374"/>
      <c r="U43" s="375"/>
      <c r="V43" s="376"/>
      <c r="W43" s="377"/>
      <c r="Y43" s="107"/>
      <c r="Z43" s="107"/>
    </row>
    <row r="44" customFormat="false" ht="14.25" hidden="false" customHeight="true" outlineLevel="0" collapsed="false">
      <c r="D44" s="119" t="str">
        <f aca="false">Language!$E$97</f>
        <v>Pts</v>
      </c>
      <c r="E44" s="107" t="str">
        <f aca="false">Language!$E$98</f>
        <v>GD</v>
      </c>
      <c r="F44" s="378" t="str">
        <f aca="false">Language!$E$99</f>
        <v>Goals</v>
      </c>
      <c r="G44" s="378"/>
      <c r="H44" s="378"/>
      <c r="I44" s="107" t="str">
        <f aca="false">Language!$E$100</f>
        <v>Wins</v>
      </c>
      <c r="L44" s="119" t="str">
        <f aca="false">Language!$E$97</f>
        <v>Pts</v>
      </c>
      <c r="M44" s="119" t="str">
        <f aca="false">Language!$E$101</f>
        <v>Pen</v>
      </c>
      <c r="N44" s="119"/>
      <c r="O44" s="119"/>
      <c r="P44" s="119" t="str">
        <f aca="false">Language!$E$97</f>
        <v>Pts</v>
      </c>
      <c r="Q44" s="107" t="str">
        <f aca="false">Language!$E$98</f>
        <v>GD</v>
      </c>
      <c r="R44" s="378" t="str">
        <f aca="false">Language!$E$99</f>
        <v>Goals</v>
      </c>
      <c r="S44" s="378"/>
      <c r="T44" s="378"/>
      <c r="V44" s="107" t="str">
        <f aca="false">Language!$E$104</f>
        <v>Fair Play</v>
      </c>
      <c r="W44" s="379" t="str">
        <f aca="false">Language!$E$105</f>
        <v>Not clear</v>
      </c>
      <c r="Y44" s="107"/>
      <c r="Z44" s="107"/>
    </row>
    <row r="45" customFormat="false" ht="14.25" hidden="false" customHeight="true" outlineLevel="0" collapsed="false">
      <c r="B45" s="381" t="s">
        <v>58</v>
      </c>
      <c r="C45" s="430" t="str">
        <f aca="false">GrpF!$P$11</f>
        <v>Portugal</v>
      </c>
      <c r="D45" s="383" t="n">
        <f aca="false">GrpF!$Q$11</f>
        <v>9</v>
      </c>
      <c r="E45" s="384" t="n">
        <f aca="false">GrpF!$R$11</f>
        <v>7</v>
      </c>
      <c r="F45" s="385" t="n">
        <f aca="false">GrpF!$S$11</f>
        <v>8</v>
      </c>
      <c r="G45" s="386" t="s">
        <v>74</v>
      </c>
      <c r="H45" s="387" t="n">
        <f aca="false">GrpF!$T$11</f>
        <v>1</v>
      </c>
      <c r="I45" s="388" t="n">
        <f aca="false">GrpF!$U$11</f>
        <v>3</v>
      </c>
      <c r="L45" s="389" t="str">
        <f aca="false">GrpF!$AD$11</f>
        <v/>
      </c>
      <c r="M45" s="390" t="str">
        <f aca="false">GrpF!$AE$11</f>
        <v/>
      </c>
      <c r="N45" s="391"/>
      <c r="O45" s="391"/>
      <c r="P45" s="392" t="str">
        <f aca="false" t="array" ref="P45:P45">IF($AE49=0,"",IF(INDEX($AA45:$AD48,1,$AE49)=0,"",INDEX($AF45:$AI47,INDEX($AA45:$AD48,1,$AE49),1)))</f>
        <v/>
      </c>
      <c r="Q45" s="393" t="str">
        <f aca="false" t="array" ref="Q45:Q45">IF($AE49=0,"",IF(INDEX($AA45:$AD48,1,$AE49)=0,"",INDEX($AF45:$AI47,INDEX($AA45:$AD48,1,$AE49),2)))</f>
        <v/>
      </c>
      <c r="R45" s="394" t="str">
        <f aca="false" t="array" ref="R45:R45">IF($AE49=0,"",IF(INDEX($AA45:$AD48,1,$AE49)=0,"",INDEX($AF45:$AI47,INDEX($AA45:$AD48,1,$AE49),3)))</f>
        <v/>
      </c>
      <c r="S45" s="395" t="s">
        <v>74</v>
      </c>
      <c r="T45" s="396" t="str">
        <f aca="false" t="array" ref="T45:T45">IF($AE49=0,"",IF(INDEX($AA45:$AD48,1,$AE49)=0,"",INDEX($AF45:$AI47,INDEX($AA45:$AD48,1,$AE49),4)))</f>
        <v/>
      </c>
      <c r="V45" s="397" t="n">
        <f aca="false">SUMIFS(FairPlayPoints1,FairPlayTeams1,$C45)+SUMIFS(FairPlayPoints2,FairPlayTeams2,$C45)</f>
        <v>0</v>
      </c>
      <c r="W45" s="398" t="str">
        <f aca="false">IF($Y45&gt;0,"•","")</f>
        <v/>
      </c>
      <c r="Y45" s="107" t="n">
        <f aca="false">IF(AND(OR(TRUNC(GrpF!$V$11,4)=TRUNC(GrpF!$V$12,4),TRUNC(GrpF!$V$11,4)=TRUNC(GrpF!$V$13,4),TRUNC(GrpF!$V$11,4)=TRUNC(GrpF!$V$14,4)),VLOOKUP(GrpF!$P$11,GrpF!$P$4:$AC$7,14,0)),1,0)</f>
        <v>0</v>
      </c>
      <c r="Z45" s="107"/>
      <c r="AA45" s="107" t="n">
        <f aca="false">IF(VLOOKUP($C45,GrpF!$P$18:$X$21,9,0)+VLOOKUP($C45,GrpF!$P$18:$AD$21,15,0)&gt;0,MATCH($C45,GrpF!$P$18:$P$21,0),0)</f>
        <v>0</v>
      </c>
      <c r="AB45" s="107" t="n">
        <f aca="false">IF(VLOOKUP($C45,GrpF!$P$23:$X$26,9,0)+VLOOKUP($C45,GrpF!$P$23:$AD$26,15,0)&gt;0,MATCH($C45,GrpF!$P$23:$P$26,0),0)</f>
        <v>0</v>
      </c>
      <c r="AC45" s="107" t="n">
        <f aca="false">IF(VLOOKUP($C45,GrpF!$P$28:$X$31,9,0)+VLOOKUP($C45,GrpF!$P$28:$AD$31,15,0)&gt;0,MATCH($C45,GrpF!$P$28:$P$31,0),0)</f>
        <v>0</v>
      </c>
      <c r="AD45" s="107" t="n">
        <f aca="false">IF(VLOOKUP($C45,GrpF!$P$33:$X$36,9,0)+VLOOKUP($C45,GrpF!$P$33:$AD$36,15,0)&gt;0,MATCH($C45,GrpF!$P$33:$P$36,0),0)</f>
        <v>0</v>
      </c>
      <c r="AF45" s="107" t="str">
        <f aca="false" t="array" ref="AF45:AF45">IF($AA49&gt;0,GrpF!$Q$18:$T$20,IF($AB49&gt;0,GrpF!$Q$23:$T$25,IF($AC49&gt;0,GrpF!$Q$28:$T$30,IF($AD49&gt;0,GrpF!$Q$33:$T$35,"0"))))</f>
        <v>0</v>
      </c>
      <c r="AG45" s="107"/>
      <c r="AH45" s="107"/>
      <c r="AI45" s="107"/>
    </row>
    <row r="46" customFormat="false" ht="14.25" hidden="false" customHeight="true" outlineLevel="0" collapsed="false">
      <c r="B46" s="381" t="s">
        <v>59</v>
      </c>
      <c r="C46" s="430" t="str">
        <f aca="false">GrpF!$P$12</f>
        <v>Czechia</v>
      </c>
      <c r="D46" s="399" t="n">
        <f aca="false">GrpF!$Q$12</f>
        <v>6</v>
      </c>
      <c r="E46" s="400" t="n">
        <f aca="false">GrpF!$R$12</f>
        <v>1</v>
      </c>
      <c r="F46" s="401" t="n">
        <f aca="false">GrpF!$S$12</f>
        <v>4</v>
      </c>
      <c r="G46" s="402" t="s">
        <v>74</v>
      </c>
      <c r="H46" s="403" t="n">
        <f aca="false">GrpF!$T$12</f>
        <v>3</v>
      </c>
      <c r="I46" s="404" t="n">
        <f aca="false">GrpF!$U$12</f>
        <v>2</v>
      </c>
      <c r="L46" s="405" t="str">
        <f aca="false">GrpF!$AD$12</f>
        <v/>
      </c>
      <c r="M46" s="406" t="str">
        <f aca="false">GrpF!$AE$12</f>
        <v/>
      </c>
      <c r="N46" s="391"/>
      <c r="O46" s="391"/>
      <c r="P46" s="407" t="str">
        <f aca="false" t="array" ref="P46:P46">IF($AE49=0,"",IF(INDEX($AA45:$AD48,2,$AE49)=0,"",INDEX($AF45:$AI47,INDEX($AA45:$AD48,2,$AE49),1)))</f>
        <v/>
      </c>
      <c r="Q46" s="408" t="str">
        <f aca="false" t="array" ref="Q46:Q46">IF($AE49=0,"",IF(INDEX($AA45:$AD48,2,$AE49)=0,"",INDEX($AF45:$AI47,INDEX($AA45:$AD48,2,$AE49),2)))</f>
        <v/>
      </c>
      <c r="R46" s="409" t="str">
        <f aca="false" t="array" ref="R46:R46">IF($AE49=0,"",IF(INDEX($AA45:$AD48,2,$AE49)=0,"",INDEX($AF45:$AI47,INDEX($AA45:$AD48,2,$AE49),3)))</f>
        <v/>
      </c>
      <c r="S46" s="410" t="s">
        <v>74</v>
      </c>
      <c r="T46" s="411" t="str">
        <f aca="false" t="array" ref="T46:T46">IF($AE49=0,"",IF(INDEX($AA45:$AD48,2,$AE49)=0,"",INDEX($AF45:$AI47,INDEX($AA45:$AD48,2,$AE49),4)))</f>
        <v/>
      </c>
      <c r="V46" s="412" t="n">
        <f aca="false">SUMIFS(FairPlayPoints1,FairPlayTeams1,$C46)+SUMIFS(FairPlayPoints2,FairPlayTeams2,$C46)</f>
        <v>0</v>
      </c>
      <c r="W46" s="413" t="str">
        <f aca="false">IF($Y46&gt;0,"•","")</f>
        <v/>
      </c>
      <c r="Y46" s="107" t="n">
        <f aca="false">IF(AND(OR(TRUNC(GrpF!$V$12,4)=TRUNC(GrpF!$V$11,4),TRUNC(GrpF!$V$12,4)=TRUNC(GrpF!$V$13,4),TRUNC(GrpF!$V$12,4)=TRUNC(GrpF!$V$14,4)),VLOOKUP(GrpF!$P$12,GrpF!$P$4:$AC$7,14,0)),1,0)</f>
        <v>0</v>
      </c>
      <c r="Z46" s="107"/>
      <c r="AA46" s="107" t="n">
        <f aca="false">IF(VLOOKUP($C46,GrpF!$P$18:$X$21,9,0)+VLOOKUP($C46,GrpF!$P$18:$AD$21,15,0)&gt;0,MATCH($C46,GrpF!$P$18:$P$21,0),0)</f>
        <v>0</v>
      </c>
      <c r="AB46" s="107" t="n">
        <f aca="false">IF(VLOOKUP($C46,GrpF!$P$23:$X$26,9,0)+VLOOKUP($C46,GrpF!$P$23:$AD$26,15,0)&gt;0,MATCH($C46,GrpF!$P$23:$P$26,0),0)</f>
        <v>0</v>
      </c>
      <c r="AC46" s="107" t="n">
        <f aca="false">IF(VLOOKUP($C46,GrpF!$P$28:$X$31,9,0)+VLOOKUP($C46,GrpF!$P$28:$AD$31,15,0)&gt;0,MATCH($C46,GrpF!$P$28:$P$31,0),0)</f>
        <v>0</v>
      </c>
      <c r="AD46" s="107" t="n">
        <f aca="false">IF(VLOOKUP($C46,GrpF!$P$33:$X$36,9,0)+VLOOKUP($C46,GrpF!$P$33:$AD$36,15,0)&gt;0,MATCH($C46,GrpF!$P$33:$P$36,0),0)</f>
        <v>0</v>
      </c>
      <c r="AF46" s="107"/>
      <c r="AG46" s="107"/>
      <c r="AH46" s="107"/>
      <c r="AI46" s="107"/>
    </row>
    <row r="47" customFormat="false" ht="14.25" hidden="false" customHeight="true" outlineLevel="0" collapsed="false">
      <c r="B47" s="381" t="s">
        <v>75</v>
      </c>
      <c r="C47" s="430" t="str">
        <f aca="false">GrpF!$P$13</f>
        <v>Türkiye</v>
      </c>
      <c r="D47" s="399" t="n">
        <f aca="false">GrpF!$Q$13</f>
        <v>3</v>
      </c>
      <c r="E47" s="400" t="n">
        <f aca="false">GrpF!$R$13</f>
        <v>-2</v>
      </c>
      <c r="F47" s="401" t="n">
        <f aca="false">GrpF!$S$13</f>
        <v>1</v>
      </c>
      <c r="G47" s="402" t="s">
        <v>74</v>
      </c>
      <c r="H47" s="403" t="n">
        <f aca="false">GrpF!$T$13</f>
        <v>3</v>
      </c>
      <c r="I47" s="404" t="n">
        <f aca="false">GrpF!$U$13</f>
        <v>1</v>
      </c>
      <c r="L47" s="405" t="str">
        <f aca="false">GrpF!$AD$13</f>
        <v/>
      </c>
      <c r="M47" s="406" t="str">
        <f aca="false">GrpF!$AE$13</f>
        <v/>
      </c>
      <c r="N47" s="391"/>
      <c r="O47" s="391"/>
      <c r="P47" s="407" t="str">
        <f aca="false" t="array" ref="P47:P47">IF($AE49=0,"",IF(INDEX($AA45:$AD48,3,$AE49)=0,"",INDEX($AF45:$AI47,INDEX($AA45:$AD48,3,$AE49),1)))</f>
        <v/>
      </c>
      <c r="Q47" s="408" t="str">
        <f aca="false" t="array" ref="Q47:Q47">IF($AE49=0,"",IF(INDEX($AA45:$AD48,3,$AE49)=0,"",INDEX($AF45:$AI47,INDEX($AA45:$AD48,3,$AE49),2)))</f>
        <v/>
      </c>
      <c r="R47" s="409" t="str">
        <f aca="false" t="array" ref="R47:R47">IF($AE49=0,"",IF(INDEX($AA45:$AD48,3,$AE49)=0,"",INDEX($AF45:$AI47,INDEX($AA45:$AD48,3,$AE49),3)))</f>
        <v/>
      </c>
      <c r="S47" s="410" t="s">
        <v>74</v>
      </c>
      <c r="T47" s="411" t="str">
        <f aca="false" t="array" ref="T47:T47">IF($AE49=0,"",IF(INDEX($AA45:$AD48,3,$AE49)=0,"",INDEX($AF45:$AI47,INDEX($AA45:$AD48,3,$AE49),4)))</f>
        <v/>
      </c>
      <c r="V47" s="412" t="n">
        <f aca="false">SUMIFS(FairPlayPoints1,FairPlayTeams1,$C47)+SUMIFS(FairPlayPoints2,FairPlayTeams2,$C47)</f>
        <v>0</v>
      </c>
      <c r="W47" s="413" t="str">
        <f aca="false">IF($Y47&gt;0,"•","")</f>
        <v/>
      </c>
      <c r="Y47" s="107" t="n">
        <f aca="false">IF(AND(OR(TRUNC(GrpF!$V$13,4)=TRUNC(GrpF!$V$11,4),TRUNC(GrpF!$V$13,4)=TRUNC(GrpF!$V$12,4),TRUNC(GrpF!$V$13,4)=TRUNC(GrpF!$V$14,4)),VLOOKUP(GrpF!$P$13,GrpF!$P$4:$AC$7,14,0)),1,0)</f>
        <v>0</v>
      </c>
      <c r="Z47" s="107"/>
      <c r="AA47" s="107" t="n">
        <f aca="false">IF(VLOOKUP($C47,GrpF!$P$18:$X$21,9,0)+VLOOKUP($C47,GrpF!$P$18:$AD$21,15,0)&gt;0,MATCH($C47,GrpF!$P$18:$P$21,0),0)</f>
        <v>0</v>
      </c>
      <c r="AB47" s="107" t="n">
        <f aca="false">IF(VLOOKUP($C47,GrpF!$P$23:$X$26,9,0)+VLOOKUP($C47,GrpF!$P$23:$AD$26,15,0)&gt;0,MATCH($C47,GrpF!$P$23:$P$26,0),0)</f>
        <v>0</v>
      </c>
      <c r="AC47" s="107" t="n">
        <f aca="false">IF(VLOOKUP($C47,GrpF!$P$28:$X$31,9,0)+VLOOKUP($C47,GrpF!$P$28:$AD$31,15,0)&gt;0,MATCH($C47,GrpF!$P$28:$P$31,0),0)</f>
        <v>0</v>
      </c>
      <c r="AD47" s="107" t="n">
        <f aca="false">IF(VLOOKUP($C47,GrpF!$P$33:$X$36,9,0)+VLOOKUP($C47,GrpF!$P$33:$AD$36,15,0)&gt;0,MATCH($C47,GrpF!$P$33:$P$36,0),0)</f>
        <v>0</v>
      </c>
      <c r="AF47" s="107"/>
      <c r="AG47" s="107"/>
      <c r="AH47" s="107"/>
      <c r="AI47" s="107"/>
    </row>
    <row r="48" customFormat="false" ht="14.25" hidden="false" customHeight="true" outlineLevel="0" collapsed="false">
      <c r="B48" s="381" t="s">
        <v>76</v>
      </c>
      <c r="C48" s="430" t="str">
        <f aca="false">GrpF!$P$14</f>
        <v>Georgia</v>
      </c>
      <c r="D48" s="414" t="n">
        <f aca="false">GrpF!$Q$14</f>
        <v>0</v>
      </c>
      <c r="E48" s="415" t="n">
        <f aca="false">GrpF!$R$14</f>
        <v>-6</v>
      </c>
      <c r="F48" s="416" t="n">
        <f aca="false">GrpF!$S$14</f>
        <v>0</v>
      </c>
      <c r="G48" s="417" t="s">
        <v>74</v>
      </c>
      <c r="H48" s="418" t="n">
        <f aca="false">GrpF!$T$14</f>
        <v>6</v>
      </c>
      <c r="I48" s="419" t="n">
        <f aca="false">GrpF!$U$14</f>
        <v>0</v>
      </c>
      <c r="L48" s="420" t="str">
        <f aca="false">GrpF!$AD$14</f>
        <v/>
      </c>
      <c r="M48" s="421" t="str">
        <f aca="false">GrpF!$AE$14</f>
        <v/>
      </c>
      <c r="N48" s="391"/>
      <c r="O48" s="391"/>
      <c r="P48" s="422" t="str">
        <f aca="false" t="array" ref="P48:P48">IF($AE49=0,"",IF(INDEX($AA45:$AD48,4,$AE49)=0,"",INDEX($AF45:$AI47,INDEX($AA45:$AD48,4,$AE49),1)))</f>
        <v/>
      </c>
      <c r="Q48" s="423" t="str">
        <f aca="false" t="array" ref="Q48:Q48">IF($AE49=0,"",IF(INDEX($AA45:$AD48,4,$AE49)=0,"",INDEX($AF45:$AI47,INDEX($AA45:$AD48,4,$AE49),2)))</f>
        <v/>
      </c>
      <c r="R48" s="424" t="str">
        <f aca="false" t="array" ref="R48:R48">IF($AE49=0,"",IF(INDEX($AA45:$AD48,4,$AE49)=0,"",INDEX($AF45:$AI47,INDEX($AA45:$AD48,4,$AE49),3)))</f>
        <v/>
      </c>
      <c r="S48" s="425" t="s">
        <v>74</v>
      </c>
      <c r="T48" s="426" t="str">
        <f aca="false" t="array" ref="T48:T48">IF($AE49=0,"",IF(INDEX($AA45:$AD48,4,$AE49)=0,"",INDEX($AF45:$AI47,INDEX($AA45:$AD48,4,$AE49),4)))</f>
        <v/>
      </c>
      <c r="V48" s="427" t="n">
        <f aca="false">SUMIFS(FairPlayPoints1,FairPlayTeams1,$C48)+SUMIFS(FairPlayPoints2,FairPlayTeams2,$C48)</f>
        <v>0</v>
      </c>
      <c r="W48" s="428" t="str">
        <f aca="false">IF($Y48&gt;0,"•","")</f>
        <v/>
      </c>
      <c r="Y48" s="107" t="n">
        <f aca="false">IF(AND(OR(TRUNC(GrpF!$V$14,4)=TRUNC(GrpF!$V$11,4),TRUNC(GrpF!$V$14,4)=TRUNC(GrpF!$V$12,4),TRUNC(GrpF!$V$14,4)=TRUNC(GrpF!$V$13,4)),VLOOKUP(GrpF!$P$14,GrpF!$P$4:$AC$7,14,0)),1,0)</f>
        <v>0</v>
      </c>
      <c r="Z48" s="107"/>
      <c r="AA48" s="107" t="n">
        <f aca="false">IF(VLOOKUP($C48,GrpF!$P$18:$X$21,9,0)+VLOOKUP($C48,GrpF!$P$18:$AD$21,15,0)&gt;0,MATCH($C48,GrpF!$P$18:$P$21,0),0)</f>
        <v>0</v>
      </c>
      <c r="AB48" s="107" t="n">
        <f aca="false">IF(VLOOKUP($C48,GrpF!$P$23:$X$26,9,0)+VLOOKUP($C48,GrpF!$P$23:$AD$26,15,0)&gt;0,MATCH($C48,GrpF!$P$23:$P$26,0),0)</f>
        <v>0</v>
      </c>
      <c r="AC48" s="107" t="n">
        <f aca="false">IF(VLOOKUP($C48,GrpF!$P$28:$X$31,9,0)+VLOOKUP($C48,GrpF!$P$28:$AD$31,15,0)&gt;0,MATCH($C48,GrpF!$P$28:$P$31,0),0)</f>
        <v>0</v>
      </c>
      <c r="AD48" s="107" t="n">
        <f aca="false">IF(VLOOKUP($C48,GrpF!$P$33:$X$36,9,0)+VLOOKUP($C48,GrpF!$P$33:$AD$36,15,0)&gt;0,MATCH($C48,GrpF!$P$33:$P$36,0),0)</f>
        <v>0</v>
      </c>
    </row>
    <row r="49" customFormat="false" ht="14.25" hidden="false" customHeight="true" outlineLevel="0" collapsed="false">
      <c r="D49" s="107"/>
      <c r="E49" s="107"/>
      <c r="G49" s="107"/>
      <c r="L49" s="107"/>
      <c r="M49" s="107"/>
      <c r="N49" s="107"/>
      <c r="O49" s="107"/>
      <c r="P49" s="107"/>
      <c r="Q49" s="107"/>
      <c r="S49" s="107"/>
      <c r="V49" s="107"/>
      <c r="W49" s="107"/>
      <c r="Y49" s="107"/>
      <c r="Z49" s="107"/>
      <c r="AA49" s="429" t="n">
        <f aca="false">SUM(AA45:AA48)</f>
        <v>0</v>
      </c>
      <c r="AB49" s="429" t="n">
        <f aca="false">SUM(AB45:AB48)</f>
        <v>0</v>
      </c>
      <c r="AC49" s="429" t="n">
        <f aca="false">SUM(AC45:AC48)</f>
        <v>0</v>
      </c>
      <c r="AD49" s="429" t="n">
        <f aca="false">SUM(AD45:AD48)</f>
        <v>0</v>
      </c>
      <c r="AE49" s="107" t="n">
        <f aca="false" t="array" ref="AE49:AE49">MAX(IF($AA49:$AD49&gt;0,COLUMN($AA49:$AD49)-COLUMN(Z$1),0))</f>
        <v>0</v>
      </c>
    </row>
    <row r="50" customFormat="false" ht="14.25" hidden="false" customHeight="true" outlineLevel="0" collapsed="false">
      <c r="D50" s="107"/>
      <c r="E50" s="107"/>
      <c r="G50" s="107"/>
      <c r="L50" s="107"/>
      <c r="M50" s="107"/>
      <c r="N50" s="107"/>
      <c r="O50" s="107"/>
      <c r="P50" s="107"/>
      <c r="Q50" s="107"/>
      <c r="S50" s="107"/>
      <c r="V50" s="107"/>
      <c r="W50" s="107"/>
      <c r="Y50" s="107"/>
      <c r="Z50" s="107"/>
    </row>
    <row r="51" customFormat="false" ht="14.25" hidden="false" customHeight="true" outlineLevel="0" collapsed="false">
      <c r="D51" s="107"/>
      <c r="E51" s="107"/>
      <c r="G51" s="107"/>
      <c r="L51" s="107"/>
      <c r="M51" s="107"/>
      <c r="N51" s="107"/>
      <c r="O51" s="107"/>
      <c r="P51" s="107"/>
      <c r="Q51" s="107"/>
      <c r="S51" s="107"/>
      <c r="V51" s="107"/>
      <c r="W51" s="107"/>
      <c r="Y51" s="107"/>
      <c r="Z51" s="107"/>
    </row>
    <row r="52" customFormat="false" ht="14.25" hidden="false" customHeight="true" outlineLevel="0" collapsed="false">
      <c r="D52" s="107"/>
      <c r="E52" s="107"/>
      <c r="G52" s="107"/>
      <c r="L52" s="107"/>
      <c r="M52" s="107"/>
      <c r="N52" s="107"/>
      <c r="O52" s="107"/>
      <c r="P52" s="107"/>
      <c r="Q52" s="107"/>
      <c r="S52" s="107"/>
      <c r="V52" s="107"/>
      <c r="W52" s="107"/>
      <c r="Y52" s="107"/>
      <c r="Z52" s="107"/>
    </row>
    <row r="53" customFormat="false" ht="14.25" hidden="false" customHeight="true" outlineLevel="0" collapsed="false">
      <c r="D53" s="107"/>
      <c r="E53" s="107"/>
      <c r="G53" s="107"/>
      <c r="L53" s="107"/>
      <c r="M53" s="107"/>
      <c r="N53" s="107"/>
      <c r="O53" s="107"/>
      <c r="P53" s="107"/>
      <c r="Q53" s="107"/>
      <c r="S53" s="107"/>
      <c r="V53" s="107"/>
      <c r="W53" s="107"/>
      <c r="Y53" s="107"/>
      <c r="Z53" s="107"/>
    </row>
    <row r="54" customFormat="false" ht="14.25" hidden="false" customHeight="true" outlineLevel="0" collapsed="false">
      <c r="D54" s="107"/>
      <c r="E54" s="107"/>
      <c r="G54" s="107"/>
      <c r="L54" s="107"/>
      <c r="M54" s="107"/>
      <c r="N54" s="107"/>
      <c r="O54" s="107"/>
      <c r="P54" s="107"/>
      <c r="Q54" s="107"/>
      <c r="S54" s="107"/>
      <c r="V54" s="107"/>
      <c r="W54" s="107"/>
      <c r="Y54" s="107"/>
      <c r="Z54" s="107"/>
    </row>
    <row r="55" customFormat="false" ht="14.25" hidden="false" customHeight="true" outlineLevel="0" collapsed="false">
      <c r="D55" s="107"/>
      <c r="E55" s="107"/>
      <c r="G55" s="107"/>
      <c r="L55" s="107"/>
      <c r="M55" s="107"/>
      <c r="N55" s="107"/>
      <c r="O55" s="107"/>
      <c r="P55" s="107"/>
      <c r="Q55" s="107"/>
      <c r="S55" s="107"/>
      <c r="V55" s="107"/>
      <c r="W55" s="107"/>
      <c r="Y55" s="107"/>
      <c r="Z55" s="107"/>
    </row>
    <row r="56" customFormat="false" ht="14.25" hidden="false" customHeight="true" outlineLevel="0" collapsed="false">
      <c r="D56" s="107"/>
      <c r="E56" s="107"/>
      <c r="G56" s="107"/>
      <c r="L56" s="107"/>
      <c r="M56" s="107"/>
      <c r="N56" s="107"/>
      <c r="O56" s="107"/>
      <c r="P56" s="107"/>
      <c r="Q56" s="107"/>
      <c r="S56" s="107"/>
      <c r="V56" s="107"/>
      <c r="W56" s="107"/>
      <c r="Y56" s="107"/>
      <c r="Z56" s="107"/>
    </row>
    <row r="57" customFormat="false" ht="14.25" hidden="false" customHeight="true" outlineLevel="0" collapsed="false">
      <c r="D57" s="107"/>
      <c r="E57" s="107"/>
      <c r="G57" s="107"/>
      <c r="L57" s="107"/>
      <c r="M57" s="107"/>
      <c r="N57" s="107"/>
      <c r="O57" s="107"/>
      <c r="P57" s="107"/>
      <c r="Q57" s="107"/>
      <c r="S57" s="107"/>
      <c r="V57" s="107"/>
      <c r="W57" s="107"/>
      <c r="Y57" s="107"/>
      <c r="Z57" s="107"/>
    </row>
    <row r="58" customFormat="false" ht="14.25" hidden="false" customHeight="true" outlineLevel="0" collapsed="false">
      <c r="D58" s="107"/>
      <c r="E58" s="107"/>
      <c r="G58" s="107"/>
      <c r="L58" s="107"/>
      <c r="M58" s="107"/>
      <c r="N58" s="107"/>
      <c r="O58" s="107"/>
      <c r="P58" s="107"/>
      <c r="Q58" s="107"/>
      <c r="S58" s="107"/>
      <c r="V58" s="107"/>
      <c r="W58" s="107"/>
      <c r="Y58" s="107"/>
      <c r="Z58" s="107"/>
    </row>
    <row r="59" customFormat="false" ht="14.25" hidden="false" customHeight="true" outlineLevel="0" collapsed="false">
      <c r="D59" s="107"/>
      <c r="E59" s="107"/>
      <c r="G59" s="107"/>
      <c r="L59" s="107"/>
      <c r="M59" s="107"/>
      <c r="N59" s="107"/>
      <c r="O59" s="107"/>
      <c r="P59" s="107"/>
      <c r="Q59" s="107"/>
      <c r="S59" s="107"/>
      <c r="V59" s="107"/>
      <c r="W59" s="107"/>
      <c r="Y59" s="107"/>
      <c r="Z59" s="107"/>
    </row>
    <row r="60" customFormat="false" ht="14.25" hidden="false" customHeight="true" outlineLevel="0" collapsed="false">
      <c r="D60" s="107"/>
      <c r="E60" s="107"/>
      <c r="G60" s="107"/>
      <c r="L60" s="107"/>
      <c r="M60" s="107"/>
      <c r="N60" s="107"/>
      <c r="O60" s="107"/>
      <c r="P60" s="107"/>
      <c r="Q60" s="107"/>
      <c r="S60" s="107"/>
      <c r="V60" s="107"/>
      <c r="W60" s="107"/>
      <c r="Y60" s="107"/>
      <c r="Z60" s="107"/>
    </row>
    <row r="61" customFormat="false" ht="14.25" hidden="false" customHeight="true" outlineLevel="0" collapsed="false">
      <c r="D61" s="107"/>
      <c r="E61" s="107"/>
      <c r="G61" s="107"/>
      <c r="L61" s="107"/>
      <c r="M61" s="107"/>
      <c r="N61" s="107"/>
      <c r="O61" s="107"/>
      <c r="P61" s="107"/>
      <c r="Q61" s="107"/>
      <c r="S61" s="107"/>
      <c r="V61" s="107"/>
      <c r="W61" s="107"/>
      <c r="Y61" s="107"/>
      <c r="Z61" s="107"/>
    </row>
    <row r="62" customFormat="false" ht="14.25" hidden="false" customHeight="true" outlineLevel="0" collapsed="false">
      <c r="D62" s="107"/>
      <c r="E62" s="107"/>
      <c r="G62" s="107"/>
      <c r="L62" s="107"/>
      <c r="M62" s="107"/>
      <c r="N62" s="107"/>
      <c r="O62" s="107"/>
      <c r="P62" s="107"/>
      <c r="Q62" s="107"/>
      <c r="S62" s="107"/>
      <c r="V62" s="107"/>
      <c r="W62" s="107"/>
      <c r="Y62" s="107"/>
      <c r="Z62" s="107"/>
    </row>
    <row r="63" customFormat="false" ht="14.25" hidden="false" customHeight="true" outlineLevel="0" collapsed="false">
      <c r="D63" s="107"/>
      <c r="E63" s="107"/>
      <c r="G63" s="107"/>
      <c r="L63" s="107"/>
      <c r="M63" s="107"/>
      <c r="N63" s="107"/>
      <c r="O63" s="107"/>
      <c r="P63" s="107"/>
      <c r="Q63" s="107"/>
      <c r="S63" s="107"/>
      <c r="V63" s="107"/>
      <c r="W63" s="107"/>
      <c r="Y63" s="107"/>
      <c r="Z63" s="107"/>
    </row>
    <row r="64" customFormat="false" ht="14.25" hidden="false" customHeight="true" outlineLevel="0" collapsed="false">
      <c r="D64" s="107"/>
      <c r="E64" s="107"/>
      <c r="G64" s="107"/>
      <c r="L64" s="107"/>
      <c r="M64" s="107"/>
      <c r="N64" s="107"/>
      <c r="O64" s="107"/>
      <c r="P64" s="107"/>
      <c r="Q64" s="107"/>
      <c r="S64" s="107"/>
      <c r="V64" s="107"/>
      <c r="W64" s="107"/>
      <c r="Y64" s="107"/>
      <c r="Z64" s="107"/>
    </row>
    <row r="65" customFormat="false" ht="14.25" hidden="false" customHeight="true" outlineLevel="0" collapsed="false">
      <c r="D65" s="107"/>
      <c r="E65" s="107"/>
      <c r="G65" s="107"/>
      <c r="L65" s="107"/>
      <c r="M65" s="107"/>
      <c r="N65" s="107"/>
      <c r="O65" s="107"/>
      <c r="P65" s="107"/>
      <c r="Q65" s="107"/>
      <c r="S65" s="107"/>
      <c r="V65" s="107"/>
      <c r="W65" s="107"/>
      <c r="Y65" s="107"/>
      <c r="Z65" s="107"/>
    </row>
    <row r="66" customFormat="false" ht="14.25" hidden="false" customHeight="true" outlineLevel="0" collapsed="false">
      <c r="D66" s="107"/>
      <c r="E66" s="107"/>
      <c r="G66" s="107"/>
      <c r="L66" s="107"/>
      <c r="M66" s="107"/>
      <c r="N66" s="107"/>
      <c r="O66" s="107"/>
      <c r="P66" s="107"/>
      <c r="Q66" s="107"/>
      <c r="S66" s="107"/>
      <c r="V66" s="107"/>
      <c r="W66" s="107"/>
      <c r="Y66" s="107"/>
      <c r="Z66" s="107"/>
    </row>
    <row r="67" customFormat="false" ht="14.25" hidden="false" customHeight="true" outlineLevel="0" collapsed="false">
      <c r="D67" s="107"/>
      <c r="E67" s="107"/>
      <c r="G67" s="107"/>
      <c r="L67" s="107"/>
      <c r="M67" s="107"/>
      <c r="N67" s="107"/>
      <c r="O67" s="107"/>
      <c r="P67" s="107"/>
      <c r="Q67" s="107"/>
      <c r="S67" s="107"/>
      <c r="V67" s="107"/>
      <c r="W67" s="107"/>
      <c r="Y67" s="107"/>
      <c r="Z67" s="107"/>
    </row>
    <row r="68" customFormat="false" ht="14.25" hidden="false" customHeight="true" outlineLevel="0" collapsed="false">
      <c r="D68" s="107"/>
      <c r="E68" s="107"/>
      <c r="G68" s="107"/>
      <c r="L68" s="107"/>
      <c r="M68" s="107"/>
      <c r="N68" s="107"/>
      <c r="O68" s="107"/>
      <c r="P68" s="107"/>
      <c r="Q68" s="107"/>
      <c r="S68" s="107"/>
      <c r="V68" s="107"/>
      <c r="W68" s="107"/>
      <c r="Y68" s="107"/>
      <c r="Z68" s="107"/>
    </row>
    <row r="69" customFormat="false" ht="14.25" hidden="false" customHeight="true" outlineLevel="0" collapsed="false">
      <c r="D69" s="107"/>
      <c r="E69" s="107"/>
      <c r="G69" s="107"/>
      <c r="L69" s="107"/>
      <c r="M69" s="107"/>
      <c r="N69" s="107"/>
      <c r="O69" s="107"/>
      <c r="P69" s="107"/>
      <c r="Q69" s="107"/>
      <c r="S69" s="107"/>
      <c r="V69" s="107"/>
      <c r="W69" s="107"/>
      <c r="Y69" s="107"/>
      <c r="Z69" s="107"/>
    </row>
    <row r="70" customFormat="false" ht="14.25" hidden="false" customHeight="true" outlineLevel="0" collapsed="false">
      <c r="D70" s="107"/>
      <c r="E70" s="107"/>
      <c r="G70" s="107"/>
      <c r="L70" s="107"/>
      <c r="M70" s="107"/>
      <c r="N70" s="107"/>
      <c r="O70" s="107"/>
      <c r="P70" s="107"/>
      <c r="Q70" s="107"/>
      <c r="S70" s="107"/>
      <c r="V70" s="107"/>
      <c r="W70" s="107"/>
      <c r="Y70" s="107"/>
      <c r="Z70" s="107"/>
    </row>
    <row r="71" customFormat="false" ht="14.25" hidden="false" customHeight="true" outlineLevel="0" collapsed="false">
      <c r="D71" s="107"/>
      <c r="E71" s="107"/>
      <c r="G71" s="107"/>
      <c r="L71" s="107"/>
      <c r="M71" s="107"/>
      <c r="N71" s="107"/>
      <c r="O71" s="107"/>
      <c r="P71" s="107"/>
      <c r="Q71" s="107"/>
      <c r="S71" s="107"/>
      <c r="V71" s="107"/>
      <c r="W71" s="107"/>
      <c r="Y71" s="107"/>
      <c r="Z71" s="107"/>
    </row>
    <row r="72" customFormat="false" ht="14.25" hidden="false" customHeight="true" outlineLevel="0" collapsed="false">
      <c r="D72" s="107"/>
      <c r="E72" s="107"/>
      <c r="G72" s="107"/>
      <c r="L72" s="107"/>
      <c r="M72" s="107"/>
      <c r="N72" s="107"/>
      <c r="O72" s="107"/>
      <c r="P72" s="107"/>
      <c r="Q72" s="107"/>
      <c r="S72" s="107"/>
      <c r="V72" s="107"/>
      <c r="W72" s="107"/>
      <c r="Y72" s="107"/>
      <c r="Z72" s="107"/>
    </row>
    <row r="73" customFormat="false" ht="14.25" hidden="false" customHeight="true" outlineLevel="0" collapsed="false">
      <c r="D73" s="107"/>
      <c r="E73" s="107"/>
      <c r="G73" s="107"/>
      <c r="L73" s="107"/>
      <c r="M73" s="107"/>
      <c r="N73" s="107"/>
      <c r="O73" s="107"/>
      <c r="P73" s="107"/>
      <c r="Q73" s="107"/>
      <c r="S73" s="107"/>
      <c r="V73" s="107"/>
      <c r="W73" s="107"/>
      <c r="Y73" s="107"/>
      <c r="Z73" s="107"/>
    </row>
    <row r="74" customFormat="false" ht="14.25" hidden="false" customHeight="true" outlineLevel="0" collapsed="false">
      <c r="D74" s="107"/>
      <c r="E74" s="107"/>
      <c r="G74" s="107"/>
      <c r="L74" s="107"/>
      <c r="M74" s="107"/>
      <c r="N74" s="107"/>
      <c r="O74" s="107"/>
      <c r="P74" s="107"/>
      <c r="Q74" s="107"/>
      <c r="S74" s="107"/>
      <c r="V74" s="107"/>
      <c r="W74" s="107"/>
      <c r="Y74" s="107"/>
      <c r="Z74" s="107"/>
    </row>
    <row r="75" customFormat="false" ht="14.25" hidden="false" customHeight="true" outlineLevel="0" collapsed="false">
      <c r="D75" s="107"/>
      <c r="E75" s="107"/>
      <c r="G75" s="107"/>
      <c r="L75" s="107"/>
      <c r="M75" s="107"/>
      <c r="N75" s="107"/>
      <c r="O75" s="107"/>
      <c r="P75" s="107"/>
      <c r="Q75" s="107"/>
      <c r="S75" s="107"/>
      <c r="V75" s="107"/>
      <c r="W75" s="107"/>
      <c r="Y75" s="107"/>
      <c r="Z75" s="107"/>
    </row>
    <row r="76" customFormat="false" ht="14.25" hidden="false" customHeight="true" outlineLevel="0" collapsed="false">
      <c r="D76" s="107"/>
      <c r="E76" s="107"/>
      <c r="G76" s="107"/>
      <c r="L76" s="107"/>
      <c r="M76" s="107"/>
      <c r="N76" s="107"/>
      <c r="O76" s="107"/>
      <c r="P76" s="107"/>
      <c r="Q76" s="107"/>
      <c r="S76" s="107"/>
      <c r="V76" s="107"/>
      <c r="W76" s="107"/>
      <c r="Y76" s="107"/>
      <c r="Z76" s="107"/>
    </row>
    <row r="77" customFormat="false" ht="14.25" hidden="false" customHeight="true" outlineLevel="0" collapsed="false">
      <c r="D77" s="107"/>
      <c r="E77" s="107"/>
      <c r="G77" s="107"/>
      <c r="L77" s="107"/>
      <c r="M77" s="107"/>
      <c r="N77" s="107"/>
      <c r="O77" s="107"/>
      <c r="P77" s="107"/>
      <c r="Q77" s="107"/>
      <c r="S77" s="107"/>
      <c r="V77" s="107"/>
      <c r="W77" s="107"/>
      <c r="Y77" s="107"/>
      <c r="Z77" s="107"/>
    </row>
    <row r="78" customFormat="false" ht="14.25" hidden="false" customHeight="true" outlineLevel="0" collapsed="false">
      <c r="D78" s="107"/>
      <c r="E78" s="107"/>
      <c r="G78" s="107"/>
      <c r="L78" s="107"/>
      <c r="M78" s="107"/>
      <c r="N78" s="107"/>
      <c r="O78" s="107"/>
      <c r="P78" s="107"/>
      <c r="Q78" s="107"/>
      <c r="S78" s="107"/>
      <c r="V78" s="107"/>
      <c r="W78" s="107"/>
      <c r="Y78" s="107"/>
      <c r="Z78" s="107"/>
    </row>
    <row r="79" customFormat="false" ht="14.25" hidden="false" customHeight="true" outlineLevel="0" collapsed="false">
      <c r="D79" s="107"/>
      <c r="E79" s="107"/>
      <c r="G79" s="107"/>
      <c r="L79" s="107"/>
      <c r="M79" s="107"/>
      <c r="N79" s="107"/>
      <c r="O79" s="107"/>
      <c r="P79" s="107"/>
      <c r="Q79" s="107"/>
      <c r="S79" s="107"/>
      <c r="V79" s="107"/>
      <c r="W79" s="107"/>
      <c r="Y79" s="107"/>
      <c r="Z79" s="107"/>
    </row>
    <row r="80" customFormat="false" ht="14.25" hidden="false" customHeight="true" outlineLevel="0" collapsed="false">
      <c r="D80" s="107"/>
      <c r="E80" s="107"/>
      <c r="G80" s="107"/>
      <c r="L80" s="107"/>
      <c r="M80" s="107"/>
      <c r="N80" s="107"/>
      <c r="O80" s="107"/>
      <c r="P80" s="107"/>
      <c r="Q80" s="107"/>
      <c r="S80" s="107"/>
      <c r="V80" s="107"/>
      <c r="W80" s="107"/>
      <c r="Y80" s="107"/>
      <c r="Z80" s="107"/>
    </row>
    <row r="81" customFormat="false" ht="14.25" hidden="false" customHeight="true" outlineLevel="0" collapsed="false">
      <c r="D81" s="107"/>
      <c r="E81" s="107"/>
      <c r="G81" s="107"/>
      <c r="L81" s="107"/>
      <c r="M81" s="107"/>
      <c r="N81" s="107"/>
      <c r="O81" s="107"/>
      <c r="P81" s="107"/>
      <c r="Q81" s="107"/>
      <c r="S81" s="107"/>
      <c r="V81" s="107"/>
      <c r="W81" s="107"/>
      <c r="Y81" s="107"/>
      <c r="Z81" s="107"/>
    </row>
    <row r="82" customFormat="false" ht="14.25" hidden="false" customHeight="true" outlineLevel="0" collapsed="false">
      <c r="D82" s="107"/>
      <c r="E82" s="107"/>
      <c r="G82" s="107"/>
      <c r="L82" s="107"/>
      <c r="M82" s="107"/>
      <c r="N82" s="107"/>
      <c r="O82" s="107"/>
      <c r="P82" s="107"/>
      <c r="Q82" s="107"/>
      <c r="S82" s="107"/>
      <c r="V82" s="107"/>
      <c r="W82" s="107"/>
      <c r="Y82" s="107"/>
      <c r="Z82" s="107"/>
    </row>
    <row r="83" customFormat="false" ht="14.25" hidden="false" customHeight="true" outlineLevel="0" collapsed="false">
      <c r="D83" s="107"/>
      <c r="E83" s="107"/>
      <c r="G83" s="107"/>
      <c r="L83" s="107"/>
      <c r="M83" s="107"/>
      <c r="N83" s="107"/>
      <c r="O83" s="107"/>
      <c r="P83" s="107"/>
      <c r="Q83" s="107"/>
      <c r="S83" s="107"/>
      <c r="V83" s="107"/>
      <c r="W83" s="107"/>
      <c r="Y83" s="107"/>
      <c r="Z83" s="107"/>
    </row>
    <row r="84" customFormat="false" ht="14.25" hidden="false" customHeight="true" outlineLevel="0" collapsed="false">
      <c r="D84" s="107"/>
      <c r="E84" s="107"/>
      <c r="G84" s="107"/>
      <c r="L84" s="107"/>
      <c r="M84" s="107"/>
      <c r="N84" s="107"/>
      <c r="O84" s="107"/>
      <c r="P84" s="107"/>
      <c r="Q84" s="107"/>
      <c r="S84" s="107"/>
      <c r="V84" s="107"/>
      <c r="W84" s="107"/>
      <c r="Y84" s="107"/>
      <c r="Z84" s="107"/>
    </row>
    <row r="85" customFormat="false" ht="14.25" hidden="false" customHeight="true" outlineLevel="0" collapsed="false">
      <c r="D85" s="107"/>
      <c r="E85" s="107"/>
      <c r="G85" s="107"/>
      <c r="L85" s="107"/>
      <c r="M85" s="107"/>
      <c r="N85" s="107"/>
      <c r="O85" s="107"/>
      <c r="P85" s="107"/>
      <c r="Q85" s="107"/>
      <c r="S85" s="107"/>
      <c r="V85" s="107"/>
      <c r="W85" s="107"/>
      <c r="Y85" s="107"/>
      <c r="Z85" s="107"/>
    </row>
    <row r="86" customFormat="false" ht="14.25" hidden="false" customHeight="true" outlineLevel="0" collapsed="false">
      <c r="D86" s="107"/>
      <c r="E86" s="107"/>
      <c r="G86" s="107"/>
      <c r="L86" s="107"/>
      <c r="M86" s="107"/>
      <c r="N86" s="107"/>
      <c r="O86" s="107"/>
      <c r="P86" s="107"/>
      <c r="Q86" s="107"/>
      <c r="S86" s="107"/>
      <c r="V86" s="107"/>
      <c r="W86" s="107"/>
      <c r="Y86" s="107"/>
      <c r="Z86" s="107"/>
    </row>
    <row r="87" customFormat="false" ht="14.25" hidden="false" customHeight="true" outlineLevel="0" collapsed="false">
      <c r="D87" s="107"/>
      <c r="E87" s="107"/>
      <c r="G87" s="107"/>
      <c r="L87" s="107"/>
      <c r="M87" s="107"/>
      <c r="N87" s="107"/>
      <c r="O87" s="107"/>
      <c r="P87" s="107"/>
      <c r="Q87" s="107"/>
      <c r="S87" s="107"/>
      <c r="V87" s="107"/>
      <c r="W87" s="107"/>
      <c r="Y87" s="107"/>
      <c r="Z87" s="107"/>
    </row>
    <row r="88" customFormat="false" ht="14.25" hidden="false" customHeight="true" outlineLevel="0" collapsed="false">
      <c r="D88" s="107"/>
      <c r="E88" s="107"/>
      <c r="G88" s="107"/>
      <c r="L88" s="107"/>
      <c r="M88" s="107"/>
      <c r="N88" s="107"/>
      <c r="O88" s="107"/>
      <c r="P88" s="107"/>
      <c r="Q88" s="107"/>
      <c r="S88" s="107"/>
      <c r="V88" s="107"/>
      <c r="W88" s="107"/>
      <c r="Y88" s="107"/>
      <c r="Z88" s="107"/>
    </row>
    <row r="89" customFormat="false" ht="14.25" hidden="false" customHeight="true" outlineLevel="0" collapsed="false">
      <c r="D89" s="107"/>
      <c r="E89" s="107"/>
      <c r="G89" s="107"/>
      <c r="L89" s="107"/>
      <c r="M89" s="107"/>
      <c r="N89" s="107"/>
      <c r="O89" s="107"/>
      <c r="P89" s="107"/>
      <c r="Q89" s="107"/>
      <c r="S89" s="107"/>
      <c r="V89" s="107"/>
      <c r="W89" s="107"/>
      <c r="Y89" s="107"/>
      <c r="Z89" s="107"/>
    </row>
    <row r="90" customFormat="false" ht="14.25" hidden="false" customHeight="true" outlineLevel="0" collapsed="false">
      <c r="D90" s="107"/>
      <c r="E90" s="107"/>
      <c r="G90" s="107"/>
      <c r="L90" s="107"/>
      <c r="M90" s="107"/>
      <c r="N90" s="107"/>
      <c r="O90" s="107"/>
      <c r="P90" s="107"/>
      <c r="Q90" s="107"/>
      <c r="S90" s="107"/>
      <c r="V90" s="107"/>
      <c r="W90" s="107"/>
      <c r="Y90" s="107"/>
      <c r="Z90" s="107"/>
    </row>
    <row r="91" customFormat="false" ht="14.25" hidden="false" customHeight="true" outlineLevel="0" collapsed="false">
      <c r="D91" s="107"/>
      <c r="E91" s="107"/>
      <c r="G91" s="107"/>
      <c r="L91" s="107"/>
      <c r="M91" s="107"/>
      <c r="N91" s="107"/>
      <c r="O91" s="107"/>
      <c r="P91" s="107"/>
      <c r="Q91" s="107"/>
      <c r="S91" s="107"/>
      <c r="V91" s="107"/>
      <c r="W91" s="107"/>
      <c r="Y91" s="107"/>
      <c r="Z91" s="107"/>
    </row>
    <row r="92" customFormat="false" ht="14.25" hidden="false" customHeight="true" outlineLevel="0" collapsed="false">
      <c r="D92" s="107"/>
      <c r="E92" s="107"/>
      <c r="G92" s="107"/>
      <c r="L92" s="107"/>
      <c r="M92" s="107"/>
      <c r="N92" s="107"/>
      <c r="O92" s="107"/>
      <c r="P92" s="107"/>
      <c r="Q92" s="107"/>
      <c r="S92" s="107"/>
      <c r="V92" s="107"/>
      <c r="W92" s="107"/>
      <c r="Y92" s="107"/>
      <c r="Z92" s="107"/>
    </row>
    <row r="93" customFormat="false" ht="14.25" hidden="false" customHeight="true" outlineLevel="0" collapsed="false">
      <c r="D93" s="107"/>
      <c r="E93" s="107"/>
      <c r="G93" s="107"/>
      <c r="L93" s="107"/>
      <c r="M93" s="107"/>
      <c r="N93" s="107"/>
      <c r="O93" s="107"/>
      <c r="P93" s="107"/>
      <c r="Q93" s="107"/>
      <c r="S93" s="107"/>
      <c r="V93" s="107"/>
      <c r="W93" s="107"/>
      <c r="Y93" s="107"/>
      <c r="Z93" s="107"/>
    </row>
    <row r="94" customFormat="false" ht="14.25" hidden="false" customHeight="true" outlineLevel="0" collapsed="false">
      <c r="D94" s="107"/>
      <c r="E94" s="107"/>
      <c r="G94" s="107"/>
      <c r="L94" s="107"/>
      <c r="M94" s="107"/>
      <c r="N94" s="107"/>
      <c r="O94" s="107"/>
      <c r="P94" s="107"/>
      <c r="Q94" s="107"/>
      <c r="S94" s="107"/>
      <c r="V94" s="107"/>
      <c r="W94" s="107"/>
      <c r="Y94" s="107"/>
      <c r="Z94" s="107"/>
    </row>
    <row r="95" customFormat="false" ht="14.25" hidden="false" customHeight="true" outlineLevel="0" collapsed="false">
      <c r="D95" s="107"/>
      <c r="E95" s="107"/>
      <c r="G95" s="107"/>
      <c r="L95" s="107"/>
      <c r="M95" s="107"/>
      <c r="N95" s="107"/>
      <c r="O95" s="107"/>
      <c r="P95" s="107"/>
      <c r="Q95" s="107"/>
      <c r="S95" s="107"/>
      <c r="V95" s="107"/>
      <c r="W95" s="107"/>
      <c r="Y95" s="107"/>
      <c r="Z95" s="107"/>
    </row>
    <row r="96" customFormat="false" ht="14.25" hidden="false" customHeight="true" outlineLevel="0" collapsed="false">
      <c r="D96" s="107"/>
      <c r="E96" s="107"/>
      <c r="G96" s="107"/>
      <c r="L96" s="107"/>
      <c r="M96" s="107"/>
      <c r="N96" s="107"/>
      <c r="O96" s="107"/>
      <c r="P96" s="107"/>
      <c r="Q96" s="107"/>
      <c r="S96" s="107"/>
      <c r="V96" s="107"/>
      <c r="W96" s="107"/>
      <c r="Y96" s="107"/>
      <c r="Z96" s="107"/>
    </row>
    <row r="97" customFormat="false" ht="14.25" hidden="false" customHeight="true" outlineLevel="0" collapsed="false">
      <c r="D97" s="107"/>
      <c r="E97" s="107"/>
      <c r="G97" s="107"/>
      <c r="L97" s="107"/>
      <c r="M97" s="107"/>
      <c r="N97" s="107"/>
      <c r="O97" s="107"/>
      <c r="P97" s="107"/>
      <c r="Q97" s="107"/>
      <c r="S97" s="107"/>
      <c r="V97" s="107"/>
      <c r="W97" s="107"/>
      <c r="Y97" s="107"/>
      <c r="Z97" s="107"/>
    </row>
    <row r="98" customFormat="false" ht="14.25" hidden="false" customHeight="true" outlineLevel="0" collapsed="false">
      <c r="D98" s="107"/>
      <c r="E98" s="107"/>
      <c r="G98" s="107"/>
      <c r="L98" s="107"/>
      <c r="M98" s="107"/>
      <c r="N98" s="107"/>
      <c r="O98" s="107"/>
      <c r="P98" s="107"/>
      <c r="Q98" s="107"/>
      <c r="S98" s="107"/>
      <c r="V98" s="107"/>
      <c r="W98" s="107"/>
      <c r="Y98" s="107"/>
      <c r="Z98" s="107"/>
    </row>
    <row r="99" customFormat="false" ht="14.25" hidden="false" customHeight="true" outlineLevel="0" collapsed="false">
      <c r="D99" s="107"/>
      <c r="E99" s="107"/>
      <c r="G99" s="107"/>
      <c r="L99" s="107"/>
      <c r="M99" s="107"/>
      <c r="N99" s="107"/>
      <c r="O99" s="107"/>
      <c r="P99" s="107"/>
      <c r="Q99" s="107"/>
      <c r="S99" s="107"/>
      <c r="V99" s="107"/>
      <c r="W99" s="107"/>
      <c r="Y99" s="107"/>
      <c r="Z99" s="107"/>
    </row>
    <row r="100" customFormat="false" ht="14.25" hidden="false" customHeight="true" outlineLevel="0" collapsed="false">
      <c r="D100" s="107"/>
      <c r="E100" s="107"/>
      <c r="G100" s="107"/>
      <c r="L100" s="107"/>
      <c r="M100" s="107"/>
      <c r="N100" s="107"/>
      <c r="O100" s="107"/>
      <c r="P100" s="107"/>
      <c r="Q100" s="107"/>
      <c r="S100" s="107"/>
      <c r="V100" s="107"/>
      <c r="W100" s="107"/>
      <c r="Y100" s="107"/>
      <c r="Z100" s="107"/>
    </row>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1">
    <mergeCell ref="B1:W1"/>
    <mergeCell ref="D3:I3"/>
    <mergeCell ref="J3:O3"/>
    <mergeCell ref="P3:T3"/>
    <mergeCell ref="F4:H4"/>
    <mergeCell ref="R4:T4"/>
    <mergeCell ref="D11:I11"/>
    <mergeCell ref="J11:O11"/>
    <mergeCell ref="P11:T11"/>
    <mergeCell ref="F12:H12"/>
    <mergeCell ref="R12:T12"/>
    <mergeCell ref="D19:I19"/>
    <mergeCell ref="J19:O19"/>
    <mergeCell ref="P19:T19"/>
    <mergeCell ref="F20:H20"/>
    <mergeCell ref="R20:T20"/>
    <mergeCell ref="D27:I27"/>
    <mergeCell ref="J27:O27"/>
    <mergeCell ref="P27:T27"/>
    <mergeCell ref="F28:H28"/>
    <mergeCell ref="R28:T28"/>
    <mergeCell ref="D35:I35"/>
    <mergeCell ref="J35:O35"/>
    <mergeCell ref="P35:T35"/>
    <mergeCell ref="F36:H36"/>
    <mergeCell ref="R36:T36"/>
    <mergeCell ref="D43:I43"/>
    <mergeCell ref="J43:O43"/>
    <mergeCell ref="P43:T43"/>
    <mergeCell ref="F44:H44"/>
    <mergeCell ref="R44:T44"/>
  </mergeCells>
  <conditionalFormatting sqref="V5:V8">
    <cfRule type="cellIs" priority="2" operator="greaterThan" aboveAverage="0" equalAverage="0" bottom="0" percent="0" rank="0" text="" dxfId="11">
      <formula>0</formula>
    </cfRule>
  </conditionalFormatting>
  <conditionalFormatting sqref="V13:V16">
    <cfRule type="cellIs" priority="3" operator="greaterThan" aboveAverage="0" equalAverage="0" bottom="0" percent="0" rank="0" text="" dxfId="11">
      <formula>0</formula>
    </cfRule>
  </conditionalFormatting>
  <conditionalFormatting sqref="V21:V24">
    <cfRule type="cellIs" priority="4" operator="greaterThan" aboveAverage="0" equalAverage="0" bottom="0" percent="0" rank="0" text="" dxfId="11">
      <formula>0</formula>
    </cfRule>
  </conditionalFormatting>
  <conditionalFormatting sqref="V29:V32">
    <cfRule type="cellIs" priority="5" operator="greaterThan" aboveAverage="0" equalAverage="0" bottom="0" percent="0" rank="0" text="" dxfId="11">
      <formula>0</formula>
    </cfRule>
  </conditionalFormatting>
  <conditionalFormatting sqref="V37:V40">
    <cfRule type="cellIs" priority="6" operator="greaterThan" aboveAverage="0" equalAverage="0" bottom="0" percent="0" rank="0" text="" dxfId="11">
      <formula>0</formula>
    </cfRule>
  </conditionalFormatting>
  <conditionalFormatting sqref="V45:V48">
    <cfRule type="cellIs" priority="7" operator="greaterThan" aboveAverage="0" equalAverage="0" bottom="0" percent="0" rank="0" text="" dxfId="11">
      <formula>0</formula>
    </cfRule>
  </conditionalFormatting>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00"/>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2" min="1" style="1" width="11.38"/>
    <col collapsed="false" customWidth="true" hidden="false" outlineLevel="0" max="3" min="3" style="1" width="17.13"/>
    <col collapsed="false" customWidth="true" hidden="false" outlineLevel="0" max="7" min="4" style="1" width="15.26"/>
    <col collapsed="false" customWidth="true" hidden="false" outlineLevel="0" max="26" min="8" style="1" width="14.38"/>
  </cols>
  <sheetData>
    <row r="1" customFormat="false" ht="14.25" hidden="false" customHeight="true" outlineLevel="0" collapsed="false"/>
    <row r="2" customFormat="false" ht="14.25" hidden="false" customHeight="true" outlineLevel="0" collapsed="false">
      <c r="A2" s="431" t="str">
        <f aca="false">Language!$E$90</f>
        <v>Assignment of the group third in the round of 16</v>
      </c>
      <c r="B2" s="431"/>
      <c r="C2" s="431"/>
      <c r="D2" s="431"/>
      <c r="E2" s="431"/>
      <c r="F2" s="431"/>
      <c r="G2" s="431"/>
    </row>
    <row r="4" customFormat="false" ht="14.25" hidden="false" customHeight="true" outlineLevel="0" collapsed="false">
      <c r="C4" s="432"/>
      <c r="D4" s="433" t="s">
        <v>77</v>
      </c>
      <c r="E4" s="433" t="s">
        <v>78</v>
      </c>
      <c r="F4" s="433" t="s">
        <v>79</v>
      </c>
      <c r="G4" s="433" t="s">
        <v>80</v>
      </c>
    </row>
    <row r="5" customFormat="false" ht="36" hidden="false" customHeight="true" outlineLevel="0" collapsed="false">
      <c r="C5" s="434" t="str">
        <f aca="false">Language!$E$131</f>
        <v>Group combination:</v>
      </c>
      <c r="D5" s="435" t="str">
        <f aca="false">Language!$E$132</f>
        <v>First in Group</v>
      </c>
      <c r="E5" s="436" t="str">
        <f aca="false">Language!$E$132</f>
        <v>First in Group</v>
      </c>
      <c r="F5" s="436" t="str">
        <f aca="false">Language!$E$132</f>
        <v>First in Group</v>
      </c>
      <c r="G5" s="437" t="str">
        <f aca="false">Language!$E$132</f>
        <v>First in Group</v>
      </c>
    </row>
    <row r="6" customFormat="false" ht="14.25" hidden="false" customHeight="true" outlineLevel="0" collapsed="false">
      <c r="C6" s="434"/>
      <c r="D6" s="438" t="s">
        <v>62</v>
      </c>
      <c r="E6" s="439" t="s">
        <v>64</v>
      </c>
      <c r="F6" s="439" t="s">
        <v>63</v>
      </c>
      <c r="G6" s="440" t="s">
        <v>65</v>
      </c>
    </row>
    <row r="7" customFormat="false" ht="53.25" hidden="false" customHeight="true" outlineLevel="0" collapsed="false">
      <c r="C7" s="434"/>
      <c r="D7" s="441" t="str">
        <f aca="false">Language!$E$133</f>
        <v>against third of Group</v>
      </c>
      <c r="E7" s="442" t="str">
        <f aca="false">Language!$E$133</f>
        <v>against third of Group</v>
      </c>
      <c r="F7" s="442" t="str">
        <f aca="false">Language!$E$133</f>
        <v>against third of Group</v>
      </c>
      <c r="G7" s="443" t="str">
        <f aca="false">Language!$E$133</f>
        <v>against third of Group</v>
      </c>
    </row>
    <row r="8" customFormat="false" ht="22.5" hidden="false" customHeight="true" outlineLevel="0" collapsed="false">
      <c r="C8" s="444" t="s">
        <v>81</v>
      </c>
      <c r="D8" s="445" t="s">
        <v>60</v>
      </c>
      <c r="E8" s="446" t="s">
        <v>61</v>
      </c>
      <c r="F8" s="446" t="s">
        <v>62</v>
      </c>
      <c r="G8" s="447" t="s">
        <v>64</v>
      </c>
    </row>
    <row r="9" customFormat="false" ht="22.5" hidden="false" customHeight="true" outlineLevel="0" collapsed="false">
      <c r="C9" s="444" t="s">
        <v>82</v>
      </c>
      <c r="D9" s="445" t="s">
        <v>60</v>
      </c>
      <c r="E9" s="446" t="s">
        <v>63</v>
      </c>
      <c r="F9" s="446" t="s">
        <v>62</v>
      </c>
      <c r="G9" s="447" t="s">
        <v>64</v>
      </c>
    </row>
    <row r="10" customFormat="false" ht="22.5" hidden="false" customHeight="true" outlineLevel="0" collapsed="false">
      <c r="C10" s="444" t="s">
        <v>83</v>
      </c>
      <c r="D10" s="445" t="s">
        <v>60</v>
      </c>
      <c r="E10" s="446" t="s">
        <v>65</v>
      </c>
      <c r="F10" s="446" t="s">
        <v>62</v>
      </c>
      <c r="G10" s="447" t="s">
        <v>64</v>
      </c>
    </row>
    <row r="11" customFormat="false" ht="22.5" hidden="false" customHeight="true" outlineLevel="0" collapsed="false">
      <c r="C11" s="444" t="s">
        <v>84</v>
      </c>
      <c r="D11" s="445" t="s">
        <v>61</v>
      </c>
      <c r="E11" s="446" t="s">
        <v>63</v>
      </c>
      <c r="F11" s="446" t="s">
        <v>60</v>
      </c>
      <c r="G11" s="447" t="s">
        <v>62</v>
      </c>
    </row>
    <row r="12" customFormat="false" ht="22.5" hidden="false" customHeight="true" outlineLevel="0" collapsed="false">
      <c r="C12" s="444" t="s">
        <v>85</v>
      </c>
      <c r="D12" s="445" t="s">
        <v>61</v>
      </c>
      <c r="E12" s="446" t="s">
        <v>65</v>
      </c>
      <c r="F12" s="446" t="s">
        <v>60</v>
      </c>
      <c r="G12" s="447" t="s">
        <v>62</v>
      </c>
    </row>
    <row r="13" customFormat="false" ht="22.5" hidden="false" customHeight="true" outlineLevel="0" collapsed="false">
      <c r="C13" s="444" t="s">
        <v>86</v>
      </c>
      <c r="D13" s="445" t="s">
        <v>63</v>
      </c>
      <c r="E13" s="446" t="s">
        <v>65</v>
      </c>
      <c r="F13" s="446" t="s">
        <v>62</v>
      </c>
      <c r="G13" s="447" t="s">
        <v>60</v>
      </c>
    </row>
    <row r="14" customFormat="false" ht="22.5" hidden="false" customHeight="true" outlineLevel="0" collapsed="false">
      <c r="C14" s="444" t="s">
        <v>87</v>
      </c>
      <c r="D14" s="445" t="s">
        <v>63</v>
      </c>
      <c r="E14" s="446" t="s">
        <v>61</v>
      </c>
      <c r="F14" s="446" t="s">
        <v>64</v>
      </c>
      <c r="G14" s="447" t="s">
        <v>60</v>
      </c>
    </row>
    <row r="15" customFormat="false" ht="22.5" hidden="false" customHeight="true" outlineLevel="0" collapsed="false">
      <c r="C15" s="444" t="s">
        <v>88</v>
      </c>
      <c r="D15" s="445" t="s">
        <v>65</v>
      </c>
      <c r="E15" s="446" t="s">
        <v>61</v>
      </c>
      <c r="F15" s="446" t="s">
        <v>64</v>
      </c>
      <c r="G15" s="447" t="s">
        <v>60</v>
      </c>
    </row>
    <row r="16" customFormat="false" ht="22.5" hidden="false" customHeight="true" outlineLevel="0" collapsed="false">
      <c r="C16" s="444" t="s">
        <v>89</v>
      </c>
      <c r="D16" s="445" t="s">
        <v>63</v>
      </c>
      <c r="E16" s="446" t="s">
        <v>65</v>
      </c>
      <c r="F16" s="446" t="s">
        <v>64</v>
      </c>
      <c r="G16" s="447" t="s">
        <v>60</v>
      </c>
    </row>
    <row r="17" customFormat="false" ht="22.5" hidden="false" customHeight="true" outlineLevel="0" collapsed="false">
      <c r="C17" s="444" t="s">
        <v>90</v>
      </c>
      <c r="D17" s="445" t="s">
        <v>63</v>
      </c>
      <c r="E17" s="446" t="s">
        <v>65</v>
      </c>
      <c r="F17" s="446" t="s">
        <v>61</v>
      </c>
      <c r="G17" s="447" t="s">
        <v>60</v>
      </c>
    </row>
    <row r="18" customFormat="false" ht="22.5" hidden="false" customHeight="true" outlineLevel="0" collapsed="false">
      <c r="C18" s="444" t="s">
        <v>91</v>
      </c>
      <c r="D18" s="445" t="s">
        <v>63</v>
      </c>
      <c r="E18" s="446" t="s">
        <v>61</v>
      </c>
      <c r="F18" s="446" t="s">
        <v>62</v>
      </c>
      <c r="G18" s="447" t="s">
        <v>64</v>
      </c>
    </row>
    <row r="19" customFormat="false" ht="22.5" hidden="false" customHeight="true" outlineLevel="0" collapsed="false">
      <c r="C19" s="444" t="s">
        <v>92</v>
      </c>
      <c r="D19" s="445" t="s">
        <v>65</v>
      </c>
      <c r="E19" s="446" t="s">
        <v>61</v>
      </c>
      <c r="F19" s="446" t="s">
        <v>64</v>
      </c>
      <c r="G19" s="447" t="s">
        <v>62</v>
      </c>
    </row>
    <row r="20" customFormat="false" ht="22.5" hidden="false" customHeight="true" outlineLevel="0" collapsed="false">
      <c r="C20" s="444" t="s">
        <v>93</v>
      </c>
      <c r="D20" s="445" t="s">
        <v>65</v>
      </c>
      <c r="E20" s="446" t="s">
        <v>63</v>
      </c>
      <c r="F20" s="446" t="s">
        <v>64</v>
      </c>
      <c r="G20" s="447" t="s">
        <v>62</v>
      </c>
    </row>
    <row r="21" customFormat="false" ht="22.5" hidden="false" customHeight="true" outlineLevel="0" collapsed="false">
      <c r="C21" s="444" t="s">
        <v>94</v>
      </c>
      <c r="D21" s="445" t="s">
        <v>65</v>
      </c>
      <c r="E21" s="446" t="s">
        <v>63</v>
      </c>
      <c r="F21" s="446" t="s">
        <v>61</v>
      </c>
      <c r="G21" s="447" t="s">
        <v>62</v>
      </c>
    </row>
    <row r="22" customFormat="false" ht="22.5" hidden="false" customHeight="true" outlineLevel="0" collapsed="false">
      <c r="C22" s="448" t="s">
        <v>95</v>
      </c>
      <c r="D22" s="449" t="s">
        <v>65</v>
      </c>
      <c r="E22" s="450" t="s">
        <v>63</v>
      </c>
      <c r="F22" s="450" t="s">
        <v>61</v>
      </c>
      <c r="G22" s="451" t="s">
        <v>64</v>
      </c>
    </row>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A2:G2"/>
    <mergeCell ref="C5:C7"/>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R1000"/>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8"/>
    <col collapsed="false" customWidth="true" hidden="true" outlineLevel="0" max="2" min="2" style="1" width="19.26"/>
    <col collapsed="false" customWidth="true" hidden="true" outlineLevel="0" max="3" min="3" style="1" width="11.38"/>
    <col collapsed="false" customWidth="true" hidden="false" outlineLevel="0" max="4" min="4" style="1" width="7"/>
    <col collapsed="false" customWidth="true" hidden="true" outlineLevel="0" max="5" min="5" style="1" width="22.76"/>
    <col collapsed="false" customWidth="true" hidden="false" outlineLevel="0" max="15" min="6" style="1" width="22.76"/>
    <col collapsed="false" customWidth="true" hidden="false" outlineLevel="0" max="16" min="16" style="1" width="3.88"/>
    <col collapsed="false" customWidth="true" hidden="false" outlineLevel="0" max="17" min="17" style="1" width="17.74"/>
    <col collapsed="false" customWidth="true" hidden="false" outlineLevel="0" max="18" min="18" style="1" width="9.13"/>
    <col collapsed="false" customWidth="true" hidden="false" outlineLevel="0" max="26" min="19" style="1" width="14.38"/>
  </cols>
  <sheetData>
    <row r="1" customFormat="false" ht="29.25" hidden="false" customHeight="true" outlineLevel="0" collapsed="false">
      <c r="B1" s="30"/>
      <c r="D1" s="452" t="s">
        <v>96</v>
      </c>
      <c r="F1" s="431" t="str">
        <f aca="false">Language!$E$89</f>
        <v>Choose language</v>
      </c>
      <c r="G1" s="431"/>
      <c r="H1" s="431"/>
      <c r="I1" s="431"/>
      <c r="J1" s="431"/>
      <c r="K1" s="453"/>
      <c r="L1" s="453"/>
      <c r="M1" s="454" t="str">
        <f aca="false">Language!$E$145</f>
        <v>Click here and choose language:</v>
      </c>
      <c r="N1" s="455" t="s">
        <v>97</v>
      </c>
      <c r="O1" s="456" t="e">
        <f aca="false">unichar(8592)</f>
        <v>#NAME?</v>
      </c>
      <c r="P1" s="454"/>
    </row>
    <row r="2" customFormat="false" ht="11.25" hidden="false" customHeight="true" outlineLevel="0" collapsed="false">
      <c r="D2" s="457" t="n">
        <v>45280</v>
      </c>
      <c r="F2" s="458"/>
      <c r="G2" s="458"/>
      <c r="H2" s="458"/>
      <c r="I2" s="458"/>
      <c r="J2" s="458"/>
      <c r="K2" s="459"/>
      <c r="L2" s="459"/>
      <c r="M2" s="459"/>
      <c r="N2" s="459"/>
      <c r="P2" s="460"/>
      <c r="Q2" s="461"/>
    </row>
    <row r="3" customFormat="false" ht="14.25" hidden="false" customHeight="true" outlineLevel="0" collapsed="false">
      <c r="B3" s="462" t="s">
        <v>97</v>
      </c>
      <c r="C3" s="107" t="n">
        <f aca="false">IF(AND($N$1&lt;&gt;B4,$N$1&lt;&gt;B5,$N$1&lt;&gt;B6,$N$1&lt;&gt;B7,$N$1&lt;&gt;B8,$N$1&lt;&gt;B9,$N$1&lt;&gt;B10,$N$1&lt;&gt;B11),1,0)</f>
        <v>1</v>
      </c>
      <c r="D3" s="463" t="s">
        <v>98</v>
      </c>
      <c r="E3" s="464"/>
      <c r="F3" s="465" t="s">
        <v>97</v>
      </c>
      <c r="G3" s="466" t="s">
        <v>99</v>
      </c>
      <c r="H3" s="466" t="s">
        <v>100</v>
      </c>
      <c r="I3" s="466" t="s">
        <v>101</v>
      </c>
      <c r="J3" s="466" t="s">
        <v>102</v>
      </c>
      <c r="K3" s="466" t="s">
        <v>103</v>
      </c>
      <c r="L3" s="466" t="s">
        <v>104</v>
      </c>
      <c r="M3" s="466" t="s">
        <v>105</v>
      </c>
      <c r="N3" s="466" t="s">
        <v>106</v>
      </c>
      <c r="O3" s="467" t="s">
        <v>107</v>
      </c>
      <c r="P3" s="48"/>
    </row>
    <row r="4" customFormat="false" ht="14.25" hidden="false" customHeight="true" outlineLevel="0" collapsed="false">
      <c r="B4" s="125" t="s">
        <v>106</v>
      </c>
      <c r="C4" s="107" t="n">
        <f aca="false">IF($N$1=B4,1,0)</f>
        <v>0</v>
      </c>
      <c r="D4" s="463"/>
      <c r="E4" s="464"/>
      <c r="F4" s="465"/>
      <c r="G4" s="466"/>
      <c r="H4" s="466"/>
      <c r="I4" s="466"/>
      <c r="J4" s="466"/>
      <c r="K4" s="466"/>
      <c r="L4" s="466"/>
      <c r="M4" s="466"/>
      <c r="N4" s="466"/>
      <c r="O4" s="467"/>
      <c r="P4" s="468"/>
      <c r="Q4" s="268"/>
    </row>
    <row r="5" customFormat="false" ht="14.25" hidden="false" customHeight="true" outlineLevel="0" collapsed="false">
      <c r="B5" s="125" t="s">
        <v>104</v>
      </c>
      <c r="C5" s="107" t="n">
        <f aca="false">IF($N$1=B5,1,0)</f>
        <v>0</v>
      </c>
      <c r="D5" s="469" t="n">
        <v>1</v>
      </c>
      <c r="E5" s="462" t="str">
        <f aca="false">IF($C$3,F5,IF($C$11,G5,IF($C$9,H5,IF($C$7,I5,IF($C$8,J5,IF($C$6,K5,IF($C$5,L5,IF($C$10,M5,IF($C$4,N5,IF(O5&lt;&gt;"",O5,F5))))))))))</f>
        <v>Portugal</v>
      </c>
      <c r="F5" s="470" t="s">
        <v>108</v>
      </c>
      <c r="G5" s="471" t="s">
        <v>108</v>
      </c>
      <c r="H5" s="472" t="s">
        <v>109</v>
      </c>
      <c r="I5" s="473" t="s">
        <v>108</v>
      </c>
      <c r="J5" s="472" t="s">
        <v>108</v>
      </c>
      <c r="K5" s="474" t="s">
        <v>108</v>
      </c>
      <c r="L5" s="475" t="s">
        <v>108</v>
      </c>
      <c r="M5" s="473" t="s">
        <v>108</v>
      </c>
      <c r="N5" s="475" t="s">
        <v>110</v>
      </c>
      <c r="O5" s="476"/>
    </row>
    <row r="6" customFormat="false" ht="14.25" hidden="false" customHeight="true" outlineLevel="0" collapsed="false">
      <c r="B6" s="462" t="s">
        <v>103</v>
      </c>
      <c r="C6" s="107" t="n">
        <f aca="false">IF($N$1=B6,1,0)</f>
        <v>0</v>
      </c>
      <c r="D6" s="469" t="n">
        <v>2</v>
      </c>
      <c r="E6" s="462" t="str">
        <f aca="false">IF($C$3,F6,IF($C$11,G6,IF($C$9,H6,IF($C$7,I6,IF($C$8,J6,IF($C$6,K6,IF($C$5,L6,IF($C$10,M6,IF($C$4,N6,IF(O6&lt;&gt;"",O6,F6))))))))))</f>
        <v>France</v>
      </c>
      <c r="F6" s="470" t="s">
        <v>111</v>
      </c>
      <c r="G6" s="471" t="s">
        <v>112</v>
      </c>
      <c r="H6" s="472" t="s">
        <v>112</v>
      </c>
      <c r="I6" s="473" t="s">
        <v>111</v>
      </c>
      <c r="J6" s="472" t="s">
        <v>113</v>
      </c>
      <c r="K6" s="474" t="s">
        <v>114</v>
      </c>
      <c r="L6" s="475" t="s">
        <v>115</v>
      </c>
      <c r="M6" s="473" t="s">
        <v>116</v>
      </c>
      <c r="N6" s="475" t="s">
        <v>117</v>
      </c>
      <c r="O6" s="476"/>
    </row>
    <row r="7" customFormat="false" ht="14.25" hidden="false" customHeight="true" outlineLevel="0" collapsed="false">
      <c r="B7" s="462" t="s">
        <v>101</v>
      </c>
      <c r="C7" s="107" t="n">
        <f aca="false">IF($N$1=B7,1,0)</f>
        <v>0</v>
      </c>
      <c r="D7" s="469" t="n">
        <v>3</v>
      </c>
      <c r="E7" s="462" t="str">
        <f aca="false">IF($C$3,F7,IF($C$11,G7,IF($C$9,H7,IF($C$7,I7,IF($C$8,J7,IF($C$6,K7,IF($C$5,L7,IF($C$10,M7,IF($C$4,N7,IF(O7&lt;&gt;"",O7,F7))))))))))</f>
        <v>Spain</v>
      </c>
      <c r="F7" s="470" t="s">
        <v>118</v>
      </c>
      <c r="G7" s="471" t="s">
        <v>119</v>
      </c>
      <c r="H7" s="472" t="s">
        <v>120</v>
      </c>
      <c r="I7" s="473" t="s">
        <v>121</v>
      </c>
      <c r="J7" s="472" t="s">
        <v>122</v>
      </c>
      <c r="K7" s="474" t="s">
        <v>123</v>
      </c>
      <c r="L7" s="475" t="s">
        <v>122</v>
      </c>
      <c r="M7" s="473" t="s">
        <v>124</v>
      </c>
      <c r="N7" s="475" t="s">
        <v>125</v>
      </c>
      <c r="O7" s="476"/>
    </row>
    <row r="8" customFormat="false" ht="14.25" hidden="false" customHeight="true" outlineLevel="0" collapsed="false">
      <c r="B8" s="125" t="s">
        <v>102</v>
      </c>
      <c r="C8" s="107" t="n">
        <f aca="false">IF($N$1=B8,1,0)</f>
        <v>0</v>
      </c>
      <c r="D8" s="469" t="n">
        <v>4</v>
      </c>
      <c r="E8" s="462" t="str">
        <f aca="false">IF($C$3,F8,IF($C$11,G8,IF($C$9,H8,IF($C$7,I8,IF($C$8,J8,IF($C$6,K8,IF($C$5,L8,IF($C$10,M8,IF($C$4,N8,IF(O8&lt;&gt;"",O8,F8))))))))))</f>
        <v>Belgium</v>
      </c>
      <c r="F8" s="470" t="s">
        <v>126</v>
      </c>
      <c r="G8" s="471" t="s">
        <v>127</v>
      </c>
      <c r="H8" s="472" t="s">
        <v>128</v>
      </c>
      <c r="I8" s="473" t="s">
        <v>129</v>
      </c>
      <c r="J8" s="472" t="s">
        <v>130</v>
      </c>
      <c r="K8" s="474" t="s">
        <v>131</v>
      </c>
      <c r="L8" s="475" t="s">
        <v>130</v>
      </c>
      <c r="M8" s="473" t="s">
        <v>127</v>
      </c>
      <c r="N8" s="475" t="s">
        <v>132</v>
      </c>
      <c r="O8" s="476"/>
    </row>
    <row r="9" customFormat="false" ht="14.25" hidden="false" customHeight="true" outlineLevel="0" collapsed="false">
      <c r="B9" s="462" t="s">
        <v>100</v>
      </c>
      <c r="C9" s="107" t="n">
        <f aca="false">IF($N$1=B9,1,0)</f>
        <v>0</v>
      </c>
      <c r="D9" s="469" t="n">
        <v>5</v>
      </c>
      <c r="E9" s="462" t="str">
        <f aca="false">IF($C$3,F9,IF($C$11,G9,IF($C$9,H9,IF($C$7,I9,IF($C$8,J9,IF($C$6,K9,IF($C$5,L9,IF($C$10,M9,IF($C$4,N9,IF(O9&lt;&gt;"",O9,F9))))))))))</f>
        <v>England</v>
      </c>
      <c r="F9" s="470" t="s">
        <v>133</v>
      </c>
      <c r="G9" s="471" t="s">
        <v>134</v>
      </c>
      <c r="H9" s="472" t="s">
        <v>135</v>
      </c>
      <c r="I9" s="473" t="s">
        <v>136</v>
      </c>
      <c r="J9" s="472" t="s">
        <v>133</v>
      </c>
      <c r="K9" s="474" t="s">
        <v>137</v>
      </c>
      <c r="L9" s="475" t="s">
        <v>133</v>
      </c>
      <c r="M9" s="473" t="s">
        <v>134</v>
      </c>
      <c r="N9" s="475" t="s">
        <v>138</v>
      </c>
      <c r="O9" s="476"/>
    </row>
    <row r="10" customFormat="false" ht="14.25" hidden="false" customHeight="true" outlineLevel="0" collapsed="false">
      <c r="B10" s="125" t="s">
        <v>105</v>
      </c>
      <c r="C10" s="107" t="n">
        <f aca="false">IF($N$1=B10,1,0)</f>
        <v>0</v>
      </c>
      <c r="D10" s="469" t="n">
        <v>6</v>
      </c>
      <c r="E10" s="462" t="str">
        <f aca="false">IF($C$3,F10,IF($C$11,G10,IF($C$9,H10,IF($C$7,I10,IF($C$8,J10,IF($C$6,K10,IF($C$5,L10,IF($C$10,M10,IF($C$4,N10,IF(O10&lt;&gt;"",O10,F10))))))))))</f>
        <v>Hungary</v>
      </c>
      <c r="F10" s="470" t="s">
        <v>139</v>
      </c>
      <c r="G10" s="471" t="s">
        <v>140</v>
      </c>
      <c r="H10" s="472" t="s">
        <v>141</v>
      </c>
      <c r="I10" s="473" t="s">
        <v>142</v>
      </c>
      <c r="J10" s="472" t="s">
        <v>143</v>
      </c>
      <c r="K10" s="474" t="s">
        <v>144</v>
      </c>
      <c r="L10" s="475" t="s">
        <v>143</v>
      </c>
      <c r="M10" s="473" t="s">
        <v>145</v>
      </c>
      <c r="N10" s="475" t="s">
        <v>146</v>
      </c>
      <c r="O10" s="476"/>
    </row>
    <row r="11" customFormat="false" ht="14.25" hidden="false" customHeight="true" outlineLevel="0" collapsed="false">
      <c r="B11" s="462" t="s">
        <v>99</v>
      </c>
      <c r="C11" s="107" t="n">
        <f aca="false">IF($N$1=B11,1,0)</f>
        <v>0</v>
      </c>
      <c r="D11" s="469" t="n">
        <v>7</v>
      </c>
      <c r="E11" s="462" t="str">
        <f aca="false">IF($C$3,F11,IF($C$11,G11,IF($C$9,H11,IF($C$7,I11,IF($C$8,J11,IF($C$6,K11,IF($C$5,L11,IF($C$10,M11,IF($C$4,N11,IF(O11&lt;&gt;"",O11,F11))))))))))</f>
        <v>Türkiye</v>
      </c>
      <c r="F11" s="470" t="s">
        <v>147</v>
      </c>
      <c r="G11" s="471" t="s">
        <v>148</v>
      </c>
      <c r="H11" s="472" t="s">
        <v>149</v>
      </c>
      <c r="I11" s="473" t="s">
        <v>150</v>
      </c>
      <c r="J11" s="472" t="s">
        <v>151</v>
      </c>
      <c r="K11" s="474" t="s">
        <v>152</v>
      </c>
      <c r="L11" s="475" t="s">
        <v>153</v>
      </c>
      <c r="M11" s="473" t="s">
        <v>154</v>
      </c>
      <c r="N11" s="475" t="s">
        <v>155</v>
      </c>
      <c r="O11" s="476"/>
    </row>
    <row r="12" customFormat="false" ht="14.25" hidden="false" customHeight="true" outlineLevel="0" collapsed="false">
      <c r="B12" s="462" t="s">
        <v>107</v>
      </c>
      <c r="C12" s="107" t="n">
        <f aca="false">IF($N$1=B12,1,0)</f>
        <v>0</v>
      </c>
      <c r="D12" s="469" t="n">
        <v>8</v>
      </c>
      <c r="E12" s="462" t="str">
        <f aca="false">IF($C$3,F12,IF($C$11,G12,IF($C$9,H12,IF($C$7,I12,IF($C$8,J12,IF($C$6,K12,IF($C$5,L12,IF($C$10,M12,IF($C$4,N12,IF(O12&lt;&gt;"",O12,F12))))))))))</f>
        <v>Romania</v>
      </c>
      <c r="F12" s="470" t="s">
        <v>156</v>
      </c>
      <c r="G12" s="471" t="s">
        <v>157</v>
      </c>
      <c r="H12" s="472" t="s">
        <v>156</v>
      </c>
      <c r="I12" s="473" t="s">
        <v>158</v>
      </c>
      <c r="J12" s="472" t="s">
        <v>159</v>
      </c>
      <c r="K12" s="474" t="s">
        <v>160</v>
      </c>
      <c r="L12" s="475" t="s">
        <v>161</v>
      </c>
      <c r="M12" s="473" t="s">
        <v>162</v>
      </c>
      <c r="N12" s="475" t="s">
        <v>163</v>
      </c>
      <c r="O12" s="476"/>
    </row>
    <row r="13" customFormat="false" ht="14.25" hidden="false" customHeight="true" outlineLevel="0" collapsed="false">
      <c r="D13" s="469" t="n">
        <v>9</v>
      </c>
      <c r="E13" s="462" t="str">
        <f aca="false">IF($C$3,F13,IF($C$11,G13,IF($C$9,H13,IF($C$7,I13,IF($C$8,J13,IF($C$6,K13,IF($C$5,L13,IF($C$10,M13,IF($C$4,N13,IF(O13&lt;&gt;"",O13,F13))))))))))</f>
        <v>Denmark</v>
      </c>
      <c r="F13" s="470" t="s">
        <v>164</v>
      </c>
      <c r="G13" s="471" t="s">
        <v>165</v>
      </c>
      <c r="H13" s="472" t="s">
        <v>166</v>
      </c>
      <c r="I13" s="473" t="s">
        <v>167</v>
      </c>
      <c r="J13" s="472" t="s">
        <v>168</v>
      </c>
      <c r="K13" s="474" t="s">
        <v>169</v>
      </c>
      <c r="L13" s="475" t="s">
        <v>170</v>
      </c>
      <c r="M13" s="473" t="s">
        <v>165</v>
      </c>
      <c r="N13" s="475" t="s">
        <v>171</v>
      </c>
      <c r="O13" s="476"/>
    </row>
    <row r="14" customFormat="false" ht="14.25" hidden="false" customHeight="true" outlineLevel="0" collapsed="false">
      <c r="D14" s="469" t="n">
        <v>10</v>
      </c>
      <c r="E14" s="462" t="str">
        <f aca="false">IF($C$3,F14,IF($C$11,G14,IF($C$9,H14,IF($C$7,I14,IF($C$8,J14,IF($C$6,K14,IF($C$5,L14,IF($C$10,M14,IF($C$4,N14,IF(O14&lt;&gt;"",O14,F14))))))))))</f>
        <v>Albania</v>
      </c>
      <c r="F14" s="470" t="s">
        <v>172</v>
      </c>
      <c r="G14" s="471" t="s">
        <v>172</v>
      </c>
      <c r="H14" s="472" t="s">
        <v>172</v>
      </c>
      <c r="I14" s="473" t="s">
        <v>173</v>
      </c>
      <c r="J14" s="472" t="s">
        <v>174</v>
      </c>
      <c r="K14" s="474" t="s">
        <v>175</v>
      </c>
      <c r="L14" s="475" t="s">
        <v>174</v>
      </c>
      <c r="M14" s="473" t="s">
        <v>176</v>
      </c>
      <c r="N14" s="475" t="s">
        <v>177</v>
      </c>
      <c r="O14" s="476"/>
    </row>
    <row r="15" customFormat="false" ht="14.25" hidden="false" customHeight="true" outlineLevel="0" collapsed="false">
      <c r="D15" s="469" t="n">
        <v>11</v>
      </c>
      <c r="E15" s="462" t="str">
        <f aca="false">IF($C$3,F15,IF($C$11,G15,IF($C$9,H15,IF($C$7,I15,IF($C$8,J15,IF($C$6,K15,IF($C$5,L15,IF($C$10,M15,IF($C$4,N15,IF(O15&lt;&gt;"",O15,F15))))))))))</f>
        <v>Austria</v>
      </c>
      <c r="F15" s="470" t="s">
        <v>178</v>
      </c>
      <c r="G15" s="471" t="s">
        <v>178</v>
      </c>
      <c r="H15" s="472" t="s">
        <v>178</v>
      </c>
      <c r="I15" s="473" t="s">
        <v>179</v>
      </c>
      <c r="J15" s="472" t="s">
        <v>180</v>
      </c>
      <c r="K15" s="474" t="s">
        <v>181</v>
      </c>
      <c r="L15" s="475" t="s">
        <v>182</v>
      </c>
      <c r="M15" s="473" t="s">
        <v>183</v>
      </c>
      <c r="N15" s="475" t="s">
        <v>184</v>
      </c>
      <c r="O15" s="476"/>
    </row>
    <row r="16" customFormat="false" ht="14.25" hidden="false" customHeight="true" outlineLevel="0" collapsed="false">
      <c r="D16" s="469" t="n">
        <v>12</v>
      </c>
      <c r="E16" s="462" t="str">
        <f aca="false">IF($C$3,F16,IF($C$11,G16,IF($C$9,H16,IF($C$7,I16,IF($C$8,J16,IF($C$6,K16,IF($C$5,L16,IF($C$10,M16,IF($C$4,N16,IF(O16&lt;&gt;"",O16,F16))))))))))</f>
        <v>Netherlands</v>
      </c>
      <c r="F16" s="470" t="s">
        <v>185</v>
      </c>
      <c r="G16" s="471" t="s">
        <v>186</v>
      </c>
      <c r="H16" s="472" t="s">
        <v>187</v>
      </c>
      <c r="I16" s="473" t="s">
        <v>188</v>
      </c>
      <c r="J16" s="472" t="s">
        <v>189</v>
      </c>
      <c r="K16" s="474" t="s">
        <v>190</v>
      </c>
      <c r="L16" s="475" t="s">
        <v>191</v>
      </c>
      <c r="M16" s="473" t="s">
        <v>192</v>
      </c>
      <c r="N16" s="475" t="s">
        <v>193</v>
      </c>
      <c r="O16" s="476"/>
    </row>
    <row r="17" customFormat="false" ht="14.25" hidden="false" customHeight="true" outlineLevel="0" collapsed="false">
      <c r="D17" s="469" t="n">
        <v>13</v>
      </c>
      <c r="E17" s="462" t="str">
        <f aca="false">IF($C$3,F17,IF($C$11,G17,IF($C$9,H17,IF($C$7,I17,IF($C$8,J17,IF($C$6,K17,IF($C$5,L17,IF($C$10,M17,IF($C$4,N17,IF(O17&lt;&gt;"",O17,F17))))))))))</f>
        <v>Scotland</v>
      </c>
      <c r="F17" s="470" t="s">
        <v>194</v>
      </c>
      <c r="G17" s="471" t="s">
        <v>195</v>
      </c>
      <c r="H17" s="472" t="s">
        <v>196</v>
      </c>
      <c r="I17" s="473" t="s">
        <v>197</v>
      </c>
      <c r="J17" s="472" t="s">
        <v>198</v>
      </c>
      <c r="K17" s="474" t="s">
        <v>199</v>
      </c>
      <c r="L17" s="475" t="s">
        <v>200</v>
      </c>
      <c r="M17" s="473" t="s">
        <v>201</v>
      </c>
      <c r="N17" s="475" t="s">
        <v>202</v>
      </c>
      <c r="O17" s="476"/>
    </row>
    <row r="18" customFormat="false" ht="14.25" hidden="false" customHeight="true" outlineLevel="0" collapsed="false">
      <c r="D18" s="469" t="n">
        <v>14</v>
      </c>
      <c r="E18" s="462" t="str">
        <f aca="false">IF($C$3,F18,IF($C$11,G18,IF($C$9,H18,IF($C$7,I18,IF($C$8,J18,IF($C$6,K18,IF($C$5,L18,IF($C$10,M18,IF($C$4,N18,IF(O18&lt;&gt;"",O18,F18))))))))))</f>
        <v>Croatia</v>
      </c>
      <c r="F18" s="470" t="s">
        <v>203</v>
      </c>
      <c r="G18" s="471" t="s">
        <v>204</v>
      </c>
      <c r="H18" s="472" t="s">
        <v>205</v>
      </c>
      <c r="I18" s="473" t="s">
        <v>206</v>
      </c>
      <c r="J18" s="472" t="s">
        <v>207</v>
      </c>
      <c r="K18" s="474" t="s">
        <v>208</v>
      </c>
      <c r="L18" s="475" t="s">
        <v>207</v>
      </c>
      <c r="M18" s="473" t="s">
        <v>209</v>
      </c>
      <c r="N18" s="475" t="s">
        <v>210</v>
      </c>
      <c r="O18" s="476"/>
    </row>
    <row r="19" customFormat="false" ht="14.25" hidden="false" customHeight="true" outlineLevel="0" collapsed="false">
      <c r="D19" s="469" t="n">
        <v>15</v>
      </c>
      <c r="E19" s="462" t="str">
        <f aca="false">IF($C$3,F19,IF($C$11,G19,IF($C$9,H19,IF($C$7,I19,IF($C$8,J19,IF($C$6,K19,IF($C$5,L19,IF($C$10,M19,IF($C$4,N19,IF(O19&lt;&gt;"",O19,F19))))))))))</f>
        <v>Slovenia</v>
      </c>
      <c r="F19" s="470" t="s">
        <v>211</v>
      </c>
      <c r="G19" s="471" t="s">
        <v>212</v>
      </c>
      <c r="H19" s="472" t="s">
        <v>211</v>
      </c>
      <c r="I19" s="473" t="s">
        <v>213</v>
      </c>
      <c r="J19" s="472" t="s">
        <v>214</v>
      </c>
      <c r="K19" s="474" t="s">
        <v>215</v>
      </c>
      <c r="L19" s="475" t="s">
        <v>216</v>
      </c>
      <c r="M19" s="473" t="s">
        <v>217</v>
      </c>
      <c r="N19" s="475" t="s">
        <v>218</v>
      </c>
      <c r="O19" s="476"/>
    </row>
    <row r="20" customFormat="false" ht="14.25" hidden="false" customHeight="true" outlineLevel="0" collapsed="false">
      <c r="D20" s="469" t="n">
        <v>16</v>
      </c>
      <c r="E20" s="462" t="str">
        <f aca="false">IF($C$3,F20,IF($C$11,G20,IF($C$9,H20,IF($C$7,I20,IF($C$8,J20,IF($C$6,K20,IF($C$5,L20,IF($C$10,M20,IF($C$4,N20,IF(O20&lt;&gt;"",O20,F20))))))))))</f>
        <v>Slovakia</v>
      </c>
      <c r="F20" s="470" t="s">
        <v>219</v>
      </c>
      <c r="G20" s="471" t="s">
        <v>220</v>
      </c>
      <c r="H20" s="472" t="s">
        <v>221</v>
      </c>
      <c r="I20" s="473" t="s">
        <v>222</v>
      </c>
      <c r="J20" s="472" t="s">
        <v>223</v>
      </c>
      <c r="K20" s="474" t="s">
        <v>224</v>
      </c>
      <c r="L20" s="475" t="s">
        <v>225</v>
      </c>
      <c r="M20" s="473" t="s">
        <v>226</v>
      </c>
      <c r="N20" s="475" t="s">
        <v>227</v>
      </c>
      <c r="O20" s="476"/>
    </row>
    <row r="21" customFormat="false" ht="14.25" hidden="false" customHeight="true" outlineLevel="0" collapsed="false">
      <c r="D21" s="469" t="n">
        <v>17</v>
      </c>
      <c r="E21" s="462" t="str">
        <f aca="false">IF($C$3,F21,IF($C$11,G21,IF($C$9,H21,IF($C$7,I21,IF($C$8,J21,IF($C$6,K21,IF($C$5,L21,IF($C$10,M21,IF($C$4,N21,IF(O21&lt;&gt;"",O21,F21))))))))))</f>
        <v>Czechia</v>
      </c>
      <c r="F21" s="470" t="s">
        <v>228</v>
      </c>
      <c r="G21" s="471" t="s">
        <v>229</v>
      </c>
      <c r="H21" s="472" t="s">
        <v>230</v>
      </c>
      <c r="I21" s="473" t="s">
        <v>231</v>
      </c>
      <c r="J21" s="472" t="s">
        <v>232</v>
      </c>
      <c r="K21" s="474" t="s">
        <v>233</v>
      </c>
      <c r="L21" s="475" t="s">
        <v>234</v>
      </c>
      <c r="M21" s="473" t="s">
        <v>235</v>
      </c>
      <c r="N21" s="475" t="s">
        <v>236</v>
      </c>
      <c r="O21" s="476"/>
    </row>
    <row r="22" customFormat="false" ht="14.25" hidden="false" customHeight="true" outlineLevel="0" collapsed="false">
      <c r="D22" s="469" t="n">
        <v>18</v>
      </c>
      <c r="E22" s="462" t="str">
        <f aca="false">IF($C$3,F22,IF($C$11,G22,IF($C$9,H22,IF($C$7,I22,IF($C$8,J22,IF($C$6,K22,IF($C$5,L22,IF($C$10,M22,IF($C$4,N22,IF(O22&lt;&gt;"",O22,F22))))))))))</f>
        <v>Italy</v>
      </c>
      <c r="F22" s="470" t="s">
        <v>237</v>
      </c>
      <c r="G22" s="471" t="s">
        <v>238</v>
      </c>
      <c r="H22" s="472" t="s">
        <v>238</v>
      </c>
      <c r="I22" s="473" t="s">
        <v>239</v>
      </c>
      <c r="J22" s="472" t="s">
        <v>240</v>
      </c>
      <c r="K22" s="474" t="s">
        <v>241</v>
      </c>
      <c r="L22" s="475" t="s">
        <v>240</v>
      </c>
      <c r="M22" s="473" t="s">
        <v>242</v>
      </c>
      <c r="N22" s="475" t="s">
        <v>243</v>
      </c>
      <c r="O22" s="476"/>
    </row>
    <row r="23" customFormat="false" ht="14.25" hidden="false" customHeight="true" outlineLevel="0" collapsed="false">
      <c r="D23" s="469" t="n">
        <v>19</v>
      </c>
      <c r="E23" s="462" t="str">
        <f aca="false">IF($C$3,F23,IF($C$11,G23,IF($C$9,H23,IF($C$7,I23,IF($C$8,J23,IF($C$6,K23,IF($C$5,L23,IF($C$10,M23,IF($C$4,N23,IF(O23&lt;&gt;"",O23,F23))))))))))</f>
        <v>Serbia</v>
      </c>
      <c r="F23" s="470" t="s">
        <v>244</v>
      </c>
      <c r="G23" s="471" t="s">
        <v>244</v>
      </c>
      <c r="H23" s="472" t="s">
        <v>244</v>
      </c>
      <c r="I23" s="473" t="s">
        <v>245</v>
      </c>
      <c r="J23" s="472" t="s">
        <v>246</v>
      </c>
      <c r="K23" s="474" t="s">
        <v>247</v>
      </c>
      <c r="L23" s="475" t="s">
        <v>246</v>
      </c>
      <c r="M23" s="473" t="s">
        <v>248</v>
      </c>
      <c r="N23" s="475" t="s">
        <v>249</v>
      </c>
      <c r="O23" s="476"/>
    </row>
    <row r="24" customFormat="false" ht="14.25" hidden="false" customHeight="true" outlineLevel="0" collapsed="false">
      <c r="D24" s="469" t="n">
        <v>20</v>
      </c>
      <c r="E24" s="462" t="str">
        <f aca="false">IF($C$3,F24,IF($C$11,G24,IF($C$9,H24,IF($C$7,I24,IF($C$8,J24,IF($C$6,K24,IF($C$5,L24,IF($C$10,M24,IF($C$4,N24,IF(O24&lt;&gt;"",O24,F24))))))))))</f>
        <v>Switzerland</v>
      </c>
      <c r="F24" s="470" t="s">
        <v>250</v>
      </c>
      <c r="G24" s="471" t="s">
        <v>251</v>
      </c>
      <c r="H24" s="472" t="s">
        <v>252</v>
      </c>
      <c r="I24" s="473" t="s">
        <v>253</v>
      </c>
      <c r="J24" s="472" t="s">
        <v>254</v>
      </c>
      <c r="K24" s="474" t="s">
        <v>255</v>
      </c>
      <c r="L24" s="475" t="s">
        <v>254</v>
      </c>
      <c r="M24" s="473" t="s">
        <v>256</v>
      </c>
      <c r="N24" s="475" t="s">
        <v>257</v>
      </c>
      <c r="O24" s="476"/>
    </row>
    <row r="25" customFormat="false" ht="14.25" hidden="false" customHeight="true" outlineLevel="0" collapsed="false">
      <c r="D25" s="469" t="n">
        <v>21</v>
      </c>
      <c r="E25" s="462" t="str">
        <f aca="false">IF($C$3,F25,IF($C$11,G25,IF($C$9,H25,IF($C$7,I25,IF($C$8,J25,IF($C$6,K25,IF($C$5,L25,IF($C$10,M25,IF($C$4,N25,IF(O25&lt;&gt;"",O25,F25))))))))))</f>
        <v>Ukraine</v>
      </c>
      <c r="F25" s="470" t="s">
        <v>258</v>
      </c>
      <c r="G25" s="471" t="s">
        <v>259</v>
      </c>
      <c r="H25" s="472" t="s">
        <v>260</v>
      </c>
      <c r="I25" s="473" t="s">
        <v>258</v>
      </c>
      <c r="J25" s="472" t="s">
        <v>258</v>
      </c>
      <c r="K25" s="474" t="s">
        <v>261</v>
      </c>
      <c r="L25" s="475" t="s">
        <v>258</v>
      </c>
      <c r="M25" s="473" t="s">
        <v>262</v>
      </c>
      <c r="N25" s="475" t="s">
        <v>263</v>
      </c>
      <c r="O25" s="476"/>
    </row>
    <row r="26" customFormat="false" ht="14.25" hidden="false" customHeight="true" outlineLevel="0" collapsed="false">
      <c r="D26" s="469" t="n">
        <v>22</v>
      </c>
      <c r="E26" s="462" t="str">
        <f aca="false">IF($C$3,F26,IF($C$11,G26,IF($C$9,H26,IF($C$7,I26,IF($C$8,J26,IF($C$6,K26,IF($C$5,L26,IF($C$10,M26,IF($C$4,N26,IF(O26&lt;&gt;"",O26,F26))))))))))</f>
        <v>Greece</v>
      </c>
      <c r="F26" s="470" t="s">
        <v>264</v>
      </c>
      <c r="G26" s="471" t="s">
        <v>265</v>
      </c>
      <c r="H26" s="472" t="s">
        <v>265</v>
      </c>
      <c r="I26" s="473" t="s">
        <v>266</v>
      </c>
      <c r="J26" s="472" t="s">
        <v>267</v>
      </c>
      <c r="K26" s="474" t="s">
        <v>268</v>
      </c>
      <c r="L26" s="475" t="s">
        <v>269</v>
      </c>
      <c r="M26" s="473" t="s">
        <v>270</v>
      </c>
      <c r="N26" s="475" t="s">
        <v>271</v>
      </c>
      <c r="O26" s="476"/>
    </row>
    <row r="27" customFormat="false" ht="14.25" hidden="false" customHeight="true" outlineLevel="0" collapsed="false">
      <c r="D27" s="469" t="n">
        <v>23</v>
      </c>
      <c r="E27" s="462" t="str">
        <f aca="false">IF($C$3,F27,IF($C$11,G27,IF($C$9,H27,IF($C$7,I27,IF($C$8,J27,IF($C$6,K27,IF($C$5,L27,IF($C$10,M27,IF($C$4,N27,IF(O27&lt;&gt;"",O27,F27))))))))))</f>
        <v>Finland</v>
      </c>
      <c r="F27" s="470" t="s">
        <v>272</v>
      </c>
      <c r="G27" s="471" t="s">
        <v>273</v>
      </c>
      <c r="H27" s="472" t="s">
        <v>273</v>
      </c>
      <c r="I27" s="473" t="s">
        <v>274</v>
      </c>
      <c r="J27" s="472" t="s">
        <v>275</v>
      </c>
      <c r="K27" s="474" t="s">
        <v>272</v>
      </c>
      <c r="L27" s="475" t="s">
        <v>272</v>
      </c>
      <c r="M27" s="473" t="s">
        <v>276</v>
      </c>
      <c r="N27" s="475" t="s">
        <v>277</v>
      </c>
      <c r="O27" s="476"/>
    </row>
    <row r="28" customFormat="false" ht="14.25" hidden="false" customHeight="true" outlineLevel="0" collapsed="false">
      <c r="D28" s="469" t="n">
        <v>24</v>
      </c>
      <c r="E28" s="462" t="str">
        <f aca="false">IF($C$3,F28,IF($C$11,G28,IF($C$9,H28,IF($C$7,I28,IF($C$8,J28,IF($C$6,K28,IF($C$5,L28,IF($C$10,M28,IF($C$4,N28,IF(O28&lt;&gt;"",O28,F28))))))))))</f>
        <v>Wales</v>
      </c>
      <c r="F28" s="470" t="s">
        <v>278</v>
      </c>
      <c r="G28" s="471" t="s">
        <v>279</v>
      </c>
      <c r="H28" s="472" t="s">
        <v>280</v>
      </c>
      <c r="I28" s="473" t="s">
        <v>281</v>
      </c>
      <c r="J28" s="472" t="s">
        <v>278</v>
      </c>
      <c r="K28" s="474" t="s">
        <v>278</v>
      </c>
      <c r="L28" s="475" t="s">
        <v>278</v>
      </c>
      <c r="M28" s="473" t="s">
        <v>282</v>
      </c>
      <c r="N28" s="475" t="s">
        <v>283</v>
      </c>
      <c r="O28" s="476"/>
    </row>
    <row r="29" customFormat="false" ht="14.25" hidden="false" customHeight="true" outlineLevel="0" collapsed="false">
      <c r="D29" s="469" t="n">
        <v>25</v>
      </c>
      <c r="E29" s="462" t="str">
        <f aca="false">IF($C$3,F29,IF($C$11,G29,IF($C$9,H29,IF($C$7,I29,IF($C$8,J29,IF($C$6,K29,IF($C$5,L29,IF($C$10,M29,IF($C$4,N29,IF(O29&lt;&gt;"",O29,F29))))))))))</f>
        <v>Norway</v>
      </c>
      <c r="F29" s="470" t="s">
        <v>284</v>
      </c>
      <c r="G29" s="471" t="s">
        <v>285</v>
      </c>
      <c r="H29" s="472" t="s">
        <v>286</v>
      </c>
      <c r="I29" s="473" t="s">
        <v>287</v>
      </c>
      <c r="J29" s="472" t="s">
        <v>288</v>
      </c>
      <c r="K29" s="474" t="s">
        <v>289</v>
      </c>
      <c r="L29" s="475" t="s">
        <v>290</v>
      </c>
      <c r="M29" s="473" t="s">
        <v>285</v>
      </c>
      <c r="N29" s="475" t="s">
        <v>291</v>
      </c>
      <c r="O29" s="476"/>
    </row>
    <row r="30" customFormat="false" ht="14.25" hidden="false" customHeight="true" outlineLevel="0" collapsed="false">
      <c r="D30" s="469" t="n">
        <v>26</v>
      </c>
      <c r="E30" s="462" t="str">
        <f aca="false">IF($C$3,F30,IF($C$11,G30,IF($C$9,H30,IF($C$7,I30,IF($C$8,J30,IF($C$6,K30,IF($C$5,L30,IF($C$10,M30,IF($C$4,N30,IF(O30&lt;&gt;"",O30,F30))))))))))</f>
        <v>Poland</v>
      </c>
      <c r="F30" s="470" t="s">
        <v>292</v>
      </c>
      <c r="G30" s="471" t="s">
        <v>293</v>
      </c>
      <c r="H30" s="472" t="s">
        <v>293</v>
      </c>
      <c r="I30" s="473" t="s">
        <v>294</v>
      </c>
      <c r="J30" s="472" t="s">
        <v>295</v>
      </c>
      <c r="K30" s="474" t="s">
        <v>295</v>
      </c>
      <c r="L30" s="475" t="s">
        <v>295</v>
      </c>
      <c r="M30" s="473" t="s">
        <v>296</v>
      </c>
      <c r="N30" s="475" t="s">
        <v>297</v>
      </c>
      <c r="O30" s="476"/>
    </row>
    <row r="31" customFormat="false" ht="14.25" hidden="false" customHeight="true" outlineLevel="0" collapsed="false">
      <c r="D31" s="469" t="n">
        <v>27</v>
      </c>
      <c r="E31" s="462" t="str">
        <f aca="false">IF($C$3,F31,IF($C$11,G31,IF($C$9,H31,IF($C$7,I31,IF($C$8,J31,IF($C$6,K31,IF($C$5,L31,IF($C$10,M31,IF($C$4,N31,IF(O31&lt;&gt;"",O31,F31))))))))))</f>
        <v>Montenegro</v>
      </c>
      <c r="F31" s="470" t="s">
        <v>298</v>
      </c>
      <c r="G31" s="471" t="s">
        <v>298</v>
      </c>
      <c r="H31" s="472" t="s">
        <v>298</v>
      </c>
      <c r="I31" s="473" t="s">
        <v>299</v>
      </c>
      <c r="J31" s="472" t="s">
        <v>298</v>
      </c>
      <c r="K31" s="474" t="s">
        <v>298</v>
      </c>
      <c r="L31" s="475" t="s">
        <v>298</v>
      </c>
      <c r="M31" s="473" t="s">
        <v>298</v>
      </c>
      <c r="N31" s="475" t="s">
        <v>300</v>
      </c>
      <c r="O31" s="476"/>
    </row>
    <row r="32" customFormat="false" ht="14.25" hidden="false" customHeight="true" outlineLevel="0" collapsed="false">
      <c r="D32" s="469" t="n">
        <v>28</v>
      </c>
      <c r="E32" s="462" t="str">
        <f aca="false">IF($C$3,F32,IF($C$11,G32,IF($C$9,H32,IF($C$7,I32,IF($C$8,J32,IF($C$6,K32,IF($C$5,L32,IF($C$10,M32,IF($C$4,N32,IF(O32&lt;&gt;"",O32,F32))))))))))</f>
        <v>Luxembourg</v>
      </c>
      <c r="F32" s="470" t="s">
        <v>301</v>
      </c>
      <c r="G32" s="471" t="s">
        <v>302</v>
      </c>
      <c r="H32" s="472" t="s">
        <v>303</v>
      </c>
      <c r="I32" s="473" t="s">
        <v>301</v>
      </c>
      <c r="J32" s="472" t="s">
        <v>304</v>
      </c>
      <c r="K32" s="474" t="s">
        <v>304</v>
      </c>
      <c r="L32" s="475" t="s">
        <v>301</v>
      </c>
      <c r="M32" s="473" t="s">
        <v>302</v>
      </c>
      <c r="N32" s="475" t="s">
        <v>305</v>
      </c>
      <c r="O32" s="476"/>
    </row>
    <row r="33" customFormat="false" ht="14.25" hidden="false" customHeight="true" outlineLevel="0" collapsed="false">
      <c r="D33" s="469" t="n">
        <v>29</v>
      </c>
      <c r="E33" s="462" t="str">
        <f aca="false">IF($C$3,F33,IF($C$11,G33,IF($C$9,H33,IF($C$7,I33,IF($C$8,J33,IF($C$6,K33,IF($C$5,L33,IF($C$10,M33,IF($C$4,N33,IF(O33&lt;&gt;"",O33,F33))))))))))</f>
        <v>Sweden</v>
      </c>
      <c r="F33" s="470" t="s">
        <v>306</v>
      </c>
      <c r="G33" s="471" t="s">
        <v>307</v>
      </c>
      <c r="H33" s="472" t="s">
        <v>308</v>
      </c>
      <c r="I33" s="473" t="s">
        <v>309</v>
      </c>
      <c r="J33" s="472" t="s">
        <v>310</v>
      </c>
      <c r="K33" s="474" t="s">
        <v>311</v>
      </c>
      <c r="L33" s="475" t="s">
        <v>312</v>
      </c>
      <c r="M33" s="473" t="s">
        <v>313</v>
      </c>
      <c r="N33" s="475" t="s">
        <v>314</v>
      </c>
      <c r="O33" s="476"/>
    </row>
    <row r="34" customFormat="false" ht="14.25" hidden="false" customHeight="true" outlineLevel="0" collapsed="false">
      <c r="D34" s="469" t="n">
        <v>30</v>
      </c>
      <c r="E34" s="462" t="str">
        <f aca="false">IF($C$3,F34,IF($C$11,G34,IF($C$9,H34,IF($C$7,I34,IF($C$8,J34,IF($C$6,K34,IF($C$5,L34,IF($C$10,M34,IF($C$4,N34,IF(O34&lt;&gt;"",O34,F34))))))))))</f>
        <v>Israel</v>
      </c>
      <c r="F34" s="470" t="s">
        <v>315</v>
      </c>
      <c r="G34" s="471" t="s">
        <v>315</v>
      </c>
      <c r="H34" s="472" t="s">
        <v>316</v>
      </c>
      <c r="I34" s="473" t="s">
        <v>317</v>
      </c>
      <c r="J34" s="472" t="s">
        <v>315</v>
      </c>
      <c r="K34" s="474" t="s">
        <v>317</v>
      </c>
      <c r="L34" s="475" t="s">
        <v>315</v>
      </c>
      <c r="M34" s="473" t="s">
        <v>315</v>
      </c>
      <c r="N34" s="475" t="s">
        <v>318</v>
      </c>
      <c r="O34" s="476"/>
    </row>
    <row r="35" customFormat="false" ht="14.25" hidden="false" customHeight="true" outlineLevel="0" collapsed="false">
      <c r="D35" s="469" t="n">
        <v>31</v>
      </c>
      <c r="E35" s="462" t="str">
        <f aca="false">IF($C$3,F35,IF($C$11,G35,IF($C$9,H35,IF($C$7,I35,IF($C$8,J35,IF($C$6,K35,IF($C$5,L35,IF($C$10,M35,IF($C$4,N35,IF(O35&lt;&gt;"",O35,F35))))))))))</f>
        <v>Kazakhstan</v>
      </c>
      <c r="F35" s="470" t="s">
        <v>319</v>
      </c>
      <c r="G35" s="471" t="s">
        <v>320</v>
      </c>
      <c r="H35" s="472" t="s">
        <v>321</v>
      </c>
      <c r="I35" s="473" t="s">
        <v>319</v>
      </c>
      <c r="J35" s="472" t="s">
        <v>322</v>
      </c>
      <c r="K35" s="474" t="s">
        <v>323</v>
      </c>
      <c r="L35" s="475" t="s">
        <v>324</v>
      </c>
      <c r="M35" s="473" t="s">
        <v>325</v>
      </c>
      <c r="N35" s="475" t="s">
        <v>326</v>
      </c>
      <c r="O35" s="476"/>
    </row>
    <row r="36" customFormat="false" ht="14.25" hidden="false" customHeight="true" outlineLevel="0" collapsed="false">
      <c r="D36" s="469" t="n">
        <v>32</v>
      </c>
      <c r="E36" s="462" t="str">
        <f aca="false">IF($C$3,F36,IF($C$11,G36,IF($C$9,H36,IF($C$7,I36,IF($C$8,J36,IF($C$6,K36,IF($C$5,L36,IF($C$10,M36,IF($C$4,N36,IF(O36&lt;&gt;"",O36,F36))))))))))</f>
        <v>Moldava</v>
      </c>
      <c r="F36" s="470" t="s">
        <v>327</v>
      </c>
      <c r="G36" s="471" t="s">
        <v>327</v>
      </c>
      <c r="H36" s="472" t="s">
        <v>327</v>
      </c>
      <c r="I36" s="473" t="s">
        <v>328</v>
      </c>
      <c r="J36" s="472" t="s">
        <v>329</v>
      </c>
      <c r="K36" s="474" t="s">
        <v>330</v>
      </c>
      <c r="L36" s="475" t="s">
        <v>327</v>
      </c>
      <c r="M36" s="473" t="s">
        <v>331</v>
      </c>
      <c r="N36" s="475" t="s">
        <v>332</v>
      </c>
      <c r="O36" s="476"/>
    </row>
    <row r="37" customFormat="false" ht="14.25" hidden="false" customHeight="true" outlineLevel="0" collapsed="false">
      <c r="D37" s="469" t="n">
        <v>33</v>
      </c>
      <c r="E37" s="462" t="str">
        <f aca="false">IF($C$3,F37,IF($C$11,G37,IF($C$9,H37,IF($C$7,I37,IF($C$8,J37,IF($C$6,K37,IF($C$5,L37,IF($C$10,M37,IF($C$4,N37,IF(O37&lt;&gt;"",O37,F37))))))))))</f>
        <v>Armenia</v>
      </c>
      <c r="F37" s="470" t="s">
        <v>333</v>
      </c>
      <c r="G37" s="471" t="s">
        <v>333</v>
      </c>
      <c r="H37" s="472" t="s">
        <v>333</v>
      </c>
      <c r="I37" s="473" t="s">
        <v>334</v>
      </c>
      <c r="J37" s="472" t="s">
        <v>335</v>
      </c>
      <c r="K37" s="474" t="s">
        <v>336</v>
      </c>
      <c r="L37" s="475" t="s">
        <v>335</v>
      </c>
      <c r="M37" s="473" t="s">
        <v>337</v>
      </c>
      <c r="N37" s="475" t="s">
        <v>338</v>
      </c>
      <c r="O37" s="476"/>
    </row>
    <row r="38" customFormat="false" ht="14.25" hidden="false" customHeight="true" outlineLevel="0" collapsed="false">
      <c r="D38" s="469" t="n">
        <v>34</v>
      </c>
      <c r="E38" s="462" t="str">
        <f aca="false">IF($C$3,F38,IF($C$11,G38,IF($C$9,H38,IF($C$7,I38,IF($C$8,J38,IF($C$6,K38,IF($C$5,L38,IF($C$10,M38,IF($C$4,N38,IF(O38&lt;&gt;"",O38,F38))))))))))</f>
        <v>Georgia</v>
      </c>
      <c r="F38" s="470" t="s">
        <v>339</v>
      </c>
      <c r="G38" s="471" t="s">
        <v>339</v>
      </c>
      <c r="H38" s="472" t="s">
        <v>339</v>
      </c>
      <c r="I38" s="473" t="s">
        <v>340</v>
      </c>
      <c r="J38" s="472" t="s">
        <v>341</v>
      </c>
      <c r="K38" s="474" t="s">
        <v>342</v>
      </c>
      <c r="L38" s="475" t="s">
        <v>341</v>
      </c>
      <c r="M38" s="473" t="s">
        <v>343</v>
      </c>
      <c r="N38" s="475" t="s">
        <v>344</v>
      </c>
      <c r="O38" s="476"/>
    </row>
    <row r="39" customFormat="false" ht="14.25" hidden="false" customHeight="true" outlineLevel="0" collapsed="false">
      <c r="D39" s="469" t="n">
        <v>35</v>
      </c>
      <c r="E39" s="462" t="str">
        <f aca="false">IF($C$3,F39,IF($C$11,G39,IF($C$9,H39,IF($C$7,I39,IF($C$8,J39,IF($C$6,K39,IF($C$5,L39,IF($C$10,M39,IF($C$4,N39,IF(O39&lt;&gt;"",O39,F39))))))))))</f>
        <v>Belarus</v>
      </c>
      <c r="F39" s="470" t="s">
        <v>345</v>
      </c>
      <c r="G39" s="471" t="s">
        <v>346</v>
      </c>
      <c r="H39" s="472" t="s">
        <v>347</v>
      </c>
      <c r="I39" s="473" t="s">
        <v>348</v>
      </c>
      <c r="J39" s="472" t="s">
        <v>345</v>
      </c>
      <c r="K39" s="474" t="s">
        <v>349</v>
      </c>
      <c r="L39" s="475" t="s">
        <v>345</v>
      </c>
      <c r="M39" s="473" t="s">
        <v>350</v>
      </c>
      <c r="N39" s="475" t="s">
        <v>351</v>
      </c>
      <c r="O39" s="476"/>
    </row>
    <row r="40" customFormat="false" ht="14.25" hidden="false" customHeight="true" outlineLevel="0" collapsed="false">
      <c r="D40" s="469" t="n">
        <v>36</v>
      </c>
      <c r="E40" s="462" t="str">
        <f aca="false">IF($C$3,F40,IF($C$11,G40,IF($C$9,H40,IF($C$7,I40,IF($C$8,J40,IF($C$6,K40,IF($C$5,L40,IF($C$10,M40,IF($C$4,N40,IF(O40&lt;&gt;"",O40,F40))))))))))</f>
        <v>North Macedonia</v>
      </c>
      <c r="F40" s="470" t="s">
        <v>352</v>
      </c>
      <c r="G40" s="471" t="s">
        <v>353</v>
      </c>
      <c r="H40" s="472" t="s">
        <v>354</v>
      </c>
      <c r="I40" s="473" t="s">
        <v>355</v>
      </c>
      <c r="J40" s="472" t="s">
        <v>356</v>
      </c>
      <c r="K40" s="474" t="s">
        <v>357</v>
      </c>
      <c r="L40" s="475" t="s">
        <v>358</v>
      </c>
      <c r="M40" s="473" t="s">
        <v>359</v>
      </c>
      <c r="N40" s="475" t="s">
        <v>360</v>
      </c>
      <c r="O40" s="476"/>
    </row>
    <row r="41" customFormat="false" ht="14.25" hidden="false" customHeight="true" outlineLevel="0" collapsed="false">
      <c r="D41" s="469" t="n">
        <v>37</v>
      </c>
      <c r="E41" s="462" t="str">
        <f aca="false">IF($C$3,F41,IF($C$11,G41,IF($C$9,H41,IF($C$7,I41,IF($C$8,J41,IF($C$6,K41,IF($C$5,L41,IF($C$10,M41,IF($C$4,N41,IF(O41&lt;&gt;"",O41,F41))))))))))</f>
        <v>Azerbaijan</v>
      </c>
      <c r="F41" s="470" t="s">
        <v>361</v>
      </c>
      <c r="G41" s="471" t="s">
        <v>362</v>
      </c>
      <c r="H41" s="472" t="s">
        <v>361</v>
      </c>
      <c r="I41" s="473" t="s">
        <v>363</v>
      </c>
      <c r="J41" s="472" t="s">
        <v>364</v>
      </c>
      <c r="K41" s="474" t="s">
        <v>365</v>
      </c>
      <c r="L41" s="475" t="s">
        <v>366</v>
      </c>
      <c r="M41" s="473" t="s">
        <v>367</v>
      </c>
      <c r="N41" s="475" t="s">
        <v>368</v>
      </c>
      <c r="O41" s="476"/>
    </row>
    <row r="42" customFormat="false" ht="14.25" hidden="false" customHeight="true" outlineLevel="0" collapsed="false">
      <c r="D42" s="469" t="n">
        <v>38</v>
      </c>
      <c r="E42" s="462" t="str">
        <f aca="false">IF($C$3,F42,IF($C$11,G42,IF($C$9,H42,IF($C$7,I42,IF($C$8,J42,IF($C$6,K42,IF($C$5,L42,IF($C$10,M42,IF($C$4,N42,IF(O42&lt;&gt;"",O42,F42))))))))))</f>
        <v>Ireland</v>
      </c>
      <c r="F42" s="470" t="s">
        <v>369</v>
      </c>
      <c r="G42" s="471" t="s">
        <v>370</v>
      </c>
      <c r="H42" s="472" t="s">
        <v>370</v>
      </c>
      <c r="I42" s="473" t="s">
        <v>371</v>
      </c>
      <c r="J42" s="472" t="s">
        <v>372</v>
      </c>
      <c r="K42" s="474" t="s">
        <v>373</v>
      </c>
      <c r="L42" s="475" t="s">
        <v>372</v>
      </c>
      <c r="M42" s="473" t="s">
        <v>370</v>
      </c>
      <c r="N42" s="475" t="s">
        <v>374</v>
      </c>
      <c r="O42" s="476"/>
    </row>
    <row r="43" customFormat="false" ht="14.25" hidden="false" customHeight="true" outlineLevel="0" collapsed="false">
      <c r="D43" s="469" t="n">
        <v>39</v>
      </c>
      <c r="E43" s="462" t="str">
        <f aca="false">IF($C$3,F43,IF($C$11,G43,IF($C$9,H43,IF($C$7,I43,IF($C$8,J43,IF($C$6,K43,IF($C$5,L43,IF($C$10,M43,IF($C$4,N43,IF(O43&lt;&gt;"",O43,F43))))))))))</f>
        <v>Lithuania</v>
      </c>
      <c r="F43" s="470" t="s">
        <v>375</v>
      </c>
      <c r="G43" s="471" t="s">
        <v>376</v>
      </c>
      <c r="H43" s="472" t="s">
        <v>376</v>
      </c>
      <c r="I43" s="473" t="s">
        <v>377</v>
      </c>
      <c r="J43" s="472" t="s">
        <v>378</v>
      </c>
      <c r="K43" s="474" t="s">
        <v>379</v>
      </c>
      <c r="L43" s="475" t="s">
        <v>378</v>
      </c>
      <c r="M43" s="473" t="s">
        <v>380</v>
      </c>
      <c r="N43" s="475" t="s">
        <v>381</v>
      </c>
      <c r="O43" s="476"/>
    </row>
    <row r="44" customFormat="false" ht="14.25" hidden="false" customHeight="true" outlineLevel="0" collapsed="false">
      <c r="D44" s="469" t="n">
        <v>40</v>
      </c>
      <c r="E44" s="462" t="str">
        <f aca="false">IF($C$3,F44,IF($C$11,G44,IF($C$9,H44,IF($C$7,I44,IF($C$8,J44,IF($C$6,K44,IF($C$5,L44,IF($C$10,M44,IF($C$4,N44,IF(O44&lt;&gt;"",O44,F44))))))))))</f>
        <v>Iceland</v>
      </c>
      <c r="F44" s="470" t="s">
        <v>382</v>
      </c>
      <c r="G44" s="471" t="s">
        <v>383</v>
      </c>
      <c r="H44" s="472" t="s">
        <v>384</v>
      </c>
      <c r="I44" s="473" t="s">
        <v>385</v>
      </c>
      <c r="J44" s="472" t="s">
        <v>386</v>
      </c>
      <c r="K44" s="474" t="s">
        <v>387</v>
      </c>
      <c r="L44" s="475" t="s">
        <v>386</v>
      </c>
      <c r="M44" s="473" t="s">
        <v>388</v>
      </c>
      <c r="N44" s="475" t="s">
        <v>389</v>
      </c>
      <c r="O44" s="476"/>
    </row>
    <row r="45" customFormat="false" ht="14.25" hidden="false" customHeight="true" outlineLevel="0" collapsed="false">
      <c r="D45" s="469" t="n">
        <v>41</v>
      </c>
      <c r="E45" s="462" t="str">
        <f aca="false">IF($C$3,F45,IF($C$11,G45,IF($C$9,H45,IF($C$7,I45,IF($C$8,J45,IF($C$6,K45,IF($C$5,L45,IF($C$10,M45,IF($C$4,N45,IF(O45&lt;&gt;"",O45,F45))))))))))</f>
        <v>Kosovo</v>
      </c>
      <c r="F45" s="470" t="s">
        <v>390</v>
      </c>
      <c r="G45" s="471" t="s">
        <v>390</v>
      </c>
      <c r="H45" s="472" t="s">
        <v>390</v>
      </c>
      <c r="I45" s="473" t="s">
        <v>390</v>
      </c>
      <c r="J45" s="472" t="s">
        <v>390</v>
      </c>
      <c r="K45" s="474" t="s">
        <v>390</v>
      </c>
      <c r="L45" s="475" t="s">
        <v>391</v>
      </c>
      <c r="M45" s="473" t="s">
        <v>390</v>
      </c>
      <c r="N45" s="475" t="s">
        <v>392</v>
      </c>
      <c r="O45" s="476"/>
    </row>
    <row r="46" customFormat="false" ht="14.25" hidden="false" customHeight="true" outlineLevel="0" collapsed="false">
      <c r="D46" s="469" t="n">
        <v>42</v>
      </c>
      <c r="E46" s="462" t="str">
        <f aca="false">IF($C$3,F46,IF($C$11,G46,IF($C$9,H46,IF($C$7,I46,IF($C$8,J46,IF($C$6,K46,IF($C$5,L46,IF($C$10,M46,IF($C$4,N46,IF(O46&lt;&gt;"",O46,F46))))))))))</f>
        <v>Bulgaria</v>
      </c>
      <c r="F46" s="470" t="s">
        <v>393</v>
      </c>
      <c r="G46" s="471" t="s">
        <v>393</v>
      </c>
      <c r="H46" s="472" t="s">
        <v>393</v>
      </c>
      <c r="I46" s="473" t="s">
        <v>394</v>
      </c>
      <c r="J46" s="472" t="s">
        <v>395</v>
      </c>
      <c r="K46" s="474" t="s">
        <v>396</v>
      </c>
      <c r="L46" s="475" t="s">
        <v>395</v>
      </c>
      <c r="M46" s="473" t="s">
        <v>397</v>
      </c>
      <c r="N46" s="475" t="s">
        <v>398</v>
      </c>
      <c r="O46" s="476"/>
    </row>
    <row r="47" customFormat="false" ht="14.25" hidden="false" customHeight="true" outlineLevel="0" collapsed="false">
      <c r="D47" s="469" t="n">
        <v>43</v>
      </c>
      <c r="E47" s="462" t="str">
        <f aca="false">IF($C$3,F47,IF($C$11,G47,IF($C$9,H47,IF($C$7,I47,IF($C$8,J47,IF($C$6,K47,IF($C$5,L47,IF($C$10,M47,IF($C$4,N47,IF(O47&lt;&gt;"",O47,F47))))))))))</f>
        <v>Northern Ireland</v>
      </c>
      <c r="F47" s="470" t="s">
        <v>399</v>
      </c>
      <c r="G47" s="471" t="s">
        <v>400</v>
      </c>
      <c r="H47" s="472" t="s">
        <v>401</v>
      </c>
      <c r="I47" s="473" t="s">
        <v>402</v>
      </c>
      <c r="J47" s="472" t="s">
        <v>403</v>
      </c>
      <c r="K47" s="474" t="s">
        <v>404</v>
      </c>
      <c r="L47" s="475" t="s">
        <v>403</v>
      </c>
      <c r="M47" s="473" t="s">
        <v>405</v>
      </c>
      <c r="N47" s="475" t="s">
        <v>406</v>
      </c>
      <c r="O47" s="476"/>
    </row>
    <row r="48" customFormat="false" ht="14.25" hidden="false" customHeight="true" outlineLevel="0" collapsed="false">
      <c r="D48" s="469" t="n">
        <v>44</v>
      </c>
      <c r="E48" s="462" t="str">
        <f aca="false">IF($C$3,F48,IF($C$11,G48,IF($C$9,H48,IF($C$7,I48,IF($C$8,J48,IF($C$6,K48,IF($C$5,L48,IF($C$10,M48,IF($C$4,N48,IF(O48&lt;&gt;"",O48,F48))))))))))</f>
        <v>Bosnia a. Herzeg.</v>
      </c>
      <c r="F48" s="470" t="s">
        <v>407</v>
      </c>
      <c r="G48" s="471" t="s">
        <v>408</v>
      </c>
      <c r="H48" s="472" t="s">
        <v>409</v>
      </c>
      <c r="I48" s="473" t="s">
        <v>410</v>
      </c>
      <c r="J48" s="472" t="s">
        <v>411</v>
      </c>
      <c r="K48" s="474" t="s">
        <v>412</v>
      </c>
      <c r="L48" s="475" t="s">
        <v>413</v>
      </c>
      <c r="M48" s="473" t="s">
        <v>414</v>
      </c>
      <c r="N48" s="475" t="s">
        <v>415</v>
      </c>
      <c r="O48" s="476"/>
    </row>
    <row r="49" customFormat="false" ht="14.25" hidden="false" customHeight="true" outlineLevel="0" collapsed="false">
      <c r="D49" s="469" t="n">
        <v>45</v>
      </c>
      <c r="E49" s="462" t="str">
        <f aca="false">IF($C$3,F49,IF($C$11,G49,IF($C$9,H49,IF($C$7,I49,IF($C$8,J49,IF($C$6,K49,IF($C$5,L49,IF($C$10,M49,IF($C$4,N49,IF(O49&lt;&gt;"",O49,F49))))))))))</f>
        <v>Latvia</v>
      </c>
      <c r="F49" s="470" t="s">
        <v>416</v>
      </c>
      <c r="G49" s="471" t="s">
        <v>417</v>
      </c>
      <c r="H49" s="472" t="s">
        <v>418</v>
      </c>
      <c r="I49" s="473" t="s">
        <v>419</v>
      </c>
      <c r="J49" s="472" t="s">
        <v>420</v>
      </c>
      <c r="K49" s="474" t="s">
        <v>421</v>
      </c>
      <c r="L49" s="475" t="s">
        <v>421</v>
      </c>
      <c r="M49" s="473" t="s">
        <v>422</v>
      </c>
      <c r="N49" s="475" t="s">
        <v>423</v>
      </c>
      <c r="O49" s="476"/>
    </row>
    <row r="50" customFormat="false" ht="14.25" hidden="false" customHeight="true" outlineLevel="0" collapsed="false">
      <c r="D50" s="469" t="n">
        <v>46</v>
      </c>
      <c r="E50" s="462" t="str">
        <f aca="false">IF($C$3,F50,IF($C$11,G50,IF($C$9,H50,IF($C$7,I50,IF($C$8,J50,IF($C$6,K50,IF($C$5,L50,IF($C$10,M50,IF($C$4,N50,IF(O50&lt;&gt;"",O50,F50))))))))))</f>
        <v>Faroe Islands</v>
      </c>
      <c r="F50" s="470" t="s">
        <v>424</v>
      </c>
      <c r="G50" s="471" t="s">
        <v>425</v>
      </c>
      <c r="H50" s="472" t="s">
        <v>426</v>
      </c>
      <c r="I50" s="473" t="s">
        <v>427</v>
      </c>
      <c r="J50" s="472" t="s">
        <v>428</v>
      </c>
      <c r="K50" s="474" t="s">
        <v>429</v>
      </c>
      <c r="L50" s="475" t="s">
        <v>430</v>
      </c>
      <c r="M50" s="473" t="s">
        <v>431</v>
      </c>
      <c r="N50" s="475" t="s">
        <v>432</v>
      </c>
      <c r="O50" s="476"/>
    </row>
    <row r="51" customFormat="false" ht="14.25" hidden="false" customHeight="true" outlineLevel="0" collapsed="false">
      <c r="D51" s="469" t="n">
        <v>47</v>
      </c>
      <c r="E51" s="462" t="str">
        <f aca="false">IF($C$3,F51,IF($C$11,G51,IF($C$9,H51,IF($C$7,I51,IF($C$8,J51,IF($C$6,K51,IF($C$5,L51,IF($C$10,M51,IF($C$4,N51,IF(O51&lt;&gt;"",O51,F51))))))))))</f>
        <v>Estonia</v>
      </c>
      <c r="F51" s="470" t="s">
        <v>433</v>
      </c>
      <c r="G51" s="471" t="s">
        <v>433</v>
      </c>
      <c r="H51" s="472" t="s">
        <v>433</v>
      </c>
      <c r="I51" s="473" t="s">
        <v>434</v>
      </c>
      <c r="J51" s="472" t="s">
        <v>435</v>
      </c>
      <c r="K51" s="474" t="s">
        <v>435</v>
      </c>
      <c r="L51" s="475" t="s">
        <v>435</v>
      </c>
      <c r="M51" s="473" t="s">
        <v>436</v>
      </c>
      <c r="N51" s="475" t="s">
        <v>437</v>
      </c>
      <c r="O51" s="476"/>
    </row>
    <row r="52" customFormat="false" ht="14.25" hidden="false" customHeight="true" outlineLevel="0" collapsed="false">
      <c r="D52" s="469" t="n">
        <v>48</v>
      </c>
      <c r="E52" s="462" t="str">
        <f aca="false">IF($C$3,F52,IF($C$11,G52,IF($C$9,H52,IF($C$7,I52,IF($C$8,J52,IF($C$6,K52,IF($C$5,L52,IF($C$10,M52,IF($C$4,N52,IF(O52&lt;&gt;"",O52,F52))))))))))</f>
        <v>Malta</v>
      </c>
      <c r="F52" s="470" t="s">
        <v>438</v>
      </c>
      <c r="G52" s="471" t="s">
        <v>438</v>
      </c>
      <c r="H52" s="472" t="s">
        <v>438</v>
      </c>
      <c r="I52" s="473" t="s">
        <v>439</v>
      </c>
      <c r="J52" s="472" t="s">
        <v>438</v>
      </c>
      <c r="K52" s="474" t="s">
        <v>438</v>
      </c>
      <c r="L52" s="475" t="s">
        <v>438</v>
      </c>
      <c r="M52" s="473" t="s">
        <v>438</v>
      </c>
      <c r="N52" s="475" t="s">
        <v>440</v>
      </c>
      <c r="O52" s="476"/>
    </row>
    <row r="53" customFormat="false" ht="14.25" hidden="false" customHeight="true" outlineLevel="0" collapsed="false">
      <c r="D53" s="469" t="n">
        <v>49</v>
      </c>
      <c r="E53" s="462" t="str">
        <f aca="false">IF($C$3,F53,IF($C$11,G53,IF($C$9,H53,IF($C$7,I53,IF($C$8,J53,IF($C$6,K53,IF($C$5,L53,IF($C$10,M53,IF($C$4,N53,IF(O53&lt;&gt;"",O53,F53))))))))))</f>
        <v>Cyprus</v>
      </c>
      <c r="F53" s="470" t="s">
        <v>441</v>
      </c>
      <c r="G53" s="471" t="s">
        <v>442</v>
      </c>
      <c r="H53" s="472" t="s">
        <v>443</v>
      </c>
      <c r="I53" s="473" t="s">
        <v>444</v>
      </c>
      <c r="J53" s="472" t="s">
        <v>445</v>
      </c>
      <c r="K53" s="474" t="s">
        <v>441</v>
      </c>
      <c r="L53" s="475" t="s">
        <v>446</v>
      </c>
      <c r="M53" s="473" t="s">
        <v>442</v>
      </c>
      <c r="N53" s="475" t="s">
        <v>447</v>
      </c>
      <c r="O53" s="476"/>
    </row>
    <row r="54" customFormat="false" ht="14.25" hidden="false" customHeight="true" outlineLevel="0" collapsed="false">
      <c r="D54" s="469" t="n">
        <v>50</v>
      </c>
      <c r="E54" s="462" t="str">
        <f aca="false">IF($C$3,F54,IF($C$11,G54,IF($C$9,H54,IF($C$7,I54,IF($C$8,J54,IF($C$6,K54,IF($C$5,L54,IF($C$10,M54,IF($C$4,N54,IF(O54&lt;&gt;"",O54,F54))))))))))</f>
        <v>Gibraltar</v>
      </c>
      <c r="F54" s="470" t="s">
        <v>448</v>
      </c>
      <c r="G54" s="471" t="s">
        <v>448</v>
      </c>
      <c r="H54" s="472" t="s">
        <v>449</v>
      </c>
      <c r="I54" s="473" t="s">
        <v>448</v>
      </c>
      <c r="J54" s="472" t="s">
        <v>448</v>
      </c>
      <c r="K54" s="474" t="s">
        <v>448</v>
      </c>
      <c r="L54" s="475" t="s">
        <v>448</v>
      </c>
      <c r="M54" s="473" t="s">
        <v>448</v>
      </c>
      <c r="N54" s="475" t="s">
        <v>450</v>
      </c>
      <c r="O54" s="476"/>
    </row>
    <row r="55" customFormat="false" ht="14.25" hidden="false" customHeight="true" outlineLevel="0" collapsed="false">
      <c r="D55" s="469" t="n">
        <v>51</v>
      </c>
      <c r="E55" s="462" t="str">
        <f aca="false">IF($C$3,F55,IF($C$11,G55,IF($C$9,H55,IF($C$7,I55,IF($C$8,J55,IF($C$6,K55,IF($C$5,L55,IF($C$10,M55,IF($C$4,N55,IF(O55&lt;&gt;"",O55,F55))))))))))</f>
        <v>Andorra</v>
      </c>
      <c r="F55" s="470" t="s">
        <v>451</v>
      </c>
      <c r="G55" s="471" t="s">
        <v>451</v>
      </c>
      <c r="H55" s="472" t="s">
        <v>451</v>
      </c>
      <c r="I55" s="473" t="s">
        <v>452</v>
      </c>
      <c r="J55" s="472" t="s">
        <v>451</v>
      </c>
      <c r="K55" s="474" t="s">
        <v>451</v>
      </c>
      <c r="L55" s="475" t="s">
        <v>451</v>
      </c>
      <c r="M55" s="473" t="s">
        <v>451</v>
      </c>
      <c r="N55" s="475" t="s">
        <v>453</v>
      </c>
      <c r="O55" s="476"/>
    </row>
    <row r="56" customFormat="false" ht="14.25" hidden="false" customHeight="true" outlineLevel="0" collapsed="false">
      <c r="D56" s="469" t="n">
        <v>52</v>
      </c>
      <c r="E56" s="462" t="str">
        <f aca="false">IF($C$3,F56,IF($C$11,G56,IF($C$9,H56,IF($C$7,I56,IF($C$8,J56,IF($C$6,K56,IF($C$5,L56,IF($C$10,M56,IF($C$4,N56,IF(O56&lt;&gt;"",O56,F56))))))))))</f>
        <v>Liechtenstein</v>
      </c>
      <c r="F56" s="470" t="s">
        <v>454</v>
      </c>
      <c r="G56" s="471" t="s">
        <v>454</v>
      </c>
      <c r="H56" s="472" t="s">
        <v>454</v>
      </c>
      <c r="I56" s="473" t="s">
        <v>454</v>
      </c>
      <c r="J56" s="472" t="s">
        <v>454</v>
      </c>
      <c r="K56" s="474" t="s">
        <v>454</v>
      </c>
      <c r="L56" s="475" t="s">
        <v>454</v>
      </c>
      <c r="M56" s="473" t="s">
        <v>454</v>
      </c>
      <c r="N56" s="475" t="s">
        <v>455</v>
      </c>
      <c r="O56" s="476"/>
    </row>
    <row r="57" customFormat="false" ht="14.25" hidden="false" customHeight="true" outlineLevel="0" collapsed="false">
      <c r="D57" s="469" t="n">
        <v>53</v>
      </c>
      <c r="E57" s="462" t="str">
        <f aca="false">IF($C$3,F57,IF($C$11,G57,IF($C$9,H57,IF($C$7,I57,IF($C$8,J57,IF($C$6,K57,IF($C$5,L57,IF($C$10,M57,IF($C$4,N57,IF(O57&lt;&gt;"",O57,F57))))))))))</f>
        <v>San Marino</v>
      </c>
      <c r="F57" s="470" t="s">
        <v>456</v>
      </c>
      <c r="G57" s="471" t="s">
        <v>456</v>
      </c>
      <c r="H57" s="472" t="s">
        <v>456</v>
      </c>
      <c r="I57" s="473" t="s">
        <v>457</v>
      </c>
      <c r="J57" s="472" t="s">
        <v>456</v>
      </c>
      <c r="K57" s="474" t="s">
        <v>456</v>
      </c>
      <c r="L57" s="475" t="s">
        <v>456</v>
      </c>
      <c r="M57" s="473" t="s">
        <v>458</v>
      </c>
      <c r="N57" s="475" t="s">
        <v>459</v>
      </c>
      <c r="O57" s="476"/>
    </row>
    <row r="58" customFormat="false" ht="14.25" hidden="false" customHeight="true" outlineLevel="0" collapsed="false">
      <c r="D58" s="469" t="n">
        <v>54</v>
      </c>
      <c r="E58" s="462" t="str">
        <f aca="false">IF($C$3,F58,IF($C$11,G58,IF($C$9,H58,IF($C$7,I58,IF($C$8,J58,IF($C$6,K58,IF($C$5,L58,IF($C$10,M58,IF($C$4,N58,IF(O58&lt;&gt;"",O58,F58))))))))))</f>
        <v>Germany</v>
      </c>
      <c r="F58" s="470" t="s">
        <v>25</v>
      </c>
      <c r="G58" s="471" t="s">
        <v>460</v>
      </c>
      <c r="H58" s="472" t="s">
        <v>461</v>
      </c>
      <c r="I58" s="473" t="s">
        <v>462</v>
      </c>
      <c r="J58" s="472" t="s">
        <v>463</v>
      </c>
      <c r="K58" s="474" t="s">
        <v>464</v>
      </c>
      <c r="L58" s="475" t="s">
        <v>465</v>
      </c>
      <c r="M58" s="473" t="s">
        <v>466</v>
      </c>
      <c r="N58" s="475" t="s">
        <v>467</v>
      </c>
      <c r="O58" s="476"/>
    </row>
    <row r="59" customFormat="false" ht="14.25" hidden="false" customHeight="true" outlineLevel="0" collapsed="false">
      <c r="D59" s="469" t="n">
        <v>55</v>
      </c>
      <c r="E59" s="462" t="str">
        <f aca="false">IF($C$3,F59,IF($C$11,G59,IF($C$9,H59,IF($C$7,I59,IF($C$8,J59,IF($C$6,K59,IF($C$5,L59,IF($C$10,M59,IF($C$4,N59,IF(O59&lt;&gt;"",O59,F59))))))))))</f>
        <v>Russia</v>
      </c>
      <c r="F59" s="470" t="s">
        <v>468</v>
      </c>
      <c r="G59" s="471" t="s">
        <v>469</v>
      </c>
      <c r="H59" s="472" t="s">
        <v>468</v>
      </c>
      <c r="I59" s="473" t="s">
        <v>470</v>
      </c>
      <c r="J59" s="472" t="s">
        <v>471</v>
      </c>
      <c r="K59" s="474" t="s">
        <v>472</v>
      </c>
      <c r="L59" s="475" t="s">
        <v>472</v>
      </c>
      <c r="M59" s="473" t="s">
        <v>473</v>
      </c>
      <c r="N59" s="475" t="s">
        <v>474</v>
      </c>
      <c r="O59" s="476"/>
    </row>
    <row r="60" customFormat="false" ht="14.25" hidden="false" customHeight="true" outlineLevel="0" collapsed="false">
      <c r="D60" s="469" t="n">
        <v>71</v>
      </c>
      <c r="E60" s="462" t="str">
        <f aca="false">IF($C$3,F60,IF($C$11,G60,IF($C$9,H60,IF($C$7,I60,IF($C$8,J60,IF($C$6,K60,IF($C$5,L60,IF($C$10,M60,IF($C$4,N60,IF(O60&lt;&gt;"",O60,F60))))))))))</f>
        <v>Play-off A</v>
      </c>
      <c r="F60" s="470" t="s">
        <v>475</v>
      </c>
      <c r="G60" s="471" t="s">
        <v>475</v>
      </c>
      <c r="H60" s="472" t="s">
        <v>475</v>
      </c>
      <c r="I60" s="473" t="s">
        <v>475</v>
      </c>
      <c r="J60" s="472" t="s">
        <v>475</v>
      </c>
      <c r="K60" s="474" t="s">
        <v>475</v>
      </c>
      <c r="L60" s="475" t="s">
        <v>475</v>
      </c>
      <c r="M60" s="473" t="s">
        <v>475</v>
      </c>
      <c r="N60" s="475" t="s">
        <v>475</v>
      </c>
      <c r="O60" s="476"/>
    </row>
    <row r="61" customFormat="false" ht="14.25" hidden="false" customHeight="true" outlineLevel="0" collapsed="false">
      <c r="D61" s="469" t="n">
        <v>72</v>
      </c>
      <c r="E61" s="462" t="str">
        <f aca="false">IF($C$3,F61,IF($C$11,G61,IF($C$9,H61,IF($C$7,I61,IF($C$8,J61,IF($C$6,K61,IF($C$5,L61,IF($C$10,M61,IF($C$4,N61,IF(O61&lt;&gt;"",O61,F61))))))))))</f>
        <v>Play-off B</v>
      </c>
      <c r="F61" s="470" t="s">
        <v>476</v>
      </c>
      <c r="G61" s="471" t="s">
        <v>476</v>
      </c>
      <c r="H61" s="472" t="s">
        <v>476</v>
      </c>
      <c r="I61" s="473" t="s">
        <v>476</v>
      </c>
      <c r="J61" s="472" t="s">
        <v>476</v>
      </c>
      <c r="K61" s="474" t="s">
        <v>476</v>
      </c>
      <c r="L61" s="475" t="s">
        <v>476</v>
      </c>
      <c r="M61" s="473" t="s">
        <v>476</v>
      </c>
      <c r="N61" s="475" t="s">
        <v>476</v>
      </c>
      <c r="O61" s="476"/>
    </row>
    <row r="62" customFormat="false" ht="14.25" hidden="false" customHeight="true" outlineLevel="0" collapsed="false">
      <c r="D62" s="469" t="n">
        <v>73</v>
      </c>
      <c r="E62" s="462" t="str">
        <f aca="false">IF($C$3,F62,IF($C$11,G62,IF($C$9,H62,IF($C$7,I62,IF($C$8,J62,IF($C$6,K62,IF($C$5,L62,IF($C$10,M62,IF($C$4,N62,IF(O62&lt;&gt;"",O62,F62))))))))))</f>
        <v>Play-off C</v>
      </c>
      <c r="F62" s="470" t="s">
        <v>477</v>
      </c>
      <c r="G62" s="471" t="s">
        <v>477</v>
      </c>
      <c r="H62" s="472" t="s">
        <v>477</v>
      </c>
      <c r="I62" s="473" t="s">
        <v>477</v>
      </c>
      <c r="J62" s="472" t="s">
        <v>477</v>
      </c>
      <c r="K62" s="474" t="s">
        <v>477</v>
      </c>
      <c r="L62" s="475" t="s">
        <v>477</v>
      </c>
      <c r="M62" s="473" t="s">
        <v>477</v>
      </c>
      <c r="N62" s="475" t="s">
        <v>477</v>
      </c>
      <c r="O62" s="476"/>
    </row>
    <row r="63" customFormat="false" ht="14.25" hidden="false" customHeight="true" outlineLevel="0" collapsed="false">
      <c r="D63" s="477"/>
      <c r="E63" s="462" t="n">
        <f aca="false">IF($C$3,F63,IF($C$11,G63,IF($C$9,H63,IF($C$7,I63,IF($C$8,J63,IF($C$6,K63,IF($C$5,L63,IF($C$10,M63,IF($C$4,N63,IF(O63&lt;&gt;"",O63,F63))))))))))</f>
        <v>0</v>
      </c>
      <c r="F63" s="478"/>
      <c r="G63" s="479"/>
      <c r="H63" s="480"/>
      <c r="I63" s="481"/>
      <c r="J63" s="480"/>
      <c r="K63" s="482"/>
      <c r="L63" s="483"/>
      <c r="M63" s="481"/>
      <c r="N63" s="483"/>
      <c r="O63" s="484"/>
    </row>
    <row r="64" customFormat="false" ht="14.25" hidden="false" customHeight="true" outlineLevel="0" collapsed="false">
      <c r="E64" s="462"/>
      <c r="F64" s="33"/>
      <c r="G64" s="33"/>
      <c r="H64" s="33"/>
      <c r="I64" s="33"/>
      <c r="J64" s="33"/>
      <c r="K64" s="33"/>
      <c r="L64" s="33"/>
      <c r="M64" s="33"/>
      <c r="N64" s="33"/>
      <c r="O64" s="33"/>
    </row>
    <row r="65" customFormat="false" ht="14.25" hidden="false" customHeight="true" outlineLevel="0" collapsed="false">
      <c r="D65" s="485" t="s">
        <v>478</v>
      </c>
      <c r="E65" s="462"/>
      <c r="F65" s="486" t="s">
        <v>479</v>
      </c>
      <c r="G65" s="487"/>
      <c r="H65" s="487"/>
      <c r="I65" s="487"/>
      <c r="J65" s="487"/>
      <c r="K65" s="487"/>
      <c r="L65" s="487"/>
      <c r="M65" s="487"/>
      <c r="N65" s="487"/>
      <c r="O65" s="488"/>
    </row>
    <row r="66" customFormat="false" ht="14.25" hidden="false" customHeight="true" outlineLevel="0" collapsed="false">
      <c r="D66" s="469" t="n">
        <v>1</v>
      </c>
      <c r="E66" s="462" t="str">
        <f aca="false">IF($C$3,F66,IF($C$11,G66,IF($C$9,H66,IF($C$7,I66,IF($C$8,J66,IF($C$6,K66,IF($C$5,L66,IF($C$10,M66,IF($C$4,N66,IF(O66&lt;&gt;"",O66,F66))))))))))</f>
        <v>Berlin</v>
      </c>
      <c r="F66" s="470" t="s">
        <v>480</v>
      </c>
      <c r="G66" s="471" t="s">
        <v>481</v>
      </c>
      <c r="H66" s="472" t="s">
        <v>482</v>
      </c>
      <c r="I66" s="473" t="s">
        <v>480</v>
      </c>
      <c r="J66" s="472" t="s">
        <v>480</v>
      </c>
      <c r="K66" s="474" t="s">
        <v>483</v>
      </c>
      <c r="L66" s="475" t="s">
        <v>480</v>
      </c>
      <c r="M66" s="473" t="s">
        <v>484</v>
      </c>
      <c r="N66" s="475" t="s">
        <v>485</v>
      </c>
      <c r="O66" s="476"/>
    </row>
    <row r="67" customFormat="false" ht="14.25" hidden="false" customHeight="true" outlineLevel="0" collapsed="false">
      <c r="D67" s="489" t="n">
        <v>2</v>
      </c>
      <c r="E67" s="462" t="str">
        <f aca="false">IF($C$3,F67,IF($C$11,G67,IF($C$9,H67,IF($C$7,I67,IF($C$8,J67,IF($C$6,K67,IF($C$5,L67,IF($C$10,M67,IF($C$4,N67,IF(O67&lt;&gt;"",O67,F67))))))))))</f>
        <v>Leipzig</v>
      </c>
      <c r="F67" s="470" t="s">
        <v>486</v>
      </c>
      <c r="G67" s="471" t="s">
        <v>486</v>
      </c>
      <c r="H67" s="472" t="s">
        <v>486</v>
      </c>
      <c r="I67" s="473" t="s">
        <v>486</v>
      </c>
      <c r="J67" s="472" t="s">
        <v>486</v>
      </c>
      <c r="K67" s="474" t="s">
        <v>486</v>
      </c>
      <c r="L67" s="475" t="s">
        <v>486</v>
      </c>
      <c r="M67" s="473" t="s">
        <v>486</v>
      </c>
      <c r="N67" s="475" t="s">
        <v>487</v>
      </c>
      <c r="O67" s="476"/>
    </row>
    <row r="68" customFormat="false" ht="14.25" hidden="false" customHeight="true" outlineLevel="0" collapsed="false">
      <c r="D68" s="489" t="n">
        <v>3</v>
      </c>
      <c r="E68" s="462" t="str">
        <f aca="false">IF($C$3,F68,IF($C$11,G68,IF($C$9,H68,IF($C$7,I68,IF($C$8,J68,IF($C$6,K68,IF($C$5,L68,IF($C$10,M68,IF($C$4,N68,IF(O68&lt;&gt;"",O68,F68))))))))))</f>
        <v>Hamburg</v>
      </c>
      <c r="F68" s="470" t="s">
        <v>488</v>
      </c>
      <c r="G68" s="471" t="s">
        <v>489</v>
      </c>
      <c r="H68" s="472" t="s">
        <v>490</v>
      </c>
      <c r="I68" s="473" t="s">
        <v>491</v>
      </c>
      <c r="J68" s="472" t="s">
        <v>488</v>
      </c>
      <c r="K68" s="474" t="s">
        <v>488</v>
      </c>
      <c r="L68" s="475" t="s">
        <v>492</v>
      </c>
      <c r="M68" s="473" t="s">
        <v>489</v>
      </c>
      <c r="N68" s="475" t="s">
        <v>493</v>
      </c>
      <c r="O68" s="476"/>
    </row>
    <row r="69" customFormat="false" ht="14.25" hidden="false" customHeight="true" outlineLevel="0" collapsed="false">
      <c r="D69" s="489" t="n">
        <v>4</v>
      </c>
      <c r="E69" s="462" t="str">
        <f aca="false">IF($C$3,F69,IF($C$11,G69,IF($C$9,H69,IF($C$7,I69,IF($C$8,J69,IF($C$6,K69,IF($C$5,L69,IF($C$10,M69,IF($C$4,N69,IF(O69&lt;&gt;"",O69,F69))))))))))</f>
        <v>Dortmund</v>
      </c>
      <c r="F69" s="470" t="s">
        <v>494</v>
      </c>
      <c r="G69" s="471" t="s">
        <v>495</v>
      </c>
      <c r="H69" s="472" t="s">
        <v>494</v>
      </c>
      <c r="I69" s="473" t="s">
        <v>494</v>
      </c>
      <c r="J69" s="472" t="s">
        <v>494</v>
      </c>
      <c r="K69" s="474" t="s">
        <v>494</v>
      </c>
      <c r="L69" s="475" t="s">
        <v>494</v>
      </c>
      <c r="M69" s="473" t="s">
        <v>494</v>
      </c>
      <c r="N69" s="475" t="s">
        <v>496</v>
      </c>
      <c r="O69" s="476"/>
    </row>
    <row r="70" customFormat="false" ht="14.25" hidden="false" customHeight="true" outlineLevel="0" collapsed="false">
      <c r="D70" s="489" t="n">
        <v>5</v>
      </c>
      <c r="E70" s="462" t="str">
        <f aca="false">IF($C$3,F70,IF($C$11,G70,IF($C$9,H70,IF($C$7,I70,IF($C$8,J70,IF($C$6,K70,IF($C$5,L70,IF($C$10,M70,IF($C$4,N70,IF(O70&lt;&gt;"",O70,F70))))))))))</f>
        <v>Gelsenkirchen</v>
      </c>
      <c r="F70" s="470" t="s">
        <v>497</v>
      </c>
      <c r="G70" s="471" t="s">
        <v>497</v>
      </c>
      <c r="H70" s="472" t="s">
        <v>497</v>
      </c>
      <c r="I70" s="473" t="s">
        <v>497</v>
      </c>
      <c r="J70" s="472" t="s">
        <v>497</v>
      </c>
      <c r="K70" s="474" t="s">
        <v>497</v>
      </c>
      <c r="L70" s="475" t="s">
        <v>497</v>
      </c>
      <c r="M70" s="473" t="s">
        <v>497</v>
      </c>
      <c r="N70" s="475" t="s">
        <v>498</v>
      </c>
      <c r="O70" s="476"/>
    </row>
    <row r="71" customFormat="false" ht="14.25" hidden="false" customHeight="true" outlineLevel="0" collapsed="false">
      <c r="D71" s="489" t="n">
        <v>6</v>
      </c>
      <c r="E71" s="462" t="str">
        <f aca="false">IF($C$3,F71,IF($C$11,G71,IF($C$9,H71,IF($C$7,I71,IF($C$8,J71,IF($C$6,K71,IF($C$5,L71,IF($C$10,M71,IF($C$4,N71,IF(O71&lt;&gt;"",O71,F71))))))))))</f>
        <v>Dusseldorf</v>
      </c>
      <c r="F71" s="470" t="s">
        <v>499</v>
      </c>
      <c r="G71" s="471" t="s">
        <v>500</v>
      </c>
      <c r="H71" s="472" t="s">
        <v>499</v>
      </c>
      <c r="I71" s="473" t="s">
        <v>500</v>
      </c>
      <c r="J71" s="472" t="s">
        <v>500</v>
      </c>
      <c r="K71" s="474" t="s">
        <v>500</v>
      </c>
      <c r="L71" s="475" t="s">
        <v>500</v>
      </c>
      <c r="M71" s="473" t="s">
        <v>500</v>
      </c>
      <c r="N71" s="475" t="s">
        <v>501</v>
      </c>
      <c r="O71" s="476"/>
    </row>
    <row r="72" customFormat="false" ht="14.25" hidden="false" customHeight="true" outlineLevel="0" collapsed="false">
      <c r="D72" s="489" t="n">
        <v>7</v>
      </c>
      <c r="E72" s="462" t="str">
        <f aca="false">IF($C$3,F72,IF($C$11,G72,IF($C$9,H72,IF($C$7,I72,IF($C$8,J72,IF($C$6,K72,IF($C$5,L72,IF($C$10,M72,IF($C$4,N72,IF(O72&lt;&gt;"",O72,F72))))))))))</f>
        <v>Cologne</v>
      </c>
      <c r="F72" s="470" t="s">
        <v>502</v>
      </c>
      <c r="G72" s="471" t="s">
        <v>503</v>
      </c>
      <c r="H72" s="472" t="s">
        <v>503</v>
      </c>
      <c r="I72" s="473" t="s">
        <v>502</v>
      </c>
      <c r="J72" s="472" t="s">
        <v>504</v>
      </c>
      <c r="K72" s="474" t="s">
        <v>505</v>
      </c>
      <c r="L72" s="475" t="s">
        <v>504</v>
      </c>
      <c r="M72" s="473" t="s">
        <v>506</v>
      </c>
      <c r="N72" s="475" t="s">
        <v>507</v>
      </c>
      <c r="O72" s="476"/>
    </row>
    <row r="73" customFormat="false" ht="14.25" hidden="false" customHeight="true" outlineLevel="0" collapsed="false">
      <c r="D73" s="489" t="n">
        <v>8</v>
      </c>
      <c r="E73" s="462" t="str">
        <f aca="false">IF($C$3,F73,IF($C$11,G73,IF($C$9,H73,IF($C$7,I73,IF($C$8,J73,IF($C$6,K73,IF($C$5,L73,IF($C$10,M73,IF($C$4,N73,IF(O73&lt;&gt;"",O73,F73))))))))))</f>
        <v>Frankfurt</v>
      </c>
      <c r="F73" s="470" t="s">
        <v>508</v>
      </c>
      <c r="G73" s="471" t="s">
        <v>509</v>
      </c>
      <c r="H73" s="472" t="s">
        <v>510</v>
      </c>
      <c r="I73" s="473" t="s">
        <v>511</v>
      </c>
      <c r="J73" s="472" t="s">
        <v>508</v>
      </c>
      <c r="K73" s="474" t="s">
        <v>508</v>
      </c>
      <c r="L73" s="475" t="s">
        <v>508</v>
      </c>
      <c r="M73" s="473" t="s">
        <v>508</v>
      </c>
      <c r="N73" s="475" t="s">
        <v>512</v>
      </c>
      <c r="O73" s="476"/>
    </row>
    <row r="74" customFormat="false" ht="14.25" hidden="false" customHeight="true" outlineLevel="0" collapsed="false">
      <c r="D74" s="489" t="n">
        <v>9</v>
      </c>
      <c r="E74" s="462" t="str">
        <f aca="false">IF($C$3,F74,IF($C$11,G74,IF($C$9,H74,IF($C$7,I74,IF($C$8,J74,IF($C$6,K74,IF($C$5,L74,IF($C$10,M74,IF($C$4,N74,IF(O74&lt;&gt;"",O74,F74))))))))))</f>
        <v>Stuttgart</v>
      </c>
      <c r="F74" s="470" t="s">
        <v>513</v>
      </c>
      <c r="G74" s="471" t="s">
        <v>513</v>
      </c>
      <c r="H74" s="472" t="s">
        <v>514</v>
      </c>
      <c r="I74" s="473" t="s">
        <v>513</v>
      </c>
      <c r="J74" s="472" t="s">
        <v>513</v>
      </c>
      <c r="K74" s="474" t="s">
        <v>513</v>
      </c>
      <c r="L74" s="475" t="s">
        <v>513</v>
      </c>
      <c r="M74" s="473" t="s">
        <v>515</v>
      </c>
      <c r="N74" s="475" t="s">
        <v>516</v>
      </c>
      <c r="O74" s="476"/>
    </row>
    <row r="75" customFormat="false" ht="14.25" hidden="false" customHeight="true" outlineLevel="0" collapsed="false">
      <c r="D75" s="489" t="n">
        <v>10</v>
      </c>
      <c r="E75" s="462" t="str">
        <f aca="false">IF($C$3,F75,IF($C$11,G75,IF($C$9,H75,IF($C$7,I75,IF($C$8,J75,IF($C$6,K75,IF($C$5,L75,IF($C$10,M75,IF($C$4,N75,IF(O75&lt;&gt;"",O75,F75))))))))))</f>
        <v>Munich</v>
      </c>
      <c r="F75" s="470" t="s">
        <v>517</v>
      </c>
      <c r="G75" s="471" t="s">
        <v>517</v>
      </c>
      <c r="H75" s="472" t="s">
        <v>518</v>
      </c>
      <c r="I75" s="473" t="s">
        <v>517</v>
      </c>
      <c r="J75" s="472" t="s">
        <v>519</v>
      </c>
      <c r="K75" s="474" t="s">
        <v>519</v>
      </c>
      <c r="L75" s="475" t="s">
        <v>519</v>
      </c>
      <c r="M75" s="473" t="s">
        <v>520</v>
      </c>
      <c r="N75" s="475" t="s">
        <v>521</v>
      </c>
      <c r="O75" s="476"/>
    </row>
    <row r="76" customFormat="false" ht="14.25" hidden="false" customHeight="true" outlineLevel="0" collapsed="false">
      <c r="D76" s="489" t="n">
        <v>11</v>
      </c>
      <c r="E76" s="462" t="n">
        <f aca="false">IF($C$3,F76,IF($C$11,G76,IF($C$9,H76,IF($C$7,I76,IF($C$8,J76,IF($C$6,K76,IF($C$5,L76,IF($C$10,M76,IF($C$4,N76,IF(O76&lt;&gt;"",O76,F76))))))))))</f>
        <v>0</v>
      </c>
      <c r="F76" s="470"/>
      <c r="G76" s="471"/>
      <c r="H76" s="472"/>
      <c r="I76" s="473"/>
      <c r="J76" s="472"/>
      <c r="K76" s="474"/>
      <c r="L76" s="475"/>
      <c r="M76" s="473"/>
      <c r="N76" s="475"/>
      <c r="O76" s="476"/>
    </row>
    <row r="77" customFormat="false" ht="14.25" hidden="false" customHeight="true" outlineLevel="0" collapsed="false">
      <c r="D77" s="489" t="n">
        <v>12</v>
      </c>
      <c r="E77" s="462" t="n">
        <f aca="false">IF($C$3,F77,IF($C$11,G77,IF($C$9,H77,IF($C$7,I77,IF($C$8,J77,IF($C$6,K77,IF($C$5,L77,IF($C$10,M77,IF($C$4,N77,IF(O77&lt;&gt;"",O77,F77))))))))))</f>
        <v>0</v>
      </c>
      <c r="F77" s="470"/>
      <c r="G77" s="471"/>
      <c r="H77" s="472"/>
      <c r="I77" s="473"/>
      <c r="J77" s="472"/>
      <c r="K77" s="474"/>
      <c r="L77" s="475"/>
      <c r="M77" s="473"/>
      <c r="N77" s="475"/>
      <c r="O77" s="476"/>
    </row>
    <row r="78" customFormat="false" ht="14.25" hidden="false" customHeight="true" outlineLevel="0" collapsed="false">
      <c r="D78" s="489" t="n">
        <v>13</v>
      </c>
      <c r="E78" s="462" t="n">
        <f aca="false">IF($C$3,F78,IF($C$11,G78,IF($C$9,H78,IF($C$7,I78,IF($C$8,J78,IF($C$6,K78,IF($C$5,L78,IF($C$10,M78,IF($C$4,N78,IF(O78&lt;&gt;"",O78,F78))))))))))</f>
        <v>0</v>
      </c>
      <c r="F78" s="470"/>
      <c r="G78" s="471"/>
      <c r="H78" s="472"/>
      <c r="I78" s="473"/>
      <c r="J78" s="472"/>
      <c r="K78" s="474"/>
      <c r="L78" s="475"/>
      <c r="M78" s="473"/>
      <c r="N78" s="475"/>
      <c r="O78" s="476"/>
    </row>
    <row r="79" customFormat="false" ht="14.25" hidden="false" customHeight="true" outlineLevel="0" collapsed="false">
      <c r="D79" s="489" t="n">
        <v>14</v>
      </c>
      <c r="E79" s="462" t="n">
        <f aca="false">IF($C$3,F79,IF($C$11,G79,IF($C$9,H79,IF($C$7,I79,IF($C$8,J79,IF($C$6,K79,IF($C$5,L79,IF($C$10,M79,IF($C$4,N79,IF(O79&lt;&gt;"",O79,F79))))))))))</f>
        <v>0</v>
      </c>
      <c r="F79" s="470"/>
      <c r="G79" s="471"/>
      <c r="H79" s="472"/>
      <c r="I79" s="473"/>
      <c r="J79" s="472"/>
      <c r="K79" s="474"/>
      <c r="L79" s="475"/>
      <c r="M79" s="473"/>
      <c r="N79" s="475"/>
      <c r="O79" s="476"/>
    </row>
    <row r="80" customFormat="false" ht="14.25" hidden="false" customHeight="true" outlineLevel="0" collapsed="false">
      <c r="D80" s="489" t="n">
        <v>15</v>
      </c>
      <c r="E80" s="462" t="n">
        <f aca="false">IF($C$3,F80,IF($C$11,G80,IF($C$9,H80,IF($C$7,I80,IF($C$8,J80,IF($C$6,K80,IF($C$5,L80,IF($C$10,M80,IF($C$4,N80,IF(O80&lt;&gt;"",O80,F80))))))))))</f>
        <v>0</v>
      </c>
      <c r="F80" s="470"/>
      <c r="G80" s="471"/>
      <c r="H80" s="472"/>
      <c r="I80" s="473"/>
      <c r="J80" s="472"/>
      <c r="K80" s="474"/>
      <c r="L80" s="475"/>
      <c r="M80" s="473"/>
      <c r="N80" s="475"/>
      <c r="O80" s="476"/>
    </row>
    <row r="81" customFormat="false" ht="14.25" hidden="false" customHeight="true" outlineLevel="0" collapsed="false">
      <c r="D81" s="490" t="n">
        <v>16</v>
      </c>
      <c r="E81" s="462" t="n">
        <f aca="false">IF($C$3,F81,IF($C$11,G81,IF($C$9,H81,IF($C$7,I81,IF($C$8,J81,IF($C$6,K81,IF($C$5,L81,IF($C$10,M81,IF($C$4,N81,IF(O81&lt;&gt;"",O81,F81))))))))))</f>
        <v>0</v>
      </c>
      <c r="F81" s="478"/>
      <c r="G81" s="479"/>
      <c r="H81" s="480"/>
      <c r="I81" s="481"/>
      <c r="J81" s="480"/>
      <c r="K81" s="482"/>
      <c r="L81" s="483"/>
      <c r="M81" s="481"/>
      <c r="N81" s="483"/>
      <c r="O81" s="484"/>
    </row>
    <row r="82" customFormat="false" ht="14.25" hidden="false" customHeight="true" outlineLevel="0" collapsed="false">
      <c r="D82" s="107"/>
      <c r="E82" s="462"/>
      <c r="F82" s="491"/>
      <c r="G82" s="491"/>
      <c r="H82" s="491"/>
      <c r="I82" s="491"/>
      <c r="J82" s="491"/>
      <c r="K82" s="491"/>
      <c r="L82" s="491"/>
      <c r="M82" s="491"/>
      <c r="N82" s="491"/>
      <c r="O82" s="491"/>
    </row>
    <row r="83" customFormat="false" ht="14.25" hidden="false" customHeight="true" outlineLevel="0" collapsed="false">
      <c r="E83" s="462"/>
      <c r="F83" s="492" t="s">
        <v>522</v>
      </c>
      <c r="G83" s="493"/>
      <c r="H83" s="493"/>
      <c r="I83" s="493"/>
      <c r="J83" s="493"/>
      <c r="K83" s="493"/>
      <c r="L83" s="493"/>
      <c r="M83" s="493"/>
      <c r="N83" s="493"/>
      <c r="O83" s="494"/>
    </row>
    <row r="84" customFormat="false" ht="14.25" hidden="false" customHeight="true" outlineLevel="0" collapsed="false">
      <c r="E84" s="462" t="str">
        <f aca="false">IF($C$3,F84,IF($C$11,G84,IF($C$9,H84,IF($C$7,I84,IF($C$8,J84,IF($C$6,K84,IF($C$5,L84,IF($C$10,M84,IF($C$4,N84,IF(O84&lt;&gt;"",O84,F84))))))))))</f>
        <v>European Championship 2024</v>
      </c>
      <c r="F84" s="495" t="s">
        <v>523</v>
      </c>
      <c r="G84" s="496" t="s">
        <v>524</v>
      </c>
      <c r="H84" s="497" t="s">
        <v>525</v>
      </c>
      <c r="I84" s="498" t="s">
        <v>526</v>
      </c>
      <c r="J84" s="497" t="s">
        <v>527</v>
      </c>
      <c r="K84" s="474" t="s">
        <v>527</v>
      </c>
      <c r="L84" s="475" t="s">
        <v>528</v>
      </c>
      <c r="M84" s="498" t="s">
        <v>529</v>
      </c>
      <c r="N84" s="499" t="s">
        <v>530</v>
      </c>
      <c r="O84" s="500"/>
    </row>
    <row r="85" customFormat="false" ht="14.25" hidden="false" customHeight="true" outlineLevel="0" collapsed="false">
      <c r="E85" s="462" t="str">
        <f aca="false">IF($C$3,F85,IF($C$11,G85,IF($C$9,H85,IF($C$7,I85,IF($C$8,J85,IF($C$6,K85,IF($C$5,L85,IF($C$10,M85,IF($C$4,N85,IF(O85&lt;&gt;"",O85,F85))))))))))</f>
        <v>Direct comparisons</v>
      </c>
      <c r="F85" s="495" t="s">
        <v>531</v>
      </c>
      <c r="G85" s="496" t="s">
        <v>532</v>
      </c>
      <c r="H85" s="497" t="s">
        <v>533</v>
      </c>
      <c r="I85" s="498" t="s">
        <v>534</v>
      </c>
      <c r="J85" s="497" t="s">
        <v>535</v>
      </c>
      <c r="K85" s="501" t="s">
        <v>536</v>
      </c>
      <c r="L85" s="475" t="s">
        <v>537</v>
      </c>
      <c r="M85" s="498" t="s">
        <v>538</v>
      </c>
      <c r="N85" s="499" t="s">
        <v>539</v>
      </c>
      <c r="O85" s="500"/>
    </row>
    <row r="86" customFormat="false" ht="14.25" hidden="false" customHeight="true" outlineLevel="0" collapsed="false">
      <c r="E86" s="462" t="str">
        <f aca="false">IF($C$3,F86,IF($C$11,G86,IF($C$9,H86,IF($C$7,I86,IF($C$8,J86,IF($C$6,K86,IF($C$5,L86,IF($C$10,M86,IF($C$4,N86,IF(O86&lt;&gt;"",O86,F86))))))))))</f>
        <v>Fair play or draw of lots</v>
      </c>
      <c r="F86" s="495" t="s">
        <v>540</v>
      </c>
      <c r="G86" s="496" t="s">
        <v>541</v>
      </c>
      <c r="H86" s="497" t="s">
        <v>542</v>
      </c>
      <c r="I86" s="498" t="s">
        <v>543</v>
      </c>
      <c r="J86" s="497" t="s">
        <v>544</v>
      </c>
      <c r="K86" s="474" t="s">
        <v>545</v>
      </c>
      <c r="L86" s="475" t="s">
        <v>546</v>
      </c>
      <c r="M86" s="498" t="s">
        <v>547</v>
      </c>
      <c r="N86" s="499" t="s">
        <v>548</v>
      </c>
      <c r="O86" s="500"/>
    </row>
    <row r="87" customFormat="false" ht="14.25" hidden="false" customHeight="true" outlineLevel="0" collapsed="false">
      <c r="E87" s="462" t="str">
        <f aca="false">IF($C$3,F87,IF($C$11,G87,IF($C$9,H87,IF($C$7,I87,IF($C$8,J87,IF($C$6,K87,IF($C$5,L87,IF($C$10,M87,IF($C$4,N87,IF(O87&lt;&gt;"",O87,F87))))))))))</f>
        <v>Choose time zone</v>
      </c>
      <c r="F87" s="495" t="s">
        <v>549</v>
      </c>
      <c r="G87" s="496" t="s">
        <v>550</v>
      </c>
      <c r="H87" s="497" t="s">
        <v>551</v>
      </c>
      <c r="I87" s="498" t="s">
        <v>552</v>
      </c>
      <c r="J87" s="497" t="s">
        <v>553</v>
      </c>
      <c r="K87" s="474" t="s">
        <v>554</v>
      </c>
      <c r="L87" s="475" t="s">
        <v>555</v>
      </c>
      <c r="M87" s="498" t="s">
        <v>556</v>
      </c>
      <c r="N87" s="499" t="s">
        <v>557</v>
      </c>
      <c r="O87" s="500"/>
    </row>
    <row r="88" customFormat="false" ht="14.25" hidden="false" customHeight="true" outlineLevel="0" collapsed="false">
      <c r="E88" s="462" t="str">
        <f aca="false">IF($C$3,F88,IF($C$11,G88,IF($C$9,H88,IF($C$7,I88,IF($C$8,J88,IF($C$6,K88,IF($C$5,L88,IF($C$10,M88,IF($C$4,N88,IF(O88&lt;&gt;"",O88,F88))))))))))</f>
        <v>Matches</v>
      </c>
      <c r="F88" s="495" t="s">
        <v>558</v>
      </c>
      <c r="G88" s="496" t="s">
        <v>559</v>
      </c>
      <c r="H88" s="497" t="s">
        <v>560</v>
      </c>
      <c r="I88" s="498" t="s">
        <v>561</v>
      </c>
      <c r="J88" s="497" t="s">
        <v>562</v>
      </c>
      <c r="K88" s="474" t="s">
        <v>563</v>
      </c>
      <c r="L88" s="475" t="s">
        <v>564</v>
      </c>
      <c r="M88" s="498" t="s">
        <v>565</v>
      </c>
      <c r="N88" s="499" t="s">
        <v>566</v>
      </c>
      <c r="O88" s="500"/>
    </row>
    <row r="89" customFormat="false" ht="14.25" hidden="false" customHeight="true" outlineLevel="0" collapsed="false">
      <c r="E89" s="462" t="str">
        <f aca="false">IF($C$3,F89,IF($C$11,G89,IF($C$9,H89,IF($C$7,I89,IF($C$8,J89,IF($C$6,K89,IF($C$5,L89,IF($C$10,M89,IF($C$4,N89,IF(O89&lt;&gt;"",O89,F89))))))))))</f>
        <v>Choose language</v>
      </c>
      <c r="F89" s="495" t="s">
        <v>567</v>
      </c>
      <c r="G89" s="496" t="s">
        <v>568</v>
      </c>
      <c r="H89" s="497" t="s">
        <v>569</v>
      </c>
      <c r="I89" s="498" t="s">
        <v>570</v>
      </c>
      <c r="J89" s="497" t="s">
        <v>571</v>
      </c>
      <c r="K89" s="474" t="s">
        <v>572</v>
      </c>
      <c r="L89" s="475" t="s">
        <v>573</v>
      </c>
      <c r="M89" s="498" t="s">
        <v>574</v>
      </c>
      <c r="N89" s="499" t="s">
        <v>575</v>
      </c>
      <c r="O89" s="500"/>
    </row>
    <row r="90" customFormat="false" ht="63" hidden="false" customHeight="true" outlineLevel="0" collapsed="false">
      <c r="E90" s="462" t="str">
        <f aca="false">IF($C$3,F90,IF($C$11,G90,IF($C$9,H90,IF($C$7,I90,IF($C$8,J90,IF($C$6,K90,IF($C$5,L90,IF($C$10,M90,IF($C$4,N90,IF(O90&lt;&gt;"",O90,F90))))))))))</f>
        <v>Assignment of the group third in the round of 16</v>
      </c>
      <c r="F90" s="495" t="s">
        <v>576</v>
      </c>
      <c r="G90" s="496" t="s">
        <v>577</v>
      </c>
      <c r="H90" s="497" t="s">
        <v>578</v>
      </c>
      <c r="I90" s="498" t="s">
        <v>579</v>
      </c>
      <c r="J90" s="497" t="s">
        <v>580</v>
      </c>
      <c r="K90" s="501" t="s">
        <v>581</v>
      </c>
      <c r="L90" s="502" t="s">
        <v>582</v>
      </c>
      <c r="M90" s="498" t="s">
        <v>583</v>
      </c>
      <c r="N90" s="499" t="s">
        <v>584</v>
      </c>
      <c r="O90" s="500"/>
    </row>
    <row r="91" customFormat="false" ht="14.25" hidden="false" customHeight="true" outlineLevel="0" collapsed="false">
      <c r="E91" s="462" t="str">
        <f aca="false">IF($C$3,F91,IF($C$11,G91,IF($C$9,H91,IF($C$7,I91,IF($C$8,J91,IF($C$6,K91,IF($C$5,L91,IF($C$10,M91,IF($C$4,N91,IF(O91&lt;&gt;"",O91,F91))))))))))</f>
        <v>Groups</v>
      </c>
      <c r="F91" s="495" t="s">
        <v>585</v>
      </c>
      <c r="G91" s="496" t="s">
        <v>586</v>
      </c>
      <c r="H91" s="497" t="s">
        <v>587</v>
      </c>
      <c r="I91" s="498" t="s">
        <v>588</v>
      </c>
      <c r="J91" s="497" t="s">
        <v>589</v>
      </c>
      <c r="K91" s="474" t="s">
        <v>590</v>
      </c>
      <c r="L91" s="475" t="s">
        <v>591</v>
      </c>
      <c r="M91" s="498" t="s">
        <v>586</v>
      </c>
      <c r="N91" s="499" t="s">
        <v>592</v>
      </c>
      <c r="O91" s="500"/>
    </row>
    <row r="92" customFormat="false" ht="14.25" hidden="false" customHeight="true" outlineLevel="0" collapsed="false">
      <c r="E92" s="462" t="str">
        <f aca="false">IF($C$3,F92,IF($C$11,G92,IF($C$9,H92,IF($C$7,I92,IF($C$8,J92,IF($C$6,K92,IF($C$5,L92,IF($C$10,M92,IF($C$4,N92,IF(O92&lt;&gt;"",O92,F92))))))))))</f>
        <v>Predictions Ranking</v>
      </c>
      <c r="F92" s="495" t="s">
        <v>593</v>
      </c>
      <c r="G92" s="496" t="s">
        <v>594</v>
      </c>
      <c r="H92" s="497" t="s">
        <v>595</v>
      </c>
      <c r="I92" s="498" t="s">
        <v>596</v>
      </c>
      <c r="J92" s="497" t="s">
        <v>597</v>
      </c>
      <c r="K92" s="501" t="s">
        <v>598</v>
      </c>
      <c r="L92" s="499" t="s">
        <v>599</v>
      </c>
      <c r="M92" s="498" t="s">
        <v>600</v>
      </c>
      <c r="N92" s="499" t="s">
        <v>601</v>
      </c>
      <c r="O92" s="500"/>
    </row>
    <row r="93" customFormat="false" ht="14.25" hidden="false" customHeight="true" outlineLevel="0" collapsed="false">
      <c r="E93" s="462" t="n">
        <f aca="false">IF($C$3,F93,IF($C$11,G93,IF($C$9,H93,IF($C$7,I93,IF($C$8,J93,IF($C$6,K93,IF($C$5,L93,IF($C$10,M93,IF($C$4,N93,IF(O93&lt;&gt;"",O93,F93))))))))))</f>
        <v>0</v>
      </c>
      <c r="F93" s="495"/>
      <c r="G93" s="496"/>
      <c r="H93" s="497"/>
      <c r="I93" s="498"/>
      <c r="J93" s="497"/>
      <c r="K93" s="474"/>
      <c r="L93" s="475"/>
      <c r="M93" s="498"/>
      <c r="N93" s="499"/>
      <c r="O93" s="500"/>
    </row>
    <row r="94" customFormat="false" ht="14.25" hidden="false" customHeight="true" outlineLevel="0" collapsed="false">
      <c r="E94" s="462"/>
      <c r="F94" s="503" t="s">
        <v>602</v>
      </c>
      <c r="G94" s="504"/>
      <c r="H94" s="504"/>
      <c r="I94" s="504"/>
      <c r="J94" s="504"/>
      <c r="K94" s="504"/>
      <c r="L94" s="504"/>
      <c r="M94" s="504"/>
      <c r="N94" s="504"/>
      <c r="O94" s="505"/>
      <c r="P94" s="506"/>
    </row>
    <row r="95" customFormat="false" ht="15" hidden="false" customHeight="true" outlineLevel="0" collapsed="false">
      <c r="E95" s="462" t="str">
        <f aca="false">IF($C$3,F95,IF($C$11,G95,IF($C$9,H95,IF($C$7,I95,IF($C$8,J95,IF($C$6,K95,IF($C$5,L95,IF($C$10,M95,IF($C$4,N95,IF(O95&lt;&gt;"",O95,F95))))))))))</f>
        <v>Group</v>
      </c>
      <c r="F95" s="495" t="s">
        <v>603</v>
      </c>
      <c r="G95" s="496" t="s">
        <v>604</v>
      </c>
      <c r="H95" s="497" t="s">
        <v>605</v>
      </c>
      <c r="I95" s="498" t="s">
        <v>606</v>
      </c>
      <c r="J95" s="497" t="s">
        <v>607</v>
      </c>
      <c r="K95" s="507" t="s">
        <v>608</v>
      </c>
      <c r="L95" s="508" t="s">
        <v>607</v>
      </c>
      <c r="M95" s="498" t="s">
        <v>586</v>
      </c>
      <c r="N95" s="499" t="s">
        <v>609</v>
      </c>
      <c r="O95" s="500"/>
      <c r="P95" s="506"/>
    </row>
    <row r="96" customFormat="false" ht="15" hidden="false" customHeight="true" outlineLevel="0" collapsed="false">
      <c r="E96" s="462" t="str">
        <f aca="false">IF($C$3,F96,IF($C$11,G96,IF($C$9,H96,IF($C$7,I96,IF($C$8,J96,IF($C$6,K96,IF($C$5,L96,IF($C$10,M96,IF($C$4,N96,IF(O96&lt;&gt;"",O96,F96))))))))))</f>
        <v>Grp</v>
      </c>
      <c r="F96" s="495" t="s">
        <v>610</v>
      </c>
      <c r="G96" s="496" t="s">
        <v>610</v>
      </c>
      <c r="H96" s="497" t="s">
        <v>610</v>
      </c>
      <c r="I96" s="498" t="s">
        <v>610</v>
      </c>
      <c r="J96" s="497" t="s">
        <v>610</v>
      </c>
      <c r="K96" s="507" t="s">
        <v>610</v>
      </c>
      <c r="L96" s="508" t="s">
        <v>610</v>
      </c>
      <c r="M96" s="498" t="s">
        <v>610</v>
      </c>
      <c r="N96" s="499" t="s">
        <v>611</v>
      </c>
      <c r="O96" s="500"/>
      <c r="P96" s="506"/>
    </row>
    <row r="97" customFormat="false" ht="15" hidden="false" customHeight="true" outlineLevel="0" collapsed="false">
      <c r="E97" s="462" t="str">
        <f aca="false">IF($C$3,F97,IF($C$11,G97,IF($C$9,H97,IF($C$7,I97,IF($C$8,J97,IF($C$6,K97,IF($C$5,L97,IF($C$10,M97,IF($C$4,N97,IF(O97&lt;&gt;"",O97,F97))))))))))</f>
        <v>Pts</v>
      </c>
      <c r="F97" s="495" t="s">
        <v>612</v>
      </c>
      <c r="G97" s="496" t="s">
        <v>613</v>
      </c>
      <c r="H97" s="497" t="s">
        <v>613</v>
      </c>
      <c r="I97" s="498" t="s">
        <v>613</v>
      </c>
      <c r="J97" s="497" t="s">
        <v>614</v>
      </c>
      <c r="K97" s="507" t="s">
        <v>613</v>
      </c>
      <c r="L97" s="508" t="s">
        <v>612</v>
      </c>
      <c r="M97" s="498" t="s">
        <v>615</v>
      </c>
      <c r="N97" s="499" t="s">
        <v>616</v>
      </c>
      <c r="O97" s="500"/>
      <c r="P97" s="506"/>
    </row>
    <row r="98" customFormat="false" ht="15" hidden="false" customHeight="true" outlineLevel="0" collapsed="false">
      <c r="E98" s="462" t="str">
        <f aca="false">IF($C$3,F98,IF($C$11,G98,IF($C$9,H98,IF($C$7,I98,IF($C$8,J98,IF($C$6,K98,IF($C$5,L98,IF($C$10,M98,IF($C$4,N98,IF(O98&lt;&gt;"",O98,F98))))))))))</f>
        <v>GD</v>
      </c>
      <c r="F98" s="495" t="s">
        <v>71</v>
      </c>
      <c r="G98" s="496" t="s">
        <v>617</v>
      </c>
      <c r="H98" s="497" t="s">
        <v>618</v>
      </c>
      <c r="I98" s="498" t="s">
        <v>618</v>
      </c>
      <c r="J98" s="497" t="s">
        <v>619</v>
      </c>
      <c r="K98" s="507" t="s">
        <v>620</v>
      </c>
      <c r="L98" s="508" t="s">
        <v>71</v>
      </c>
      <c r="M98" s="498" t="s">
        <v>621</v>
      </c>
      <c r="N98" s="499" t="s">
        <v>622</v>
      </c>
      <c r="O98" s="500"/>
      <c r="P98" s="506"/>
    </row>
    <row r="99" customFormat="false" ht="15" hidden="false" customHeight="true" outlineLevel="0" collapsed="false">
      <c r="E99" s="462" t="str">
        <f aca="false">IF($C$3,F99,IF($C$11,G99,IF($C$9,H99,IF($C$7,I99,IF($C$8,J99,IF($C$6,K99,IF($C$5,L99,IF($C$10,M99,IF($C$4,N99,IF(O99&lt;&gt;"",O99,F99))))))))))</f>
        <v>Goals</v>
      </c>
      <c r="F99" s="495" t="s">
        <v>623</v>
      </c>
      <c r="G99" s="496" t="s">
        <v>624</v>
      </c>
      <c r="H99" s="497" t="s">
        <v>625</v>
      </c>
      <c r="I99" s="498" t="s">
        <v>626</v>
      </c>
      <c r="J99" s="497" t="s">
        <v>627</v>
      </c>
      <c r="K99" s="507" t="s">
        <v>628</v>
      </c>
      <c r="L99" s="508" t="s">
        <v>629</v>
      </c>
      <c r="M99" s="498" t="s">
        <v>630</v>
      </c>
      <c r="N99" s="499" t="s">
        <v>631</v>
      </c>
      <c r="O99" s="500"/>
      <c r="P99" s="506"/>
    </row>
    <row r="100" customFormat="false" ht="15" hidden="false" customHeight="true" outlineLevel="0" collapsed="false">
      <c r="E100" s="462" t="str">
        <f aca="false">IF($C$3,F100,IF($C$11,G100,IF($C$9,H100,IF($C$7,I100,IF($C$8,J100,IF($C$6,K100,IF($C$5,L100,IF($C$10,M100,IF($C$4,N100,IF(O100&lt;&gt;"",O100,F100))))))))))</f>
        <v>Wins</v>
      </c>
      <c r="F100" s="495" t="s">
        <v>632</v>
      </c>
      <c r="G100" s="496" t="s">
        <v>633</v>
      </c>
      <c r="H100" s="497" t="s">
        <v>634</v>
      </c>
      <c r="I100" s="498" t="s">
        <v>635</v>
      </c>
      <c r="J100" s="497" t="s">
        <v>636</v>
      </c>
      <c r="K100" s="507" t="s">
        <v>637</v>
      </c>
      <c r="L100" s="508" t="s">
        <v>638</v>
      </c>
      <c r="M100" s="498" t="s">
        <v>639</v>
      </c>
      <c r="N100" s="499" t="s">
        <v>640</v>
      </c>
      <c r="O100" s="500"/>
      <c r="P100" s="506"/>
    </row>
    <row r="101" customFormat="false" ht="15" hidden="false" customHeight="true" outlineLevel="0" collapsed="false">
      <c r="E101" s="462" t="str">
        <f aca="false">IF($C$3,F101,IF($C$11,G101,IF($C$9,H101,IF($C$7,I101,IF($C$8,J101,IF($C$6,K101,IF($C$5,L101,IF($C$10,M101,IF($C$4,N101,IF(O101&lt;&gt;"",O101,F101))))))))))</f>
        <v>Pen</v>
      </c>
      <c r="F101" s="495" t="s">
        <v>641</v>
      </c>
      <c r="G101" s="496" t="s">
        <v>641</v>
      </c>
      <c r="H101" s="497" t="s">
        <v>642</v>
      </c>
      <c r="I101" s="498" t="s">
        <v>643</v>
      </c>
      <c r="J101" s="497" t="s">
        <v>644</v>
      </c>
      <c r="K101" s="507" t="s">
        <v>645</v>
      </c>
      <c r="L101" s="508" t="s">
        <v>641</v>
      </c>
      <c r="M101" s="498" t="s">
        <v>641</v>
      </c>
      <c r="N101" s="499" t="s">
        <v>646</v>
      </c>
      <c r="O101" s="500"/>
      <c r="P101" s="506"/>
    </row>
    <row r="102" customFormat="false" ht="15" hidden="false" customHeight="true" outlineLevel="0" collapsed="false">
      <c r="E102" s="462" t="str">
        <f aca="false">IF($C$3,F102,IF($C$11,G102,IF($C$9,H102,IF($C$7,I102,IF($C$8,J102,IF($C$6,K102,IF($C$5,L102,IF($C$10,M102,IF($C$4,N102,IF(O102&lt;&gt;"",O102,F102))))))))))</f>
        <v>Pts      Goals</v>
      </c>
      <c r="F102" s="495" t="s">
        <v>647</v>
      </c>
      <c r="G102" s="496" t="s">
        <v>648</v>
      </c>
      <c r="H102" s="497" t="s">
        <v>649</v>
      </c>
      <c r="I102" s="498" t="s">
        <v>650</v>
      </c>
      <c r="J102" s="497" t="s">
        <v>651</v>
      </c>
      <c r="K102" s="507" t="s">
        <v>652</v>
      </c>
      <c r="L102" s="508" t="s">
        <v>653</v>
      </c>
      <c r="M102" s="498" t="s">
        <v>654</v>
      </c>
      <c r="N102" s="499" t="s">
        <v>655</v>
      </c>
      <c r="O102" s="500"/>
      <c r="P102" s="506"/>
    </row>
    <row r="103" customFormat="false" ht="15" hidden="false" customHeight="true" outlineLevel="0" collapsed="false">
      <c r="E103" s="462" t="str">
        <f aca="false">IF($C$3,F103,IF($C$11,G103,IF($C$9,H103,IF($C$7,I103,IF($C$8,J103,IF($C$6,K103,IF($C$5,L103,IF($C$10,M103,IF($C$4,N103,IF(O103&lt;&gt;"",O103,F103))))))))))</f>
        <v>Total</v>
      </c>
      <c r="F103" s="495" t="s">
        <v>656</v>
      </c>
      <c r="G103" s="496" t="s">
        <v>656</v>
      </c>
      <c r="H103" s="497" t="s">
        <v>657</v>
      </c>
      <c r="I103" s="498" t="s">
        <v>656</v>
      </c>
      <c r="J103" s="497" t="s">
        <v>656</v>
      </c>
      <c r="K103" s="507" t="s">
        <v>658</v>
      </c>
      <c r="L103" s="508" t="s">
        <v>656</v>
      </c>
      <c r="M103" s="498" t="s">
        <v>656</v>
      </c>
      <c r="N103" s="499" t="s">
        <v>659</v>
      </c>
      <c r="O103" s="500"/>
      <c r="P103" s="506"/>
    </row>
    <row r="104" customFormat="false" ht="15" hidden="false" customHeight="true" outlineLevel="0" collapsed="false">
      <c r="E104" s="462" t="str">
        <f aca="false">IF($C$3,F104,IF($C$11,G104,IF($C$9,H104,IF($C$7,I104,IF($C$8,J104,IF($C$6,K104,IF($C$5,L104,IF($C$10,M104,IF($C$4,N104,IF(O104&lt;&gt;"",O104,F104))))))))))</f>
        <v>Fair Play</v>
      </c>
      <c r="F104" s="495" t="s">
        <v>660</v>
      </c>
      <c r="G104" s="496" t="s">
        <v>660</v>
      </c>
      <c r="H104" s="497" t="s">
        <v>660</v>
      </c>
      <c r="I104" s="498" t="s">
        <v>661</v>
      </c>
      <c r="J104" s="497" t="s">
        <v>661</v>
      </c>
      <c r="K104" s="507" t="s">
        <v>661</v>
      </c>
      <c r="L104" s="508" t="s">
        <v>660</v>
      </c>
      <c r="M104" s="498" t="s">
        <v>662</v>
      </c>
      <c r="N104" s="499" t="s">
        <v>663</v>
      </c>
      <c r="O104" s="500"/>
      <c r="P104" s="506"/>
    </row>
    <row r="105" customFormat="false" ht="15" hidden="false" customHeight="true" outlineLevel="0" collapsed="false">
      <c r="E105" s="462" t="str">
        <f aca="false">IF($C$3,F105,IF($C$11,G105,IF($C$9,H105,IF($C$7,I105,IF($C$8,J105,IF($C$6,K105,IF($C$5,L105,IF($C$10,M105,IF($C$4,N105,IF(O105&lt;&gt;"",O105,F105))))))))))</f>
        <v>Not clear</v>
      </c>
      <c r="F105" s="495" t="s">
        <v>664</v>
      </c>
      <c r="G105" s="496" t="s">
        <v>665</v>
      </c>
      <c r="H105" s="497" t="s">
        <v>666</v>
      </c>
      <c r="I105" s="498" t="s">
        <v>667</v>
      </c>
      <c r="J105" s="497" t="s">
        <v>668</v>
      </c>
      <c r="K105" s="507" t="s">
        <v>669</v>
      </c>
      <c r="L105" s="508" t="s">
        <v>670</v>
      </c>
      <c r="M105" s="498" t="s">
        <v>671</v>
      </c>
      <c r="N105" s="499"/>
      <c r="O105" s="500"/>
      <c r="P105" s="506"/>
    </row>
    <row r="106" customFormat="false" ht="15" hidden="false" customHeight="true" outlineLevel="0" collapsed="false">
      <c r="E106" s="462" t="str">
        <f aca="false">IF($C$3,F106,IF($C$11,G106,IF($C$9,H106,IF($C$7,I106,IF($C$8,J106,IF($C$6,K106,IF($C$5,L106,IF($C$10,M106,IF($C$4,N106,IF(O106&lt;&gt;"",O106,F106))))))))))</f>
        <v>Dir. Comp.(2)</v>
      </c>
      <c r="F106" s="495" t="s">
        <v>672</v>
      </c>
      <c r="G106" s="496" t="s">
        <v>673</v>
      </c>
      <c r="H106" s="497" t="s">
        <v>674</v>
      </c>
      <c r="I106" s="498" t="s">
        <v>673</v>
      </c>
      <c r="J106" s="497" t="s">
        <v>675</v>
      </c>
      <c r="K106" s="507" t="s">
        <v>675</v>
      </c>
      <c r="L106" s="508" t="s">
        <v>676</v>
      </c>
      <c r="M106" s="498" t="s">
        <v>677</v>
      </c>
      <c r="N106" s="499" t="s">
        <v>678</v>
      </c>
      <c r="O106" s="500"/>
      <c r="P106" s="506"/>
    </row>
    <row r="107" customFormat="false" ht="15" hidden="false" customHeight="true" outlineLevel="0" collapsed="false">
      <c r="E107" s="462" t="str">
        <f aca="false">IF($C$3,F107,IF($C$11,G107,IF($C$9,H107,IF($C$7,I107,IF($C$8,J107,IF($C$6,K107,IF($C$5,L107,IF($C$10,M107,IF($C$4,N107,IF(O107&lt;&gt;"",O107,F107))))))))))</f>
        <v>Dir. Comp.(3)</v>
      </c>
      <c r="F107" s="495" t="s">
        <v>679</v>
      </c>
      <c r="G107" s="496" t="s">
        <v>680</v>
      </c>
      <c r="H107" s="497" t="s">
        <v>681</v>
      </c>
      <c r="I107" s="498" t="s">
        <v>680</v>
      </c>
      <c r="J107" s="497" t="s">
        <v>682</v>
      </c>
      <c r="K107" s="507" t="s">
        <v>682</v>
      </c>
      <c r="L107" s="508" t="s">
        <v>683</v>
      </c>
      <c r="M107" s="498" t="s">
        <v>684</v>
      </c>
      <c r="N107" s="499" t="s">
        <v>685</v>
      </c>
      <c r="O107" s="500"/>
      <c r="P107" s="506"/>
    </row>
    <row r="108" customFormat="false" ht="14.25" hidden="false" customHeight="true" outlineLevel="0" collapsed="false">
      <c r="E108" s="462" t="str">
        <f aca="false">IF($C$3,F108,IF($C$11,G108,IF($C$9,H108,IF($C$7,I108,IF($C$8,J108,IF($C$6,K108,IF($C$5,L108,IF($C$10,M108,IF($C$4,N108,IF(O108&lt;&gt;"",O108,F108))))))))))</f>
        <v>Final table</v>
      </c>
      <c r="F108" s="495" t="s">
        <v>686</v>
      </c>
      <c r="G108" s="496" t="s">
        <v>687</v>
      </c>
      <c r="H108" s="497" t="s">
        <v>688</v>
      </c>
      <c r="I108" s="498" t="s">
        <v>689</v>
      </c>
      <c r="J108" s="497" t="s">
        <v>690</v>
      </c>
      <c r="K108" s="507" t="s">
        <v>691</v>
      </c>
      <c r="L108" s="508" t="s">
        <v>692</v>
      </c>
      <c r="M108" s="498" t="s">
        <v>693</v>
      </c>
      <c r="N108" s="499" t="s">
        <v>694</v>
      </c>
      <c r="O108" s="500"/>
      <c r="P108" s="509"/>
      <c r="Q108" s="509"/>
      <c r="R108" s="509"/>
    </row>
    <row r="109" customFormat="false" ht="14.25" hidden="false" customHeight="true" outlineLevel="0" collapsed="false">
      <c r="E109" s="462" t="str">
        <f aca="false">IF($C$3,F109,IF($C$11,G109,IF($C$9,H109,IF($C$7,I109,IF($C$8,J109,IF($C$6,K109,IF($C$5,L109,IF($C$10,M109,IF($C$4,N109,IF(O109&lt;&gt;"",O109,F109))))))))))</f>
        <v>European Champion 2024:</v>
      </c>
      <c r="F109" s="495" t="s">
        <v>695</v>
      </c>
      <c r="G109" s="496" t="s">
        <v>696</v>
      </c>
      <c r="H109" s="497" t="s">
        <v>697</v>
      </c>
      <c r="I109" s="498" t="s">
        <v>698</v>
      </c>
      <c r="J109" s="497" t="s">
        <v>699</v>
      </c>
      <c r="K109" s="507" t="s">
        <v>700</v>
      </c>
      <c r="L109" s="508" t="s">
        <v>701</v>
      </c>
      <c r="M109" s="498" t="s">
        <v>702</v>
      </c>
      <c r="N109" s="499" t="s">
        <v>703</v>
      </c>
      <c r="O109" s="500"/>
      <c r="P109" s="509"/>
      <c r="Q109" s="509"/>
      <c r="R109" s="509"/>
    </row>
    <row r="110" customFormat="false" ht="14.25" hidden="false" customHeight="true" outlineLevel="0" collapsed="false">
      <c r="D110" s="510" t="n">
        <v>1</v>
      </c>
      <c r="E110" s="462" t="str">
        <f aca="false">IF($C$3,F110,IF($C$11,G110,IF($C$9,H110,IF($C$7,I110,IF($C$8,J110,IF($C$6,K110,IF($C$5,L110,IF($C$10,M110,IF($C$4,N110,IF(O110&lt;&gt;"",O110,F110))))))))))</f>
        <v>Round of 16 - 1</v>
      </c>
      <c r="F110" s="495" t="s">
        <v>704</v>
      </c>
      <c r="G110" s="496" t="s">
        <v>705</v>
      </c>
      <c r="H110" s="497" t="s">
        <v>706</v>
      </c>
      <c r="I110" s="498" t="s">
        <v>707</v>
      </c>
      <c r="J110" s="497" t="s">
        <v>708</v>
      </c>
      <c r="K110" s="507" t="s">
        <v>709</v>
      </c>
      <c r="L110" s="508" t="s">
        <v>710</v>
      </c>
      <c r="M110" s="498" t="s">
        <v>711</v>
      </c>
      <c r="N110" s="499" t="s">
        <v>712</v>
      </c>
      <c r="O110" s="500"/>
      <c r="P110" s="509"/>
      <c r="Q110" s="509"/>
      <c r="R110" s="509"/>
    </row>
    <row r="111" customFormat="false" ht="14.25" hidden="false" customHeight="true" outlineLevel="0" collapsed="false">
      <c r="D111" s="489" t="n">
        <v>2</v>
      </c>
      <c r="E111" s="462" t="str">
        <f aca="false">IF($C$3,F111,IF($C$11,G111,IF($C$9,H111,IF($C$7,I111,IF($C$8,J111,IF($C$6,K111,IF($C$5,L111,IF($C$10,M111,IF($C$4,N111,IF(O111&lt;&gt;"",O111,F111))))))))))</f>
        <v>Round of 16 - 2</v>
      </c>
      <c r="F111" s="495" t="s">
        <v>713</v>
      </c>
      <c r="G111" s="496" t="s">
        <v>714</v>
      </c>
      <c r="H111" s="497" t="s">
        <v>715</v>
      </c>
      <c r="I111" s="498" t="s">
        <v>716</v>
      </c>
      <c r="J111" s="497" t="s">
        <v>717</v>
      </c>
      <c r="K111" s="507" t="s">
        <v>718</v>
      </c>
      <c r="L111" s="508" t="s">
        <v>719</v>
      </c>
      <c r="M111" s="498" t="s">
        <v>720</v>
      </c>
      <c r="N111" s="499" t="s">
        <v>721</v>
      </c>
      <c r="O111" s="500"/>
      <c r="P111" s="509"/>
      <c r="Q111" s="509"/>
      <c r="R111" s="509"/>
    </row>
    <row r="112" customFormat="false" ht="14.25" hidden="false" customHeight="true" outlineLevel="0" collapsed="false">
      <c r="D112" s="489" t="n">
        <v>3</v>
      </c>
      <c r="E112" s="462" t="str">
        <f aca="false">IF($C$3,F112,IF($C$11,G112,IF($C$9,H112,IF($C$7,I112,IF($C$8,J112,IF($C$6,K112,IF($C$5,L112,IF($C$10,M112,IF($C$4,N112,IF(O112&lt;&gt;"",O112,F112))))))))))</f>
        <v>Round of 16 - 3</v>
      </c>
      <c r="F112" s="495" t="s">
        <v>722</v>
      </c>
      <c r="G112" s="496" t="s">
        <v>723</v>
      </c>
      <c r="H112" s="497" t="s">
        <v>724</v>
      </c>
      <c r="I112" s="498" t="s">
        <v>725</v>
      </c>
      <c r="J112" s="497" t="s">
        <v>726</v>
      </c>
      <c r="K112" s="507" t="s">
        <v>727</v>
      </c>
      <c r="L112" s="508" t="s">
        <v>728</v>
      </c>
      <c r="M112" s="498" t="s">
        <v>729</v>
      </c>
      <c r="N112" s="499" t="s">
        <v>730</v>
      </c>
      <c r="O112" s="500"/>
      <c r="P112" s="509"/>
      <c r="Q112" s="509"/>
      <c r="R112" s="509"/>
    </row>
    <row r="113" customFormat="false" ht="14.25" hidden="false" customHeight="true" outlineLevel="0" collapsed="false">
      <c r="D113" s="489" t="n">
        <v>4</v>
      </c>
      <c r="E113" s="462" t="str">
        <f aca="false">IF($C$3,F113,IF($C$11,G113,IF($C$9,H113,IF($C$7,I113,IF($C$8,J113,IF($C$6,K113,IF($C$5,L113,IF($C$10,M113,IF($C$4,N113,IF(O113&lt;&gt;"",O113,F113))))))))))</f>
        <v>Round of 16 - 4</v>
      </c>
      <c r="F113" s="495" t="s">
        <v>731</v>
      </c>
      <c r="G113" s="496" t="s">
        <v>732</v>
      </c>
      <c r="H113" s="497" t="s">
        <v>733</v>
      </c>
      <c r="I113" s="498" t="s">
        <v>734</v>
      </c>
      <c r="J113" s="497" t="s">
        <v>735</v>
      </c>
      <c r="K113" s="507" t="s">
        <v>736</v>
      </c>
      <c r="L113" s="508" t="s">
        <v>737</v>
      </c>
      <c r="M113" s="498" t="s">
        <v>738</v>
      </c>
      <c r="N113" s="499" t="s">
        <v>739</v>
      </c>
      <c r="O113" s="500"/>
      <c r="P113" s="509"/>
      <c r="Q113" s="509"/>
      <c r="R113" s="509"/>
    </row>
    <row r="114" customFormat="false" ht="14.25" hidden="false" customHeight="true" outlineLevel="0" collapsed="false">
      <c r="D114" s="489" t="n">
        <v>5</v>
      </c>
      <c r="E114" s="462" t="str">
        <f aca="false">IF($C$3,F114,IF($C$11,G114,IF($C$9,H114,IF($C$7,I114,IF($C$8,J114,IF($C$6,K114,IF($C$5,L114,IF($C$10,M114,IF($C$4,N114,IF(O114&lt;&gt;"",O114,F114))))))))))</f>
        <v>Round of 16 - 5</v>
      </c>
      <c r="F114" s="495" t="s">
        <v>740</v>
      </c>
      <c r="G114" s="496" t="s">
        <v>741</v>
      </c>
      <c r="H114" s="497" t="s">
        <v>742</v>
      </c>
      <c r="I114" s="498" t="s">
        <v>743</v>
      </c>
      <c r="J114" s="497" t="s">
        <v>744</v>
      </c>
      <c r="K114" s="507" t="s">
        <v>745</v>
      </c>
      <c r="L114" s="508" t="s">
        <v>746</v>
      </c>
      <c r="M114" s="498" t="s">
        <v>747</v>
      </c>
      <c r="N114" s="499" t="s">
        <v>748</v>
      </c>
      <c r="O114" s="500"/>
      <c r="P114" s="509"/>
      <c r="Q114" s="509"/>
      <c r="R114" s="509"/>
    </row>
    <row r="115" customFormat="false" ht="14.25" hidden="false" customHeight="true" outlineLevel="0" collapsed="false">
      <c r="D115" s="489" t="n">
        <v>6</v>
      </c>
      <c r="E115" s="462" t="str">
        <f aca="false">IF($C$3,F115,IF($C$11,G115,IF($C$9,H115,IF($C$7,I115,IF($C$8,J115,IF($C$6,K115,IF($C$5,L115,IF($C$10,M115,IF($C$4,N115,IF(O115&lt;&gt;"",O115,F115))))))))))</f>
        <v>Round of 16 - 6</v>
      </c>
      <c r="F115" s="495" t="s">
        <v>749</v>
      </c>
      <c r="G115" s="496" t="s">
        <v>750</v>
      </c>
      <c r="H115" s="497" t="s">
        <v>751</v>
      </c>
      <c r="I115" s="498" t="s">
        <v>752</v>
      </c>
      <c r="J115" s="497" t="s">
        <v>753</v>
      </c>
      <c r="K115" s="507" t="s">
        <v>754</v>
      </c>
      <c r="L115" s="508" t="s">
        <v>755</v>
      </c>
      <c r="M115" s="498" t="s">
        <v>756</v>
      </c>
      <c r="N115" s="499" t="s">
        <v>757</v>
      </c>
      <c r="O115" s="500"/>
      <c r="P115" s="509"/>
      <c r="Q115" s="509"/>
      <c r="R115" s="509"/>
    </row>
    <row r="116" customFormat="false" ht="14.25" hidden="false" customHeight="true" outlineLevel="0" collapsed="false">
      <c r="D116" s="489" t="n">
        <v>7</v>
      </c>
      <c r="E116" s="462" t="str">
        <f aca="false">IF($C$3,F116,IF($C$11,G116,IF($C$9,H116,IF($C$7,I116,IF($C$8,J116,IF($C$6,K116,IF($C$5,L116,IF($C$10,M116,IF($C$4,N116,IF(O116&lt;&gt;"",O116,F116))))))))))</f>
        <v>Round of 16 - 7</v>
      </c>
      <c r="F116" s="495" t="s">
        <v>758</v>
      </c>
      <c r="G116" s="496" t="s">
        <v>759</v>
      </c>
      <c r="H116" s="497" t="s">
        <v>760</v>
      </c>
      <c r="I116" s="498" t="s">
        <v>761</v>
      </c>
      <c r="J116" s="497" t="s">
        <v>762</v>
      </c>
      <c r="K116" s="507" t="s">
        <v>763</v>
      </c>
      <c r="L116" s="508" t="s">
        <v>764</v>
      </c>
      <c r="M116" s="498" t="s">
        <v>765</v>
      </c>
      <c r="N116" s="499" t="s">
        <v>766</v>
      </c>
      <c r="O116" s="500"/>
    </row>
    <row r="117" customFormat="false" ht="14.25" hidden="false" customHeight="true" outlineLevel="0" collapsed="false">
      <c r="D117" s="490" t="n">
        <v>8</v>
      </c>
      <c r="E117" s="462" t="str">
        <f aca="false">IF($C$3,F117,IF($C$11,G117,IF($C$9,H117,IF($C$7,I117,IF($C$8,J117,IF($C$6,K117,IF($C$5,L117,IF($C$10,M117,IF($C$4,N117,IF(O117&lt;&gt;"",O117,F117))))))))))</f>
        <v>Round of 16 - 8</v>
      </c>
      <c r="F117" s="495" t="s">
        <v>767</v>
      </c>
      <c r="G117" s="496" t="s">
        <v>768</v>
      </c>
      <c r="H117" s="497" t="s">
        <v>769</v>
      </c>
      <c r="I117" s="498" t="s">
        <v>770</v>
      </c>
      <c r="J117" s="497" t="s">
        <v>771</v>
      </c>
      <c r="K117" s="507" t="s">
        <v>772</v>
      </c>
      <c r="L117" s="508" t="s">
        <v>773</v>
      </c>
      <c r="M117" s="498" t="s">
        <v>774</v>
      </c>
      <c r="N117" s="499" t="s">
        <v>775</v>
      </c>
      <c r="O117" s="500"/>
    </row>
    <row r="118" customFormat="false" ht="14.25" hidden="false" customHeight="true" outlineLevel="0" collapsed="false">
      <c r="D118" s="510" t="n">
        <v>1</v>
      </c>
      <c r="E118" s="462" t="str">
        <f aca="false">IF($C$3,F118,IF($C$11,G118,IF($C$9,H118,IF($C$7,I118,IF($C$8,J118,IF($C$6,K118,IF($C$5,L118,IF($C$10,M118,IF($C$4,N118,IF(O118&lt;&gt;"",O118,F118))))))))))</f>
        <v>Quarter final 1</v>
      </c>
      <c r="F118" s="495" t="s">
        <v>776</v>
      </c>
      <c r="G118" s="496" t="s">
        <v>777</v>
      </c>
      <c r="H118" s="497" t="s">
        <v>778</v>
      </c>
      <c r="I118" s="498" t="s">
        <v>779</v>
      </c>
      <c r="J118" s="497" t="s">
        <v>780</v>
      </c>
      <c r="K118" s="507" t="s">
        <v>781</v>
      </c>
      <c r="L118" s="508" t="s">
        <v>782</v>
      </c>
      <c r="M118" s="498" t="s">
        <v>783</v>
      </c>
      <c r="N118" s="499" t="s">
        <v>784</v>
      </c>
      <c r="O118" s="500"/>
    </row>
    <row r="119" customFormat="false" ht="14.25" hidden="false" customHeight="true" outlineLevel="0" collapsed="false">
      <c r="D119" s="489" t="n">
        <v>2</v>
      </c>
      <c r="E119" s="462" t="str">
        <f aca="false">IF($C$3,F119,IF($C$11,G119,IF($C$9,H119,IF($C$7,I119,IF($C$8,J119,IF($C$6,K119,IF($C$5,L119,IF($C$10,M119,IF($C$4,N119,IF(O119&lt;&gt;"",O119,F119))))))))))</f>
        <v>Quarter final 2</v>
      </c>
      <c r="F119" s="495" t="s">
        <v>785</v>
      </c>
      <c r="G119" s="496" t="s">
        <v>786</v>
      </c>
      <c r="H119" s="497" t="s">
        <v>787</v>
      </c>
      <c r="I119" s="498" t="s">
        <v>788</v>
      </c>
      <c r="J119" s="497" t="s">
        <v>789</v>
      </c>
      <c r="K119" s="507" t="s">
        <v>790</v>
      </c>
      <c r="L119" s="508" t="s">
        <v>791</v>
      </c>
      <c r="M119" s="498" t="s">
        <v>792</v>
      </c>
      <c r="N119" s="499" t="s">
        <v>793</v>
      </c>
      <c r="O119" s="500"/>
    </row>
    <row r="120" customFormat="false" ht="14.25" hidden="false" customHeight="true" outlineLevel="0" collapsed="false">
      <c r="D120" s="489" t="n">
        <v>3</v>
      </c>
      <c r="E120" s="462" t="str">
        <f aca="false">IF($C$3,F120,IF($C$11,G120,IF($C$9,H120,IF($C$7,I120,IF($C$8,J120,IF($C$6,K120,IF($C$5,L120,IF($C$10,M120,IF($C$4,N120,IF(O120&lt;&gt;"",O120,F120))))))))))</f>
        <v>Quarter final 3</v>
      </c>
      <c r="F120" s="495" t="s">
        <v>794</v>
      </c>
      <c r="G120" s="496" t="s">
        <v>795</v>
      </c>
      <c r="H120" s="497" t="s">
        <v>796</v>
      </c>
      <c r="I120" s="498" t="s">
        <v>797</v>
      </c>
      <c r="J120" s="497" t="s">
        <v>798</v>
      </c>
      <c r="K120" s="507" t="s">
        <v>799</v>
      </c>
      <c r="L120" s="508" t="s">
        <v>800</v>
      </c>
      <c r="M120" s="498" t="s">
        <v>801</v>
      </c>
      <c r="N120" s="499" t="s">
        <v>802</v>
      </c>
      <c r="O120" s="500"/>
    </row>
    <row r="121" customFormat="false" ht="14.25" hidden="false" customHeight="true" outlineLevel="0" collapsed="false">
      <c r="D121" s="490" t="n">
        <v>4</v>
      </c>
      <c r="E121" s="462" t="str">
        <f aca="false">IF($C$3,F121,IF($C$11,G121,IF($C$9,H121,IF($C$7,I121,IF($C$8,J121,IF($C$6,K121,IF($C$5,L121,IF($C$10,M121,IF($C$4,N121,IF(O121&lt;&gt;"",O121,F121))))))))))</f>
        <v>Quarter final 4</v>
      </c>
      <c r="F121" s="495" t="s">
        <v>803</v>
      </c>
      <c r="G121" s="496" t="s">
        <v>804</v>
      </c>
      <c r="H121" s="497" t="s">
        <v>805</v>
      </c>
      <c r="I121" s="498" t="s">
        <v>806</v>
      </c>
      <c r="J121" s="497" t="s">
        <v>807</v>
      </c>
      <c r="K121" s="507" t="s">
        <v>808</v>
      </c>
      <c r="L121" s="508" t="s">
        <v>809</v>
      </c>
      <c r="M121" s="498" t="s">
        <v>810</v>
      </c>
      <c r="N121" s="499" t="s">
        <v>811</v>
      </c>
      <c r="O121" s="500"/>
    </row>
    <row r="122" customFormat="false" ht="14.25" hidden="false" customHeight="true" outlineLevel="0" collapsed="false">
      <c r="E122" s="462" t="str">
        <f aca="false">IF($C$3,F122,IF($C$11,G122,IF($C$9,H122,IF($C$7,I122,IF($C$8,J122,IF($C$6,K122,IF($C$5,L122,IF($C$10,M122,IF($C$4,N122,IF(O122&lt;&gt;"",O122,F122))))))))))</f>
        <v>Semi-Final 1</v>
      </c>
      <c r="F122" s="495" t="s">
        <v>812</v>
      </c>
      <c r="G122" s="496" t="s">
        <v>813</v>
      </c>
      <c r="H122" s="497" t="s">
        <v>814</v>
      </c>
      <c r="I122" s="498" t="s">
        <v>815</v>
      </c>
      <c r="J122" s="497" t="s">
        <v>816</v>
      </c>
      <c r="K122" s="507" t="s">
        <v>817</v>
      </c>
      <c r="L122" s="508" t="s">
        <v>818</v>
      </c>
      <c r="M122" s="498" t="s">
        <v>819</v>
      </c>
      <c r="N122" s="499" t="s">
        <v>820</v>
      </c>
      <c r="O122" s="500"/>
    </row>
    <row r="123" customFormat="false" ht="14.25" hidden="false" customHeight="true" outlineLevel="0" collapsed="false">
      <c r="E123" s="462" t="str">
        <f aca="false">IF($C$3,F123,IF($C$11,G123,IF($C$9,H123,IF($C$7,I123,IF($C$8,J123,IF($C$6,K123,IF($C$5,L123,IF($C$10,M123,IF($C$4,N123,IF(O123&lt;&gt;"",O123,F123))))))))))</f>
        <v>Semi-Final 2</v>
      </c>
      <c r="F123" s="495" t="s">
        <v>821</v>
      </c>
      <c r="G123" s="496" t="s">
        <v>822</v>
      </c>
      <c r="H123" s="497" t="s">
        <v>823</v>
      </c>
      <c r="I123" s="498" t="s">
        <v>824</v>
      </c>
      <c r="J123" s="497" t="s">
        <v>825</v>
      </c>
      <c r="K123" s="507" t="s">
        <v>826</v>
      </c>
      <c r="L123" s="508" t="s">
        <v>827</v>
      </c>
      <c r="M123" s="498" t="s">
        <v>828</v>
      </c>
      <c r="N123" s="499" t="s">
        <v>829</v>
      </c>
      <c r="O123" s="500"/>
    </row>
    <row r="124" customFormat="false" ht="14.25" hidden="false" customHeight="true" outlineLevel="0" collapsed="false">
      <c r="E124" s="462" t="str">
        <f aca="false">IF($C$3,F124,IF($C$11,G124,IF($C$9,H124,IF($C$7,I124,IF($C$8,J124,IF($C$6,K124,IF($C$5,L124,IF($C$10,M124,IF($C$4,N124,IF(O124&lt;&gt;"",O124,F124))))))))))</f>
        <v>Third place</v>
      </c>
      <c r="F124" s="495" t="s">
        <v>830</v>
      </c>
      <c r="G124" s="496" t="s">
        <v>831</v>
      </c>
      <c r="H124" s="497" t="s">
        <v>832</v>
      </c>
      <c r="I124" s="498" t="s">
        <v>833</v>
      </c>
      <c r="J124" s="497" t="s">
        <v>834</v>
      </c>
      <c r="K124" s="507" t="s">
        <v>835</v>
      </c>
      <c r="L124" s="508" t="s">
        <v>836</v>
      </c>
      <c r="M124" s="498" t="s">
        <v>837</v>
      </c>
      <c r="N124" s="499" t="s">
        <v>838</v>
      </c>
      <c r="O124" s="500"/>
    </row>
    <row r="125" customFormat="false" ht="14.25" hidden="false" customHeight="true" outlineLevel="0" collapsed="false">
      <c r="E125" s="462" t="str">
        <f aca="false">IF($C$3,F125,IF($C$11,G125,IF($C$9,H125,IF($C$7,I125,IF($C$8,J125,IF($C$6,K125,IF($C$5,L125,IF($C$10,M125,IF($C$4,N125,IF(O125&lt;&gt;"",O125,F125))))))))))</f>
        <v>Final</v>
      </c>
      <c r="F125" s="495" t="s">
        <v>839</v>
      </c>
      <c r="G125" s="496" t="s">
        <v>839</v>
      </c>
      <c r="H125" s="497" t="s">
        <v>840</v>
      </c>
      <c r="I125" s="498" t="s">
        <v>839</v>
      </c>
      <c r="J125" s="497" t="s">
        <v>840</v>
      </c>
      <c r="K125" s="507" t="s">
        <v>840</v>
      </c>
      <c r="L125" s="508" t="s">
        <v>840</v>
      </c>
      <c r="M125" s="498" t="s">
        <v>839</v>
      </c>
      <c r="N125" s="499" t="s">
        <v>841</v>
      </c>
      <c r="O125" s="500"/>
    </row>
    <row r="126" customFormat="false" ht="14.25" hidden="false" customHeight="true" outlineLevel="0" collapsed="false">
      <c r="E126" s="462" t="str">
        <f aca="false">IF($C$3,F126,IF($C$11,G126,IF($C$9,H126,IF($C$7,I126,IF($C$8,J126,IF($C$6,K126,IF($C$5,L126,IF($C$10,M126,IF($C$4,N126,IF(O126&lt;&gt;"",O126,F126))))))))))</f>
        <v>Bonus</v>
      </c>
      <c r="F126" s="495" t="s">
        <v>842</v>
      </c>
      <c r="G126" s="496" t="s">
        <v>843</v>
      </c>
      <c r="H126" s="497" t="s">
        <v>842</v>
      </c>
      <c r="I126" s="498" t="s">
        <v>844</v>
      </c>
      <c r="J126" s="497" t="s">
        <v>842</v>
      </c>
      <c r="K126" s="507" t="s">
        <v>842</v>
      </c>
      <c r="L126" s="508" t="s">
        <v>842</v>
      </c>
      <c r="M126" s="498" t="s">
        <v>845</v>
      </c>
      <c r="N126" s="499" t="s">
        <v>846</v>
      </c>
      <c r="O126" s="500"/>
    </row>
    <row r="127" customFormat="false" ht="14.25" hidden="false" customHeight="true" outlineLevel="0" collapsed="false">
      <c r="E127" s="462" t="str">
        <f aca="false">IF($C$3,F127,IF($C$11,G127,IF($C$9,H127,IF($C$7,I127,IF($C$8,J127,IF($C$6,K127,IF($C$5,L127,IF($C$10,M127,IF($C$4,N127,IF(O127&lt;&gt;"",O127,F127))))))))))</f>
        <v>Penalty shoot-out:</v>
      </c>
      <c r="F127" s="495" t="s">
        <v>847</v>
      </c>
      <c r="G127" s="496" t="s">
        <v>848</v>
      </c>
      <c r="H127" s="497" t="s">
        <v>849</v>
      </c>
      <c r="I127" s="498" t="s">
        <v>850</v>
      </c>
      <c r="J127" s="497" t="s">
        <v>851</v>
      </c>
      <c r="K127" s="507" t="s">
        <v>852</v>
      </c>
      <c r="L127" s="508" t="s">
        <v>853</v>
      </c>
      <c r="M127" s="498" t="s">
        <v>854</v>
      </c>
      <c r="N127" s="499" t="s">
        <v>855</v>
      </c>
      <c r="O127" s="500"/>
    </row>
    <row r="128" customFormat="false" ht="14.25" hidden="false" customHeight="true" outlineLevel="0" collapsed="false">
      <c r="E128" s="462" t="str">
        <f aca="false">IF($C$3,F128,IF($C$11,G128,IF($C$9,H128,IF($C$7,I128,IF($C$8,J128,IF($C$6,K128,IF($C$5,L128,IF($C$10,M128,IF($C$4,N128,IF(O128&lt;&gt;"",O128,F128))))))))))</f>
        <v>Third in the group</v>
      </c>
      <c r="F128" s="495" t="s">
        <v>856</v>
      </c>
      <c r="G128" s="496" t="s">
        <v>857</v>
      </c>
      <c r="H128" s="497" t="s">
        <v>858</v>
      </c>
      <c r="I128" s="498" t="s">
        <v>859</v>
      </c>
      <c r="J128" s="497" t="s">
        <v>860</v>
      </c>
      <c r="K128" s="507" t="s">
        <v>861</v>
      </c>
      <c r="L128" s="508" t="s">
        <v>862</v>
      </c>
      <c r="M128" s="498" t="s">
        <v>863</v>
      </c>
      <c r="N128" s="499" t="s">
        <v>864</v>
      </c>
      <c r="O128" s="500"/>
    </row>
    <row r="129" customFormat="false" ht="14.25" hidden="false" customHeight="true" outlineLevel="0" collapsed="false">
      <c r="E129" s="462" t="str">
        <f aca="false">IF($C$3,F129,IF($C$11,G129,IF($C$9,H129,IF($C$7,I129,IF($C$8,J129,IF($C$6,K129,IF($C$5,L129,IF($C$10,M129,IF($C$4,N129,IF(O129&lt;&gt;"",O129,F129))))))))))</f>
        <v>Group combination:</v>
      </c>
      <c r="F129" s="495" t="s">
        <v>865</v>
      </c>
      <c r="G129" s="496" t="s">
        <v>866</v>
      </c>
      <c r="H129" s="497" t="s">
        <v>867</v>
      </c>
      <c r="I129" s="498" t="s">
        <v>868</v>
      </c>
      <c r="J129" s="497" t="s">
        <v>869</v>
      </c>
      <c r="K129" s="507" t="s">
        <v>870</v>
      </c>
      <c r="L129" s="508" t="s">
        <v>871</v>
      </c>
      <c r="M129" s="498" t="s">
        <v>872</v>
      </c>
      <c r="N129" s="499" t="s">
        <v>873</v>
      </c>
      <c r="O129" s="500"/>
    </row>
    <row r="130" customFormat="false" ht="14.25" hidden="false" customHeight="true" outlineLevel="0" collapsed="false">
      <c r="E130" s="462" t="str">
        <f aca="false">IF($C$3,F130,IF($C$11,G130,IF($C$9,H130,IF($C$7,I130,IF($C$8,J130,IF($C$6,K130,IF($C$5,L130,IF($C$10,M130,IF($C$4,N130,IF(O130&lt;&gt;"",O130,F130))))))))))</f>
        <v>Not qualified:</v>
      </c>
      <c r="F130" s="495" t="s">
        <v>874</v>
      </c>
      <c r="G130" s="496" t="s">
        <v>875</v>
      </c>
      <c r="H130" s="497" t="s">
        <v>876</v>
      </c>
      <c r="I130" s="498" t="s">
        <v>877</v>
      </c>
      <c r="J130" s="497" t="s">
        <v>878</v>
      </c>
      <c r="K130" s="507" t="s">
        <v>879</v>
      </c>
      <c r="L130" s="508" t="s">
        <v>880</v>
      </c>
      <c r="M130" s="498" t="s">
        <v>881</v>
      </c>
      <c r="N130" s="499" t="s">
        <v>882</v>
      </c>
      <c r="O130" s="500"/>
    </row>
    <row r="131" customFormat="false" ht="14.25" hidden="false" customHeight="true" outlineLevel="0" collapsed="false">
      <c r="E131" s="462" t="str">
        <f aca="false">IF($C$3,F131,IF($C$11,G131,IF($C$9,H131,IF($C$7,I131,IF($C$8,J131,IF($C$6,K131,IF($C$5,L131,IF($C$10,M131,IF($C$4,N131,IF(O131&lt;&gt;"",O131,F131))))))))))</f>
        <v>Group combination:</v>
      </c>
      <c r="F131" s="495" t="s">
        <v>865</v>
      </c>
      <c r="G131" s="496" t="s">
        <v>866</v>
      </c>
      <c r="H131" s="497" t="s">
        <v>867</v>
      </c>
      <c r="I131" s="498" t="s">
        <v>868</v>
      </c>
      <c r="J131" s="497" t="s">
        <v>883</v>
      </c>
      <c r="K131" s="507" t="s">
        <v>884</v>
      </c>
      <c r="L131" s="508" t="s">
        <v>871</v>
      </c>
      <c r="M131" s="498" t="s">
        <v>872</v>
      </c>
      <c r="N131" s="499" t="s">
        <v>873</v>
      </c>
      <c r="O131" s="500"/>
    </row>
    <row r="132" customFormat="false" ht="14.25" hidden="false" customHeight="true" outlineLevel="0" collapsed="false">
      <c r="E132" s="462" t="str">
        <f aca="false">IF($C$3,F132,IF($C$11,G132,IF($C$9,H132,IF($C$7,I132,IF($C$8,J132,IF($C$6,K132,IF($C$5,L132,IF($C$10,M132,IF($C$4,N132,IF(O132&lt;&gt;"",O132,F132))))))))))</f>
        <v>First in Group</v>
      </c>
      <c r="F132" s="495" t="s">
        <v>885</v>
      </c>
      <c r="G132" s="496" t="s">
        <v>886</v>
      </c>
      <c r="H132" s="497" t="s">
        <v>887</v>
      </c>
      <c r="I132" s="498" t="s">
        <v>888</v>
      </c>
      <c r="J132" s="497" t="s">
        <v>889</v>
      </c>
      <c r="K132" s="507" t="s">
        <v>890</v>
      </c>
      <c r="L132" s="508" t="s">
        <v>891</v>
      </c>
      <c r="M132" s="498" t="s">
        <v>892</v>
      </c>
      <c r="N132" s="499" t="s">
        <v>893</v>
      </c>
      <c r="O132" s="500"/>
    </row>
    <row r="133" customFormat="false" ht="32.25" hidden="false" customHeight="true" outlineLevel="0" collapsed="false">
      <c r="E133" s="462" t="str">
        <f aca="false">IF($C$3,F133,IF($C$11,G133,IF($C$9,H133,IF($C$7,I133,IF($C$8,J133,IF($C$6,K133,IF($C$5,L133,IF($C$10,M133,IF($C$4,N133,IF(O133&lt;&gt;"",O133,F133))))))))))</f>
        <v>against third of Group</v>
      </c>
      <c r="F133" s="495" t="s">
        <v>894</v>
      </c>
      <c r="G133" s="496" t="s">
        <v>895</v>
      </c>
      <c r="H133" s="497" t="s">
        <v>896</v>
      </c>
      <c r="I133" s="498" t="s">
        <v>897</v>
      </c>
      <c r="J133" s="497" t="s">
        <v>898</v>
      </c>
      <c r="K133" s="507" t="s">
        <v>899</v>
      </c>
      <c r="L133" s="508" t="s">
        <v>900</v>
      </c>
      <c r="M133" s="498" t="s">
        <v>901</v>
      </c>
      <c r="N133" s="499" t="s">
        <v>902</v>
      </c>
      <c r="O133" s="500"/>
    </row>
    <row r="134" customFormat="false" ht="14.25" hidden="false" customHeight="true" outlineLevel="0" collapsed="false">
      <c r="E134" s="462" t="str">
        <f aca="false">IF($C$3,F134,IF($C$11,G134,IF($C$9,H134,IF($C$7,I134,IF($C$8,J134,IF($C$6,K134,IF($C$5,L134,IF($C$10,M134,IF($C$4,N134,IF(O134&lt;&gt;"",O134,F134))))))))))</f>
        <v>The red dot   •</v>
      </c>
      <c r="F134" s="495" t="s">
        <v>903</v>
      </c>
      <c r="G134" s="496" t="s">
        <v>904</v>
      </c>
      <c r="H134" s="497" t="s">
        <v>905</v>
      </c>
      <c r="I134" s="498" t="s">
        <v>906</v>
      </c>
      <c r="J134" s="497" t="s">
        <v>907</v>
      </c>
      <c r="K134" s="507" t="s">
        <v>908</v>
      </c>
      <c r="L134" s="508" t="s">
        <v>909</v>
      </c>
      <c r="M134" s="498" t="s">
        <v>910</v>
      </c>
      <c r="N134" s="499" t="s">
        <v>911</v>
      </c>
      <c r="O134" s="500"/>
    </row>
    <row r="135" customFormat="false" ht="14.25" hidden="false" customHeight="true" outlineLevel="0" collapsed="false">
      <c r="E135" s="462" t="str">
        <f aca="false">IF($C$3,F135,IF($C$11,G135,IF($C$9,H135,IF($C$7,I135,IF($C$8,J135,IF($C$6,K135,IF($C$5,L135,IF($C$10,M135,IF($C$4,N135,IF(O135&lt;&gt;"",O135,F135))))))))))</f>
        <v>Name</v>
      </c>
      <c r="F135" s="495" t="s">
        <v>53</v>
      </c>
      <c r="G135" s="496" t="s">
        <v>912</v>
      </c>
      <c r="H135" s="497" t="s">
        <v>913</v>
      </c>
      <c r="I135" s="498" t="s">
        <v>914</v>
      </c>
      <c r="J135" s="497" t="s">
        <v>53</v>
      </c>
      <c r="K135" s="507" t="s">
        <v>915</v>
      </c>
      <c r="L135" s="508" t="s">
        <v>916</v>
      </c>
      <c r="M135" s="498" t="s">
        <v>913</v>
      </c>
      <c r="N135" s="499" t="s">
        <v>917</v>
      </c>
      <c r="O135" s="500"/>
    </row>
    <row r="136" customFormat="false" ht="14.25" hidden="false" customHeight="true" outlineLevel="0" collapsed="false">
      <c r="E136" s="462" t="str">
        <f aca="false">IF($C$3,F136,IF($C$11,G136,IF($C$9,H136,IF($C$7,I136,IF($C$8,J136,IF($C$6,K136,IF($C$5,L136,IF($C$10,M136,IF($C$4,N136,IF(O136&lt;&gt;"",O136,F136))))))))))</f>
        <v>Venue</v>
      </c>
      <c r="F136" s="495" t="s">
        <v>918</v>
      </c>
      <c r="G136" s="496" t="s">
        <v>919</v>
      </c>
      <c r="H136" s="497" t="s">
        <v>920</v>
      </c>
      <c r="I136" s="498" t="s">
        <v>921</v>
      </c>
      <c r="J136" s="497" t="s">
        <v>922</v>
      </c>
      <c r="K136" s="507" t="s">
        <v>923</v>
      </c>
      <c r="L136" s="508" t="s">
        <v>924</v>
      </c>
      <c r="M136" s="498" t="s">
        <v>919</v>
      </c>
      <c r="N136" s="499" t="s">
        <v>925</v>
      </c>
      <c r="O136" s="500"/>
    </row>
    <row r="137" customFormat="false" ht="14.25" hidden="false" customHeight="true" outlineLevel="0" collapsed="false">
      <c r="E137" s="462"/>
      <c r="F137" s="503" t="s">
        <v>926</v>
      </c>
      <c r="G137" s="504"/>
      <c r="H137" s="504"/>
      <c r="I137" s="504"/>
      <c r="J137" s="504"/>
      <c r="K137" s="511"/>
      <c r="L137" s="511"/>
      <c r="M137" s="504"/>
      <c r="N137" s="504"/>
      <c r="O137" s="505"/>
    </row>
    <row r="138" customFormat="false" ht="54.75" hidden="false" customHeight="true" outlineLevel="0" collapsed="false">
      <c r="E138" s="462" t="str">
        <f aca="false">IF($C$3,F138,IF($C$11,G138,IF($C$9,H138,IF($C$7,I138,IF($C$8,J138,IF($C$6,K138,IF($C$5,L138,IF($C$10,M138,IF($C$4,N138,IF(O138&lt;&gt;"",O138,F138))))))))))</f>
        <v>Groups with fair play valuation:</v>
      </c>
      <c r="F138" s="495" t="s">
        <v>927</v>
      </c>
      <c r="G138" s="496" t="s">
        <v>928</v>
      </c>
      <c r="H138" s="497" t="s">
        <v>929</v>
      </c>
      <c r="I138" s="498" t="s">
        <v>930</v>
      </c>
      <c r="J138" s="497" t="s">
        <v>931</v>
      </c>
      <c r="K138" s="507" t="s">
        <v>932</v>
      </c>
      <c r="L138" s="508" t="s">
        <v>933</v>
      </c>
      <c r="M138" s="498" t="s">
        <v>934</v>
      </c>
      <c r="N138" s="499" t="s">
        <v>935</v>
      </c>
      <c r="O138" s="512"/>
    </row>
    <row r="139" customFormat="false" ht="51.75" hidden="false" customHeight="true" outlineLevel="0" collapsed="false">
      <c r="E139" s="462" t="str">
        <f aca="false">IF($C$3,F139,IF($C$11,G139,IF($C$9,H139,IF($C$7,I139,IF($C$8,J139,IF($C$6,K139,IF($C$5,L139,IF($C$10,M139,IF($C$4,N139,IF(O139&lt;&gt;"",O139,F139))))))))))</f>
        <v>The placement has been clarified in all groups.</v>
      </c>
      <c r="F139" s="495" t="s">
        <v>936</v>
      </c>
      <c r="G139" s="496" t="s">
        <v>937</v>
      </c>
      <c r="H139" s="497" t="s">
        <v>938</v>
      </c>
      <c r="I139" s="498" t="s">
        <v>939</v>
      </c>
      <c r="J139" s="497" t="s">
        <v>940</v>
      </c>
      <c r="K139" s="507" t="s">
        <v>941</v>
      </c>
      <c r="L139" s="508" t="s">
        <v>942</v>
      </c>
      <c r="M139" s="498" t="s">
        <v>943</v>
      </c>
      <c r="N139" s="499" t="s">
        <v>944</v>
      </c>
      <c r="O139" s="513"/>
    </row>
    <row r="140" customFormat="false" ht="16.5" hidden="false" customHeight="true" outlineLevel="0" collapsed="false">
      <c r="E140" s="462" t="str">
        <f aca="false">IF($C$3,F140,IF($C$11,G140,IF($C$9,H140,IF($C$7,I140,IF($C$8,J140,IF($C$6,K140,IF($C$5,L140,IF($C$10,M140,IF($C$4,N140,IF(O140&lt;&gt;"",O140,F140))))))))))</f>
        <v>and</v>
      </c>
      <c r="F140" s="495" t="s">
        <v>945</v>
      </c>
      <c r="G140" s="496" t="s">
        <v>946</v>
      </c>
      <c r="H140" s="497" t="s">
        <v>947</v>
      </c>
      <c r="I140" s="498" t="s">
        <v>948</v>
      </c>
      <c r="J140" s="497" t="s">
        <v>949</v>
      </c>
      <c r="K140" s="514" t="s">
        <v>950</v>
      </c>
      <c r="L140" s="515" t="s">
        <v>951</v>
      </c>
      <c r="M140" s="498" t="s">
        <v>952</v>
      </c>
      <c r="N140" s="516" t="s">
        <v>953</v>
      </c>
      <c r="O140" s="513"/>
    </row>
    <row r="141" customFormat="false" ht="20.25" hidden="false" customHeight="true" outlineLevel="0" collapsed="false">
      <c r="E141" s="462" t="str">
        <f aca="false">IF($C$3,F141,IF($C$11,G141,IF($C$9,H141,IF($C$7,I141,IF($C$8,J141,IF($C$6,K141,IF($C$5,L141,IF($C$10,M141,IF($C$4,N141,IF(O141&lt;&gt;"",O141,F141))))))))))</f>
        <v>Invalid result!</v>
      </c>
      <c r="F141" s="517" t="s">
        <v>954</v>
      </c>
      <c r="G141" s="518" t="s">
        <v>955</v>
      </c>
      <c r="H141" s="519" t="s">
        <v>956</v>
      </c>
      <c r="I141" s="520" t="s">
        <v>957</v>
      </c>
      <c r="J141" s="519" t="s">
        <v>958</v>
      </c>
      <c r="K141" s="507" t="s">
        <v>959</v>
      </c>
      <c r="L141" s="521" t="s">
        <v>960</v>
      </c>
      <c r="M141" s="520" t="s">
        <v>961</v>
      </c>
      <c r="N141" s="522" t="s">
        <v>962</v>
      </c>
      <c r="O141" s="513"/>
    </row>
    <row r="142" customFormat="false" ht="135" hidden="false" customHeight="true" outlineLevel="0" collapsed="false">
      <c r="E142" s="462" t="str">
        <f aca="false">IF($C$3,F142,IF($C$11,G142,IF($C$9,H142,IF($C$7,I142,IF($C$8,J142,IF($C$6,K142,IF($C$5,L142,IF($C$10,M142,IF($C$4,N142,IF(O142&lt;&gt;"",O142,F142))))))))))</f>
        <v>If the fair play rating or the drawing of lots decides the better placement in the group for two teams, a "1" is entered here for the better team.</v>
      </c>
      <c r="F142" s="523" t="s">
        <v>963</v>
      </c>
      <c r="G142" s="524" t="s">
        <v>964</v>
      </c>
      <c r="H142" s="525" t="s">
        <v>965</v>
      </c>
      <c r="I142" s="526" t="s">
        <v>966</v>
      </c>
      <c r="J142" s="525" t="s">
        <v>967</v>
      </c>
      <c r="K142" s="514" t="s">
        <v>968</v>
      </c>
      <c r="L142" s="515" t="s">
        <v>969</v>
      </c>
      <c r="M142" s="526" t="s">
        <v>970</v>
      </c>
      <c r="N142" s="516" t="s">
        <v>971</v>
      </c>
      <c r="O142" s="513"/>
    </row>
    <row r="143" customFormat="false" ht="47.25" hidden="false" customHeight="true" outlineLevel="0" collapsed="false">
      <c r="E143" s="462" t="str">
        <f aca="false">IF($C$3,F143,IF($C$11,G143,IF($C$9,H143,IF($C$7,I143,IF($C$8,J143,IF($C$6,K143,IF($C$5,L143,IF($C$10,M143,IF($C$4,N143,IF(O143&lt;&gt;"",O143,F143))))))))))</f>
        <v>Click here and
choose time zone:</v>
      </c>
      <c r="F143" s="523" t="s">
        <v>972</v>
      </c>
      <c r="G143" s="524" t="s">
        <v>973</v>
      </c>
      <c r="H143" s="525" t="s">
        <v>974</v>
      </c>
      <c r="I143" s="526" t="s">
        <v>975</v>
      </c>
      <c r="J143" s="527" t="s">
        <v>976</v>
      </c>
      <c r="K143" s="514" t="s">
        <v>977</v>
      </c>
      <c r="L143" s="515" t="s">
        <v>978</v>
      </c>
      <c r="M143" s="526" t="s">
        <v>979</v>
      </c>
      <c r="N143" s="516" t="s">
        <v>980</v>
      </c>
      <c r="O143" s="513"/>
    </row>
    <row r="144" customFormat="false" ht="47.25" hidden="false" customHeight="true" outlineLevel="0" collapsed="false">
      <c r="E144" s="462" t="str">
        <f aca="false">IF($C$3,F144,IF($C$11,G144,IF($C$9,H144,IF($C$7,I144,IF($C$8,J144,IF($C$6,K144,IF($C$5,L144,IF($C$10,M144,IF($C$4,N144,IF(O144&lt;&gt;"",O144,F144))))))))))</f>
        <v>Time zone of
the host country:</v>
      </c>
      <c r="F144" s="523" t="s">
        <v>981</v>
      </c>
      <c r="G144" s="524" t="s">
        <v>982</v>
      </c>
      <c r="H144" s="525" t="s">
        <v>983</v>
      </c>
      <c r="I144" s="526" t="s">
        <v>984</v>
      </c>
      <c r="J144" s="527" t="s">
        <v>985</v>
      </c>
      <c r="K144" s="514" t="s">
        <v>986</v>
      </c>
      <c r="L144" s="515" t="s">
        <v>987</v>
      </c>
      <c r="M144" s="526" t="s">
        <v>988</v>
      </c>
      <c r="N144" s="516" t="s">
        <v>989</v>
      </c>
      <c r="O144" s="513"/>
    </row>
    <row r="145" customFormat="false" ht="39.75" hidden="false" customHeight="true" outlineLevel="0" collapsed="false">
      <c r="E145" s="462" t="str">
        <f aca="false">IF($C$3,F145,IF($C$11,G145,IF($C$9,H145,IF($C$7,I145,IF($C$8,J145,IF($C$6,K145,IF($C$5,L145,IF($C$10,M145,IF($C$4,N145,IF(O145&lt;&gt;"",O145,F145))))))))))</f>
        <v>Click here and choose language:</v>
      </c>
      <c r="F145" s="523" t="s">
        <v>990</v>
      </c>
      <c r="G145" s="524" t="s">
        <v>991</v>
      </c>
      <c r="H145" s="525" t="s">
        <v>992</v>
      </c>
      <c r="I145" s="526" t="s">
        <v>993</v>
      </c>
      <c r="J145" s="527" t="s">
        <v>994</v>
      </c>
      <c r="K145" s="514" t="s">
        <v>995</v>
      </c>
      <c r="L145" s="515" t="s">
        <v>996</v>
      </c>
      <c r="M145" s="526" t="s">
        <v>997</v>
      </c>
      <c r="N145" s="516" t="s">
        <v>998</v>
      </c>
      <c r="O145" s="513"/>
    </row>
    <row r="146" customFormat="false" ht="16.5" hidden="false" customHeight="true" outlineLevel="0" collapsed="false">
      <c r="E146" s="462" t="str">
        <f aca="false">IF($C$3,F146,IF($C$11,G146,IF($C$9,H146,IF($C$7,I146,IF($C$8,J146,IF($C$6,K146,IF($C$5,L146,IF($C$10,M146,IF($C$4,N146,IF(O146&lt;&gt;"",O146,F146))))))))))</f>
        <v>-</v>
      </c>
      <c r="F146" s="495" t="s">
        <v>999</v>
      </c>
      <c r="G146" s="496" t="s">
        <v>999</v>
      </c>
      <c r="H146" s="497" t="s">
        <v>999</v>
      </c>
      <c r="I146" s="498" t="s">
        <v>999</v>
      </c>
      <c r="J146" s="497" t="s">
        <v>1000</v>
      </c>
      <c r="K146" s="514" t="s">
        <v>1000</v>
      </c>
      <c r="L146" s="515" t="s">
        <v>74</v>
      </c>
      <c r="M146" s="498" t="s">
        <v>1001</v>
      </c>
      <c r="N146" s="516" t="s">
        <v>1001</v>
      </c>
      <c r="O146" s="513"/>
    </row>
    <row r="147" customFormat="false" ht="91.5" hidden="false" customHeight="true" outlineLevel="0" collapsed="false">
      <c r="E147" s="462" t="str">
        <f aca="false">IF($C$3,F147,IF($C$11,G147,IF($C$9,H147,IF($C$7,I147,IF($C$8,J147,IF($C$6,K147,IF($C$5,L147,IF($C$10,M147,IF($C$4,N147,IF(O147&lt;&gt;"",O147,F147))))))))))</f>
        <v>For daylight saving time, the time zone must be adjusted accordingly (e.g. UTC+2 instead of UTC+1)</v>
      </c>
      <c r="F147" s="523" t="s">
        <v>1002</v>
      </c>
      <c r="G147" s="524" t="s">
        <v>1003</v>
      </c>
      <c r="H147" s="525" t="s">
        <v>1004</v>
      </c>
      <c r="I147" s="526" t="s">
        <v>1005</v>
      </c>
      <c r="J147" s="527" t="s">
        <v>1006</v>
      </c>
      <c r="K147" s="514" t="s">
        <v>1007</v>
      </c>
      <c r="L147" s="515" t="s">
        <v>1008</v>
      </c>
      <c r="M147" s="526" t="s">
        <v>1009</v>
      </c>
      <c r="N147" s="516" t="s">
        <v>1010</v>
      </c>
      <c r="O147" s="513"/>
    </row>
    <row r="148" customFormat="false" ht="33.75" hidden="false" customHeight="true" outlineLevel="0" collapsed="false">
      <c r="E148" s="462" t="str">
        <f aca="false">IF($C$3,F148,IF($C$11,G148,IF($C$9,H148,IF($C$7,I148,IF($C$8,J148,IF($C$6,K148,IF($C$5,L148,IF($C$10,M148,IF($C$4,N148,IF(O148&lt;&gt;"",O148,F148))))))))))</f>
        <v>Qualification for the Round of 16</v>
      </c>
      <c r="F148" s="523" t="s">
        <v>1011</v>
      </c>
      <c r="G148" s="524" t="s">
        <v>1012</v>
      </c>
      <c r="H148" s="525" t="s">
        <v>1013</v>
      </c>
      <c r="I148" s="526" t="s">
        <v>1014</v>
      </c>
      <c r="J148" s="527" t="s">
        <v>1015</v>
      </c>
      <c r="K148" s="514" t="s">
        <v>1016</v>
      </c>
      <c r="L148" s="515" t="s">
        <v>1017</v>
      </c>
      <c r="M148" s="526" t="s">
        <v>1018</v>
      </c>
      <c r="N148" s="516" t="s">
        <v>1019</v>
      </c>
      <c r="O148" s="513"/>
    </row>
    <row r="149" customFormat="false" ht="49.5" hidden="false" customHeight="true" outlineLevel="0" collapsed="false">
      <c r="E149" s="462" t="str">
        <f aca="false">IF($C$3,F149,IF($C$11,G149,IF($C$9,H149,IF($C$7,I149,IF($C$8,J149,IF($C$6,K149,IF($C$5,L149,IF($C$10,M149,IF($C$4,N149,IF(O149&lt;&gt;"",O149,F149))))))))))</f>
        <v>Criteria for placement within the groups:</v>
      </c>
      <c r="F149" s="523" t="s">
        <v>1020</v>
      </c>
      <c r="G149" s="524" t="s">
        <v>1021</v>
      </c>
      <c r="H149" s="525" t="s">
        <v>1022</v>
      </c>
      <c r="I149" s="526" t="s">
        <v>1023</v>
      </c>
      <c r="J149" s="527" t="s">
        <v>1024</v>
      </c>
      <c r="K149" s="514" t="s">
        <v>1025</v>
      </c>
      <c r="L149" s="515" t="s">
        <v>1026</v>
      </c>
      <c r="M149" s="526" t="s">
        <v>1027</v>
      </c>
      <c r="N149" s="516" t="s">
        <v>1028</v>
      </c>
      <c r="O149" s="513"/>
    </row>
    <row r="150" customFormat="false" ht="49.5" hidden="false" customHeight="true" outlineLevel="0" collapsed="false">
      <c r="E150" s="462" t="str">
        <f aca="false">IF($C$3,F150,IF($C$11,G150,IF($C$9,H150,IF($C$7,I150,IF($C$8,J150,IF($C$6,K150,IF($C$5,L150,IF($C$10,M150,IF($C$4,N150,IF(O150&lt;&gt;"",O150,F150))))))))))</f>
        <v>1.  points in all group matches</v>
      </c>
      <c r="F150" s="523" t="s">
        <v>1029</v>
      </c>
      <c r="G150" s="524" t="s">
        <v>1030</v>
      </c>
      <c r="H150" s="525" t="s">
        <v>1031</v>
      </c>
      <c r="I150" s="526" t="s">
        <v>1032</v>
      </c>
      <c r="J150" s="527" t="s">
        <v>1033</v>
      </c>
      <c r="K150" s="514" t="s">
        <v>1034</v>
      </c>
      <c r="L150" s="515" t="s">
        <v>1035</v>
      </c>
      <c r="M150" s="526" t="s">
        <v>1036</v>
      </c>
      <c r="N150" s="516" t="s">
        <v>1037</v>
      </c>
      <c r="O150" s="513"/>
    </row>
    <row r="151" customFormat="false" ht="49.5" hidden="false" customHeight="true" outlineLevel="0" collapsed="false">
      <c r="E151" s="462" t="str">
        <f aca="false">IF($C$3,F151,IF($C$11,G151,IF($C$9,H151,IF($C$7,I151,IF($C$8,J151,IF($C$6,K151,IF($C$5,L151,IF($C$10,M151,IF($C$4,N151,IF(O151&lt;&gt;"",O151,F151))))))))))</f>
        <v>2.  points in the direct encounters</v>
      </c>
      <c r="F151" s="523" t="s">
        <v>1038</v>
      </c>
      <c r="G151" s="524" t="s">
        <v>1039</v>
      </c>
      <c r="H151" s="525" t="s">
        <v>1040</v>
      </c>
      <c r="I151" s="526" t="s">
        <v>1041</v>
      </c>
      <c r="J151" s="527" t="s">
        <v>1042</v>
      </c>
      <c r="K151" s="514" t="s">
        <v>1043</v>
      </c>
      <c r="L151" s="515" t="s">
        <v>1044</v>
      </c>
      <c r="M151" s="526" t="s">
        <v>1045</v>
      </c>
      <c r="N151" s="516" t="s">
        <v>1046</v>
      </c>
      <c r="O151" s="513"/>
    </row>
    <row r="152" customFormat="false" ht="49.5" hidden="false" customHeight="true" outlineLevel="0" collapsed="false">
      <c r="E152" s="462" t="str">
        <f aca="false">IF($C$3,F152,IF($C$11,G152,IF($C$9,H152,IF($C$7,I152,IF($C$8,J152,IF($C$6,K152,IF($C$5,L152,IF($C$10,M152,IF($C$4,N152,IF(O152&lt;&gt;"",O152,F152))))))))))</f>
        <v>3.  goal difference in the direct encounters</v>
      </c>
      <c r="F152" s="523" t="s">
        <v>1047</v>
      </c>
      <c r="G152" s="524" t="s">
        <v>1048</v>
      </c>
      <c r="H152" s="525" t="s">
        <v>1049</v>
      </c>
      <c r="I152" s="526" t="s">
        <v>1050</v>
      </c>
      <c r="J152" s="527" t="s">
        <v>1051</v>
      </c>
      <c r="K152" s="514" t="s">
        <v>1052</v>
      </c>
      <c r="L152" s="515" t="s">
        <v>1053</v>
      </c>
      <c r="M152" s="526" t="s">
        <v>1054</v>
      </c>
      <c r="N152" s="516" t="s">
        <v>1055</v>
      </c>
      <c r="O152" s="513"/>
    </row>
    <row r="153" customFormat="false" ht="49.5" hidden="false" customHeight="true" outlineLevel="0" collapsed="false">
      <c r="E153" s="462" t="str">
        <f aca="false">IF($C$3,F153,IF($C$11,G153,IF($C$9,H153,IF($C$7,I153,IF($C$8,J153,IF($C$6,K153,IF($C$5,L153,IF($C$10,M153,IF($C$4,N153,IF(O153&lt;&gt;"",O153,F153))))))))))</f>
        <v>4.  number of goals scored in the direct encounters</v>
      </c>
      <c r="F153" s="523" t="s">
        <v>1056</v>
      </c>
      <c r="G153" s="524" t="s">
        <v>1057</v>
      </c>
      <c r="H153" s="525" t="s">
        <v>1058</v>
      </c>
      <c r="I153" s="526" t="s">
        <v>1059</v>
      </c>
      <c r="J153" s="527" t="s">
        <v>1060</v>
      </c>
      <c r="K153" s="514" t="s">
        <v>1061</v>
      </c>
      <c r="L153" s="515" t="s">
        <v>1062</v>
      </c>
      <c r="M153" s="526" t="s">
        <v>1063</v>
      </c>
      <c r="N153" s="516" t="s">
        <v>1064</v>
      </c>
      <c r="O153" s="513"/>
    </row>
    <row r="154" customFormat="false" ht="65.25" hidden="false" customHeight="true" outlineLevel="0" collapsed="false">
      <c r="E154" s="462" t="str">
        <f aca="false">IF($C$3,F154,IF($C$11,G154,IF($C$9,H154,IF($C$7,I154,IF($C$8,J154,IF($C$6,K154,IF($C$5,L154,IF($C$10,M154,IF($C$4,N154,IF(O154&lt;&gt;"",O154,F154))))))))))</f>
        <v>5.  reapplication of criterion 2 to 4 only to the teams that were not</v>
      </c>
      <c r="F154" s="523" t="s">
        <v>1065</v>
      </c>
      <c r="G154" s="524" t="s">
        <v>1066</v>
      </c>
      <c r="H154" s="525" t="s">
        <v>1067</v>
      </c>
      <c r="I154" s="526" t="s">
        <v>1068</v>
      </c>
      <c r="J154" s="527" t="s">
        <v>1069</v>
      </c>
      <c r="K154" s="514" t="s">
        <v>1070</v>
      </c>
      <c r="L154" s="515" t="s">
        <v>1071</v>
      </c>
      <c r="M154" s="526" t="s">
        <v>1072</v>
      </c>
      <c r="N154" s="516" t="s">
        <v>1073</v>
      </c>
      <c r="O154" s="513"/>
    </row>
    <row r="155" customFormat="false" ht="51" hidden="false" customHeight="true" outlineLevel="0" collapsed="false">
      <c r="E155" s="462" t="str">
        <f aca="false">IF($C$3,F155,IF($C$11,G155,IF($C$9,H155,IF($C$7,I155,IF($C$8,J155,IF($C$6,K155,IF($C$5,L155,IF($C$10,M155,IF($C$4,N155,IF(O155&lt;&gt;"",O155,F155))))))))))</f>
        <v>distinguishable in the 1st run.</v>
      </c>
      <c r="F155" s="523" t="s">
        <v>1074</v>
      </c>
      <c r="G155" s="524" t="s">
        <v>1075</v>
      </c>
      <c r="H155" s="525" t="s">
        <v>1076</v>
      </c>
      <c r="I155" s="526" t="s">
        <v>1077</v>
      </c>
      <c r="J155" s="527" t="s">
        <v>1078</v>
      </c>
      <c r="K155" s="514" t="s">
        <v>1079</v>
      </c>
      <c r="L155" s="515" t="s">
        <v>1080</v>
      </c>
      <c r="M155" s="526" t="s">
        <v>1081</v>
      </c>
      <c r="N155" s="516" t="s">
        <v>1082</v>
      </c>
      <c r="O155" s="513"/>
    </row>
    <row r="156" customFormat="false" ht="49.5" hidden="false" customHeight="true" outlineLevel="0" collapsed="false">
      <c r="E156" s="462" t="str">
        <f aca="false">IF($C$3,F156,IF($C$11,G156,IF($C$9,H156,IF($C$7,I156,IF($C$8,J156,IF($C$6,K156,IF($C$5,L156,IF($C$10,M156,IF($C$4,N156,IF(O156&lt;&gt;"",O156,F156))))))))))</f>
        <v>6.  goal difference in all group matches</v>
      </c>
      <c r="F156" s="523" t="s">
        <v>1083</v>
      </c>
      <c r="G156" s="524" t="s">
        <v>1084</v>
      </c>
      <c r="H156" s="525" t="s">
        <v>1085</v>
      </c>
      <c r="I156" s="526" t="s">
        <v>1086</v>
      </c>
      <c r="J156" s="527" t="s">
        <v>1087</v>
      </c>
      <c r="K156" s="514" t="s">
        <v>1088</v>
      </c>
      <c r="L156" s="515" t="s">
        <v>1089</v>
      </c>
      <c r="M156" s="526" t="s">
        <v>1090</v>
      </c>
      <c r="N156" s="516" t="s">
        <v>1091</v>
      </c>
      <c r="O156" s="513"/>
    </row>
    <row r="157" customFormat="false" ht="49.5" hidden="false" customHeight="true" outlineLevel="0" collapsed="false">
      <c r="E157" s="462" t="str">
        <f aca="false">IF($C$3,F157,IF($C$11,G157,IF($C$9,H157,IF($C$7,I157,IF($C$8,J157,IF($C$6,K157,IF($C$5,L157,IF($C$10,M157,IF($C$4,N157,IF(O157&lt;&gt;"",O157,F157))))))))))</f>
        <v>7.  number of goals scored in all group matches</v>
      </c>
      <c r="F157" s="523" t="s">
        <v>1092</v>
      </c>
      <c r="G157" s="524" t="s">
        <v>1093</v>
      </c>
      <c r="H157" s="525" t="s">
        <v>1094</v>
      </c>
      <c r="I157" s="526" t="s">
        <v>1095</v>
      </c>
      <c r="J157" s="527" t="s">
        <v>1096</v>
      </c>
      <c r="K157" s="514" t="s">
        <v>1097</v>
      </c>
      <c r="L157" s="515" t="s">
        <v>1098</v>
      </c>
      <c r="M157" s="526" t="s">
        <v>1099</v>
      </c>
      <c r="N157" s="516" t="s">
        <v>1100</v>
      </c>
      <c r="O157" s="513"/>
    </row>
    <row r="158" customFormat="false" ht="49.5" hidden="false" customHeight="true" outlineLevel="0" collapsed="false">
      <c r="E158" s="462" t="str">
        <f aca="false">IF($C$3,F158,IF($C$11,G158,IF($C$9,H158,IF($C$7,I158,IF($C$8,J158,IF($C$6,K158,IF($C$5,L158,IF($C$10,M158,IF($C$4,N158,IF(O158&lt;&gt;"",O158,F158))))))))))</f>
        <v>8.  number of wins in all group matches</v>
      </c>
      <c r="F158" s="523" t="s">
        <v>1101</v>
      </c>
      <c r="G158" s="524" t="s">
        <v>1102</v>
      </c>
      <c r="H158" s="525" t="s">
        <v>1103</v>
      </c>
      <c r="I158" s="526" t="s">
        <v>1104</v>
      </c>
      <c r="J158" s="527" t="s">
        <v>1105</v>
      </c>
      <c r="K158" s="514" t="s">
        <v>1106</v>
      </c>
      <c r="L158" s="515" t="s">
        <v>1107</v>
      </c>
      <c r="M158" s="526" t="s">
        <v>1108</v>
      </c>
      <c r="N158" s="516" t="s">
        <v>1109</v>
      </c>
      <c r="O158" s="513"/>
    </row>
    <row r="159" customFormat="false" ht="65.25" hidden="false" customHeight="true" outlineLevel="0" collapsed="false">
      <c r="E159" s="462" t="str">
        <f aca="false">IF($C$3,F159,IF($C$11,G159,IF($C$9,H159,IF($C$7,I159,IF($C$8,J159,IF($C$6,K159,IF($C$5,L159,IF($C$10,M159,IF($C$4,N159,IF(O159&lt;&gt;"",O159,F159))))))))))</f>
        <v>9.  fair-play ranking or penalty shoot-out in the last group match,</v>
      </c>
      <c r="F159" s="523" t="s">
        <v>1110</v>
      </c>
      <c r="G159" s="524" t="s">
        <v>1111</v>
      </c>
      <c r="H159" s="525" t="s">
        <v>1112</v>
      </c>
      <c r="I159" s="526" t="s">
        <v>1113</v>
      </c>
      <c r="J159" s="527" t="s">
        <v>1114</v>
      </c>
      <c r="K159" s="514" t="s">
        <v>1115</v>
      </c>
      <c r="L159" s="515" t="s">
        <v>1116</v>
      </c>
      <c r="M159" s="526" t="s">
        <v>1117</v>
      </c>
      <c r="N159" s="516" t="s">
        <v>1118</v>
      </c>
      <c r="O159" s="513"/>
    </row>
    <row r="160" customFormat="false" ht="52.5" hidden="false" customHeight="true" outlineLevel="0" collapsed="false">
      <c r="E160" s="462" t="str">
        <f aca="false">IF($C$3,F160,IF($C$11,G160,IF($C$9,H160,IF($C$7,I160,IF($C$8,J160,IF($C$6,K160,IF($C$5,L160,IF($C$10,M160,IF($C$4,N160,IF(O160&lt;&gt;"",O160,F160))))))))))</f>
        <v>if the conditions for this apply</v>
      </c>
      <c r="F160" s="523" t="s">
        <v>1119</v>
      </c>
      <c r="G160" s="524" t="s">
        <v>1120</v>
      </c>
      <c r="H160" s="525" t="s">
        <v>1121</v>
      </c>
      <c r="I160" s="526" t="s">
        <v>1122</v>
      </c>
      <c r="J160" s="527" t="s">
        <v>1123</v>
      </c>
      <c r="K160" s="514" t="s">
        <v>1124</v>
      </c>
      <c r="L160" s="515" t="s">
        <v>1125</v>
      </c>
      <c r="M160" s="526" t="s">
        <v>1126</v>
      </c>
      <c r="N160" s="516" t="s">
        <v>1127</v>
      </c>
      <c r="O160" s="513"/>
    </row>
    <row r="161" customFormat="false" ht="63" hidden="false" customHeight="true" outlineLevel="0" collapsed="false">
      <c r="E161" s="462" t="str">
        <f aca="false">IF($C$3,F161,IF($C$11,G161,IF($C$9,H161,IF($C$7,I161,IF($C$8,J161,IF($C$6,K161,IF($C$5,L161,IF($C$10,M161,IF($C$4,N161,IF(O161&lt;&gt;"",O161,F161))))))))))</f>
        <v>10.  Position in the overall European Qualifiers Rankings</v>
      </c>
      <c r="F161" s="523" t="s">
        <v>1128</v>
      </c>
      <c r="G161" s="524" t="s">
        <v>1129</v>
      </c>
      <c r="H161" s="525" t="s">
        <v>1130</v>
      </c>
      <c r="I161" s="526" t="s">
        <v>1131</v>
      </c>
      <c r="J161" s="527" t="s">
        <v>1132</v>
      </c>
      <c r="K161" s="514" t="s">
        <v>1133</v>
      </c>
      <c r="L161" s="515" t="s">
        <v>1134</v>
      </c>
      <c r="M161" s="526" t="s">
        <v>1135</v>
      </c>
      <c r="N161" s="516" t="s">
        <v>1136</v>
      </c>
      <c r="O161" s="513"/>
    </row>
    <row r="162" customFormat="false" ht="203.25" hidden="false" customHeight="true" outlineLevel="0" collapsed="false">
      <c r="E162" s="462" t="str">
        <f aca="false">IF($C$3,F162,IF($C$11,G162,IF($C$9,H162,IF($C$7,I162,IF($C$8,J162,IF($C$6,K162,IF($C$5,L162,IF($C$10,M162,IF($C$4,N162,IF(O162&lt;&gt;"",O162,F162))))))))))</f>
        <v>If a red dot appears above the group name, the ranking order within the group is not clear. Fair play or the overall European Qualifiers Rankings will then decide. In this case, enter Fair Play!</v>
      </c>
      <c r="F162" s="523" t="s">
        <v>1137</v>
      </c>
      <c r="G162" s="524" t="s">
        <v>1138</v>
      </c>
      <c r="H162" s="525" t="s">
        <v>1139</v>
      </c>
      <c r="I162" s="526" t="s">
        <v>1140</v>
      </c>
      <c r="J162" s="527" t="s">
        <v>1141</v>
      </c>
      <c r="K162" s="514" t="s">
        <v>1142</v>
      </c>
      <c r="L162" s="515" t="s">
        <v>1143</v>
      </c>
      <c r="M162" s="526" t="s">
        <v>1144</v>
      </c>
      <c r="N162" s="516" t="s">
        <v>1145</v>
      </c>
      <c r="O162" s="513"/>
    </row>
    <row r="163" customFormat="false" ht="14.25" hidden="false" customHeight="true" outlineLevel="0" collapsed="false">
      <c r="E163" s="462" t="n">
        <f aca="false">IF($C$3,F163,IF($C$11,G163,IF($C$9,H163,IF($C$7,I163,IF($C$8,J163,IF($C$6,K163,IF($C$5,L163,IF($C$10,M163,IF($C$4,N163,IF(O163&lt;&gt;"",O163,F163))))))))))</f>
        <v>0</v>
      </c>
      <c r="F163" s="528"/>
      <c r="G163" s="529"/>
      <c r="H163" s="530"/>
      <c r="I163" s="531"/>
      <c r="J163" s="530"/>
      <c r="K163" s="532"/>
      <c r="L163" s="533"/>
      <c r="M163" s="531"/>
      <c r="N163" s="534"/>
      <c r="O163" s="535"/>
    </row>
    <row r="164" customFormat="false" ht="14.25" hidden="false" customHeight="true" outlineLevel="0" collapsed="false">
      <c r="E164" s="462"/>
      <c r="F164" s="504"/>
      <c r="G164" s="504"/>
      <c r="H164" s="504"/>
      <c r="I164" s="504"/>
      <c r="J164" s="504"/>
      <c r="K164" s="504"/>
      <c r="L164" s="504"/>
      <c r="M164" s="504"/>
      <c r="N164" s="504"/>
      <c r="O164" s="504"/>
    </row>
    <row r="165" customFormat="false" ht="14.25" hidden="false" customHeight="true" outlineLevel="0" collapsed="false">
      <c r="E165" s="462"/>
      <c r="F165" s="504"/>
      <c r="G165" s="504"/>
      <c r="H165" s="504"/>
      <c r="I165" s="504"/>
      <c r="J165" s="504"/>
      <c r="K165" s="504"/>
      <c r="L165" s="504"/>
      <c r="M165" s="504"/>
      <c r="N165" s="504"/>
      <c r="O165" s="504"/>
    </row>
    <row r="166" customFormat="false" ht="14.25" hidden="false" customHeight="true" outlineLevel="0" collapsed="false">
      <c r="E166" s="462"/>
      <c r="F166" s="504"/>
      <c r="G166" s="504"/>
      <c r="H166" s="504"/>
      <c r="I166" s="504"/>
      <c r="J166" s="504"/>
      <c r="K166" s="504"/>
      <c r="L166" s="504"/>
      <c r="M166" s="504"/>
      <c r="N166" s="504"/>
      <c r="O166" s="504"/>
    </row>
    <row r="167" customFormat="false" ht="14.25" hidden="false" customHeight="true" outlineLevel="0" collapsed="false">
      <c r="E167" s="462"/>
      <c r="F167" s="504"/>
      <c r="G167" s="504"/>
      <c r="H167" s="504"/>
      <c r="I167" s="504"/>
      <c r="J167" s="504"/>
      <c r="K167" s="504"/>
      <c r="L167" s="504"/>
      <c r="M167" s="504"/>
      <c r="N167" s="504"/>
      <c r="O167" s="504"/>
    </row>
    <row r="168" customFormat="false" ht="14.25" hidden="false" customHeight="true" outlineLevel="0" collapsed="false">
      <c r="E168" s="462"/>
      <c r="F168" s="504"/>
      <c r="G168" s="504"/>
      <c r="H168" s="504"/>
      <c r="I168" s="504"/>
      <c r="J168" s="504"/>
      <c r="K168" s="504"/>
      <c r="L168" s="504"/>
      <c r="M168" s="504"/>
      <c r="N168" s="504"/>
      <c r="O168" s="504"/>
    </row>
    <row r="169" customFormat="false" ht="14.25" hidden="false" customHeight="true" outlineLevel="0" collapsed="false">
      <c r="E169" s="462"/>
      <c r="F169" s="504"/>
      <c r="G169" s="504"/>
      <c r="H169" s="504"/>
      <c r="I169" s="504"/>
      <c r="J169" s="504"/>
      <c r="K169" s="504"/>
      <c r="L169" s="504"/>
      <c r="M169" s="504"/>
      <c r="N169" s="504"/>
      <c r="O169" s="504"/>
    </row>
    <row r="170" customFormat="false" ht="14.25" hidden="false" customHeight="true" outlineLevel="0" collapsed="false">
      <c r="E170" s="462"/>
      <c r="F170" s="504"/>
      <c r="G170" s="504"/>
      <c r="H170" s="504"/>
      <c r="I170" s="504"/>
      <c r="J170" s="504"/>
      <c r="K170" s="504"/>
      <c r="L170" s="504"/>
      <c r="M170" s="504"/>
      <c r="N170" s="504"/>
      <c r="O170" s="504"/>
    </row>
    <row r="171" customFormat="false" ht="14.25" hidden="false" customHeight="true" outlineLevel="0" collapsed="false">
      <c r="E171" s="462"/>
      <c r="F171" s="536" t="s">
        <v>1146</v>
      </c>
      <c r="G171" s="537"/>
      <c r="H171" s="537"/>
      <c r="I171" s="537"/>
      <c r="J171" s="537"/>
      <c r="K171" s="537"/>
      <c r="L171" s="537"/>
      <c r="M171" s="537"/>
      <c r="N171" s="537"/>
      <c r="O171" s="538"/>
    </row>
    <row r="172" customFormat="false" ht="14.25" hidden="false" customHeight="true" outlineLevel="0" collapsed="false">
      <c r="E172" s="462" t="str">
        <f aca="false">IF($C$3,F172,IF($C$11,G172,IF($C$9,H172,IF($C$7,I172,IF($C$8,J172,IF($C$6,K172,IF($C$5,L172,IF($C$10,M172,IF($C$4,N172,IF(O172&lt;&gt;"",O172,F172))))))))))</f>
        <v>Predictions</v>
      </c>
      <c r="F172" s="495" t="s">
        <v>1146</v>
      </c>
      <c r="G172" s="496" t="s">
        <v>1147</v>
      </c>
      <c r="H172" s="497" t="s">
        <v>1148</v>
      </c>
      <c r="I172" s="498" t="s">
        <v>1149</v>
      </c>
      <c r="J172" s="497" t="s">
        <v>1150</v>
      </c>
      <c r="K172" s="539" t="s">
        <v>1151</v>
      </c>
      <c r="L172" s="540" t="s">
        <v>1152</v>
      </c>
      <c r="M172" s="498" t="s">
        <v>1153</v>
      </c>
      <c r="N172" s="516" t="s">
        <v>1154</v>
      </c>
      <c r="O172" s="500"/>
    </row>
    <row r="173" customFormat="false" ht="14.25" hidden="false" customHeight="true" outlineLevel="0" collapsed="false">
      <c r="E173" s="462" t="str">
        <f aca="false">IF($C$3,F173,IF($C$11,G173,IF($C$9,H173,IF($C$7,I173,IF($C$8,J173,IF($C$6,K173,IF($C$5,L173,IF($C$10,M173,IF($C$4,N173,IF(O173&lt;&gt;"",O173,F173))))))))))</f>
        <v>Correct Results</v>
      </c>
      <c r="F173" s="495" t="s">
        <v>1155</v>
      </c>
      <c r="G173" s="496" t="s">
        <v>1156</v>
      </c>
      <c r="H173" s="497" t="s">
        <v>1157</v>
      </c>
      <c r="I173" s="498" t="s">
        <v>1158</v>
      </c>
      <c r="J173" s="497" t="s">
        <v>1159</v>
      </c>
      <c r="K173" s="539" t="s">
        <v>1160</v>
      </c>
      <c r="L173" s="540" t="s">
        <v>1161</v>
      </c>
      <c r="M173" s="498" t="s">
        <v>1162</v>
      </c>
      <c r="N173" s="516" t="s">
        <v>1163</v>
      </c>
      <c r="O173" s="500"/>
    </row>
    <row r="174" customFormat="false" ht="14.25" hidden="false" customHeight="true" outlineLevel="0" collapsed="false">
      <c r="E174" s="462" t="str">
        <f aca="false">IF($C$3,F174,IF($C$11,G174,IF($C$9,H174,IF($C$7,I174,IF($C$8,J174,IF($C$6,K174,IF($C$5,L174,IF($C$10,M174,IF($C$4,N174,IF(O174&lt;&gt;"",O174,F174))))))))))</f>
        <v>Result</v>
      </c>
      <c r="F174" s="495" t="s">
        <v>1164</v>
      </c>
      <c r="G174" s="496" t="s">
        <v>1165</v>
      </c>
      <c r="H174" s="497" t="s">
        <v>1166</v>
      </c>
      <c r="I174" s="498" t="s">
        <v>1167</v>
      </c>
      <c r="J174" s="497" t="s">
        <v>1168</v>
      </c>
      <c r="K174" s="539" t="s">
        <v>1169</v>
      </c>
      <c r="L174" s="540" t="s">
        <v>1170</v>
      </c>
      <c r="M174" s="498" t="s">
        <v>1171</v>
      </c>
      <c r="N174" s="516" t="s">
        <v>1172</v>
      </c>
      <c r="O174" s="500"/>
    </row>
    <row r="175" customFormat="false" ht="14.25" hidden="false" customHeight="true" outlineLevel="0" collapsed="false">
      <c r="E175" s="462" t="str">
        <f aca="false">IF($C$3,F175,IF($C$11,G175,IF($C$9,H175,IF($C$7,I175,IF($C$8,J175,IF($C$6,K175,IF($C$5,L175,IF($C$10,M175,IF($C$4,N175,IF(O175&lt;&gt;"",O175,F175))))))))))</f>
        <v>Points:</v>
      </c>
      <c r="F175" s="495" t="s">
        <v>1173</v>
      </c>
      <c r="G175" s="496" t="s">
        <v>1174</v>
      </c>
      <c r="H175" s="497" t="s">
        <v>1175</v>
      </c>
      <c r="I175" s="498" t="s">
        <v>1173</v>
      </c>
      <c r="J175" s="497" t="s">
        <v>1176</v>
      </c>
      <c r="K175" s="539" t="s">
        <v>1177</v>
      </c>
      <c r="L175" s="540" t="s">
        <v>1173</v>
      </c>
      <c r="M175" s="498" t="s">
        <v>1178</v>
      </c>
      <c r="N175" s="516" t="s">
        <v>1179</v>
      </c>
      <c r="O175" s="500"/>
    </row>
    <row r="176" customFormat="false" ht="14.25" hidden="false" customHeight="true" outlineLevel="0" collapsed="false">
      <c r="E176" s="462" t="str">
        <f aca="false">IF($C$3,F176,IF($C$11,G176,IF($C$9,H176,IF($C$7,I176,IF($C$8,J176,IF($C$6,K176,IF($C$5,L176,IF($C$10,M176,IF($C$4,N176,IF(O176&lt;&gt;"",O176,F176))))))))))</f>
        <v>Sum:</v>
      </c>
      <c r="F176" s="495" t="s">
        <v>1180</v>
      </c>
      <c r="G176" s="496" t="s">
        <v>1181</v>
      </c>
      <c r="H176" s="497" t="s">
        <v>1182</v>
      </c>
      <c r="I176" s="498" t="s">
        <v>1181</v>
      </c>
      <c r="J176" s="497" t="s">
        <v>1183</v>
      </c>
      <c r="K176" s="539" t="s">
        <v>1184</v>
      </c>
      <c r="L176" s="540" t="s">
        <v>1180</v>
      </c>
      <c r="M176" s="498" t="s">
        <v>1181</v>
      </c>
      <c r="N176" s="516" t="s">
        <v>1185</v>
      </c>
      <c r="O176" s="500"/>
    </row>
    <row r="177" customFormat="false" ht="14.25" hidden="false" customHeight="true" outlineLevel="0" collapsed="false">
      <c r="E177" s="462" t="str">
        <f aca="false">IF($C$3,F177,IF($C$11,G177,IF($C$9,H177,IF($C$7,I177,IF($C$8,J177,IF($C$6,K177,IF($C$5,L177,IF($C$10,M177,IF($C$4,N177,IF(O177&lt;&gt;"",O177,F177))))))))))</f>
        <v>result</v>
      </c>
      <c r="F177" s="495" t="s">
        <v>1186</v>
      </c>
      <c r="G177" s="496" t="s">
        <v>1171</v>
      </c>
      <c r="H177" s="497" t="s">
        <v>1187</v>
      </c>
      <c r="I177" s="498" t="s">
        <v>1188</v>
      </c>
      <c r="J177" s="497" t="s">
        <v>1168</v>
      </c>
      <c r="K177" s="539" t="s">
        <v>1169</v>
      </c>
      <c r="L177" s="540" t="s">
        <v>1189</v>
      </c>
      <c r="M177" s="498" t="s">
        <v>1190</v>
      </c>
      <c r="N177" s="516" t="s">
        <v>1191</v>
      </c>
      <c r="O177" s="500"/>
    </row>
    <row r="178" customFormat="false" ht="14.25" hidden="false" customHeight="true" outlineLevel="0" collapsed="false">
      <c r="E178" s="462" t="str">
        <f aca="false">IF($C$3,F178,IF($C$11,G178,IF($C$9,H178,IF($C$7,I178,IF($C$8,J178,IF($C$6,K178,IF($C$5,L178,IF($C$10,M178,IF($C$4,N178,IF(O178&lt;&gt;"",O178,F178))))))))))</f>
        <v>W/D/L</v>
      </c>
      <c r="F178" s="495" t="s">
        <v>1192</v>
      </c>
      <c r="G178" s="496" t="s">
        <v>1193</v>
      </c>
      <c r="H178" s="497" t="s">
        <v>1194</v>
      </c>
      <c r="I178" s="498" t="s">
        <v>1195</v>
      </c>
      <c r="J178" s="497" t="s">
        <v>1196</v>
      </c>
      <c r="K178" s="539" t="s">
        <v>1197</v>
      </c>
      <c r="L178" s="540" t="s">
        <v>1198</v>
      </c>
      <c r="M178" s="498" t="s">
        <v>1199</v>
      </c>
      <c r="N178" s="516" t="s">
        <v>1200</v>
      </c>
      <c r="O178" s="500"/>
    </row>
    <row r="179" customFormat="false" ht="14.25" hidden="false" customHeight="true" outlineLevel="0" collapsed="false">
      <c r="E179" s="462" t="str">
        <f aca="false">IF($C$3,F179,IF($C$11,G179,IF($C$9,H179,IF($C$7,I179,IF($C$8,J179,IF($C$6,K179,IF($C$5,L179,IF($C$10,M179,IF($C$4,N179,IF(O179&lt;&gt;"",O179,F179))))))))))</f>
        <v>GD</v>
      </c>
      <c r="F179" s="495" t="s">
        <v>71</v>
      </c>
      <c r="G179" s="496" t="s">
        <v>1201</v>
      </c>
      <c r="H179" s="497" t="s">
        <v>1202</v>
      </c>
      <c r="I179" s="498" t="s">
        <v>1203</v>
      </c>
      <c r="J179" s="497" t="s">
        <v>619</v>
      </c>
      <c r="K179" s="539" t="s">
        <v>620</v>
      </c>
      <c r="L179" s="540" t="s">
        <v>71</v>
      </c>
      <c r="M179" s="498" t="s">
        <v>1204</v>
      </c>
      <c r="N179" s="516" t="s">
        <v>622</v>
      </c>
      <c r="O179" s="500"/>
    </row>
    <row r="180" customFormat="false" ht="14.25" hidden="false" customHeight="true" outlineLevel="0" collapsed="false">
      <c r="E180" s="462" t="str">
        <f aca="false">IF($C$3,F180,IF($C$11,G180,IF($C$9,H180,IF($C$7,I180,IF($C$8,J180,IF($C$6,K180,IF($C$5,L180,IF($C$10,M180,IF($C$4,N180,IF(O180&lt;&gt;"",O180,F180))))))))))</f>
        <v>exact</v>
      </c>
      <c r="F180" s="495" t="s">
        <v>1205</v>
      </c>
      <c r="G180" s="496" t="s">
        <v>1206</v>
      </c>
      <c r="H180" s="497" t="s">
        <v>1207</v>
      </c>
      <c r="I180" s="498" t="s">
        <v>1206</v>
      </c>
      <c r="J180" s="497" t="s">
        <v>1208</v>
      </c>
      <c r="K180" s="539" t="s">
        <v>1205</v>
      </c>
      <c r="L180" s="540" t="s">
        <v>1209</v>
      </c>
      <c r="M180" s="498" t="s">
        <v>1210</v>
      </c>
      <c r="N180" s="516" t="s">
        <v>1211</v>
      </c>
      <c r="O180" s="500"/>
    </row>
    <row r="181" customFormat="false" ht="14.25" hidden="false" customHeight="true" outlineLevel="0" collapsed="false">
      <c r="E181" s="462" t="str">
        <f aca="false">IF($C$3,F181,IF($C$11,G181,IF($C$9,H181,IF($C$7,I181,IF($C$8,J181,IF($C$6,K181,IF($C$5,L181,IF($C$10,M181,IF($C$4,N181,IF(O181&lt;&gt;"",O181,F181))))))))))</f>
        <v>teams</v>
      </c>
      <c r="F181" s="495" t="s">
        <v>1212</v>
      </c>
      <c r="G181" s="496" t="s">
        <v>1213</v>
      </c>
      <c r="H181" s="497" t="s">
        <v>1214</v>
      </c>
      <c r="I181" s="498" t="s">
        <v>1215</v>
      </c>
      <c r="J181" s="497" t="s">
        <v>1216</v>
      </c>
      <c r="K181" s="539" t="s">
        <v>1212</v>
      </c>
      <c r="L181" s="540" t="s">
        <v>1217</v>
      </c>
      <c r="M181" s="498" t="s">
        <v>1218</v>
      </c>
      <c r="N181" s="516" t="s">
        <v>1219</v>
      </c>
      <c r="O181" s="500"/>
    </row>
    <row r="182" customFormat="false" ht="14.25" hidden="false" customHeight="true" outlineLevel="0" collapsed="false">
      <c r="E182" s="462" t="str">
        <f aca="false">IF($C$3,F182,IF($C$11,G182,IF($C$9,H182,IF($C$7,I182,IF($C$8,J182,IF($C$6,K182,IF($C$5,L182,IF($C$10,M182,IF($C$4,N182,IF(O182&lt;&gt;"",O182,F182))))))))))</f>
        <v>Round of 16</v>
      </c>
      <c r="F182" s="495" t="s">
        <v>1220</v>
      </c>
      <c r="G182" s="496" t="s">
        <v>1221</v>
      </c>
      <c r="H182" s="497" t="s">
        <v>1222</v>
      </c>
      <c r="I182" s="498" t="s">
        <v>1223</v>
      </c>
      <c r="J182" s="497" t="s">
        <v>1224</v>
      </c>
      <c r="K182" s="539" t="s">
        <v>1225</v>
      </c>
      <c r="L182" s="540" t="s">
        <v>1226</v>
      </c>
      <c r="M182" s="498" t="s">
        <v>1227</v>
      </c>
      <c r="N182" s="516" t="s">
        <v>1228</v>
      </c>
      <c r="O182" s="500"/>
    </row>
    <row r="183" customFormat="false" ht="14.25" hidden="false" customHeight="true" outlineLevel="0" collapsed="false">
      <c r="E183" s="462" t="str">
        <f aca="false">IF($C$3,F183,IF($C$11,G183,IF($C$9,H183,IF($C$7,I183,IF($C$8,J183,IF($C$6,K183,IF($C$5,L183,IF($C$10,M183,IF($C$4,N183,IF(O183&lt;&gt;"",O183,F183))))))))))</f>
        <v>Quarter final</v>
      </c>
      <c r="F183" s="495" t="s">
        <v>1229</v>
      </c>
      <c r="G183" s="496" t="s">
        <v>1230</v>
      </c>
      <c r="H183" s="497" t="s">
        <v>1231</v>
      </c>
      <c r="I183" s="498" t="s">
        <v>1232</v>
      </c>
      <c r="J183" s="497" t="s">
        <v>1233</v>
      </c>
      <c r="K183" s="539" t="s">
        <v>1234</v>
      </c>
      <c r="L183" s="540" t="s">
        <v>1235</v>
      </c>
      <c r="M183" s="498" t="s">
        <v>1236</v>
      </c>
      <c r="N183" s="516" t="s">
        <v>1237</v>
      </c>
      <c r="O183" s="500"/>
    </row>
    <row r="184" customFormat="false" ht="14.25" hidden="false" customHeight="true" outlineLevel="0" collapsed="false">
      <c r="E184" s="462" t="str">
        <f aca="false">IF($C$3,F184,IF($C$11,G184,IF($C$9,H184,IF($C$7,I184,IF($C$8,J184,IF($C$6,K184,IF($C$5,L184,IF($C$10,M184,IF($C$4,N184,IF(O184&lt;&gt;"",O184,F184))))))))))</f>
        <v>Semi-Final</v>
      </c>
      <c r="F184" s="495" t="s">
        <v>1238</v>
      </c>
      <c r="G184" s="496" t="s">
        <v>1239</v>
      </c>
      <c r="H184" s="497" t="s">
        <v>1240</v>
      </c>
      <c r="I184" s="498" t="s">
        <v>1241</v>
      </c>
      <c r="J184" s="497" t="s">
        <v>1242</v>
      </c>
      <c r="K184" s="539" t="s">
        <v>1243</v>
      </c>
      <c r="L184" s="540" t="s">
        <v>1244</v>
      </c>
      <c r="M184" s="498" t="s">
        <v>1245</v>
      </c>
      <c r="N184" s="516" t="s">
        <v>1246</v>
      </c>
      <c r="O184" s="500"/>
    </row>
    <row r="185" customFormat="false" ht="14.25" hidden="false" customHeight="true" outlineLevel="0" collapsed="false">
      <c r="E185" s="462" t="str">
        <f aca="false">IF($C$3,F185,IF($C$11,G185,IF($C$9,H185,IF($C$7,I185,IF($C$8,J185,IF($C$6,K185,IF($C$5,L185,IF($C$10,M185,IF($C$4,N185,IF(O185&lt;&gt;"",O185,F185))))))))))</f>
        <v>Third place</v>
      </c>
      <c r="F185" s="495" t="s">
        <v>830</v>
      </c>
      <c r="G185" s="496" t="s">
        <v>831</v>
      </c>
      <c r="H185" s="497" t="s">
        <v>832</v>
      </c>
      <c r="I185" s="498" t="s">
        <v>833</v>
      </c>
      <c r="J185" s="497" t="s">
        <v>834</v>
      </c>
      <c r="K185" s="539" t="s">
        <v>835</v>
      </c>
      <c r="L185" s="540" t="s">
        <v>836</v>
      </c>
      <c r="M185" s="498" t="s">
        <v>837</v>
      </c>
      <c r="N185" s="516" t="s">
        <v>838</v>
      </c>
      <c r="O185" s="500"/>
    </row>
    <row r="186" customFormat="false" ht="14.25" hidden="false" customHeight="true" outlineLevel="0" collapsed="false">
      <c r="E186" s="462" t="str">
        <f aca="false">IF($C$3,F186,IF($C$11,G186,IF($C$9,H186,IF($C$7,I186,IF($C$8,J186,IF($C$6,K186,IF($C$5,L186,IF($C$10,M186,IF($C$4,N186,IF(O186&lt;&gt;"",O186,F186))))))))))</f>
        <v>Final</v>
      </c>
      <c r="F186" s="495" t="s">
        <v>839</v>
      </c>
      <c r="G186" s="496" t="s">
        <v>839</v>
      </c>
      <c r="H186" s="497" t="s">
        <v>840</v>
      </c>
      <c r="I186" s="498" t="s">
        <v>839</v>
      </c>
      <c r="J186" s="497" t="s">
        <v>840</v>
      </c>
      <c r="K186" s="539" t="s">
        <v>840</v>
      </c>
      <c r="L186" s="540" t="s">
        <v>840</v>
      </c>
      <c r="M186" s="498" t="s">
        <v>839</v>
      </c>
      <c r="N186" s="516" t="s">
        <v>841</v>
      </c>
      <c r="O186" s="500"/>
    </row>
    <row r="187" customFormat="false" ht="14.25" hidden="false" customHeight="true" outlineLevel="0" collapsed="false">
      <c r="E187" s="462" t="str">
        <f aca="false">IF($C$3,F187,IF($C$11,G187,IF($C$9,H187,IF($C$7,I187,IF($C$8,J187,IF($C$6,K187,IF($C$5,L187,IF($C$10,M187,IF($C$4,N187,IF(O187&lt;&gt;"",O187,F187))))))))))</f>
        <v>World Champion</v>
      </c>
      <c r="F187" s="523" t="s">
        <v>1247</v>
      </c>
      <c r="G187" s="524" t="s">
        <v>1248</v>
      </c>
      <c r="H187" s="525" t="s">
        <v>1249</v>
      </c>
      <c r="I187" s="526" t="s">
        <v>1250</v>
      </c>
      <c r="J187" s="525" t="s">
        <v>1251</v>
      </c>
      <c r="K187" s="539" t="s">
        <v>1252</v>
      </c>
      <c r="L187" s="540" t="s">
        <v>1253</v>
      </c>
      <c r="M187" s="526" t="s">
        <v>1254</v>
      </c>
      <c r="N187" s="516" t="s">
        <v>1255</v>
      </c>
      <c r="O187" s="541"/>
    </row>
    <row r="188" customFormat="false" ht="14.25" hidden="false" customHeight="true" outlineLevel="0" collapsed="false">
      <c r="E188" s="462" t="str">
        <f aca="false">IF($C$3,F188,IF($C$11,G188,IF($C$9,H188,IF($C$7,I188,IF($C$8,J188,IF($C$6,K188,IF($C$5,L188,IF($C$10,M188,IF($C$4,N188,IF(O188&lt;&gt;"",O188,F188))))))))))</f>
        <v>Hint</v>
      </c>
      <c r="F188" s="523" t="s">
        <v>1256</v>
      </c>
      <c r="G188" s="524" t="s">
        <v>1257</v>
      </c>
      <c r="H188" s="525" t="s">
        <v>1258</v>
      </c>
      <c r="I188" s="526" t="s">
        <v>1259</v>
      </c>
      <c r="J188" s="525" t="s">
        <v>1260</v>
      </c>
      <c r="K188" s="539" t="s">
        <v>1261</v>
      </c>
      <c r="L188" s="540" t="s">
        <v>1262</v>
      </c>
      <c r="M188" s="526" t="s">
        <v>1263</v>
      </c>
      <c r="N188" s="516" t="s">
        <v>1264</v>
      </c>
      <c r="O188" s="541"/>
    </row>
    <row r="189" customFormat="false" ht="14.25" hidden="false" customHeight="true" outlineLevel="0" collapsed="false">
      <c r="E189" s="462" t="str">
        <f aca="false">IF($C$3,F189,IF($C$11,G189,IF($C$9,H189,IF($C$7,I189,IF($C$8,J189,IF($C$6,K189,IF($C$5,L189,IF($C$10,M189,IF($C$4,N189,IF(O189&lt;&gt;"",O189,F189))))))))))</f>
        <v>Factors</v>
      </c>
      <c r="F189" s="523" t="s">
        <v>1265</v>
      </c>
      <c r="G189" s="524" t="s">
        <v>1266</v>
      </c>
      <c r="H189" s="525" t="s">
        <v>1267</v>
      </c>
      <c r="I189" s="526" t="s">
        <v>1268</v>
      </c>
      <c r="J189" s="525" t="s">
        <v>1269</v>
      </c>
      <c r="K189" s="539" t="s">
        <v>1270</v>
      </c>
      <c r="L189" s="540" t="s">
        <v>1271</v>
      </c>
      <c r="M189" s="526" t="s">
        <v>1266</v>
      </c>
      <c r="N189" s="516" t="s">
        <v>1272</v>
      </c>
      <c r="O189" s="541"/>
    </row>
    <row r="190" customFormat="false" ht="14.25" hidden="false" customHeight="true" outlineLevel="0" collapsed="false">
      <c r="E190" s="462" t="str">
        <f aca="false">IF($C$3,F190,IF($C$11,G190,IF($C$9,H190,IF($C$7,I190,IF($C$8,J190,IF($C$6,K190,IF($C$5,L190,IF($C$10,M190,IF($C$4,N190,IF(O190&lt;&gt;"",O190,F190))))))))))</f>
        <v>Settings</v>
      </c>
      <c r="F190" s="523" t="s">
        <v>1273</v>
      </c>
      <c r="G190" s="524" t="s">
        <v>1274</v>
      </c>
      <c r="H190" s="525" t="s">
        <v>1275</v>
      </c>
      <c r="I190" s="526" t="s">
        <v>1276</v>
      </c>
      <c r="J190" s="525" t="s">
        <v>1277</v>
      </c>
      <c r="K190" s="539" t="s">
        <v>1278</v>
      </c>
      <c r="L190" s="540" t="s">
        <v>1279</v>
      </c>
      <c r="M190" s="526" t="s">
        <v>1274</v>
      </c>
      <c r="N190" s="516" t="s">
        <v>1280</v>
      </c>
      <c r="O190" s="541"/>
    </row>
    <row r="191" customFormat="false" ht="14.25" hidden="false" customHeight="true" outlineLevel="0" collapsed="false">
      <c r="E191" s="462" t="str">
        <f aca="false">IF($C$3,F191,IF($C$11,G191,IF($C$9,H191,IF($C$7,I191,IF($C$8,J191,IF($C$6,K191,IF($C$5,L191,IF($C$10,M191,IF($C$4,N191,IF(O191&lt;&gt;"",O191,F191))))))))))</f>
        <v>many g.</v>
      </c>
      <c r="F191" s="495" t="s">
        <v>1281</v>
      </c>
      <c r="G191" s="496" t="s">
        <v>1282</v>
      </c>
      <c r="H191" s="497" t="s">
        <v>1283</v>
      </c>
      <c r="I191" s="498" t="s">
        <v>1284</v>
      </c>
      <c r="J191" s="497" t="s">
        <v>1285</v>
      </c>
      <c r="K191" s="539" t="s">
        <v>1286</v>
      </c>
      <c r="L191" s="540" t="s">
        <v>1287</v>
      </c>
      <c r="M191" s="498" t="s">
        <v>1288</v>
      </c>
      <c r="N191" s="516" t="s">
        <v>1289</v>
      </c>
      <c r="O191" s="541"/>
    </row>
    <row r="192" customFormat="false" ht="31.5" hidden="false" customHeight="true" outlineLevel="0" collapsed="false">
      <c r="E192" s="462" t="str">
        <f aca="false">IF($C$3,F192,IF($C$11,G192,IF($C$9,H192,IF($C$7,I192,IF($C$8,J192,IF($C$6,K192,IF($C$5,L192,IF($C$10,M192,IF($C$4,N192,IF(O192&lt;&gt;"",O192,F192))))))))))</f>
        <v>Won/Draw/Loss:</v>
      </c>
      <c r="F192" s="523" t="s">
        <v>1290</v>
      </c>
      <c r="G192" s="524" t="s">
        <v>1291</v>
      </c>
      <c r="H192" s="525" t="s">
        <v>1292</v>
      </c>
      <c r="I192" s="526" t="s">
        <v>1293</v>
      </c>
      <c r="J192" s="525" t="s">
        <v>1294</v>
      </c>
      <c r="K192" s="539" t="s">
        <v>1295</v>
      </c>
      <c r="L192" s="540" t="s">
        <v>1296</v>
      </c>
      <c r="M192" s="526" t="s">
        <v>1297</v>
      </c>
      <c r="N192" s="516" t="s">
        <v>1298</v>
      </c>
      <c r="O192" s="541"/>
    </row>
    <row r="193" customFormat="false" ht="15" hidden="false" customHeight="true" outlineLevel="0" collapsed="false">
      <c r="E193" s="462" t="str">
        <f aca="false">IF($C$3,F193,IF($C$11,G193,IF($C$9,H193,IF($C$7,I193,IF($C$8,J193,IF($C$6,K193,IF($C$5,L193,IF($C$10,M193,IF($C$4,N193,IF(O193&lt;&gt;"",O193,F193))))))))))</f>
        <v>goal difference:</v>
      </c>
      <c r="F193" s="523" t="s">
        <v>1299</v>
      </c>
      <c r="G193" s="524" t="s">
        <v>1300</v>
      </c>
      <c r="H193" s="525" t="s">
        <v>1301</v>
      </c>
      <c r="I193" s="526" t="s">
        <v>1302</v>
      </c>
      <c r="J193" s="525" t="s">
        <v>1303</v>
      </c>
      <c r="K193" s="539" t="s">
        <v>1304</v>
      </c>
      <c r="L193" s="540" t="s">
        <v>1305</v>
      </c>
      <c r="M193" s="526" t="s">
        <v>1306</v>
      </c>
      <c r="N193" s="516" t="s">
        <v>1307</v>
      </c>
      <c r="O193" s="541"/>
    </row>
    <row r="194" customFormat="false" ht="46.5" hidden="false" customHeight="true" outlineLevel="0" collapsed="false">
      <c r="E194" s="462" t="str">
        <f aca="false">IF($C$3,F194,IF($C$11,G194,IF($C$9,H194,IF($C$7,I194,IF($C$8,J194,IF($C$6,K194,IF($C$5,L194,IF($C$10,M194,IF($C$4,N194,IF(O194&lt;&gt;"",O194,F194))))))))))</f>
        <v>Many goals - good approximation</v>
      </c>
      <c r="F194" s="523" t="s">
        <v>1308</v>
      </c>
      <c r="G194" s="524" t="s">
        <v>1309</v>
      </c>
      <c r="H194" s="525" t="s">
        <v>1310</v>
      </c>
      <c r="I194" s="526" t="s">
        <v>1311</v>
      </c>
      <c r="J194" s="525" t="s">
        <v>1312</v>
      </c>
      <c r="K194" s="539" t="s">
        <v>1313</v>
      </c>
      <c r="L194" s="540" t="s">
        <v>1314</v>
      </c>
      <c r="M194" s="526" t="s">
        <v>1315</v>
      </c>
      <c r="N194" s="516" t="s">
        <v>1316</v>
      </c>
      <c r="O194" s="541"/>
    </row>
    <row r="195" customFormat="false" ht="15" hidden="false" customHeight="true" outlineLevel="0" collapsed="false">
      <c r="E195" s="462" t="str">
        <f aca="false">IF($C$3,F195,IF($C$11,G195,IF($C$9,H195,IF($C$7,I195,IF($C$8,J195,IF($C$6,K195,IF($C$5,L195,IF($C$10,M195,IF($C$4,N195,IF(O195&lt;&gt;"",O195,F195))))))))))</f>
        <v>goals exact:</v>
      </c>
      <c r="F195" s="523" t="s">
        <v>1317</v>
      </c>
      <c r="G195" s="524" t="s">
        <v>1318</v>
      </c>
      <c r="H195" s="525" t="s">
        <v>1319</v>
      </c>
      <c r="I195" s="526" t="s">
        <v>1320</v>
      </c>
      <c r="J195" s="525" t="s">
        <v>1321</v>
      </c>
      <c r="K195" s="539" t="s">
        <v>1322</v>
      </c>
      <c r="L195" s="540" t="s">
        <v>1323</v>
      </c>
      <c r="M195" s="526" t="s">
        <v>1324</v>
      </c>
      <c r="N195" s="516" t="s">
        <v>1325</v>
      </c>
      <c r="O195" s="541"/>
    </row>
    <row r="196" customFormat="false" ht="35.25" hidden="false" customHeight="true" outlineLevel="0" collapsed="false">
      <c r="E196" s="462" t="str">
        <f aca="false">IF($C$3,F196,IF($C$11,G196,IF($C$9,H196,IF($C$7,I196,IF($C$8,J196,IF($C$6,K196,IF($C$5,L196,IF($C$10,M196,IF($C$4,N196,IF(O196&lt;&gt;"",O196,F196))))))))))</f>
        <v>correct team (knockout phase):</v>
      </c>
      <c r="F196" s="523" t="s">
        <v>1326</v>
      </c>
      <c r="G196" s="524" t="s">
        <v>1327</v>
      </c>
      <c r="H196" s="525" t="s">
        <v>1328</v>
      </c>
      <c r="I196" s="526" t="s">
        <v>1329</v>
      </c>
      <c r="J196" s="525" t="s">
        <v>1330</v>
      </c>
      <c r="K196" s="539" t="s">
        <v>1331</v>
      </c>
      <c r="L196" s="540" t="s">
        <v>1332</v>
      </c>
      <c r="M196" s="526" t="s">
        <v>1333</v>
      </c>
      <c r="N196" s="516" t="s">
        <v>1334</v>
      </c>
      <c r="O196" s="541"/>
    </row>
    <row r="197" customFormat="false" ht="121.5" hidden="false" customHeight="true" outlineLevel="0" collapsed="false">
      <c r="E197" s="462" t="str">
        <f aca="false">IF($C$3,F197,IF($C$11,G197,IF($C$9,H197,IF($C$7,I197,IF($C$8,J197,IF($C$6,K197,IF($C$5,L197,IF($C$10,M197,IF($C$4,N197,IF(O197&lt;&gt;"",O197,F197))))))))))</f>
        <v>For example, to add ten more people, select columns HI through MG and copy them to the right. Finished.
(Remove sheet protection!)</v>
      </c>
      <c r="F197" s="523" t="s">
        <v>1335</v>
      </c>
      <c r="G197" s="524" t="s">
        <v>1336</v>
      </c>
      <c r="H197" s="525" t="s">
        <v>1337</v>
      </c>
      <c r="I197" s="526" t="s">
        <v>1338</v>
      </c>
      <c r="J197" s="525" t="s">
        <v>1339</v>
      </c>
      <c r="K197" s="539" t="s">
        <v>1340</v>
      </c>
      <c r="L197" s="540" t="s">
        <v>1341</v>
      </c>
      <c r="M197" s="526" t="s">
        <v>1342</v>
      </c>
      <c r="N197" s="516" t="s">
        <v>1343</v>
      </c>
      <c r="O197" s="541"/>
    </row>
    <row r="198" customFormat="false" ht="107.25" hidden="false" customHeight="true" outlineLevel="0" collapsed="false">
      <c r="E198" s="462" t="str">
        <f aca="false">IF($C$3,F198,IF($C$11,G198,IF($C$9,H198,IF($C$7,I198,IF($C$8,J198,IF($C$6,K198,IF($C$5,L198,IF($C$10,M198,IF($C$4,N198,IF(O198&lt;&gt;"",O198,F198))))))))))</f>
        <v>To predict the teams in the KO round, enter the team numbers in the yellow fields.</v>
      </c>
      <c r="F198" s="523" t="s">
        <v>1344</v>
      </c>
      <c r="G198" s="524" t="s">
        <v>1345</v>
      </c>
      <c r="H198" s="525" t="s">
        <v>1346</v>
      </c>
      <c r="I198" s="526" t="s">
        <v>1347</v>
      </c>
      <c r="J198" s="525" t="s">
        <v>1348</v>
      </c>
      <c r="K198" s="539" t="s">
        <v>1349</v>
      </c>
      <c r="L198" s="540" t="s">
        <v>1350</v>
      </c>
      <c r="M198" s="526" t="s">
        <v>1351</v>
      </c>
      <c r="N198" s="516" t="s">
        <v>1352</v>
      </c>
      <c r="O198" s="541"/>
    </row>
    <row r="199" customFormat="false" ht="123" hidden="false" customHeight="true" outlineLevel="0" collapsed="false">
      <c r="E199" s="462" t="str">
        <f aca="false">IF($C$3,F199,IF($C$11,G199,IF($C$9,H199,IF($C$7,I199,IF($C$8,J199,IF($C$6,K199,IF($C$5,L199,IF($C$10,M199,IF($C$4,N199,IF(O199&lt;&gt;"",O199,F199))))))))))</f>
        <v>The factors for the individual categories and other presettings can be selected on the 'PrSettings' worksheet.</v>
      </c>
      <c r="F199" s="523" t="s">
        <v>1353</v>
      </c>
      <c r="G199" s="524" t="s">
        <v>1354</v>
      </c>
      <c r="H199" s="525" t="s">
        <v>1355</v>
      </c>
      <c r="I199" s="526" t="s">
        <v>1356</v>
      </c>
      <c r="J199" s="525" t="s">
        <v>1357</v>
      </c>
      <c r="K199" s="539" t="s">
        <v>1358</v>
      </c>
      <c r="L199" s="540" t="s">
        <v>1359</v>
      </c>
      <c r="M199" s="526" t="s">
        <v>1360</v>
      </c>
      <c r="N199" s="516" t="s">
        <v>1361</v>
      </c>
      <c r="O199" s="541"/>
    </row>
    <row r="200" customFormat="false" ht="14.25" hidden="false" customHeight="true" outlineLevel="0" collapsed="false">
      <c r="E200" s="462" t="str">
        <f aca="false">IF($C$3,F200,IF($C$11,G200,IF($C$9,H200,IF($C$7,I200,IF($C$8,J200,IF($C$6,K200,IF($C$5,L200,IF($C$10,M200,IF($C$4,N200,IF(O200&lt;&gt;"",O200,F200))))))))))</f>
        <v>Access to file</v>
      </c>
      <c r="F200" s="495" t="s">
        <v>1362</v>
      </c>
      <c r="G200" s="496" t="s">
        <v>1363</v>
      </c>
      <c r="H200" s="497" t="s">
        <v>1364</v>
      </c>
      <c r="I200" s="498" t="s">
        <v>1365</v>
      </c>
      <c r="J200" s="497" t="s">
        <v>1366</v>
      </c>
      <c r="K200" s="501" t="s">
        <v>1367</v>
      </c>
      <c r="L200" s="502" t="s">
        <v>1368</v>
      </c>
      <c r="M200" s="498" t="s">
        <v>1369</v>
      </c>
      <c r="N200" s="499" t="s">
        <v>1370</v>
      </c>
      <c r="O200" s="500"/>
    </row>
    <row r="201" customFormat="false" ht="14.25" hidden="false" customHeight="true" outlineLevel="0" collapsed="false">
      <c r="E201" s="462" t="str">
        <f aca="false">IF($C$3,F201,IF($C$11,G201,IF($C$9,H201,IF($C$7,I201,IF($C$8,J201,IF($C$6,K201,IF($C$5,L201,IF($C$10,M201,IF($C$4,N201,IF(O201&lt;&gt;"",O201,F201))))))))))</f>
        <v>Worksheet</v>
      </c>
      <c r="F201" s="523" t="s">
        <v>1371</v>
      </c>
      <c r="G201" s="524" t="s">
        <v>1372</v>
      </c>
      <c r="H201" s="525" t="s">
        <v>1373</v>
      </c>
      <c r="I201" s="526" t="s">
        <v>1374</v>
      </c>
      <c r="J201" s="525" t="s">
        <v>1375</v>
      </c>
      <c r="K201" s="539" t="s">
        <v>1376</v>
      </c>
      <c r="L201" s="540" t="s">
        <v>1377</v>
      </c>
      <c r="M201" s="526" t="s">
        <v>1378</v>
      </c>
      <c r="N201" s="516" t="s">
        <v>1379</v>
      </c>
      <c r="O201" s="541"/>
    </row>
    <row r="202" customFormat="false" ht="14.25" hidden="false" customHeight="true" outlineLevel="0" collapsed="false">
      <c r="E202" s="462" t="str">
        <f aca="false">IF($C$3,F202,IF($C$11,G202,IF($C$9,H202,IF($C$7,I202,IF($C$8,J202,IF($C$6,K202,IF($C$5,L202,IF($C$10,M202,IF($C$4,N202,IF(O202&lt;&gt;"",O202,F202))))))))))</f>
        <v>Final Winner:</v>
      </c>
      <c r="F202" s="542" t="s">
        <v>1380</v>
      </c>
      <c r="G202" s="543" t="s">
        <v>1381</v>
      </c>
      <c r="H202" s="544" t="s">
        <v>1382</v>
      </c>
      <c r="I202" s="545" t="s">
        <v>1383</v>
      </c>
      <c r="J202" s="544" t="s">
        <v>1384</v>
      </c>
      <c r="K202" s="546" t="s">
        <v>1385</v>
      </c>
      <c r="L202" s="547" t="s">
        <v>1386</v>
      </c>
      <c r="M202" s="545" t="s">
        <v>1387</v>
      </c>
      <c r="N202" s="548" t="s">
        <v>1388</v>
      </c>
      <c r="O202" s="549"/>
    </row>
    <row r="203" customFormat="false" ht="14.25" hidden="false" customHeight="true" outlineLevel="0" collapsed="false">
      <c r="E203" s="462" t="str">
        <f aca="false">IF($C$3,F203,IF($C$11,G203,IF($C$9,H203,IF($C$7,I203,IF($C$8,J203,IF($C$6,K203,IF($C$5,L203,IF($C$10,M203,IF($C$4,N203,IF(O203&lt;&gt;"",O203,F203))))))))))</f>
        <v>Points for goal difference in the event of a draw:</v>
      </c>
      <c r="F203" s="495" t="s">
        <v>1389</v>
      </c>
      <c r="G203" s="496" t="s">
        <v>1390</v>
      </c>
      <c r="H203" s="497" t="s">
        <v>1391</v>
      </c>
      <c r="I203" s="498" t="s">
        <v>1392</v>
      </c>
      <c r="J203" s="497" t="s">
        <v>1393</v>
      </c>
      <c r="K203" s="501" t="s">
        <v>1394</v>
      </c>
      <c r="L203" s="502" t="s">
        <v>1395</v>
      </c>
      <c r="M203" s="498" t="s">
        <v>1396</v>
      </c>
      <c r="N203" s="499" t="s">
        <v>1397</v>
      </c>
      <c r="O203" s="500"/>
    </row>
    <row r="204" customFormat="false" ht="14.25" hidden="false" customHeight="true" outlineLevel="0" collapsed="false">
      <c r="E204" s="462" t="str">
        <f aca="false">IF($C$3,F204,IF($C$11,G204,IF($C$9,H204,IF($C$7,I204,IF($C$8,J204,IF($C$6,K204,IF($C$5,L204,IF($C$10,M204,IF($C$4,N204,IF(O204&lt;&gt;"",O204,F204))))))))))</f>
        <v>yes</v>
      </c>
      <c r="F204" s="495" t="s">
        <v>1398</v>
      </c>
      <c r="G204" s="496" t="s">
        <v>1399</v>
      </c>
      <c r="H204" s="497" t="s">
        <v>1400</v>
      </c>
      <c r="I204" s="498" t="s">
        <v>1401</v>
      </c>
      <c r="J204" s="497" t="s">
        <v>1402</v>
      </c>
      <c r="K204" s="501" t="s">
        <v>1402</v>
      </c>
      <c r="L204" s="502" t="s">
        <v>1403</v>
      </c>
      <c r="M204" s="498" t="s">
        <v>1404</v>
      </c>
      <c r="N204" s="499" t="s">
        <v>1405</v>
      </c>
      <c r="O204" s="500"/>
    </row>
    <row r="205" customFormat="false" ht="14.25" hidden="false" customHeight="true" outlineLevel="0" collapsed="false">
      <c r="E205" s="462" t="str">
        <f aca="false">IF($C$3,F205,IF($C$11,G205,IF($C$9,H205,IF($C$7,I205,IF($C$8,J205,IF($C$6,K205,IF($C$5,L205,IF($C$10,M205,IF($C$4,N205,IF(O205&lt;&gt;"",O205,F205))))))))))</f>
        <v>no</v>
      </c>
      <c r="F205" s="495" t="s">
        <v>1406</v>
      </c>
      <c r="G205" s="496" t="s">
        <v>1406</v>
      </c>
      <c r="H205" s="497" t="s">
        <v>1406</v>
      </c>
      <c r="I205" s="498" t="s">
        <v>1407</v>
      </c>
      <c r="J205" s="497" t="s">
        <v>1408</v>
      </c>
      <c r="K205" s="501" t="s">
        <v>1409</v>
      </c>
      <c r="L205" s="502" t="s">
        <v>1410</v>
      </c>
      <c r="M205" s="498" t="s">
        <v>1411</v>
      </c>
      <c r="N205" s="499" t="s">
        <v>1412</v>
      </c>
      <c r="O205" s="500"/>
    </row>
    <row r="206" customFormat="false" ht="14.25" hidden="false" customHeight="true" outlineLevel="0" collapsed="false">
      <c r="E206" s="462" t="str">
        <f aca="false">IF($C$3,F206,IF($C$11,G206,IF($C$9,H206,IF($C$7,I206,IF($C$8,J206,IF($C$6,K206,IF($C$5,L206,IF($C$10,M206,IF($C$4,N206,IF(O206&lt;&gt;"",O206,F206))))))))))</f>
        <v>Minimum number for 'Many Goals' in the event of a draw:</v>
      </c>
      <c r="F206" s="523" t="s">
        <v>1413</v>
      </c>
      <c r="G206" s="524" t="s">
        <v>1414</v>
      </c>
      <c r="H206" s="525" t="s">
        <v>1415</v>
      </c>
      <c r="I206" s="526" t="s">
        <v>1416</v>
      </c>
      <c r="J206" s="525" t="s">
        <v>1417</v>
      </c>
      <c r="K206" s="539" t="s">
        <v>1418</v>
      </c>
      <c r="L206" s="540" t="s">
        <v>1419</v>
      </c>
      <c r="M206" s="526" t="s">
        <v>1420</v>
      </c>
      <c r="N206" s="516" t="s">
        <v>1421</v>
      </c>
      <c r="O206" s="541"/>
    </row>
    <row r="207" customFormat="false" ht="14.25" hidden="false" customHeight="true" outlineLevel="0" collapsed="false">
      <c r="E207" s="462" t="str">
        <f aca="false">IF($C$3,F207,IF($C$11,G207,IF($C$9,H207,IF($C$7,I207,IF($C$8,J207,IF($C$6,K207,IF($C$5,L207,IF($C$10,M207,IF($C$4,N207,IF(O207&lt;&gt;"",O207,F207))))))))))</f>
        <v>Minimum number for a large goal difference:</v>
      </c>
      <c r="F207" s="523" t="s">
        <v>1422</v>
      </c>
      <c r="G207" s="524" t="s">
        <v>1423</v>
      </c>
      <c r="H207" s="525" t="s">
        <v>1424</v>
      </c>
      <c r="I207" s="526" t="s">
        <v>1425</v>
      </c>
      <c r="J207" s="525" t="s">
        <v>1426</v>
      </c>
      <c r="K207" s="539" t="s">
        <v>1427</v>
      </c>
      <c r="L207" s="540" t="s">
        <v>1428</v>
      </c>
      <c r="M207" s="526" t="s">
        <v>1429</v>
      </c>
      <c r="N207" s="516" t="s">
        <v>1430</v>
      </c>
      <c r="O207" s="541"/>
    </row>
    <row r="208" customFormat="false" ht="138" hidden="false" customHeight="true" outlineLevel="0" collapsed="false">
      <c r="E208" s="462" t="str">
        <f aca="false">IF($C$3,F208,IF($C$11,G208,IF($C$9,H208,IF($C$7,I208,IF($C$8,J208,IF($C$6,K208,IF($C$5,L208,IF($C$10,M208,IF($C$4,N208,IF(O208&lt;&gt;"",O208,F208))))))))))</f>
        <v>If many goals have been scored, points can also be awarded for a good approximation of the result. There are 3 cases:</v>
      </c>
      <c r="F208" s="523" t="s">
        <v>1431</v>
      </c>
      <c r="G208" s="524" t="s">
        <v>1432</v>
      </c>
      <c r="H208" s="525" t="s">
        <v>1433</v>
      </c>
      <c r="I208" s="526" t="s">
        <v>1434</v>
      </c>
      <c r="J208" s="525" t="s">
        <v>1435</v>
      </c>
      <c r="K208" s="539" t="s">
        <v>1436</v>
      </c>
      <c r="L208" s="540" t="s">
        <v>1437</v>
      </c>
      <c r="M208" s="526" t="s">
        <v>1438</v>
      </c>
      <c r="N208" s="516" t="s">
        <v>1439</v>
      </c>
      <c r="O208" s="541"/>
    </row>
    <row r="209" customFormat="false" ht="53.25" hidden="false" customHeight="true" outlineLevel="0" collapsed="false">
      <c r="E209" s="462" t="str">
        <f aca="false">IF($C$3,F209,IF($C$11,G209,IF($C$9,H209,IF($C$7,I209,IF($C$8,J209,IF($C$6,K209,IF($C$5,L209,IF($C$10,M209,IF($C$4,N209,IF(O209&lt;&gt;"",O209,F209))))))))))</f>
        <v>a) Deviation of a maximum of 1 goal in a draw
     e.g. 4-4 instead of 5-5</v>
      </c>
      <c r="F209" s="523" t="s">
        <v>1440</v>
      </c>
      <c r="G209" s="524" t="s">
        <v>1441</v>
      </c>
      <c r="H209" s="525" t="s">
        <v>1442</v>
      </c>
      <c r="I209" s="526" t="s">
        <v>1443</v>
      </c>
      <c r="J209" s="525" t="s">
        <v>1444</v>
      </c>
      <c r="K209" s="539" t="s">
        <v>1445</v>
      </c>
      <c r="L209" s="540" t="s">
        <v>1446</v>
      </c>
      <c r="M209" s="526" t="s">
        <v>1447</v>
      </c>
      <c r="N209" s="516" t="s">
        <v>1448</v>
      </c>
      <c r="O209" s="541"/>
    </row>
    <row r="210" customFormat="false" ht="53.25" hidden="false" customHeight="true" outlineLevel="0" collapsed="false">
      <c r="E210" s="462" t="str">
        <f aca="false">IF($C$3,F210,IF($C$11,G210,IF($C$9,H210,IF($C$7,I210,IF($C$8,J210,IF($C$6,K210,IF($C$5,L210,IF($C$10,M210,IF($C$4,N210,IF(O210&lt;&gt;"",O210,F210))))))))))</f>
        <v>b) Deviation of a maximum of 1 goal in the goal difference
     e.g. 4-1 instead of 5-1</v>
      </c>
      <c r="F210" s="523" t="s">
        <v>1449</v>
      </c>
      <c r="G210" s="524" t="s">
        <v>1450</v>
      </c>
      <c r="H210" s="525" t="s">
        <v>1451</v>
      </c>
      <c r="I210" s="526" t="s">
        <v>1452</v>
      </c>
      <c r="J210" s="525" t="s">
        <v>1453</v>
      </c>
      <c r="K210" s="539" t="s">
        <v>1454</v>
      </c>
      <c r="L210" s="540" t="s">
        <v>1455</v>
      </c>
      <c r="M210" s="526" t="s">
        <v>1456</v>
      </c>
      <c r="N210" s="516" t="s">
        <v>1457</v>
      </c>
      <c r="O210" s="541"/>
    </row>
    <row r="211" customFormat="false" ht="76.5" hidden="false" customHeight="true" outlineLevel="0" collapsed="false">
      <c r="E211" s="462" t="str">
        <f aca="false">IF($C$3,F211,IF($C$11,G211,IF($C$9,H211,IF($C$7,I211,IF($C$8,J211,IF($C$6,K211,IF($C$5,L211,IF($C$10,M211,IF($C$4,N211,IF(O211&lt;&gt;"",O211,F211))))))))))</f>
        <v>c) Deviation of a maximum of 1 goal for one team or for both teams. A deviation for both teams must be in the same direction,
     e.g. 5-1 instead of 6-2</v>
      </c>
      <c r="F211" s="523" t="s">
        <v>1458</v>
      </c>
      <c r="G211" s="524" t="s">
        <v>1459</v>
      </c>
      <c r="H211" s="525" t="s">
        <v>1460</v>
      </c>
      <c r="I211" s="526" t="s">
        <v>1461</v>
      </c>
      <c r="J211" s="525" t="s">
        <v>1462</v>
      </c>
      <c r="K211" s="539" t="s">
        <v>1463</v>
      </c>
      <c r="L211" s="540" t="s">
        <v>1464</v>
      </c>
      <c r="M211" s="526" t="s">
        <v>1465</v>
      </c>
      <c r="N211" s="516" t="s">
        <v>1466</v>
      </c>
      <c r="O211" s="541"/>
    </row>
    <row r="212" customFormat="false" ht="158.25" hidden="false" customHeight="true" outlineLevel="0" collapsed="false">
      <c r="E212" s="462" t="str">
        <f aca="false">IF($C$3,F212,IF($C$11,G212,IF($C$9,H212,IF($C$7,I212,IF($C$8,J212,IF($C$6,K212,IF($C$5,L212,IF($C$10,M212,IF($C$4,N212,IF(O212&lt;&gt;"",O212,F212))))))))))</f>
        <v>If you don't want that, you can enter a zero for the relevant factor.
You can also deactivate individual options by entering a minimum of 99.</v>
      </c>
      <c r="F212" s="523" t="s">
        <v>1467</v>
      </c>
      <c r="G212" s="524" t="s">
        <v>1468</v>
      </c>
      <c r="H212" s="525" t="s">
        <v>1469</v>
      </c>
      <c r="I212" s="526" t="s">
        <v>1470</v>
      </c>
      <c r="J212" s="525" t="s">
        <v>1471</v>
      </c>
      <c r="K212" s="539" t="s">
        <v>1472</v>
      </c>
      <c r="L212" s="540" t="s">
        <v>1473</v>
      </c>
      <c r="M212" s="526" t="s">
        <v>1474</v>
      </c>
      <c r="N212" s="516" t="s">
        <v>1475</v>
      </c>
      <c r="O212" s="541"/>
    </row>
    <row r="213" customFormat="false" ht="14.25" hidden="false" customHeight="true" outlineLevel="0" collapsed="false">
      <c r="E213" s="462" t="str">
        <f aca="false">IF($C$3,F213,IF($C$11,G213,IF($C$9,H213,IF($C$7,I213,IF($C$8,J213,IF($C$6,K213,IF($C$5,L213,IF($C$10,M213,IF($C$4,N213,IF(O213&lt;&gt;"",O213,F213))))))))))</f>
        <v>In the event of a draw, should points be awarded for goal difference?
Many are used to it. But for logical reasons these are free points because in this case the goal difference is automatically correct. In the settings above you can therefore choose 'yes' or 'no'.</v>
      </c>
      <c r="F213" s="523" t="s">
        <v>1476</v>
      </c>
      <c r="G213" s="524" t="s">
        <v>1477</v>
      </c>
      <c r="H213" s="525" t="s">
        <v>1478</v>
      </c>
      <c r="I213" s="526" t="s">
        <v>1479</v>
      </c>
      <c r="J213" s="525" t="s">
        <v>1480</v>
      </c>
      <c r="K213" s="539" t="s">
        <v>1481</v>
      </c>
      <c r="L213" s="540" t="s">
        <v>1482</v>
      </c>
      <c r="M213" s="526" t="s">
        <v>1483</v>
      </c>
      <c r="N213" s="516" t="s">
        <v>1484</v>
      </c>
      <c r="O213" s="541"/>
    </row>
    <row r="214" customFormat="false" ht="47.25" hidden="false" customHeight="true" outlineLevel="0" collapsed="false">
      <c r="E214" s="462" t="str">
        <f aca="false">IF($C$3,F214,IF($C$11,G214,IF($C$9,H214,IF($C$7,I214,IF($C$8,J214,IF($C$6,K214,IF($C$5,L214,IF($C$10,M214,IF($C$4,N214,IF(O214&lt;&gt;"",O214,F214))))))))))</f>
        <v>Minimum number for a large sum of goals:</v>
      </c>
      <c r="F214" s="523" t="s">
        <v>1485</v>
      </c>
      <c r="G214" s="524" t="s">
        <v>1486</v>
      </c>
      <c r="H214" s="525" t="s">
        <v>1487</v>
      </c>
      <c r="I214" s="526" t="s">
        <v>1488</v>
      </c>
      <c r="J214" s="525" t="s">
        <v>1489</v>
      </c>
      <c r="K214" s="539" t="s">
        <v>1490</v>
      </c>
      <c r="L214" s="540" t="s">
        <v>1491</v>
      </c>
      <c r="M214" s="526" t="s">
        <v>1492</v>
      </c>
      <c r="N214" s="516" t="s">
        <v>1493</v>
      </c>
      <c r="O214" s="541"/>
    </row>
    <row r="215" customFormat="false" ht="257.25" hidden="false" customHeight="true" outlineLevel="0" collapsed="false">
      <c r="E215" s="462" t="str">
        <f aca="false">IF($C$3,F215,IF($C$11,G215,IF($C$9,H215,IF($C$7,I215,IF($C$8,J215,IF($C$6,K215,IF($C$5,L215,IF($C$10,M215,IF($C$4,N215,IF(O215&lt;&gt;"",O215,F215))))))))))</f>
        <v>In the round of 16, quarter-finals and semi-finals, the result is predicted without a penalty shoot-out. A tie can also be entered. In the final and third-place match, the total score (including penalty shoot-outs) must be entered.</v>
      </c>
      <c r="F215" s="523" t="s">
        <v>1494</v>
      </c>
      <c r="G215" s="524" t="s">
        <v>1495</v>
      </c>
      <c r="H215" s="525" t="s">
        <v>1496</v>
      </c>
      <c r="I215" s="526" t="s">
        <v>1497</v>
      </c>
      <c r="J215" s="525" t="s">
        <v>1498</v>
      </c>
      <c r="K215" s="539" t="s">
        <v>1499</v>
      </c>
      <c r="L215" s="540" t="s">
        <v>1500</v>
      </c>
      <c r="M215" s="526" t="s">
        <v>1501</v>
      </c>
      <c r="N215" s="516" t="s">
        <v>1502</v>
      </c>
      <c r="O215" s="541"/>
    </row>
    <row r="216" customFormat="false" ht="19.5" hidden="false" customHeight="true" outlineLevel="0" collapsed="false">
      <c r="E216" s="462" t="str">
        <f aca="false">IF($C$3,F216,IF($C$11,G216,IF($C$9,H216,IF($C$7,I216,IF($C$8,J216,IF($C$6,K216,IF($C$5,L216,IF($C$10,M216,IF($C$4,N216,IF(O216&lt;&gt;"",O216,F216))))))))))</f>
        <v>Number:</v>
      </c>
      <c r="F216" s="523" t="s">
        <v>1503</v>
      </c>
      <c r="G216" s="524" t="s">
        <v>1504</v>
      </c>
      <c r="H216" s="525" t="s">
        <v>1505</v>
      </c>
      <c r="I216" s="526" t="s">
        <v>1506</v>
      </c>
      <c r="J216" s="525" t="s">
        <v>1507</v>
      </c>
      <c r="K216" s="539" t="s">
        <v>1508</v>
      </c>
      <c r="L216" s="540" t="s">
        <v>1508</v>
      </c>
      <c r="M216" s="526" t="s">
        <v>1504</v>
      </c>
      <c r="N216" s="516" t="s">
        <v>1509</v>
      </c>
      <c r="O216" s="541"/>
    </row>
    <row r="217" customFormat="false" ht="27.75" hidden="false" customHeight="true" outlineLevel="0" collapsed="false">
      <c r="E217" s="462" t="str">
        <f aca="false">IF($C$3,F217,IF($C$11,G217,IF($C$9,H217,IF($C$7,I217,IF($C$8,J217,IF($C$6,K217,IF($C$5,L217,IF($C$10,M217,IF($C$4,N217,IF(O217&lt;&gt;"",O217,F217))))))))))</f>
        <v>European Champion</v>
      </c>
      <c r="F217" s="523" t="s">
        <v>1510</v>
      </c>
      <c r="G217" s="524" t="s">
        <v>1511</v>
      </c>
      <c r="H217" s="525" t="s">
        <v>1512</v>
      </c>
      <c r="I217" s="526" t="s">
        <v>1513</v>
      </c>
      <c r="J217" s="525" t="s">
        <v>1514</v>
      </c>
      <c r="K217" s="539" t="s">
        <v>1515</v>
      </c>
      <c r="L217" s="540" t="s">
        <v>1516</v>
      </c>
      <c r="M217" s="526" t="s">
        <v>1517</v>
      </c>
      <c r="N217" s="516" t="s">
        <v>1518</v>
      </c>
      <c r="O217" s="541"/>
    </row>
    <row r="218" customFormat="false" ht="14.25" hidden="false" customHeight="true" outlineLevel="0" collapsed="false">
      <c r="E218" s="462" t="n">
        <f aca="false">IF($C$3,F218,IF($C$11,G218,IF($C$9,H218,IF($C$7,I218,IF($C$8,J218,IF($C$6,K218,IF($C$5,L218,IF($C$10,M218,IF($C$4,N218,IF(O218&lt;&gt;"",O218,F218))))))))))</f>
        <v>0</v>
      </c>
      <c r="F218" s="528"/>
      <c r="G218" s="529"/>
      <c r="H218" s="530"/>
      <c r="I218" s="531"/>
      <c r="J218" s="530"/>
      <c r="K218" s="550"/>
      <c r="L218" s="551"/>
      <c r="M218" s="531"/>
      <c r="N218" s="534"/>
      <c r="O218" s="535"/>
    </row>
    <row r="219" customFormat="false" ht="14.25" hidden="false" customHeight="true" outlineLevel="0" collapsed="false">
      <c r="E219" s="462"/>
    </row>
    <row r="220" customFormat="false" ht="14.25" hidden="false" customHeight="true" outlineLevel="0" collapsed="false">
      <c r="E220" s="462"/>
      <c r="F220" s="492" t="s">
        <v>1519</v>
      </c>
      <c r="G220" s="552"/>
      <c r="H220" s="552"/>
      <c r="I220" s="552"/>
      <c r="J220" s="552"/>
      <c r="K220" s="553"/>
      <c r="L220" s="552"/>
      <c r="M220" s="552"/>
      <c r="N220" s="552"/>
      <c r="O220" s="554"/>
    </row>
    <row r="221" customFormat="false" ht="14.25" hidden="false" customHeight="true" outlineLevel="0" collapsed="false">
      <c r="E221" s="462" t="str">
        <f aca="false">IF($C$3,F221,IF($C$11,G221,IF($C$9,H221,IF($C$7,I221,IF($C$8,J221,IF($C$6,K221,IF($C$5,L221,IF($C$10,M221,IF($C$4,N221,IF(O221&lt;&gt;"",O221,F221))))))))))</f>
        <v>Daily schedule</v>
      </c>
      <c r="F221" s="470" t="s">
        <v>1519</v>
      </c>
      <c r="G221" s="471" t="s">
        <v>1520</v>
      </c>
      <c r="H221" s="472" t="s">
        <v>1521</v>
      </c>
      <c r="I221" s="473" t="s">
        <v>1522</v>
      </c>
      <c r="J221" s="472" t="s">
        <v>1523</v>
      </c>
      <c r="K221" s="555" t="s">
        <v>1524</v>
      </c>
      <c r="L221" s="556" t="s">
        <v>1525</v>
      </c>
      <c r="M221" s="473" t="s">
        <v>1526</v>
      </c>
      <c r="N221" s="557" t="s">
        <v>1527</v>
      </c>
      <c r="O221" s="558"/>
    </row>
    <row r="222" customFormat="false" ht="14.25" hidden="false" customHeight="true" outlineLevel="0" collapsed="false">
      <c r="E222" s="462" t="str">
        <f aca="false">IF($C$3,F222,IF($C$11,G222,IF($C$9,H222,IF($C$7,I222,IF($C$8,J222,IF($C$6,K222,IF($C$5,L222,IF($C$10,M222,IF($C$4,N222,IF(O222&lt;&gt;"",O222,F222))))))))))</f>
        <v>Match No.</v>
      </c>
      <c r="F222" s="470" t="s">
        <v>1528</v>
      </c>
      <c r="G222" s="471" t="s">
        <v>1529</v>
      </c>
      <c r="H222" s="472" t="s">
        <v>1530</v>
      </c>
      <c r="I222" s="473" t="s">
        <v>1531</v>
      </c>
      <c r="J222" s="472" t="s">
        <v>1532</v>
      </c>
      <c r="K222" s="555" t="s">
        <v>1533</v>
      </c>
      <c r="L222" s="556" t="s">
        <v>1534</v>
      </c>
      <c r="M222" s="473" t="s">
        <v>1535</v>
      </c>
      <c r="N222" s="557" t="s">
        <v>1536</v>
      </c>
      <c r="O222" s="558"/>
    </row>
    <row r="223" customFormat="false" ht="14.25" hidden="false" customHeight="true" outlineLevel="0" collapsed="false">
      <c r="E223" s="462" t="str">
        <f aca="false">IF($C$3,F223,IF($C$11,G223,IF($C$9,H223,IF($C$7,I223,IF($C$8,J223,IF($C$6,K223,IF($C$5,L223,IF($C$10,M223,IF($C$4,N223,IF(O223&lt;&gt;"",O223,F223))))))))))</f>
        <v>Teams</v>
      </c>
      <c r="F223" s="470" t="s">
        <v>1216</v>
      </c>
      <c r="G223" s="471" t="s">
        <v>1537</v>
      </c>
      <c r="H223" s="472" t="s">
        <v>1538</v>
      </c>
      <c r="I223" s="473" t="s">
        <v>1539</v>
      </c>
      <c r="J223" s="472" t="s">
        <v>1216</v>
      </c>
      <c r="K223" s="555" t="s">
        <v>1216</v>
      </c>
      <c r="L223" s="556" t="s">
        <v>1540</v>
      </c>
      <c r="M223" s="473" t="s">
        <v>1218</v>
      </c>
      <c r="N223" s="557" t="s">
        <v>1541</v>
      </c>
      <c r="O223" s="558"/>
    </row>
    <row r="224" customFormat="false" ht="14.25" hidden="false" customHeight="true" outlineLevel="0" collapsed="false">
      <c r="E224" s="462" t="str">
        <f aca="false">IF($C$3,F224,IF($C$11,G224,IF($C$9,H224,IF($C$7,I224,IF($C$8,J224,IF($C$6,K224,IF($C$5,L224,IF($C$10,M224,IF($C$4,N224,IF(O224&lt;&gt;"",O224,F224))))))))))</f>
        <v>Time</v>
      </c>
      <c r="F224" s="470" t="s">
        <v>1542</v>
      </c>
      <c r="G224" s="471" t="s">
        <v>1543</v>
      </c>
      <c r="H224" s="472" t="s">
        <v>1544</v>
      </c>
      <c r="I224" s="473" t="s">
        <v>1545</v>
      </c>
      <c r="J224" s="472" t="s">
        <v>1546</v>
      </c>
      <c r="K224" s="555" t="s">
        <v>1547</v>
      </c>
      <c r="L224" s="556" t="s">
        <v>1548</v>
      </c>
      <c r="M224" s="473" t="s">
        <v>1544</v>
      </c>
      <c r="N224" s="557" t="s">
        <v>1549</v>
      </c>
      <c r="O224" s="558"/>
    </row>
    <row r="225" customFormat="false" ht="14.25" hidden="false" customHeight="true" outlineLevel="0" collapsed="false">
      <c r="E225" s="462" t="str">
        <f aca="false">IF($C$3,F225,IF($C$11,G225,IF($C$9,H225,IF($C$7,I225,IF($C$8,J225,IF($C$6,K225,IF($C$5,L225,IF($C$10,M225,IF($C$4,N225,IF(O225&lt;&gt;"",O225,F225))))))))))</f>
        <v>Team 1</v>
      </c>
      <c r="F225" s="470" t="s">
        <v>1550</v>
      </c>
      <c r="G225" s="471" t="s">
        <v>1551</v>
      </c>
      <c r="H225" s="472" t="s">
        <v>1552</v>
      </c>
      <c r="I225" s="473" t="s">
        <v>1553</v>
      </c>
      <c r="J225" s="472" t="s">
        <v>1550</v>
      </c>
      <c r="K225" s="555" t="s">
        <v>1550</v>
      </c>
      <c r="L225" s="556" t="s">
        <v>1554</v>
      </c>
      <c r="M225" s="473" t="s">
        <v>1555</v>
      </c>
      <c r="N225" s="557" t="s">
        <v>1556</v>
      </c>
      <c r="O225" s="558"/>
    </row>
    <row r="226" customFormat="false" ht="14.25" hidden="false" customHeight="true" outlineLevel="0" collapsed="false">
      <c r="E226" s="462" t="str">
        <f aca="false">IF($C$3,F226,IF($C$11,G226,IF($C$9,H226,IF($C$7,I226,IF($C$8,J226,IF($C$6,K226,IF($C$5,L226,IF($C$10,M226,IF($C$4,N226,IF(O226&lt;&gt;"",O226,F226))))))))))</f>
        <v>Team 2</v>
      </c>
      <c r="F226" s="470" t="s">
        <v>1557</v>
      </c>
      <c r="G226" s="471" t="s">
        <v>1558</v>
      </c>
      <c r="H226" s="472" t="s">
        <v>1559</v>
      </c>
      <c r="I226" s="473" t="s">
        <v>1560</v>
      </c>
      <c r="J226" s="472" t="s">
        <v>1557</v>
      </c>
      <c r="K226" s="555" t="s">
        <v>1557</v>
      </c>
      <c r="L226" s="556" t="s">
        <v>1561</v>
      </c>
      <c r="M226" s="473" t="s">
        <v>1562</v>
      </c>
      <c r="N226" s="557" t="s">
        <v>1563</v>
      </c>
      <c r="O226" s="558"/>
    </row>
    <row r="227" customFormat="false" ht="14.25" hidden="false" customHeight="true" outlineLevel="0" collapsed="false">
      <c r="E227" s="462" t="str">
        <f aca="false">IF($C$3,F227,IF($C$11,G227,IF($C$9,H227,IF($C$7,I227,IF($C$8,J227,IF($C$6,K227,IF($C$5,L227,IF($C$10,M227,IF($C$4,N227,IF(O227&lt;&gt;"",O227,F227))))))))))</f>
        <v>Round of 16</v>
      </c>
      <c r="F227" s="470" t="s">
        <v>1220</v>
      </c>
      <c r="G227" s="471" t="s">
        <v>1221</v>
      </c>
      <c r="H227" s="472" t="s">
        <v>1222</v>
      </c>
      <c r="I227" s="473" t="s">
        <v>1564</v>
      </c>
      <c r="J227" s="472" t="s">
        <v>1224</v>
      </c>
      <c r="K227" s="559" t="s">
        <v>1225</v>
      </c>
      <c r="L227" s="556" t="s">
        <v>1565</v>
      </c>
      <c r="M227" s="473" t="s">
        <v>1566</v>
      </c>
      <c r="N227" s="557" t="s">
        <v>1228</v>
      </c>
      <c r="O227" s="558"/>
    </row>
    <row r="228" customFormat="false" ht="14.25" hidden="false" customHeight="true" outlineLevel="0" collapsed="false">
      <c r="E228" s="462" t="str">
        <f aca="false">IF($C$3,F228,IF($C$11,G228,IF($C$9,H228,IF($C$7,I228,IF($C$8,J228,IF($C$6,K228,IF($C$5,L228,IF($C$10,M228,IF($C$4,N228,IF(O228&lt;&gt;"",O228,F228))))))))))</f>
        <v>Quarter final</v>
      </c>
      <c r="F228" s="470" t="s">
        <v>1229</v>
      </c>
      <c r="G228" s="471" t="s">
        <v>1230</v>
      </c>
      <c r="H228" s="472" t="s">
        <v>1231</v>
      </c>
      <c r="I228" s="473" t="s">
        <v>1232</v>
      </c>
      <c r="J228" s="472" t="s">
        <v>1233</v>
      </c>
      <c r="K228" s="559" t="s">
        <v>1234</v>
      </c>
      <c r="L228" s="556" t="s">
        <v>1235</v>
      </c>
      <c r="M228" s="473" t="s">
        <v>1567</v>
      </c>
      <c r="N228" s="557" t="s">
        <v>1237</v>
      </c>
      <c r="O228" s="558"/>
    </row>
    <row r="229" customFormat="false" ht="14.25" hidden="false" customHeight="true" outlineLevel="0" collapsed="false">
      <c r="E229" s="462" t="str">
        <f aca="false">IF($C$3,F229,IF($C$11,G229,IF($C$9,H229,IF($C$7,I229,IF($C$8,J229,IF($C$6,K229,IF($C$5,L229,IF($C$10,M229,IF($C$4,N229,IF(O229&lt;&gt;"",O229,F229))))))))))</f>
        <v>Semi-Final</v>
      </c>
      <c r="F229" s="470" t="s">
        <v>1238</v>
      </c>
      <c r="G229" s="471" t="s">
        <v>1239</v>
      </c>
      <c r="H229" s="472" t="s">
        <v>1240</v>
      </c>
      <c r="I229" s="473" t="s">
        <v>1241</v>
      </c>
      <c r="J229" s="472" t="s">
        <v>1242</v>
      </c>
      <c r="K229" s="559" t="s">
        <v>1243</v>
      </c>
      <c r="L229" s="556" t="s">
        <v>1244</v>
      </c>
      <c r="M229" s="473" t="s">
        <v>1568</v>
      </c>
      <c r="N229" s="557" t="s">
        <v>1246</v>
      </c>
      <c r="O229" s="558"/>
    </row>
    <row r="230" customFormat="false" ht="14.25" hidden="false" customHeight="true" outlineLevel="0" collapsed="false">
      <c r="E230" s="462" t="str">
        <f aca="false">IF($C$3,F230,IF($C$11,G230,IF($C$9,H230,IF($C$7,I230,IF($C$8,J230,IF($C$6,K230,IF($C$5,L230,IF($C$10,M230,IF($C$4,N230,IF(O230&lt;&gt;"",O230,F230))))))))))</f>
        <v>Date</v>
      </c>
      <c r="F230" s="470" t="s">
        <v>1569</v>
      </c>
      <c r="G230" s="471" t="s">
        <v>1570</v>
      </c>
      <c r="H230" s="472" t="s">
        <v>1571</v>
      </c>
      <c r="I230" s="473" t="s">
        <v>1569</v>
      </c>
      <c r="J230" s="472" t="s">
        <v>1572</v>
      </c>
      <c r="K230" s="555" t="s">
        <v>1572</v>
      </c>
      <c r="L230" s="556" t="s">
        <v>1573</v>
      </c>
      <c r="M230" s="473" t="s">
        <v>1571</v>
      </c>
      <c r="N230" s="557" t="s">
        <v>1574</v>
      </c>
      <c r="O230" s="558"/>
    </row>
    <row r="231" customFormat="false" ht="14.25" hidden="false" customHeight="true" outlineLevel="0" collapsed="false">
      <c r="E231" s="462" t="str">
        <f aca="false">IF($C$3,F231,IF($C$11,G231,IF($C$9,H231,IF($C$7,I231,IF($C$8,J231,IF($C$6,K231,IF($C$5,L231,IF($C$10,M231,IF($C$4,N231,IF(O231&lt;&gt;"",O231,F231))))))))))</f>
        <v>Color favorites</v>
      </c>
      <c r="F231" s="470" t="s">
        <v>1575</v>
      </c>
      <c r="G231" s="471" t="s">
        <v>1576</v>
      </c>
      <c r="H231" s="472" t="s">
        <v>1577</v>
      </c>
      <c r="I231" s="473" t="s">
        <v>1578</v>
      </c>
      <c r="J231" s="472" t="s">
        <v>1579</v>
      </c>
      <c r="K231" s="555" t="s">
        <v>1580</v>
      </c>
      <c r="L231" s="556" t="s">
        <v>1581</v>
      </c>
      <c r="M231" s="473" t="s">
        <v>1582</v>
      </c>
      <c r="N231" s="557" t="s">
        <v>1583</v>
      </c>
      <c r="O231" s="558"/>
    </row>
    <row r="232" customFormat="false" ht="14.25" hidden="false" customHeight="true" outlineLevel="0" collapsed="false">
      <c r="E232" s="462" t="str">
        <f aca="false">IF($C$3,F232,IF($C$11,G232,IF($C$9,H232,IF($C$7,I232,IF($C$8,J232,IF($C$6,K232,IF($C$5,L232,IF($C$10,M232,IF($C$4,N232,IF(O232&lt;&gt;"",O232,F232))))))))))</f>
        <v>Enter the group code here</v>
      </c>
      <c r="F232" s="560" t="s">
        <v>1584</v>
      </c>
      <c r="G232" s="561" t="s">
        <v>1585</v>
      </c>
      <c r="H232" s="562" t="s">
        <v>1586</v>
      </c>
      <c r="I232" s="563" t="s">
        <v>1587</v>
      </c>
      <c r="J232" s="562" t="s">
        <v>1588</v>
      </c>
      <c r="K232" s="555" t="s">
        <v>1589</v>
      </c>
      <c r="L232" s="564" t="s">
        <v>1590</v>
      </c>
      <c r="M232" s="563" t="s">
        <v>1591</v>
      </c>
      <c r="N232" s="565" t="s">
        <v>1592</v>
      </c>
      <c r="O232" s="558"/>
    </row>
    <row r="233" customFormat="false" ht="14.25" hidden="false" customHeight="true" outlineLevel="0" collapsed="false">
      <c r="E233" s="462" t="n">
        <f aca="false">IF($C$3,F233,IF($C$11,G233,IF($C$9,H233,IF($C$7,I233,IF($C$8,J233,IF($C$6,K233,IF($C$5,L233,IF($C$10,M233,IF($C$4,N233,IF(O233&lt;&gt;"",O233,F233))))))))))</f>
        <v>0</v>
      </c>
      <c r="F233" s="478"/>
      <c r="G233" s="479"/>
      <c r="H233" s="480"/>
      <c r="I233" s="481"/>
      <c r="J233" s="480"/>
      <c r="K233" s="566"/>
      <c r="L233" s="567"/>
      <c r="M233" s="481"/>
      <c r="N233" s="483"/>
      <c r="O233" s="568"/>
    </row>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4">
    <mergeCell ref="F1:J1"/>
    <mergeCell ref="F2:J2"/>
    <mergeCell ref="D3:D4"/>
    <mergeCell ref="E3:E4"/>
    <mergeCell ref="F3:F4"/>
    <mergeCell ref="G3:G4"/>
    <mergeCell ref="H3:H4"/>
    <mergeCell ref="I3:I4"/>
    <mergeCell ref="J3:J4"/>
    <mergeCell ref="K3:K4"/>
    <mergeCell ref="L3:L4"/>
    <mergeCell ref="M3:M4"/>
    <mergeCell ref="N3:N4"/>
    <mergeCell ref="O3:O4"/>
  </mergeCells>
  <conditionalFormatting sqref="D3:D4">
    <cfRule type="expression" priority="2" aboveAverage="0" equalAverage="0" bottom="0" percent="0" rank="0" text="" dxfId="11">
      <formula>#ref!</formula>
    </cfRule>
  </conditionalFormatting>
  <conditionalFormatting sqref="F3:F4">
    <cfRule type="expression" priority="3" aboveAverage="0" equalAverage="0" bottom="0" percent="0" rank="0" text="" dxfId="12">
      <formula>$C$3</formula>
    </cfRule>
  </conditionalFormatting>
  <conditionalFormatting sqref="G3:G4">
    <cfRule type="expression" priority="4" aboveAverage="0" equalAverage="0" bottom="0" percent="0" rank="0" text="" dxfId="12">
      <formula>$C$11</formula>
    </cfRule>
  </conditionalFormatting>
  <conditionalFormatting sqref="H3:H4">
    <cfRule type="expression" priority="5" aboveAverage="0" equalAverage="0" bottom="0" percent="0" rank="0" text="" dxfId="12">
      <formula>$C$9</formula>
    </cfRule>
  </conditionalFormatting>
  <conditionalFormatting sqref="I3:I4">
    <cfRule type="expression" priority="6" aboveAverage="0" equalAverage="0" bottom="0" percent="0" rank="0" text="" dxfId="12">
      <formula>$C$7</formula>
    </cfRule>
  </conditionalFormatting>
  <conditionalFormatting sqref="J3:J4">
    <cfRule type="expression" priority="7" aboveAverage="0" equalAverage="0" bottom="0" percent="0" rank="0" text="" dxfId="12">
      <formula>$C$8</formula>
    </cfRule>
  </conditionalFormatting>
  <conditionalFormatting sqref="K3:K4">
    <cfRule type="expression" priority="8" aboveAverage="0" equalAverage="0" bottom="0" percent="0" rank="0" text="" dxfId="12">
      <formula>$C$6</formula>
    </cfRule>
  </conditionalFormatting>
  <conditionalFormatting sqref="L3:L4">
    <cfRule type="expression" priority="9" aboveAverage="0" equalAverage="0" bottom="0" percent="0" rank="0" text="" dxfId="13">
      <formula>$C$5</formula>
    </cfRule>
  </conditionalFormatting>
  <conditionalFormatting sqref="M3:M4">
    <cfRule type="expression" priority="10" aboveAverage="0" equalAverage="0" bottom="0" percent="0" rank="0" text="" dxfId="13">
      <formula>$C$10</formula>
    </cfRule>
  </conditionalFormatting>
  <conditionalFormatting sqref="N3:N4">
    <cfRule type="expression" priority="11" aboveAverage="0" equalAverage="0" bottom="0" percent="0" rank="0" text="" dxfId="13">
      <formula>$C$4</formula>
    </cfRule>
  </conditionalFormatting>
  <conditionalFormatting sqref="O3:O4">
    <cfRule type="expression" priority="12" aboveAverage="0" equalAverage="0" bottom="0" percent="0" rank="0" text="" dxfId="12">
      <formula>$C$12</formula>
    </cfRule>
  </conditionalFormatting>
  <dataValidations count="2">
    <dataValidation allowBlank="true" errorStyle="stop" operator="between" showDropDown="false" showErrorMessage="true" showInputMessage="false" sqref="Q2" type="decimal">
      <formula1>1</formula1>
      <formula2>5</formula2>
    </dataValidation>
    <dataValidation allowBlank="true" errorStyle="stop" operator="between" prompt="Language - Invalid language" showDropDown="false" showErrorMessage="true" showInputMessage="true" sqref="N1" type="list">
      <formula1>$B$3:$B$12</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0"/>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28"/>
    <col collapsed="false" customWidth="true" hidden="true" outlineLevel="0" max="2" min="2" style="1" width="11.38"/>
    <col collapsed="false" customWidth="true" hidden="false" outlineLevel="0" max="3" min="3" style="1" width="11.38"/>
    <col collapsed="false" customWidth="true" hidden="false" outlineLevel="0" max="4" min="4" style="1" width="13.13"/>
    <col collapsed="false" customWidth="true" hidden="true" outlineLevel="0" max="5" min="5" style="1" width="5.13"/>
    <col collapsed="false" customWidth="true" hidden="false" outlineLevel="0" max="6" min="6" style="1" width="11.38"/>
    <col collapsed="false" customWidth="true" hidden="false" outlineLevel="0" max="7" min="7" style="1" width="20.38"/>
    <col collapsed="false" customWidth="true" hidden="false" outlineLevel="0" max="8" min="8" style="1" width="15.63"/>
    <col collapsed="false" customWidth="true" hidden="false" outlineLevel="0" max="9" min="9" style="1" width="17"/>
    <col collapsed="false" customWidth="true" hidden="false" outlineLevel="0" max="10" min="10" style="1" width="20.26"/>
    <col collapsed="false" customWidth="true" hidden="true" outlineLevel="0" max="11" min="11" style="1" width="25.87"/>
    <col collapsed="false" customWidth="true" hidden="true" outlineLevel="0" max="12" min="12" style="1" width="15.87"/>
    <col collapsed="false" customWidth="true" hidden="true" outlineLevel="0" max="13" min="13" style="1" width="16.63"/>
    <col collapsed="false" customWidth="true" hidden="true" outlineLevel="0" max="14" min="14" style="1" width="16.87"/>
    <col collapsed="false" customWidth="true" hidden="false" outlineLevel="0" max="26" min="15" style="1" width="14.38"/>
  </cols>
  <sheetData>
    <row r="1" customFormat="false" ht="36.75" hidden="false" customHeight="true" outlineLevel="0" collapsed="false">
      <c r="A1" s="431" t="str">
        <f aca="false">Language!$E$87</f>
        <v>Choose time zone</v>
      </c>
      <c r="B1" s="431"/>
      <c r="C1" s="431"/>
      <c r="D1" s="431"/>
      <c r="E1" s="431"/>
      <c r="F1" s="431"/>
      <c r="G1" s="569" t="str">
        <f aca="false">Language!$E$143</f>
        <v>Click here and
choose time zone:</v>
      </c>
      <c r="H1" s="455" t="s">
        <v>1593</v>
      </c>
      <c r="I1" s="456" t="s">
        <v>1594</v>
      </c>
    </row>
    <row r="2" customFormat="false" ht="14.25" hidden="false" customHeight="true" outlineLevel="0" collapsed="false"/>
    <row r="3" customFormat="false" ht="14.25" hidden="false" customHeight="true" outlineLevel="0" collapsed="false">
      <c r="C3" s="294"/>
      <c r="D3" s="33"/>
    </row>
    <row r="4" customFormat="false" ht="14.25" hidden="false" customHeight="true" outlineLevel="0" collapsed="false">
      <c r="B4" s="294" t="n">
        <v>-12</v>
      </c>
      <c r="C4" s="570" t="s">
        <v>1595</v>
      </c>
      <c r="D4" s="571" t="s">
        <v>1596</v>
      </c>
      <c r="E4" s="125" t="n">
        <f aca="false">$B4/24</f>
        <v>-0.5</v>
      </c>
      <c r="F4" s="572"/>
      <c r="G4" s="573" t="str">
        <f aca="false">Language!$E$147</f>
        <v>For daylight saving time, the time zone must be adjusted accordingly (e.g. UTC+2 instead of UTC+1)</v>
      </c>
      <c r="H4" s="573"/>
      <c r="I4" s="573"/>
      <c r="J4" s="574"/>
    </row>
    <row r="5" customFormat="false" ht="15" hidden="false" customHeight="true" outlineLevel="0" collapsed="false">
      <c r="B5" s="294" t="n">
        <v>-11</v>
      </c>
      <c r="C5" s="570" t="s">
        <v>1597</v>
      </c>
      <c r="D5" s="571"/>
      <c r="E5" s="125" t="n">
        <f aca="false">$B5/24</f>
        <v>-0.458333333333333</v>
      </c>
      <c r="G5" s="573"/>
      <c r="H5" s="573"/>
      <c r="I5" s="573"/>
      <c r="J5" s="575"/>
      <c r="K5" s="576" t="str">
        <f aca="false">Language!$E$144</f>
        <v>Time zone of
the host country:</v>
      </c>
      <c r="L5" s="455" t="s">
        <v>1593</v>
      </c>
      <c r="M5" s="33"/>
      <c r="N5" s="33"/>
    </row>
    <row r="6" customFormat="false" ht="14.25" hidden="false" customHeight="true" outlineLevel="0" collapsed="false">
      <c r="B6" s="294" t="n">
        <v>-10</v>
      </c>
      <c r="C6" s="570" t="s">
        <v>1598</v>
      </c>
      <c r="D6" s="571" t="s">
        <v>1599</v>
      </c>
      <c r="E6" s="125" t="n">
        <f aca="false">$B6/24</f>
        <v>-0.416666666666667</v>
      </c>
      <c r="G6" s="573"/>
      <c r="H6" s="573"/>
      <c r="I6" s="573"/>
      <c r="J6" s="575"/>
      <c r="K6" s="576"/>
      <c r="L6" s="455"/>
      <c r="M6" s="33"/>
      <c r="N6" s="33"/>
    </row>
    <row r="7" customFormat="false" ht="14.25" hidden="false" customHeight="true" outlineLevel="0" collapsed="false">
      <c r="B7" s="294" t="n">
        <v>-9</v>
      </c>
      <c r="C7" s="570" t="s">
        <v>1600</v>
      </c>
      <c r="D7" s="571" t="s">
        <v>1601</v>
      </c>
      <c r="E7" s="125" t="n">
        <f aca="false">$B7/24</f>
        <v>-0.375</v>
      </c>
      <c r="G7" s="290"/>
      <c r="I7" s="294"/>
      <c r="J7" s="575"/>
      <c r="K7" s="575"/>
      <c r="L7" s="33"/>
      <c r="M7" s="33"/>
      <c r="N7" s="33"/>
    </row>
    <row r="8" customFormat="false" ht="14.25" hidden="false" customHeight="true" outlineLevel="0" collapsed="false">
      <c r="B8" s="294" t="n">
        <v>-8</v>
      </c>
      <c r="C8" s="570" t="s">
        <v>1602</v>
      </c>
      <c r="D8" s="571" t="s">
        <v>1603</v>
      </c>
      <c r="E8" s="125" t="n">
        <f aca="false">$B8/24</f>
        <v>-0.333333333333333</v>
      </c>
      <c r="I8" s="294"/>
      <c r="J8" s="575"/>
      <c r="K8" s="575"/>
      <c r="L8" s="33"/>
      <c r="M8" s="33"/>
      <c r="N8" s="33"/>
    </row>
    <row r="9" customFormat="false" ht="14.25" hidden="false" customHeight="true" outlineLevel="0" collapsed="false">
      <c r="B9" s="294" t="n">
        <v>-7</v>
      </c>
      <c r="C9" s="570" t="s">
        <v>1604</v>
      </c>
      <c r="D9" s="571" t="s">
        <v>1605</v>
      </c>
      <c r="E9" s="125" t="n">
        <f aca="false">$B9/24</f>
        <v>-0.291666666666667</v>
      </c>
      <c r="I9" s="294"/>
      <c r="J9" s="575"/>
      <c r="K9" s="575"/>
      <c r="L9" s="33"/>
      <c r="M9" s="33"/>
      <c r="N9" s="33"/>
    </row>
    <row r="10" customFormat="false" ht="15" hidden="false" customHeight="true" outlineLevel="0" collapsed="false">
      <c r="B10" s="294" t="n">
        <v>-6</v>
      </c>
      <c r="C10" s="570" t="s">
        <v>1606</v>
      </c>
      <c r="D10" s="571" t="s">
        <v>1607</v>
      </c>
      <c r="E10" s="125" t="n">
        <f aca="false">$B10/24</f>
        <v>-0.25</v>
      </c>
      <c r="J10" s="575"/>
      <c r="K10" s="575"/>
      <c r="L10" s="33"/>
      <c r="M10" s="33"/>
      <c r="N10" s="33"/>
    </row>
    <row r="11" customFormat="false" ht="14.25" hidden="false" customHeight="true" outlineLevel="0" collapsed="false">
      <c r="B11" s="294" t="n">
        <v>-5</v>
      </c>
      <c r="C11" s="570" t="s">
        <v>1608</v>
      </c>
      <c r="D11" s="571" t="s">
        <v>1609</v>
      </c>
      <c r="E11" s="125" t="n">
        <f aca="false">$B11/24</f>
        <v>-0.208333333333333</v>
      </c>
      <c r="J11" s="294"/>
      <c r="K11" s="575"/>
      <c r="L11" s="33"/>
      <c r="M11" s="33"/>
      <c r="N11" s="33"/>
    </row>
    <row r="12" customFormat="false" ht="14.25" hidden="false" customHeight="true" outlineLevel="0" collapsed="false">
      <c r="B12" s="294" t="n">
        <v>-4</v>
      </c>
      <c r="C12" s="570" t="s">
        <v>1610</v>
      </c>
      <c r="D12" s="571" t="s">
        <v>1611</v>
      </c>
      <c r="E12" s="125" t="n">
        <f aca="false">$B12/24</f>
        <v>-0.166666666666667</v>
      </c>
      <c r="J12" s="575"/>
      <c r="K12" s="575"/>
      <c r="L12" s="33"/>
      <c r="M12" s="33"/>
      <c r="N12" s="33"/>
    </row>
    <row r="13" customFormat="false" ht="14.25" hidden="false" customHeight="true" outlineLevel="0" collapsed="false">
      <c r="B13" s="294" t="n">
        <v>-3.5</v>
      </c>
      <c r="C13" s="570" t="s">
        <v>1612</v>
      </c>
      <c r="D13" s="571" t="s">
        <v>1613</v>
      </c>
      <c r="E13" s="125" t="n">
        <f aca="false">$B13/24</f>
        <v>-0.145833333333333</v>
      </c>
      <c r="I13" s="294"/>
      <c r="J13" s="575"/>
      <c r="K13" s="575"/>
      <c r="L13" s="33"/>
      <c r="M13" s="33"/>
      <c r="N13" s="33"/>
    </row>
    <row r="14" customFormat="false" ht="14.25" hidden="false" customHeight="true" outlineLevel="0" collapsed="false">
      <c r="B14" s="294" t="n">
        <v>-3</v>
      </c>
      <c r="C14" s="570" t="s">
        <v>1614</v>
      </c>
      <c r="D14" s="571"/>
      <c r="E14" s="125" t="n">
        <f aca="false">$B14/24</f>
        <v>-0.125</v>
      </c>
      <c r="I14" s="294"/>
      <c r="J14" s="575"/>
      <c r="K14" s="575"/>
      <c r="L14" s="33"/>
      <c r="M14" s="33"/>
      <c r="N14" s="33"/>
    </row>
    <row r="15" customFormat="false" ht="14.25" hidden="false" customHeight="true" outlineLevel="0" collapsed="false">
      <c r="B15" s="294" t="n">
        <v>-2</v>
      </c>
      <c r="C15" s="570" t="s">
        <v>1615</v>
      </c>
      <c r="D15" s="571"/>
      <c r="E15" s="125" t="n">
        <f aca="false">$B15/24</f>
        <v>-0.0833333333333333</v>
      </c>
      <c r="I15" s="294"/>
      <c r="J15" s="575"/>
      <c r="K15" s="575"/>
      <c r="L15" s="33"/>
      <c r="M15" s="33"/>
      <c r="N15" s="33"/>
    </row>
    <row r="16" customFormat="false" ht="14.25" hidden="false" customHeight="true" outlineLevel="0" collapsed="false">
      <c r="B16" s="294" t="n">
        <v>-1</v>
      </c>
      <c r="C16" s="570" t="s">
        <v>1616</v>
      </c>
      <c r="D16" s="571"/>
      <c r="E16" s="125" t="n">
        <f aca="false">$B16/24</f>
        <v>-0.0416666666666667</v>
      </c>
      <c r="I16" s="294"/>
      <c r="J16" s="575"/>
      <c r="K16" s="575"/>
      <c r="L16" s="33"/>
      <c r="M16" s="33"/>
      <c r="N16" s="33"/>
    </row>
    <row r="17" customFormat="false" ht="14.25" hidden="false" customHeight="true" outlineLevel="0" collapsed="false">
      <c r="B17" s="294" t="n">
        <v>0</v>
      </c>
      <c r="C17" s="570" t="s">
        <v>1617</v>
      </c>
      <c r="D17" s="571" t="s">
        <v>1618</v>
      </c>
      <c r="E17" s="125" t="n">
        <f aca="false">$B17/24</f>
        <v>0</v>
      </c>
      <c r="I17" s="294"/>
      <c r="J17" s="575"/>
      <c r="K17" s="575"/>
      <c r="L17" s="33"/>
      <c r="M17" s="33"/>
      <c r="N17" s="33"/>
    </row>
    <row r="18" customFormat="false" ht="14.25" hidden="false" customHeight="true" outlineLevel="0" collapsed="false">
      <c r="B18" s="294" t="n">
        <v>1</v>
      </c>
      <c r="C18" s="570" t="s">
        <v>1619</v>
      </c>
      <c r="D18" s="571" t="s">
        <v>1620</v>
      </c>
      <c r="E18" s="125" t="n">
        <f aca="false">$B18/24</f>
        <v>0.0416666666666667</v>
      </c>
      <c r="I18" s="577"/>
      <c r="J18" s="294"/>
      <c r="K18" s="575"/>
      <c r="L18" s="33"/>
      <c r="M18" s="33"/>
      <c r="N18" s="33"/>
    </row>
    <row r="19" customFormat="false" ht="14.25" hidden="false" customHeight="true" outlineLevel="0" collapsed="false">
      <c r="B19" s="294" t="n">
        <v>2</v>
      </c>
      <c r="C19" s="570" t="s">
        <v>1593</v>
      </c>
      <c r="D19" s="571" t="s">
        <v>1621</v>
      </c>
      <c r="E19" s="125" t="n">
        <f aca="false">$B19/24</f>
        <v>0.0833333333333333</v>
      </c>
      <c r="I19" s="294"/>
      <c r="J19" s="575"/>
      <c r="K19" s="575"/>
      <c r="L19" s="33"/>
      <c r="M19" s="33"/>
      <c r="N19" s="33"/>
    </row>
    <row r="20" customFormat="false" ht="14.25" hidden="false" customHeight="true" outlineLevel="0" collapsed="false">
      <c r="B20" s="294" t="n">
        <v>3</v>
      </c>
      <c r="C20" s="570" t="s">
        <v>1622</v>
      </c>
      <c r="D20" s="571" t="s">
        <v>1623</v>
      </c>
      <c r="E20" s="125" t="n">
        <f aca="false">$B20/24</f>
        <v>0.125</v>
      </c>
      <c r="I20" s="294"/>
      <c r="J20" s="575"/>
      <c r="K20" s="575"/>
      <c r="L20" s="33"/>
      <c r="M20" s="33"/>
      <c r="N20" s="33"/>
    </row>
    <row r="21" customFormat="false" ht="14.25" hidden="false" customHeight="true" outlineLevel="0" collapsed="false">
      <c r="B21" s="294" t="n">
        <v>3.5</v>
      </c>
      <c r="C21" s="570" t="s">
        <v>1624</v>
      </c>
      <c r="D21" s="571" t="s">
        <v>1625</v>
      </c>
      <c r="E21" s="125" t="n">
        <f aca="false">$B21/24</f>
        <v>0.145833333333333</v>
      </c>
      <c r="I21" s="294"/>
      <c r="J21" s="575"/>
      <c r="K21" s="575"/>
      <c r="L21" s="33"/>
      <c r="M21" s="33"/>
      <c r="N21" s="33"/>
    </row>
    <row r="22" customFormat="false" ht="14.25" hidden="false" customHeight="true" outlineLevel="0" collapsed="false">
      <c r="B22" s="294" t="n">
        <v>4</v>
      </c>
      <c r="C22" s="570" t="s">
        <v>1626</v>
      </c>
      <c r="D22" s="571"/>
      <c r="E22" s="125" t="n">
        <f aca="false">$B22/24</f>
        <v>0.166666666666667</v>
      </c>
      <c r="I22" s="294"/>
      <c r="J22" s="575"/>
      <c r="K22" s="575"/>
      <c r="L22" s="33"/>
      <c r="M22" s="33"/>
      <c r="N22" s="33"/>
    </row>
    <row r="23" customFormat="false" ht="14.25" hidden="false" customHeight="true" outlineLevel="0" collapsed="false">
      <c r="B23" s="294" t="n">
        <v>4.5</v>
      </c>
      <c r="C23" s="570" t="s">
        <v>1627</v>
      </c>
      <c r="D23" s="571"/>
      <c r="E23" s="125" t="n">
        <f aca="false">$B23/24</f>
        <v>0.1875</v>
      </c>
      <c r="I23" s="294"/>
      <c r="J23" s="575"/>
      <c r="K23" s="575"/>
      <c r="L23" s="33"/>
      <c r="M23" s="33"/>
      <c r="N23" s="33"/>
    </row>
    <row r="24" customFormat="false" ht="14.25" hidden="false" customHeight="true" outlineLevel="0" collapsed="false">
      <c r="B24" s="294" t="n">
        <v>5</v>
      </c>
      <c r="C24" s="570" t="s">
        <v>1628</v>
      </c>
      <c r="D24" s="571"/>
      <c r="E24" s="125" t="n">
        <f aca="false">$B24/24</f>
        <v>0.208333333333333</v>
      </c>
      <c r="I24" s="294"/>
      <c r="J24" s="575"/>
      <c r="K24" s="575"/>
      <c r="L24" s="33"/>
      <c r="M24" s="33"/>
      <c r="N24" s="33"/>
    </row>
    <row r="25" customFormat="false" ht="14.25" hidden="false" customHeight="true" outlineLevel="0" collapsed="false">
      <c r="B25" s="294" t="n">
        <v>5.5</v>
      </c>
      <c r="C25" s="570" t="s">
        <v>1629</v>
      </c>
      <c r="D25" s="571" t="s">
        <v>1630</v>
      </c>
      <c r="E25" s="125" t="n">
        <f aca="false">$B25/24</f>
        <v>0.229166666666667</v>
      </c>
      <c r="I25" s="577"/>
      <c r="J25" s="294"/>
      <c r="K25" s="575"/>
      <c r="L25" s="33"/>
      <c r="M25" s="33"/>
      <c r="N25" s="33"/>
    </row>
    <row r="26" customFormat="false" ht="14.25" hidden="false" customHeight="true" outlineLevel="0" collapsed="false">
      <c r="B26" s="294" t="n">
        <v>5.75</v>
      </c>
      <c r="C26" s="570" t="s">
        <v>1631</v>
      </c>
      <c r="D26" s="571"/>
      <c r="E26" s="125" t="n">
        <f aca="false">$B26/24</f>
        <v>0.239583333333333</v>
      </c>
      <c r="I26" s="294"/>
      <c r="J26" s="575"/>
      <c r="K26" s="575"/>
      <c r="L26" s="33"/>
      <c r="M26" s="33"/>
      <c r="N26" s="33"/>
    </row>
    <row r="27" customFormat="false" ht="14.25" hidden="false" customHeight="true" outlineLevel="0" collapsed="false">
      <c r="B27" s="294" t="n">
        <v>6</v>
      </c>
      <c r="C27" s="570" t="s">
        <v>1632</v>
      </c>
      <c r="D27" s="571"/>
      <c r="E27" s="125" t="n">
        <f aca="false">$B27/24</f>
        <v>0.25</v>
      </c>
      <c r="I27" s="294"/>
      <c r="J27" s="575"/>
      <c r="K27" s="575"/>
      <c r="L27" s="33"/>
      <c r="M27" s="33"/>
      <c r="N27" s="33"/>
    </row>
    <row r="28" customFormat="false" ht="14.25" hidden="false" customHeight="true" outlineLevel="0" collapsed="false">
      <c r="B28" s="294" t="n">
        <v>6.5</v>
      </c>
      <c r="C28" s="570" t="s">
        <v>1633</v>
      </c>
      <c r="D28" s="571"/>
      <c r="E28" s="125" t="n">
        <f aca="false">$B28/24</f>
        <v>0.270833333333333</v>
      </c>
      <c r="I28" s="294"/>
      <c r="J28" s="575"/>
      <c r="K28" s="575"/>
      <c r="L28" s="33"/>
      <c r="M28" s="33"/>
      <c r="N28" s="33"/>
    </row>
    <row r="29" customFormat="false" ht="14.25" hidden="false" customHeight="true" outlineLevel="0" collapsed="false">
      <c r="B29" s="294" t="n">
        <v>7</v>
      </c>
      <c r="C29" s="570" t="s">
        <v>1634</v>
      </c>
      <c r="D29" s="571" t="s">
        <v>1635</v>
      </c>
      <c r="E29" s="125" t="n">
        <f aca="false">$B29/24</f>
        <v>0.291666666666667</v>
      </c>
      <c r="I29" s="294"/>
      <c r="J29" s="575"/>
      <c r="K29" s="575"/>
      <c r="L29" s="33"/>
      <c r="M29" s="33"/>
      <c r="N29" s="33"/>
    </row>
    <row r="30" customFormat="false" ht="14.25" hidden="false" customHeight="true" outlineLevel="0" collapsed="false">
      <c r="B30" s="294" t="n">
        <v>8</v>
      </c>
      <c r="C30" s="570" t="s">
        <v>1636</v>
      </c>
      <c r="D30" s="571" t="s">
        <v>1637</v>
      </c>
      <c r="E30" s="125" t="n">
        <f aca="false">$B30/24</f>
        <v>0.333333333333333</v>
      </c>
      <c r="I30" s="294"/>
      <c r="J30" s="575"/>
      <c r="K30" s="575"/>
      <c r="L30" s="33"/>
      <c r="M30" s="33"/>
      <c r="N30" s="33"/>
    </row>
    <row r="31" customFormat="false" ht="14.25" hidden="false" customHeight="true" outlineLevel="0" collapsed="false">
      <c r="B31" s="294" t="n">
        <v>9</v>
      </c>
      <c r="C31" s="570" t="s">
        <v>1638</v>
      </c>
      <c r="D31" s="571" t="s">
        <v>1639</v>
      </c>
      <c r="E31" s="125" t="n">
        <f aca="false">$B31/24</f>
        <v>0.375</v>
      </c>
      <c r="I31" s="294"/>
      <c r="J31" s="575"/>
      <c r="K31" s="575"/>
      <c r="L31" s="33"/>
      <c r="M31" s="33"/>
      <c r="N31" s="33"/>
    </row>
    <row r="32" customFormat="false" ht="14.25" hidden="false" customHeight="true" outlineLevel="0" collapsed="false">
      <c r="B32" s="294" t="n">
        <v>9.5</v>
      </c>
      <c r="C32" s="570" t="s">
        <v>1640</v>
      </c>
      <c r="D32" s="571" t="s">
        <v>1641</v>
      </c>
      <c r="E32" s="125" t="n">
        <f aca="false">$B32/24</f>
        <v>0.395833333333333</v>
      </c>
      <c r="I32" s="577"/>
      <c r="J32" s="294"/>
      <c r="K32" s="575"/>
      <c r="L32" s="33"/>
      <c r="M32" s="33"/>
      <c r="N32" s="33"/>
    </row>
    <row r="33" customFormat="false" ht="14.25" hidden="false" customHeight="true" outlineLevel="0" collapsed="false">
      <c r="B33" s="294" t="n">
        <v>10</v>
      </c>
      <c r="C33" s="570" t="s">
        <v>1642</v>
      </c>
      <c r="D33" s="571"/>
      <c r="E33" s="125" t="n">
        <f aca="false">$B33/24</f>
        <v>0.416666666666667</v>
      </c>
      <c r="I33" s="294"/>
      <c r="J33" s="575"/>
      <c r="K33" s="575"/>
      <c r="L33" s="33"/>
      <c r="M33" s="33"/>
      <c r="N33" s="33"/>
    </row>
    <row r="34" customFormat="false" ht="14.25" hidden="false" customHeight="true" outlineLevel="0" collapsed="false">
      <c r="B34" s="294" t="n">
        <v>10.5</v>
      </c>
      <c r="C34" s="570" t="s">
        <v>1643</v>
      </c>
      <c r="D34" s="571"/>
      <c r="E34" s="125" t="n">
        <f aca="false">$B34/24</f>
        <v>0.4375</v>
      </c>
      <c r="I34" s="294"/>
      <c r="J34" s="575"/>
      <c r="K34" s="575"/>
      <c r="L34" s="33"/>
      <c r="M34" s="33"/>
      <c r="N34" s="33"/>
    </row>
    <row r="35" customFormat="false" ht="14.25" hidden="false" customHeight="true" outlineLevel="0" collapsed="false">
      <c r="B35" s="294" t="n">
        <v>11</v>
      </c>
      <c r="C35" s="570" t="s">
        <v>1644</v>
      </c>
      <c r="D35" s="571"/>
      <c r="E35" s="125" t="n">
        <f aca="false">$B35/24</f>
        <v>0.458333333333333</v>
      </c>
      <c r="I35" s="294"/>
      <c r="J35" s="575"/>
      <c r="K35" s="575"/>
      <c r="L35" s="33"/>
      <c r="M35" s="33"/>
      <c r="N35" s="33"/>
    </row>
    <row r="36" customFormat="false" ht="14.25" hidden="false" customHeight="true" outlineLevel="0" collapsed="false">
      <c r="B36" s="294" t="n">
        <v>12</v>
      </c>
      <c r="C36" s="570" t="s">
        <v>1645</v>
      </c>
      <c r="D36" s="571" t="s">
        <v>1646</v>
      </c>
      <c r="E36" s="125" t="n">
        <f aca="false">$B36/24</f>
        <v>0.5</v>
      </c>
      <c r="I36" s="294"/>
      <c r="J36" s="575"/>
      <c r="K36" s="575"/>
      <c r="L36" s="33"/>
      <c r="M36" s="33"/>
      <c r="N36" s="33"/>
    </row>
    <row r="37" customFormat="false" ht="14.25" hidden="false" customHeight="true" outlineLevel="0" collapsed="false">
      <c r="B37" s="294" t="n">
        <v>12.75</v>
      </c>
      <c r="C37" s="570" t="s">
        <v>1647</v>
      </c>
      <c r="D37" s="571"/>
      <c r="E37" s="125" t="n">
        <f aca="false">$B37/24</f>
        <v>0.53125</v>
      </c>
      <c r="I37" s="294"/>
      <c r="J37" s="575"/>
      <c r="K37" s="575"/>
      <c r="L37" s="33"/>
      <c r="M37" s="33"/>
      <c r="N37" s="33"/>
    </row>
    <row r="38" customFormat="false" ht="14.25" hidden="false" customHeight="true" outlineLevel="0" collapsed="false">
      <c r="B38" s="294" t="n">
        <v>13</v>
      </c>
      <c r="C38" s="570" t="s">
        <v>1648</v>
      </c>
      <c r="D38" s="571"/>
      <c r="E38" s="125" t="n">
        <f aca="false">$B38/24</f>
        <v>0.541666666666667</v>
      </c>
      <c r="I38" s="294"/>
      <c r="J38" s="575"/>
      <c r="K38" s="575"/>
      <c r="L38" s="33"/>
      <c r="M38" s="33"/>
      <c r="N38" s="33"/>
    </row>
    <row r="39" customFormat="false" ht="14.25" hidden="false" customHeight="true" outlineLevel="0" collapsed="false">
      <c r="B39" s="294" t="n">
        <v>14</v>
      </c>
      <c r="C39" s="570" t="s">
        <v>1649</v>
      </c>
      <c r="D39" s="571"/>
      <c r="E39" s="125" t="n">
        <f aca="false">$B39/24</f>
        <v>0.583333333333333</v>
      </c>
      <c r="I39" s="577"/>
      <c r="J39" s="575"/>
      <c r="K39" s="575"/>
      <c r="L39" s="33"/>
      <c r="M39" s="33"/>
      <c r="N39" s="33"/>
    </row>
    <row r="40" customFormat="false" ht="14.25" hidden="false" customHeight="true" outlineLevel="0" collapsed="false">
      <c r="I40" s="294"/>
      <c r="J40" s="575"/>
      <c r="K40" s="575"/>
      <c r="L40" s="33"/>
      <c r="M40" s="33"/>
      <c r="N40" s="33"/>
    </row>
    <row r="41" customFormat="false" ht="14.25" hidden="false" customHeight="true" outlineLevel="0" collapsed="false">
      <c r="I41" s="294"/>
      <c r="J41" s="575"/>
      <c r="K41" s="575"/>
      <c r="L41" s="33"/>
      <c r="M41" s="33"/>
      <c r="N41" s="33"/>
    </row>
    <row r="42" customFormat="false" ht="14.25" hidden="true" customHeight="true" outlineLevel="0" collapsed="false">
      <c r="I42" s="294"/>
      <c r="J42" s="575"/>
      <c r="K42" s="575"/>
      <c r="L42" s="33"/>
      <c r="M42" s="33"/>
      <c r="N42" s="33"/>
    </row>
    <row r="43" customFormat="false" ht="14.25" hidden="true" customHeight="true" outlineLevel="0" collapsed="false">
      <c r="I43" s="294"/>
      <c r="J43" s="575"/>
      <c r="K43" s="575"/>
      <c r="L43" s="33"/>
      <c r="M43" s="33"/>
      <c r="N43" s="33"/>
    </row>
    <row r="44" customFormat="false" ht="14.25" hidden="true" customHeight="true" outlineLevel="0" collapsed="false">
      <c r="I44" s="294"/>
      <c r="J44" s="575"/>
      <c r="K44" s="575"/>
      <c r="L44" s="33"/>
      <c r="M44" s="33"/>
      <c r="N44" s="33"/>
    </row>
    <row r="45" customFormat="false" ht="14.25" hidden="true" customHeight="true" outlineLevel="0" collapsed="false">
      <c r="I45" s="294"/>
      <c r="J45" s="575"/>
      <c r="K45" s="575"/>
      <c r="L45" s="33"/>
      <c r="M45" s="33"/>
      <c r="N45" s="33"/>
    </row>
    <row r="46" customFormat="false" ht="14.25" hidden="true" customHeight="true" outlineLevel="0" collapsed="false">
      <c r="I46" s="577"/>
      <c r="J46" s="294"/>
      <c r="K46" s="575"/>
      <c r="L46" s="33"/>
      <c r="M46" s="33"/>
      <c r="N46" s="33"/>
    </row>
    <row r="47" customFormat="false" ht="14.25" hidden="true" customHeight="true" outlineLevel="0" collapsed="false">
      <c r="I47" s="294"/>
      <c r="J47" s="575"/>
      <c r="K47" s="575"/>
      <c r="L47" s="33"/>
      <c r="M47" s="33"/>
      <c r="N47" s="33"/>
    </row>
    <row r="48" customFormat="false" ht="14.25" hidden="true" customHeight="true" outlineLevel="0" collapsed="false">
      <c r="I48" s="294"/>
      <c r="J48" s="575"/>
      <c r="K48" s="575"/>
      <c r="L48" s="33"/>
      <c r="M48" s="33"/>
      <c r="N48" s="33"/>
    </row>
    <row r="49" customFormat="false" ht="14.25" hidden="true" customHeight="true" outlineLevel="0" collapsed="false">
      <c r="I49" s="294"/>
      <c r="J49" s="575"/>
      <c r="K49" s="575"/>
      <c r="L49" s="33"/>
      <c r="M49" s="33"/>
      <c r="N49" s="33"/>
    </row>
    <row r="50" customFormat="false" ht="14.25" hidden="true" customHeight="true" outlineLevel="0" collapsed="false">
      <c r="I50" s="294"/>
      <c r="J50" s="575"/>
      <c r="K50" s="575"/>
      <c r="L50" s="33"/>
      <c r="M50" s="33"/>
      <c r="N50" s="33"/>
    </row>
    <row r="51" customFormat="false" ht="14.25" hidden="true" customHeight="true" outlineLevel="0" collapsed="false">
      <c r="I51" s="294"/>
      <c r="J51" s="575"/>
      <c r="K51" s="575"/>
      <c r="L51" s="33"/>
      <c r="M51" s="33"/>
      <c r="N51" s="33"/>
    </row>
    <row r="52" customFormat="false" ht="14.25" hidden="true" customHeight="true" outlineLevel="0" collapsed="false">
      <c r="I52" s="294"/>
      <c r="J52" s="575"/>
      <c r="K52" s="575"/>
      <c r="L52" s="33"/>
      <c r="M52" s="33"/>
      <c r="N52" s="33"/>
    </row>
    <row r="53" customFormat="false" ht="14.25" hidden="true" customHeight="true" outlineLevel="0" collapsed="false">
      <c r="I53" s="577"/>
      <c r="J53" s="294"/>
      <c r="K53" s="575"/>
      <c r="L53" s="33"/>
      <c r="M53" s="33"/>
      <c r="N53" s="33"/>
    </row>
    <row r="54" customFormat="false" ht="14.25" hidden="true" customHeight="true" outlineLevel="0" collapsed="false">
      <c r="I54" s="294"/>
      <c r="J54" s="575"/>
      <c r="K54" s="575"/>
      <c r="L54" s="33"/>
      <c r="M54" s="33"/>
      <c r="N54" s="33"/>
    </row>
    <row r="55" customFormat="false" ht="14.25" hidden="true" customHeight="true" outlineLevel="0" collapsed="false">
      <c r="I55" s="294"/>
      <c r="J55" s="575"/>
      <c r="K55" s="575"/>
      <c r="L55" s="33"/>
      <c r="M55" s="33"/>
      <c r="N55" s="33"/>
    </row>
    <row r="56" customFormat="false" ht="14.25" hidden="true" customHeight="true" outlineLevel="0" collapsed="false">
      <c r="I56" s="294"/>
      <c r="J56" s="575"/>
      <c r="K56" s="575"/>
      <c r="L56" s="33"/>
      <c r="M56" s="33"/>
      <c r="N56" s="33"/>
    </row>
    <row r="57" customFormat="false" ht="14.25" hidden="true" customHeight="true" outlineLevel="0" collapsed="false">
      <c r="I57" s="294"/>
      <c r="J57" s="575"/>
      <c r="K57" s="575"/>
      <c r="L57" s="33"/>
      <c r="M57" s="33"/>
      <c r="N57" s="33"/>
    </row>
    <row r="58" customFormat="false" ht="14.25" hidden="true" customHeight="true" outlineLevel="0" collapsed="false">
      <c r="I58" s="294"/>
      <c r="J58" s="575"/>
      <c r="K58" s="575"/>
      <c r="L58" s="33"/>
      <c r="M58" s="33"/>
      <c r="N58" s="33"/>
    </row>
    <row r="59" customFormat="false" ht="14.25" hidden="true" customHeight="true" outlineLevel="0" collapsed="false">
      <c r="I59" s="294"/>
      <c r="J59" s="575"/>
      <c r="K59" s="575"/>
      <c r="L59" s="33"/>
      <c r="M59" s="33"/>
      <c r="N59" s="33"/>
    </row>
    <row r="60" customFormat="false" ht="14.25" hidden="true" customHeight="true" outlineLevel="0" collapsed="false">
      <c r="I60" s="202"/>
      <c r="J60" s="294"/>
      <c r="K60" s="575"/>
      <c r="L60" s="33"/>
      <c r="M60" s="33"/>
      <c r="N60" s="33"/>
    </row>
    <row r="61" customFormat="false" ht="14.25" hidden="true" customHeight="true" outlineLevel="0" collapsed="false">
      <c r="I61" s="294"/>
      <c r="J61" s="575"/>
      <c r="K61" s="575"/>
      <c r="L61" s="33"/>
      <c r="M61" s="33"/>
      <c r="N61" s="33"/>
    </row>
    <row r="62" customFormat="false" ht="14.25" hidden="true" customHeight="true" outlineLevel="0" collapsed="false">
      <c r="I62" s="294"/>
      <c r="J62" s="575"/>
      <c r="K62" s="575"/>
      <c r="L62" s="33"/>
      <c r="M62" s="33"/>
      <c r="N62" s="33"/>
    </row>
    <row r="63" customFormat="false" ht="14.25" hidden="true" customHeight="true" outlineLevel="0" collapsed="false">
      <c r="I63" s="294"/>
      <c r="J63" s="575"/>
      <c r="K63" s="575"/>
      <c r="L63" s="33"/>
      <c r="M63" s="33"/>
      <c r="N63" s="33"/>
    </row>
    <row r="64" customFormat="false" ht="14.25" hidden="true" customHeight="true" outlineLevel="0" collapsed="false">
      <c r="I64" s="294"/>
      <c r="J64" s="575"/>
      <c r="K64" s="575"/>
      <c r="L64" s="33"/>
      <c r="M64" s="33"/>
      <c r="N64" s="33"/>
    </row>
    <row r="65" customFormat="false" ht="14.25" hidden="true" customHeight="true" outlineLevel="0" collapsed="false">
      <c r="I65" s="294"/>
      <c r="J65" s="575"/>
      <c r="K65" s="575"/>
      <c r="L65" s="33"/>
      <c r="M65" s="33"/>
      <c r="N65" s="33"/>
    </row>
    <row r="66" customFormat="false" ht="14.25" hidden="true" customHeight="true" outlineLevel="0" collapsed="false">
      <c r="I66" s="294"/>
      <c r="J66" s="575"/>
      <c r="K66" s="575"/>
      <c r="L66" s="33"/>
      <c r="M66" s="33"/>
      <c r="N66" s="33"/>
    </row>
    <row r="67" customFormat="false" ht="14.25" hidden="true" customHeight="true" outlineLevel="0" collapsed="false">
      <c r="I67" s="294"/>
      <c r="J67" s="575"/>
      <c r="K67" s="575"/>
      <c r="L67" s="33"/>
      <c r="M67" s="33"/>
      <c r="N67" s="33"/>
    </row>
    <row r="68" customFormat="false" ht="14.25" hidden="true" customHeight="true" outlineLevel="0" collapsed="false">
      <c r="I68" s="294"/>
      <c r="J68" s="575"/>
      <c r="K68" s="575"/>
      <c r="L68" s="33"/>
      <c r="M68" s="33"/>
      <c r="N68" s="33"/>
    </row>
    <row r="69" customFormat="false" ht="14.25" hidden="true" customHeight="true" outlineLevel="0" collapsed="false">
      <c r="I69" s="202"/>
      <c r="J69" s="294"/>
      <c r="K69" s="575"/>
      <c r="L69" s="33"/>
      <c r="M69" s="33"/>
      <c r="N69" s="33"/>
    </row>
    <row r="70" customFormat="false" ht="14.25" hidden="true" customHeight="true" outlineLevel="0" collapsed="false">
      <c r="I70" s="294"/>
      <c r="J70" s="575"/>
      <c r="K70" s="575"/>
      <c r="L70" s="33"/>
      <c r="M70" s="33"/>
      <c r="N70" s="33"/>
    </row>
    <row r="71" customFormat="false" ht="14.25" hidden="true" customHeight="true" outlineLevel="0" collapsed="false">
      <c r="I71" s="294"/>
      <c r="J71" s="575"/>
      <c r="K71" s="575"/>
      <c r="L71" s="33"/>
      <c r="M71" s="33"/>
      <c r="N71" s="33"/>
    </row>
    <row r="72" customFormat="false" ht="14.25" hidden="true" customHeight="true" outlineLevel="0" collapsed="false">
      <c r="I72" s="294"/>
      <c r="J72" s="575"/>
      <c r="K72" s="575"/>
      <c r="L72" s="33"/>
      <c r="M72" s="33"/>
      <c r="N72" s="33"/>
    </row>
    <row r="73" customFormat="false" ht="14.25" hidden="true" customHeight="true" outlineLevel="0" collapsed="false">
      <c r="I73" s="294"/>
      <c r="J73" s="575"/>
      <c r="K73" s="575"/>
      <c r="L73" s="33"/>
      <c r="M73" s="33"/>
      <c r="N73" s="33"/>
    </row>
    <row r="74" customFormat="false" ht="14.25" hidden="true" customHeight="true" outlineLevel="0" collapsed="false">
      <c r="I74" s="202"/>
      <c r="J74" s="294"/>
      <c r="K74" s="575"/>
      <c r="L74" s="33"/>
      <c r="M74" s="33"/>
      <c r="N74" s="33"/>
    </row>
    <row r="75" customFormat="false" ht="14.25" hidden="true" customHeight="true" outlineLevel="0" collapsed="false">
      <c r="I75" s="294"/>
      <c r="J75" s="575"/>
      <c r="K75" s="575"/>
      <c r="L75" s="33"/>
      <c r="M75" s="33"/>
      <c r="N75" s="33"/>
    </row>
    <row r="76" customFormat="false" ht="14.25" hidden="true" customHeight="true" outlineLevel="0" collapsed="false">
      <c r="I76" s="294"/>
      <c r="J76" s="575"/>
      <c r="K76" s="575"/>
      <c r="L76" s="33"/>
      <c r="M76" s="33"/>
      <c r="N76" s="33"/>
    </row>
    <row r="77" customFormat="false" ht="14.25" hidden="true" customHeight="true" outlineLevel="0" collapsed="false">
      <c r="I77" s="202"/>
      <c r="J77" s="294"/>
      <c r="K77" s="575"/>
      <c r="L77" s="33"/>
      <c r="M77" s="33"/>
      <c r="N77" s="33"/>
    </row>
    <row r="78" customFormat="false" ht="14.25" hidden="true" customHeight="true" outlineLevel="0" collapsed="false">
      <c r="I78" s="294"/>
      <c r="J78" s="575"/>
      <c r="K78" s="575"/>
      <c r="L78" s="33"/>
      <c r="M78" s="33"/>
      <c r="N78" s="33"/>
    </row>
    <row r="79" customFormat="false" ht="14.25" hidden="true" customHeight="true" outlineLevel="0" collapsed="false">
      <c r="I79" s="202"/>
      <c r="J79" s="294"/>
      <c r="K79" s="575"/>
      <c r="L79" s="33"/>
      <c r="M79" s="33"/>
      <c r="N79" s="33"/>
    </row>
    <row r="80" customFormat="false" ht="14.25" hidden="true" customHeight="true" outlineLevel="0" collapsed="false">
      <c r="I80" s="294"/>
      <c r="J80" s="575"/>
      <c r="K80" s="575"/>
      <c r="L80" s="33"/>
      <c r="M80" s="33"/>
      <c r="N80" s="33"/>
    </row>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
    <mergeCell ref="A1:F1"/>
    <mergeCell ref="G4:I6"/>
    <mergeCell ref="K5:K6"/>
    <mergeCell ref="L5:L6"/>
  </mergeCells>
  <conditionalFormatting sqref="C4:D39">
    <cfRule type="expression" priority="2" aboveAverage="0" equalAverage="0" bottom="0" percent="0" rank="0" text="" dxfId="14">
      <formula>$H$1=$C4</formula>
    </cfRule>
  </conditionalFormatting>
  <dataValidations count="1">
    <dataValidation allowBlank="true" errorStyle="stop" operator="between" showDropDown="false" showErrorMessage="true" showInputMessage="false" sqref="H1 L5" type="list">
      <formula1>$C$4:$C$39</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T1000"/>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5.13"/>
    <col collapsed="false" customWidth="true" hidden="false" outlineLevel="0" max="2" min="2" style="1" width="8"/>
    <col collapsed="false" customWidth="true" hidden="false" outlineLevel="0" max="7" min="3" style="1" width="11.38"/>
    <col collapsed="false" customWidth="true" hidden="false" outlineLevel="0" max="8" min="8" style="1" width="16.13"/>
    <col collapsed="false" customWidth="true" hidden="false" outlineLevel="0" max="9" min="9" style="1" width="15.13"/>
    <col collapsed="false" customWidth="true" hidden="false" outlineLevel="0" max="10" min="10" style="1" width="6"/>
    <col collapsed="false" customWidth="true" hidden="false" outlineLevel="0" max="19" min="11" style="1" width="11.38"/>
    <col collapsed="false" customWidth="true" hidden="false" outlineLevel="0" max="20" min="20" style="1" width="6.63"/>
    <col collapsed="false" customWidth="true" hidden="false" outlineLevel="0" max="26" min="21" style="1" width="14.38"/>
  </cols>
  <sheetData>
    <row r="1" customFormat="false" ht="14.25" hidden="false" customHeight="true" outlineLevel="0" collapsed="false"/>
    <row r="2" customFormat="false" ht="14.25" hidden="false" customHeight="true" outlineLevel="0" collapsed="false">
      <c r="B2" s="578"/>
      <c r="C2" s="579" t="s">
        <v>1650</v>
      </c>
      <c r="D2" s="579"/>
      <c r="E2" s="579"/>
      <c r="F2" s="579"/>
      <c r="G2" s="579"/>
      <c r="H2" s="579"/>
      <c r="I2" s="580"/>
      <c r="K2" s="578"/>
      <c r="L2" s="579" t="s">
        <v>1651</v>
      </c>
      <c r="M2" s="579"/>
      <c r="N2" s="579"/>
      <c r="O2" s="579"/>
      <c r="P2" s="579"/>
      <c r="Q2" s="579"/>
      <c r="R2" s="581"/>
      <c r="S2" s="581"/>
      <c r="T2" s="580"/>
    </row>
    <row r="3" customFormat="false" ht="14.25" hidden="false" customHeight="true" outlineLevel="0" collapsed="false">
      <c r="B3" s="582"/>
      <c r="C3" s="583"/>
      <c r="D3" s="583"/>
      <c r="E3" s="583"/>
      <c r="F3" s="583"/>
      <c r="G3" s="583"/>
      <c r="H3" s="583"/>
      <c r="I3" s="584"/>
      <c r="K3" s="582"/>
      <c r="L3" s="583"/>
      <c r="M3" s="583"/>
      <c r="N3" s="583"/>
      <c r="O3" s="583"/>
      <c r="P3" s="583"/>
      <c r="Q3" s="583"/>
      <c r="R3" s="583"/>
      <c r="S3" s="583"/>
      <c r="T3" s="584"/>
    </row>
    <row r="4" customFormat="false" ht="14.25" hidden="false" customHeight="true" outlineLevel="0" collapsed="false">
      <c r="B4" s="582"/>
      <c r="C4" s="583"/>
      <c r="D4" s="583"/>
      <c r="E4" s="583"/>
      <c r="F4" s="583"/>
      <c r="G4" s="583"/>
      <c r="H4" s="583"/>
      <c r="I4" s="584"/>
      <c r="K4" s="582"/>
      <c r="L4" s="583"/>
      <c r="M4" s="583"/>
      <c r="N4" s="585"/>
      <c r="O4" s="585"/>
      <c r="P4" s="585"/>
      <c r="Q4" s="585"/>
      <c r="R4" s="585"/>
      <c r="S4" s="585"/>
      <c r="T4" s="584"/>
    </row>
    <row r="5" customFormat="false" ht="14.25" hidden="false" customHeight="true" outlineLevel="0" collapsed="false">
      <c r="B5" s="582"/>
      <c r="C5" s="586" t="s">
        <v>1652</v>
      </c>
      <c r="D5" s="583"/>
      <c r="E5" s="583"/>
      <c r="F5" s="583"/>
      <c r="G5" s="583"/>
      <c r="H5" s="583"/>
      <c r="I5" s="584"/>
      <c r="K5" s="582"/>
      <c r="L5" s="586" t="s">
        <v>1653</v>
      </c>
      <c r="M5" s="583"/>
      <c r="N5" s="585"/>
      <c r="O5" s="585"/>
      <c r="P5" s="585"/>
      <c r="Q5" s="585"/>
      <c r="R5" s="585"/>
      <c r="S5" s="585"/>
      <c r="T5" s="584"/>
    </row>
    <row r="6" customFormat="false" ht="14.25" hidden="false" customHeight="true" outlineLevel="0" collapsed="false">
      <c r="B6" s="582"/>
      <c r="C6" s="583"/>
      <c r="D6" s="583"/>
      <c r="E6" s="583"/>
      <c r="F6" s="583"/>
      <c r="G6" s="583"/>
      <c r="H6" s="583"/>
      <c r="I6" s="584"/>
      <c r="K6" s="582"/>
      <c r="L6" s="583"/>
      <c r="M6" s="583"/>
      <c r="N6" s="585"/>
      <c r="O6" s="585"/>
      <c r="P6" s="585"/>
      <c r="Q6" s="585"/>
      <c r="R6" s="585"/>
      <c r="S6" s="585"/>
      <c r="T6" s="584"/>
    </row>
    <row r="7" customFormat="false" ht="14.25" hidden="false" customHeight="true" outlineLevel="0" collapsed="false">
      <c r="B7" s="582"/>
      <c r="C7" s="587" t="s">
        <v>58</v>
      </c>
      <c r="D7" s="583"/>
      <c r="E7" s="583"/>
      <c r="F7" s="583"/>
      <c r="G7" s="583"/>
      <c r="H7" s="583"/>
      <c r="I7" s="584"/>
      <c r="K7" s="582"/>
      <c r="L7" s="587" t="s">
        <v>58</v>
      </c>
      <c r="M7" s="583"/>
      <c r="N7" s="585"/>
      <c r="O7" s="585"/>
      <c r="P7" s="585"/>
      <c r="Q7" s="585"/>
      <c r="R7" s="585"/>
      <c r="S7" s="585"/>
      <c r="T7" s="584"/>
    </row>
    <row r="8" customFormat="false" ht="14.25" hidden="false" customHeight="true" outlineLevel="0" collapsed="false">
      <c r="B8" s="582"/>
      <c r="C8" s="583" t="s">
        <v>1654</v>
      </c>
      <c r="D8" s="583"/>
      <c r="E8" s="583"/>
      <c r="F8" s="583"/>
      <c r="G8" s="583"/>
      <c r="H8" s="583"/>
      <c r="I8" s="584"/>
      <c r="K8" s="582"/>
      <c r="L8" s="583" t="s">
        <v>1655</v>
      </c>
      <c r="M8" s="583"/>
      <c r="N8" s="585"/>
      <c r="O8" s="585"/>
      <c r="P8" s="585"/>
      <c r="Q8" s="585"/>
      <c r="R8" s="585"/>
      <c r="S8" s="585"/>
      <c r="T8" s="584"/>
    </row>
    <row r="9" customFormat="false" ht="14.25" hidden="false" customHeight="true" outlineLevel="0" collapsed="false">
      <c r="B9" s="582"/>
      <c r="C9" s="583"/>
      <c r="D9" s="583"/>
      <c r="E9" s="583"/>
      <c r="F9" s="583"/>
      <c r="G9" s="583"/>
      <c r="H9" s="583"/>
      <c r="I9" s="584"/>
      <c r="K9" s="582"/>
      <c r="L9" s="583"/>
      <c r="M9" s="583"/>
      <c r="N9" s="585"/>
      <c r="O9" s="585"/>
      <c r="P9" s="585"/>
      <c r="Q9" s="585"/>
      <c r="R9" s="585"/>
      <c r="S9" s="585"/>
      <c r="T9" s="584"/>
    </row>
    <row r="10" customFormat="false" ht="14.25" hidden="false" customHeight="true" outlineLevel="0" collapsed="false">
      <c r="B10" s="582"/>
      <c r="C10" s="587" t="s">
        <v>59</v>
      </c>
      <c r="D10" s="583"/>
      <c r="E10" s="583"/>
      <c r="F10" s="583"/>
      <c r="G10" s="583"/>
      <c r="H10" s="583"/>
      <c r="I10" s="584"/>
      <c r="K10" s="582"/>
      <c r="L10" s="587" t="s">
        <v>59</v>
      </c>
      <c r="M10" s="583"/>
      <c r="N10" s="585"/>
      <c r="O10" s="585"/>
      <c r="P10" s="585"/>
      <c r="Q10" s="585"/>
      <c r="R10" s="585"/>
      <c r="S10" s="585"/>
      <c r="T10" s="584"/>
    </row>
    <row r="11" customFormat="false" ht="14.25" hidden="false" customHeight="true" outlineLevel="0" collapsed="false">
      <c r="B11" s="582"/>
      <c r="C11" s="583" t="s">
        <v>1656</v>
      </c>
      <c r="D11" s="583"/>
      <c r="E11" s="583"/>
      <c r="F11" s="583"/>
      <c r="G11" s="583"/>
      <c r="H11" s="583"/>
      <c r="I11" s="584"/>
      <c r="K11" s="582"/>
      <c r="L11" s="583" t="s">
        <v>1657</v>
      </c>
      <c r="M11" s="583"/>
      <c r="N11" s="585"/>
      <c r="O11" s="585"/>
      <c r="P11" s="585"/>
      <c r="Q11" s="585"/>
      <c r="R11" s="585"/>
      <c r="S11" s="585"/>
      <c r="T11" s="584"/>
    </row>
    <row r="12" customFormat="false" ht="14.25" hidden="false" customHeight="true" outlineLevel="0" collapsed="false">
      <c r="B12" s="582"/>
      <c r="C12" s="583"/>
      <c r="D12" s="583"/>
      <c r="E12" s="583"/>
      <c r="F12" s="583"/>
      <c r="G12" s="583"/>
      <c r="H12" s="583"/>
      <c r="I12" s="584"/>
      <c r="K12" s="582"/>
      <c r="L12" s="583"/>
      <c r="M12" s="583"/>
      <c r="N12" s="585"/>
      <c r="O12" s="585"/>
      <c r="P12" s="585"/>
      <c r="Q12" s="585"/>
      <c r="R12" s="585"/>
      <c r="S12" s="585"/>
      <c r="T12" s="584"/>
    </row>
    <row r="13" customFormat="false" ht="14.25" hidden="false" customHeight="true" outlineLevel="0" collapsed="false">
      <c r="B13" s="582"/>
      <c r="C13" s="587" t="s">
        <v>75</v>
      </c>
      <c r="D13" s="583"/>
      <c r="E13" s="583"/>
      <c r="F13" s="583"/>
      <c r="G13" s="583"/>
      <c r="H13" s="583"/>
      <c r="I13" s="584"/>
      <c r="K13" s="582"/>
      <c r="L13" s="587" t="s">
        <v>75</v>
      </c>
      <c r="M13" s="583"/>
      <c r="N13" s="585"/>
      <c r="O13" s="585"/>
      <c r="P13" s="585"/>
      <c r="Q13" s="585"/>
      <c r="R13" s="585"/>
      <c r="S13" s="585"/>
      <c r="T13" s="584"/>
    </row>
    <row r="14" customFormat="false" ht="14.25" hidden="false" customHeight="true" outlineLevel="0" collapsed="false">
      <c r="B14" s="582"/>
      <c r="C14" s="583" t="s">
        <v>1658</v>
      </c>
      <c r="D14" s="583"/>
      <c r="E14" s="583"/>
      <c r="F14" s="583"/>
      <c r="G14" s="583"/>
      <c r="H14" s="583"/>
      <c r="I14" s="584"/>
      <c r="K14" s="582"/>
      <c r="L14" s="583" t="s">
        <v>1659</v>
      </c>
      <c r="M14" s="583"/>
      <c r="N14" s="585"/>
      <c r="O14" s="585"/>
      <c r="P14" s="585"/>
      <c r="Q14" s="585"/>
      <c r="R14" s="585"/>
      <c r="S14" s="585"/>
      <c r="T14" s="584"/>
    </row>
    <row r="15" customFormat="false" ht="14.25" hidden="false" customHeight="true" outlineLevel="0" collapsed="false">
      <c r="B15" s="582"/>
      <c r="C15" s="583" t="s">
        <v>1660</v>
      </c>
      <c r="D15" s="583"/>
      <c r="E15" s="583"/>
      <c r="F15" s="583"/>
      <c r="G15" s="583"/>
      <c r="H15" s="583"/>
      <c r="I15" s="584"/>
      <c r="K15" s="582"/>
      <c r="L15" s="583" t="s">
        <v>1661</v>
      </c>
      <c r="M15" s="583"/>
      <c r="N15" s="585"/>
      <c r="O15" s="585"/>
      <c r="P15" s="585"/>
      <c r="Q15" s="585"/>
      <c r="R15" s="585"/>
      <c r="S15" s="585"/>
      <c r="T15" s="584"/>
    </row>
    <row r="16" customFormat="false" ht="14.25" hidden="false" customHeight="true" outlineLevel="0" collapsed="false">
      <c r="B16" s="582"/>
      <c r="C16" s="583"/>
      <c r="D16" s="583"/>
      <c r="E16" s="583"/>
      <c r="F16" s="583"/>
      <c r="G16" s="583"/>
      <c r="H16" s="583"/>
      <c r="I16" s="584"/>
      <c r="K16" s="582"/>
      <c r="L16" s="583"/>
      <c r="M16" s="583"/>
      <c r="N16" s="585"/>
      <c r="O16" s="585"/>
      <c r="P16" s="585"/>
      <c r="Q16" s="585"/>
      <c r="R16" s="585"/>
      <c r="S16" s="585"/>
      <c r="T16" s="584"/>
    </row>
    <row r="17" customFormat="false" ht="14.25" hidden="false" customHeight="true" outlineLevel="0" collapsed="false">
      <c r="B17" s="582"/>
      <c r="C17" s="587" t="s">
        <v>76</v>
      </c>
      <c r="D17" s="583"/>
      <c r="E17" s="583"/>
      <c r="F17" s="583"/>
      <c r="G17" s="583"/>
      <c r="H17" s="583"/>
      <c r="I17" s="584"/>
      <c r="K17" s="582"/>
      <c r="L17" s="587" t="s">
        <v>76</v>
      </c>
      <c r="M17" s="583"/>
      <c r="N17" s="585"/>
      <c r="O17" s="585"/>
      <c r="P17" s="585"/>
      <c r="Q17" s="585"/>
      <c r="R17" s="585"/>
      <c r="S17" s="585"/>
      <c r="T17" s="584"/>
    </row>
    <row r="18" customFormat="false" ht="14.25" hidden="false" customHeight="true" outlineLevel="0" collapsed="false">
      <c r="B18" s="582"/>
      <c r="C18" s="583" t="s">
        <v>1662</v>
      </c>
      <c r="D18" s="583"/>
      <c r="E18" s="583"/>
      <c r="F18" s="583"/>
      <c r="G18" s="583"/>
      <c r="H18" s="583"/>
      <c r="I18" s="584"/>
      <c r="K18" s="582"/>
      <c r="L18" s="583" t="s">
        <v>1663</v>
      </c>
      <c r="M18" s="583"/>
      <c r="N18" s="585"/>
      <c r="O18" s="585"/>
      <c r="P18" s="585"/>
      <c r="Q18" s="585"/>
      <c r="R18" s="585"/>
      <c r="S18" s="585"/>
      <c r="T18" s="584"/>
    </row>
    <row r="19" customFormat="false" ht="14.25" hidden="false" customHeight="true" outlineLevel="0" collapsed="false">
      <c r="B19" s="582"/>
      <c r="C19" s="583" t="s">
        <v>1664</v>
      </c>
      <c r="D19" s="583"/>
      <c r="E19" s="583"/>
      <c r="F19" s="583"/>
      <c r="G19" s="583"/>
      <c r="H19" s="583"/>
      <c r="I19" s="584"/>
      <c r="K19" s="582"/>
      <c r="L19" s="583" t="s">
        <v>1665</v>
      </c>
      <c r="M19" s="583"/>
      <c r="N19" s="585"/>
      <c r="O19" s="585"/>
      <c r="P19" s="585"/>
      <c r="Q19" s="585"/>
      <c r="R19" s="585"/>
      <c r="S19" s="585"/>
      <c r="T19" s="584"/>
    </row>
    <row r="20" customFormat="false" ht="14.25" hidden="false" customHeight="true" outlineLevel="0" collapsed="false">
      <c r="B20" s="582"/>
      <c r="C20" s="583"/>
      <c r="D20" s="583"/>
      <c r="E20" s="583"/>
      <c r="F20" s="583"/>
      <c r="G20" s="583"/>
      <c r="H20" s="583"/>
      <c r="I20" s="584"/>
      <c r="K20" s="582"/>
      <c r="L20" s="583"/>
      <c r="M20" s="583"/>
      <c r="N20" s="585"/>
      <c r="O20" s="585"/>
      <c r="P20" s="585"/>
      <c r="Q20" s="585"/>
      <c r="R20" s="585"/>
      <c r="S20" s="585"/>
      <c r="T20" s="584"/>
    </row>
    <row r="21" customFormat="false" ht="14.25" hidden="false" customHeight="true" outlineLevel="0" collapsed="false">
      <c r="B21" s="582"/>
      <c r="C21" s="583"/>
      <c r="D21" s="583"/>
      <c r="E21" s="583"/>
      <c r="F21" s="583"/>
      <c r="G21" s="583"/>
      <c r="H21" s="583"/>
      <c r="I21" s="584"/>
      <c r="K21" s="582"/>
      <c r="L21" s="583"/>
      <c r="M21" s="583"/>
      <c r="N21" s="585"/>
      <c r="O21" s="585"/>
      <c r="P21" s="585"/>
      <c r="Q21" s="585"/>
      <c r="R21" s="585"/>
      <c r="S21" s="585"/>
      <c r="T21" s="584"/>
    </row>
    <row r="22" customFormat="false" ht="14.25" hidden="false" customHeight="true" outlineLevel="0" collapsed="false">
      <c r="B22" s="582"/>
      <c r="C22" s="586" t="s">
        <v>1666</v>
      </c>
      <c r="D22" s="583"/>
      <c r="E22" s="583"/>
      <c r="F22" s="583"/>
      <c r="G22" s="583"/>
      <c r="H22" s="583"/>
      <c r="I22" s="584"/>
      <c r="K22" s="582"/>
      <c r="L22" s="586" t="s">
        <v>1667</v>
      </c>
      <c r="M22" s="583"/>
      <c r="N22" s="585"/>
      <c r="O22" s="585"/>
      <c r="P22" s="585"/>
      <c r="Q22" s="585"/>
      <c r="R22" s="585"/>
      <c r="S22" s="585"/>
      <c r="T22" s="584"/>
    </row>
    <row r="23" customFormat="false" ht="14.25" hidden="false" customHeight="true" outlineLevel="0" collapsed="false">
      <c r="B23" s="582"/>
      <c r="C23" s="583"/>
      <c r="D23" s="583"/>
      <c r="E23" s="583"/>
      <c r="F23" s="583"/>
      <c r="G23" s="583"/>
      <c r="H23" s="583"/>
      <c r="I23" s="584"/>
      <c r="K23" s="582"/>
      <c r="L23" s="583"/>
      <c r="M23" s="583"/>
      <c r="N23" s="585"/>
      <c r="O23" s="585"/>
      <c r="P23" s="585"/>
      <c r="Q23" s="585"/>
      <c r="R23" s="585"/>
      <c r="S23" s="585"/>
      <c r="T23" s="584"/>
    </row>
    <row r="24" customFormat="false" ht="14.25" hidden="false" customHeight="true" outlineLevel="0" collapsed="false">
      <c r="B24" s="582"/>
      <c r="C24" s="583" t="s">
        <v>1668</v>
      </c>
      <c r="D24" s="583"/>
      <c r="E24" s="583"/>
      <c r="F24" s="583"/>
      <c r="G24" s="583"/>
      <c r="H24" s="583"/>
      <c r="I24" s="584"/>
      <c r="K24" s="582"/>
      <c r="L24" s="583" t="s">
        <v>1669</v>
      </c>
      <c r="M24" s="583"/>
      <c r="N24" s="583"/>
      <c r="O24" s="583"/>
      <c r="P24" s="583"/>
      <c r="Q24" s="583"/>
      <c r="R24" s="583"/>
      <c r="S24" s="583"/>
      <c r="T24" s="584"/>
    </row>
    <row r="25" customFormat="false" ht="14.25" hidden="false" customHeight="true" outlineLevel="0" collapsed="false">
      <c r="B25" s="582"/>
      <c r="C25" s="583" t="s">
        <v>1670</v>
      </c>
      <c r="D25" s="583"/>
      <c r="E25" s="583"/>
      <c r="F25" s="583"/>
      <c r="G25" s="583"/>
      <c r="H25" s="583"/>
      <c r="I25" s="584"/>
      <c r="K25" s="582"/>
      <c r="L25" s="583" t="s">
        <v>1671</v>
      </c>
      <c r="M25" s="583"/>
      <c r="N25" s="583"/>
      <c r="O25" s="583"/>
      <c r="P25" s="583"/>
      <c r="Q25" s="583"/>
      <c r="R25" s="583"/>
      <c r="S25" s="583"/>
      <c r="T25" s="584"/>
    </row>
    <row r="26" customFormat="false" ht="14.25" hidden="false" customHeight="true" outlineLevel="0" collapsed="false">
      <c r="B26" s="582"/>
      <c r="C26" s="583"/>
      <c r="D26" s="583"/>
      <c r="E26" s="583"/>
      <c r="F26" s="583"/>
      <c r="G26" s="583"/>
      <c r="H26" s="583"/>
      <c r="I26" s="584"/>
      <c r="K26" s="582"/>
      <c r="L26" s="583"/>
      <c r="M26" s="583"/>
      <c r="N26" s="583"/>
      <c r="O26" s="583"/>
      <c r="P26" s="583"/>
      <c r="Q26" s="583"/>
      <c r="R26" s="583"/>
      <c r="S26" s="583"/>
      <c r="T26" s="584"/>
    </row>
    <row r="27" customFormat="false" ht="14.25" hidden="false" customHeight="true" outlineLevel="0" collapsed="false">
      <c r="B27" s="582"/>
      <c r="C27" s="583"/>
      <c r="D27" s="583"/>
      <c r="E27" s="583"/>
      <c r="F27" s="583"/>
      <c r="G27" s="583"/>
      <c r="H27" s="583"/>
      <c r="I27" s="584"/>
      <c r="K27" s="582"/>
      <c r="L27" s="583"/>
      <c r="M27" s="583"/>
      <c r="N27" s="583"/>
      <c r="O27" s="583"/>
      <c r="P27" s="583"/>
      <c r="Q27" s="583"/>
      <c r="R27" s="583"/>
      <c r="S27" s="583"/>
      <c r="T27" s="584"/>
    </row>
    <row r="28" customFormat="false" ht="14.25" hidden="false" customHeight="true" outlineLevel="0" collapsed="false">
      <c r="B28" s="582"/>
      <c r="C28" s="586" t="s">
        <v>1672</v>
      </c>
      <c r="D28" s="583"/>
      <c r="E28" s="583"/>
      <c r="F28" s="583"/>
      <c r="G28" s="583"/>
      <c r="H28" s="583"/>
      <c r="I28" s="584"/>
      <c r="K28" s="582"/>
      <c r="L28" s="586" t="s">
        <v>1673</v>
      </c>
      <c r="M28" s="583"/>
      <c r="N28" s="583"/>
      <c r="O28" s="583"/>
      <c r="P28" s="583"/>
      <c r="Q28" s="583"/>
      <c r="R28" s="583"/>
      <c r="S28" s="583"/>
      <c r="T28" s="584"/>
    </row>
    <row r="29" customFormat="false" ht="14.25" hidden="false" customHeight="true" outlineLevel="0" collapsed="false">
      <c r="B29" s="582"/>
      <c r="C29" s="583"/>
      <c r="D29" s="583"/>
      <c r="E29" s="583"/>
      <c r="F29" s="583"/>
      <c r="G29" s="583"/>
      <c r="H29" s="583"/>
      <c r="I29" s="584"/>
      <c r="K29" s="582"/>
      <c r="L29" s="583"/>
      <c r="M29" s="583"/>
      <c r="N29" s="583"/>
      <c r="O29" s="583"/>
      <c r="P29" s="583"/>
      <c r="Q29" s="583"/>
      <c r="R29" s="583"/>
      <c r="S29" s="583"/>
      <c r="T29" s="584"/>
    </row>
    <row r="30" customFormat="false" ht="14.25" hidden="false" customHeight="true" outlineLevel="0" collapsed="false">
      <c r="B30" s="582"/>
      <c r="C30" s="583" t="s">
        <v>1674</v>
      </c>
      <c r="D30" s="583"/>
      <c r="E30" s="583"/>
      <c r="F30" s="583"/>
      <c r="G30" s="583"/>
      <c r="H30" s="583"/>
      <c r="I30" s="584"/>
      <c r="K30" s="582"/>
      <c r="L30" s="583" t="s">
        <v>1675</v>
      </c>
      <c r="M30" s="583"/>
      <c r="N30" s="583"/>
      <c r="O30" s="583"/>
      <c r="P30" s="583"/>
      <c r="Q30" s="583"/>
      <c r="R30" s="583"/>
      <c r="S30" s="583"/>
      <c r="T30" s="584"/>
    </row>
    <row r="31" customFormat="false" ht="14.25" hidden="false" customHeight="true" outlineLevel="0" collapsed="false">
      <c r="B31" s="582"/>
      <c r="C31" s="583" t="s">
        <v>1676</v>
      </c>
      <c r="D31" s="583"/>
      <c r="E31" s="583"/>
      <c r="F31" s="583"/>
      <c r="G31" s="583"/>
      <c r="H31" s="583"/>
      <c r="I31" s="584"/>
      <c r="K31" s="582"/>
      <c r="L31" s="583" t="s">
        <v>1677</v>
      </c>
      <c r="M31" s="583"/>
      <c r="N31" s="583"/>
      <c r="O31" s="583"/>
      <c r="P31" s="583"/>
      <c r="Q31" s="583"/>
      <c r="R31" s="583"/>
      <c r="S31" s="583"/>
      <c r="T31" s="584"/>
    </row>
    <row r="32" customFormat="false" ht="14.25" hidden="false" customHeight="true" outlineLevel="0" collapsed="false">
      <c r="B32" s="582"/>
      <c r="C32" s="583"/>
      <c r="D32" s="583"/>
      <c r="E32" s="585"/>
      <c r="F32" s="585"/>
      <c r="G32" s="585"/>
      <c r="H32" s="585"/>
      <c r="I32" s="588"/>
      <c r="J32" s="30"/>
      <c r="K32" s="582"/>
      <c r="L32" s="583"/>
      <c r="M32" s="583"/>
      <c r="N32" s="585"/>
      <c r="O32" s="585"/>
      <c r="P32" s="585"/>
      <c r="Q32" s="585"/>
      <c r="R32" s="585"/>
      <c r="S32" s="585"/>
      <c r="T32" s="584"/>
    </row>
    <row r="33" customFormat="false" ht="14.25" hidden="false" customHeight="true" outlineLevel="0" collapsed="false">
      <c r="B33" s="582"/>
      <c r="C33" s="587"/>
      <c r="D33" s="583"/>
      <c r="E33" s="585"/>
      <c r="F33" s="585"/>
      <c r="G33" s="585"/>
      <c r="H33" s="585"/>
      <c r="I33" s="588"/>
      <c r="J33" s="30"/>
      <c r="K33" s="582"/>
      <c r="L33" s="587"/>
      <c r="M33" s="583"/>
      <c r="N33" s="585"/>
      <c r="O33" s="585"/>
      <c r="P33" s="585"/>
      <c r="Q33" s="585"/>
      <c r="R33" s="585"/>
      <c r="S33" s="585"/>
      <c r="T33" s="584"/>
    </row>
    <row r="34" customFormat="false" ht="14.25" hidden="false" customHeight="true" outlineLevel="0" collapsed="false">
      <c r="B34" s="582"/>
      <c r="C34" s="586" t="s">
        <v>1678</v>
      </c>
      <c r="D34" s="583"/>
      <c r="E34" s="583"/>
      <c r="F34" s="583"/>
      <c r="G34" s="583"/>
      <c r="H34" s="583"/>
      <c r="I34" s="584"/>
      <c r="K34" s="582"/>
      <c r="L34" s="586" t="s">
        <v>1679</v>
      </c>
      <c r="M34" s="583"/>
      <c r="N34" s="583"/>
      <c r="O34" s="583"/>
      <c r="P34" s="583"/>
      <c r="Q34" s="583"/>
      <c r="R34" s="583"/>
      <c r="S34" s="583"/>
      <c r="T34" s="584"/>
    </row>
    <row r="35" customFormat="false" ht="14.25" hidden="false" customHeight="true" outlineLevel="0" collapsed="false">
      <c r="B35" s="582"/>
      <c r="C35" s="583"/>
      <c r="D35" s="583"/>
      <c r="E35" s="583"/>
      <c r="F35" s="583"/>
      <c r="G35" s="583"/>
      <c r="H35" s="583"/>
      <c r="I35" s="584"/>
      <c r="K35" s="582"/>
      <c r="L35" s="583"/>
      <c r="M35" s="583"/>
      <c r="N35" s="583"/>
      <c r="O35" s="583"/>
      <c r="P35" s="583"/>
      <c r="Q35" s="583"/>
      <c r="R35" s="583"/>
      <c r="S35" s="583"/>
      <c r="T35" s="584"/>
    </row>
    <row r="36" customFormat="false" ht="14.25" hidden="false" customHeight="true" outlineLevel="0" collapsed="false">
      <c r="B36" s="582"/>
      <c r="C36" s="583" t="s">
        <v>1680</v>
      </c>
      <c r="D36" s="583"/>
      <c r="E36" s="583"/>
      <c r="F36" s="583"/>
      <c r="G36" s="583"/>
      <c r="H36" s="583"/>
      <c r="I36" s="584"/>
      <c r="K36" s="582"/>
      <c r="L36" s="583" t="s">
        <v>1681</v>
      </c>
      <c r="M36" s="583"/>
      <c r="N36" s="583"/>
      <c r="O36" s="583"/>
      <c r="P36" s="583"/>
      <c r="Q36" s="583"/>
      <c r="R36" s="583"/>
      <c r="S36" s="583"/>
      <c r="T36" s="584"/>
    </row>
    <row r="37" customFormat="false" ht="14.25" hidden="false" customHeight="true" outlineLevel="0" collapsed="false">
      <c r="B37" s="582"/>
      <c r="C37" s="583" t="s">
        <v>1682</v>
      </c>
      <c r="D37" s="583"/>
      <c r="E37" s="583"/>
      <c r="F37" s="583"/>
      <c r="G37" s="583"/>
      <c r="H37" s="583"/>
      <c r="I37" s="584"/>
      <c r="K37" s="582"/>
      <c r="L37" s="583" t="s">
        <v>1683</v>
      </c>
      <c r="M37" s="583"/>
      <c r="N37" s="583"/>
      <c r="O37" s="583"/>
      <c r="P37" s="583"/>
      <c r="Q37" s="583"/>
      <c r="R37" s="583"/>
      <c r="S37" s="583"/>
      <c r="T37" s="584"/>
    </row>
    <row r="38" customFormat="false" ht="14.25" hidden="false" customHeight="true" outlineLevel="0" collapsed="false">
      <c r="B38" s="582"/>
      <c r="C38" s="583" t="s">
        <v>1684</v>
      </c>
      <c r="D38" s="583"/>
      <c r="E38" s="585"/>
      <c r="F38" s="585"/>
      <c r="G38" s="585"/>
      <c r="H38" s="585"/>
      <c r="I38" s="588"/>
      <c r="J38" s="30"/>
      <c r="K38" s="582"/>
      <c r="L38" s="583" t="s">
        <v>1685</v>
      </c>
      <c r="M38" s="583"/>
      <c r="N38" s="585"/>
      <c r="O38" s="585"/>
      <c r="P38" s="585"/>
      <c r="Q38" s="585"/>
      <c r="R38" s="585"/>
      <c r="S38" s="585"/>
      <c r="T38" s="584"/>
    </row>
    <row r="39" customFormat="false" ht="14.25" hidden="false" customHeight="true" outlineLevel="0" collapsed="false">
      <c r="B39" s="582"/>
      <c r="C39" s="583" t="s">
        <v>1686</v>
      </c>
      <c r="D39" s="583"/>
      <c r="E39" s="585"/>
      <c r="F39" s="585"/>
      <c r="G39" s="585"/>
      <c r="H39" s="585"/>
      <c r="I39" s="588"/>
      <c r="J39" s="30"/>
      <c r="K39" s="582"/>
      <c r="L39" s="583" t="s">
        <v>1687</v>
      </c>
      <c r="M39" s="583"/>
      <c r="N39" s="585"/>
      <c r="O39" s="585"/>
      <c r="P39" s="585"/>
      <c r="Q39" s="585"/>
      <c r="R39" s="585"/>
      <c r="S39" s="585"/>
      <c r="T39" s="584"/>
    </row>
    <row r="40" customFormat="false" ht="14.25" hidden="false" customHeight="true" outlineLevel="0" collapsed="false">
      <c r="B40" s="589"/>
      <c r="C40" s="590"/>
      <c r="D40" s="590"/>
      <c r="E40" s="591"/>
      <c r="F40" s="591"/>
      <c r="G40" s="591"/>
      <c r="H40" s="591"/>
      <c r="I40" s="592"/>
      <c r="J40" s="30"/>
      <c r="K40" s="589"/>
      <c r="L40" s="590"/>
      <c r="M40" s="590"/>
      <c r="N40" s="591"/>
      <c r="O40" s="591"/>
      <c r="P40" s="591"/>
      <c r="Q40" s="591"/>
      <c r="R40" s="591"/>
      <c r="S40" s="591"/>
      <c r="T40" s="593"/>
    </row>
    <row r="41" customFormat="false" ht="14.25" hidden="false" customHeight="true" outlineLevel="0" collapsed="false">
      <c r="E41" s="30"/>
      <c r="F41" s="30"/>
      <c r="G41" s="30"/>
      <c r="H41" s="30"/>
      <c r="I41" s="30"/>
      <c r="J41" s="30"/>
      <c r="N41" s="30"/>
      <c r="O41" s="30"/>
      <c r="P41" s="30"/>
      <c r="Q41" s="30"/>
      <c r="R41" s="30"/>
      <c r="S41" s="30"/>
    </row>
    <row r="42" customFormat="false" ht="14.25" hidden="true" customHeight="true" outlineLevel="0" collapsed="false">
      <c r="C42" s="202"/>
      <c r="E42" s="30"/>
      <c r="F42" s="30"/>
      <c r="G42" s="30"/>
      <c r="H42" s="30"/>
      <c r="I42" s="30"/>
      <c r="J42" s="30"/>
      <c r="L42" s="202"/>
      <c r="N42" s="30"/>
      <c r="O42" s="30"/>
      <c r="P42" s="30"/>
      <c r="Q42" s="30"/>
      <c r="R42" s="30"/>
      <c r="S42" s="30"/>
    </row>
    <row r="43" customFormat="false" ht="14.25" hidden="true" customHeight="true" outlineLevel="0" collapsed="false">
      <c r="C43" s="202"/>
      <c r="E43" s="30"/>
      <c r="F43" s="30"/>
      <c r="G43" s="30"/>
      <c r="H43" s="30"/>
      <c r="I43" s="30"/>
      <c r="J43" s="30"/>
      <c r="L43" s="202"/>
      <c r="N43" s="30"/>
      <c r="O43" s="30"/>
      <c r="P43" s="30"/>
      <c r="Q43" s="30"/>
      <c r="R43" s="30"/>
      <c r="S43" s="30"/>
    </row>
    <row r="44" customFormat="false" ht="14.25" hidden="true" customHeight="true" outlineLevel="0" collapsed="false">
      <c r="E44" s="30"/>
      <c r="F44" s="30"/>
      <c r="G44" s="30"/>
      <c r="H44" s="30"/>
      <c r="I44" s="30"/>
      <c r="J44" s="30"/>
      <c r="N44" s="30"/>
      <c r="O44" s="30"/>
      <c r="P44" s="30"/>
      <c r="Q44" s="30"/>
      <c r="R44" s="30"/>
      <c r="S44" s="30"/>
    </row>
    <row r="45" customFormat="false" ht="14.25" hidden="true" customHeight="true" outlineLevel="0" collapsed="false">
      <c r="E45" s="30"/>
      <c r="F45" s="30"/>
      <c r="G45" s="30"/>
      <c r="H45" s="30"/>
      <c r="I45" s="30"/>
      <c r="J45" s="30"/>
      <c r="N45" s="30"/>
      <c r="O45" s="30"/>
      <c r="P45" s="30"/>
      <c r="Q45" s="30"/>
      <c r="R45" s="30"/>
      <c r="S45" s="30"/>
    </row>
    <row r="46" customFormat="false" ht="14.25" hidden="true" customHeight="true" outlineLevel="0" collapsed="false">
      <c r="E46" s="30"/>
      <c r="F46" s="30"/>
      <c r="G46" s="30"/>
      <c r="H46" s="30"/>
      <c r="I46" s="30"/>
      <c r="J46" s="30"/>
      <c r="N46" s="30"/>
      <c r="O46" s="30"/>
      <c r="P46" s="30"/>
      <c r="Q46" s="30"/>
      <c r="R46" s="30"/>
      <c r="S46" s="30"/>
    </row>
    <row r="47" customFormat="false" ht="14.25" hidden="true" customHeight="true" outlineLevel="0" collapsed="false">
      <c r="C47" s="202"/>
      <c r="E47" s="30"/>
      <c r="F47" s="30"/>
      <c r="G47" s="30"/>
      <c r="H47" s="30"/>
      <c r="I47" s="30"/>
      <c r="J47" s="30"/>
      <c r="L47" s="202"/>
      <c r="N47" s="30"/>
      <c r="O47" s="30"/>
      <c r="P47" s="30"/>
      <c r="Q47" s="30"/>
      <c r="R47" s="30"/>
      <c r="S47" s="30"/>
    </row>
    <row r="48" customFormat="false" ht="14.25" hidden="true" customHeight="true" outlineLevel="0" collapsed="false">
      <c r="E48" s="30"/>
      <c r="F48" s="30"/>
      <c r="G48" s="30"/>
      <c r="H48" s="30"/>
      <c r="I48" s="30"/>
      <c r="J48" s="30"/>
      <c r="N48" s="30"/>
      <c r="O48" s="30"/>
      <c r="P48" s="30"/>
      <c r="Q48" s="30"/>
      <c r="R48" s="30"/>
      <c r="S48" s="30"/>
    </row>
    <row r="49" customFormat="false" ht="14.25" hidden="true" customHeight="true" outlineLevel="0" collapsed="false">
      <c r="E49" s="30"/>
      <c r="F49" s="30"/>
      <c r="G49" s="30"/>
      <c r="H49" s="30"/>
      <c r="I49" s="30"/>
      <c r="J49" s="30"/>
      <c r="N49" s="30"/>
      <c r="O49" s="30"/>
      <c r="P49" s="30"/>
      <c r="Q49" s="30"/>
      <c r="R49" s="30"/>
      <c r="S49" s="30"/>
    </row>
    <row r="50" customFormat="false" ht="14.25" hidden="true" customHeight="true" outlineLevel="0" collapsed="false">
      <c r="C50" s="202"/>
      <c r="E50" s="30"/>
      <c r="F50" s="30"/>
      <c r="G50" s="30"/>
      <c r="H50" s="30"/>
      <c r="I50" s="30"/>
      <c r="J50" s="30"/>
      <c r="L50" s="202"/>
      <c r="N50" s="30"/>
      <c r="O50" s="30"/>
      <c r="P50" s="30"/>
      <c r="Q50" s="30"/>
      <c r="R50" s="30"/>
      <c r="S50" s="30"/>
    </row>
    <row r="51" customFormat="false" ht="14.25" hidden="true" customHeight="true" outlineLevel="0" collapsed="false">
      <c r="C51" s="462"/>
      <c r="E51" s="30"/>
      <c r="F51" s="30"/>
      <c r="G51" s="30"/>
      <c r="H51" s="30"/>
      <c r="I51" s="30"/>
      <c r="J51" s="30"/>
      <c r="L51" s="462"/>
      <c r="N51" s="30"/>
      <c r="O51" s="30"/>
      <c r="P51" s="30"/>
      <c r="Q51" s="30"/>
      <c r="R51" s="30"/>
      <c r="S51" s="30"/>
    </row>
    <row r="52" customFormat="false" ht="14.25" hidden="true" customHeight="true" outlineLevel="0" collapsed="false">
      <c r="E52" s="30"/>
      <c r="F52" s="30"/>
      <c r="G52" s="30"/>
      <c r="H52" s="30"/>
      <c r="I52" s="30"/>
      <c r="J52" s="30"/>
      <c r="N52" s="30"/>
      <c r="O52" s="30"/>
      <c r="P52" s="30"/>
      <c r="Q52" s="30"/>
      <c r="R52" s="30"/>
      <c r="S52" s="30"/>
    </row>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C2:H2"/>
    <mergeCell ref="L2:Q2"/>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7.87"/>
    <col collapsed="false" customWidth="true" hidden="false" outlineLevel="0" max="2" min="2" style="1" width="4.38"/>
    <col collapsed="false" customWidth="true" hidden="false" outlineLevel="0" max="3" min="3" style="1" width="14"/>
    <col collapsed="false" customWidth="true" hidden="false" outlineLevel="0" max="4" min="4" style="1" width="7.87"/>
    <col collapsed="false" customWidth="true" hidden="false" outlineLevel="0" max="5" min="5" style="1" width="7.76"/>
    <col collapsed="false" customWidth="true" hidden="false" outlineLevel="0" max="6" min="6" style="1" width="5"/>
    <col collapsed="false" customWidth="true" hidden="false" outlineLevel="0" max="8" min="7" style="1" width="5.38"/>
    <col collapsed="false" customWidth="true" hidden="false" outlineLevel="0" max="9" min="9" style="1" width="17.63"/>
    <col collapsed="false" customWidth="true" hidden="false" outlineLevel="0" max="10" min="10" style="1" width="10.88"/>
    <col collapsed="false" customWidth="true" hidden="false" outlineLevel="0" max="11" min="11" style="1" width="7.87"/>
    <col collapsed="false" customWidth="true" hidden="false" outlineLevel="0" max="13" min="12" style="1" width="11.38"/>
    <col collapsed="false" customWidth="true" hidden="false" outlineLevel="0" max="14" min="14" style="1" width="4.25"/>
    <col collapsed="false" customWidth="true" hidden="false" outlineLevel="0" max="15" min="15" style="1" width="4.63"/>
    <col collapsed="false" customWidth="true" hidden="false" outlineLevel="0" max="16" min="16" style="1" width="0.88"/>
    <col collapsed="false" customWidth="true" hidden="false" outlineLevel="0" max="17" min="17" style="1" width="3.63"/>
    <col collapsed="false" customWidth="true" hidden="false" outlineLevel="0" max="20" min="18" style="1" width="10.88"/>
    <col collapsed="false" customWidth="true" hidden="false" outlineLevel="0" max="26" min="21" style="1" width="14.38"/>
  </cols>
  <sheetData>
    <row r="1" customFormat="false" ht="14.25" hidden="false" customHeight="true" outlineLevel="0" collapsed="false">
      <c r="B1" s="107"/>
      <c r="C1" s="594" t="str">
        <f aca="false">Language!$E$128</f>
        <v>Third in the group</v>
      </c>
    </row>
    <row r="2" customFormat="false" ht="38.25" hidden="false" customHeight="true" outlineLevel="0" collapsed="false">
      <c r="B2" s="107"/>
    </row>
    <row r="3" customFormat="false" ht="14.25" hidden="false" customHeight="true" outlineLevel="0" collapsed="false">
      <c r="A3" s="595"/>
      <c r="B3" s="596"/>
      <c r="C3" s="597"/>
      <c r="D3" s="598" t="s">
        <v>612</v>
      </c>
      <c r="E3" s="598" t="s">
        <v>71</v>
      </c>
      <c r="F3" s="598" t="s">
        <v>1688</v>
      </c>
      <c r="G3" s="598" t="s">
        <v>1689</v>
      </c>
      <c r="H3" s="598" t="s">
        <v>632</v>
      </c>
      <c r="I3" s="598" t="s">
        <v>1690</v>
      </c>
      <c r="J3" s="598" t="s">
        <v>610</v>
      </c>
      <c r="K3" s="598"/>
      <c r="L3" s="598" t="s">
        <v>1691</v>
      </c>
      <c r="M3" s="598" t="s">
        <v>1692</v>
      </c>
    </row>
    <row r="4" customFormat="false" ht="14.25" hidden="false" customHeight="true" outlineLevel="0" collapsed="false">
      <c r="A4" s="107"/>
      <c r="B4" s="107" t="s">
        <v>58</v>
      </c>
      <c r="C4" s="125" t="str">
        <f aca="false">GrpA!P$13</f>
        <v>Scotland</v>
      </c>
      <c r="D4" s="107" t="n">
        <f aca="false">GrpA!Q$13</f>
        <v>1</v>
      </c>
      <c r="E4" s="107" t="n">
        <f aca="false">GrpA!R$13</f>
        <v>-3</v>
      </c>
      <c r="F4" s="107" t="n">
        <f aca="false">GrpA!S$13</f>
        <v>3</v>
      </c>
      <c r="G4" s="107" t="n">
        <f aca="false">GrpA!T$13</f>
        <v>6</v>
      </c>
      <c r="H4" s="107" t="n">
        <f aca="false">GrpA!U$13</f>
        <v>0</v>
      </c>
      <c r="I4" s="599" t="n">
        <f aca="false">$D4*FactorPts+$E4*FactorGD+$F4*FactorFor+$H4*FactorWins+$L4*FactorFairPlay+$M4*FactorRank</f>
        <v>9997030.000087</v>
      </c>
      <c r="J4" s="107" t="s">
        <v>60</v>
      </c>
      <c r="K4" s="107"/>
      <c r="L4" s="107" t="n">
        <f aca="false">SUMIFS(FairPlayPoints1,FairPlayTeams1,$C4)+SUMIFS(FairPlayPoints2,FairPlayTeams2,$C4)</f>
        <v>0</v>
      </c>
      <c r="M4" s="107" t="n">
        <f aca="false" t="array" ref="M4:M4">100-INDEX(Language!$D$5:$D$62,MATCH($C4,Language!$E$5:$E$62,0),1)</f>
        <v>87</v>
      </c>
    </row>
    <row r="5" customFormat="false" ht="14.25" hidden="false" customHeight="true" outlineLevel="0" collapsed="false">
      <c r="A5" s="107"/>
      <c r="B5" s="107" t="s">
        <v>59</v>
      </c>
      <c r="C5" s="125" t="str">
        <f aca="false">GrpB!P$13</f>
        <v>Italy</v>
      </c>
      <c r="D5" s="107" t="n">
        <f aca="false">GrpB!Q$13</f>
        <v>5</v>
      </c>
      <c r="E5" s="107" t="n">
        <f aca="false">GrpB!R$13</f>
        <v>1</v>
      </c>
      <c r="F5" s="107" t="n">
        <f aca="false">GrpB!S$13</f>
        <v>5</v>
      </c>
      <c r="G5" s="107" t="n">
        <f aca="false">GrpB!T$13</f>
        <v>4</v>
      </c>
      <c r="H5" s="107" t="n">
        <f aca="false">GrpB!U$13</f>
        <v>1</v>
      </c>
      <c r="I5" s="599" t="n">
        <f aca="false">$D5*FactorPts+$E5*FactorGD+$F5*FactorFor+$H5*FactorWins+$L5*FactorFairPlay+$M5*FactorRank</f>
        <v>50001050.001082</v>
      </c>
      <c r="J5" s="107" t="s">
        <v>62</v>
      </c>
      <c r="K5" s="107"/>
      <c r="L5" s="107" t="n">
        <f aca="false">SUMIFS(FairPlayPoints1,FairPlayTeams1,$C5)+SUMIFS(FairPlayPoints2,FairPlayTeams2,$C5)</f>
        <v>0</v>
      </c>
      <c r="M5" s="107" t="n">
        <f aca="false" t="array" ref="M5:M5">100-INDEX(Language!$D$5:$D$62,MATCH($C5,Language!$E$5:$E$62,0),1)</f>
        <v>82</v>
      </c>
    </row>
    <row r="6" customFormat="false" ht="14.25" hidden="false" customHeight="true" outlineLevel="0" collapsed="false">
      <c r="A6" s="107"/>
      <c r="B6" s="107" t="s">
        <v>75</v>
      </c>
      <c r="C6" s="125" t="str">
        <f aca="false">GrpC!P$13</f>
        <v>Serbia</v>
      </c>
      <c r="D6" s="107" t="n">
        <f aca="false">GrpC!Q$13</f>
        <v>4</v>
      </c>
      <c r="E6" s="107" t="n">
        <f aca="false">GrpC!R$13</f>
        <v>-1</v>
      </c>
      <c r="F6" s="107" t="n">
        <f aca="false">GrpC!S$13</f>
        <v>2</v>
      </c>
      <c r="G6" s="107" t="n">
        <f aca="false">GrpC!T$13</f>
        <v>3</v>
      </c>
      <c r="H6" s="107" t="n">
        <f aca="false">GrpC!U$13</f>
        <v>1</v>
      </c>
      <c r="I6" s="599" t="n">
        <f aca="false">$D6*FactorPts+$E6*FactorGD+$F6*FactorFor+$H6*FactorWins+$L6*FactorFairPlay+$M6*FactorRank</f>
        <v>39999020.001081</v>
      </c>
      <c r="J6" s="107" t="s">
        <v>64</v>
      </c>
      <c r="K6" s="107"/>
      <c r="L6" s="107" t="n">
        <f aca="false">SUMIFS(FairPlayPoints1,FairPlayTeams1,$C6)+SUMIFS(FairPlayPoints2,FairPlayTeams2,$C6)</f>
        <v>0</v>
      </c>
      <c r="M6" s="107" t="n">
        <f aca="false" t="array" ref="M6:M6">100-INDEX(Language!$D$5:$D$62,MATCH($C6,Language!$E$5:$E$62,0),1)</f>
        <v>81</v>
      </c>
    </row>
    <row r="7" customFormat="false" ht="14.25" hidden="false" customHeight="true" outlineLevel="0" collapsed="false">
      <c r="A7" s="107"/>
      <c r="B7" s="107" t="s">
        <v>76</v>
      </c>
      <c r="C7" s="125" t="str">
        <f aca="false">GrpD!P$13</f>
        <v>Austria</v>
      </c>
      <c r="D7" s="107" t="n">
        <f aca="false">GrpD!Q$13</f>
        <v>3</v>
      </c>
      <c r="E7" s="107" t="n">
        <f aca="false">GrpD!R$13</f>
        <v>-4</v>
      </c>
      <c r="F7" s="107" t="n">
        <f aca="false">GrpD!S$13</f>
        <v>3</v>
      </c>
      <c r="G7" s="107" t="n">
        <f aca="false">GrpD!T$13</f>
        <v>7</v>
      </c>
      <c r="H7" s="107" t="n">
        <f aca="false">GrpD!U$13</f>
        <v>1</v>
      </c>
      <c r="I7" s="599" t="n">
        <f aca="false">$D7*FactorPts+$E7*FactorGD+$F7*FactorFor+$H7*FactorWins+$L7*FactorFairPlay+$M7*FactorRank</f>
        <v>29996030.001089</v>
      </c>
      <c r="J7" s="107" t="s">
        <v>61</v>
      </c>
      <c r="K7" s="107"/>
      <c r="L7" s="107" t="n">
        <f aca="false">SUMIFS(FairPlayPoints1,FairPlayTeams1,$C7)+SUMIFS(FairPlayPoints2,FairPlayTeams2,$C7)</f>
        <v>0</v>
      </c>
      <c r="M7" s="107" t="n">
        <f aca="false" t="array" ref="M7:M7">100-INDEX(Language!$D$5:$D$62,MATCH($C7,Language!$E$5:$E$62,0),1)</f>
        <v>89</v>
      </c>
    </row>
    <row r="8" customFormat="false" ht="14.25" hidden="false" customHeight="true" outlineLevel="0" collapsed="false">
      <c r="A8" s="107"/>
      <c r="B8" s="107" t="s">
        <v>1693</v>
      </c>
      <c r="C8" s="125" t="str">
        <f aca="false">GrpE!P$13</f>
        <v>Romania</v>
      </c>
      <c r="D8" s="107" t="n">
        <f aca="false">GrpE!Q$13</f>
        <v>3</v>
      </c>
      <c r="E8" s="107" t="n">
        <f aca="false">GrpE!R$13</f>
        <v>-3</v>
      </c>
      <c r="F8" s="107" t="n">
        <f aca="false">GrpE!S$13</f>
        <v>1</v>
      </c>
      <c r="G8" s="107" t="n">
        <f aca="false">GrpE!T$13</f>
        <v>4</v>
      </c>
      <c r="H8" s="107" t="n">
        <f aca="false">GrpE!U$13</f>
        <v>1</v>
      </c>
      <c r="I8" s="599" t="n">
        <f aca="false">$D8*FactorPts+$E8*FactorGD+$F8*FactorFor+$H8*FactorWins+$L8*FactorFairPlay+$M8*FactorRank</f>
        <v>29997010.001092</v>
      </c>
      <c r="J8" s="107" t="s">
        <v>63</v>
      </c>
      <c r="K8" s="107"/>
      <c r="L8" s="107" t="n">
        <f aca="false">SUMIFS(FairPlayPoints1,FairPlayTeams1,$C8)+SUMIFS(FairPlayPoints2,FairPlayTeams2,$C8)</f>
        <v>0</v>
      </c>
      <c r="M8" s="107" t="n">
        <f aca="false" t="array" ref="M8:M8">100-INDEX(Language!$D$5:$D$62,MATCH($C8,Language!$E$5:$E$62,0),1)</f>
        <v>92</v>
      </c>
    </row>
    <row r="9" customFormat="false" ht="14.25" hidden="false" customHeight="true" outlineLevel="0" collapsed="false">
      <c r="A9" s="107"/>
      <c r="B9" s="107" t="s">
        <v>1694</v>
      </c>
      <c r="C9" s="125" t="str">
        <f aca="false">GrpF!P$13</f>
        <v>Türkiye</v>
      </c>
      <c r="D9" s="107" t="n">
        <f aca="false">GrpF!Q$13</f>
        <v>3</v>
      </c>
      <c r="E9" s="107" t="n">
        <f aca="false">GrpF!R$13</f>
        <v>-2</v>
      </c>
      <c r="F9" s="107" t="n">
        <f aca="false">GrpF!S$13</f>
        <v>1</v>
      </c>
      <c r="G9" s="107" t="n">
        <f aca="false">GrpF!T$13</f>
        <v>3</v>
      </c>
      <c r="H9" s="107" t="n">
        <f aca="false">GrpF!U$13</f>
        <v>1</v>
      </c>
      <c r="I9" s="599" t="n">
        <f aca="false">$D9*FactorPts+$E9*FactorGD+$F9*FactorFor+$H9*FactorWins+$L9*FactorFairPlay+$M9*FactorRank</f>
        <v>29998010.001093</v>
      </c>
      <c r="J9" s="107" t="s">
        <v>65</v>
      </c>
      <c r="K9" s="107"/>
      <c r="L9" s="107" t="n">
        <f aca="false">SUMIFS(FairPlayPoints1,FairPlayTeams1,$C9)+SUMIFS(FairPlayPoints2,FairPlayTeams2,$C9)</f>
        <v>0</v>
      </c>
      <c r="M9" s="107" t="n">
        <f aca="false" t="array" ref="M9:M9">100-INDEX(Language!$D$5:$D$62,MATCH($C9,Language!$E$5:$E$62,0),1)</f>
        <v>93</v>
      </c>
    </row>
    <row r="10" customFormat="false" ht="14.25" hidden="false" customHeight="true" outlineLevel="0" collapsed="false">
      <c r="B10" s="107"/>
      <c r="D10" s="600" t="s">
        <v>612</v>
      </c>
      <c r="E10" s="600" t="s">
        <v>71</v>
      </c>
      <c r="F10" s="598" t="s">
        <v>1688</v>
      </c>
      <c r="G10" s="598" t="s">
        <v>1689</v>
      </c>
      <c r="H10" s="600" t="s">
        <v>632</v>
      </c>
      <c r="I10" s="598" t="s">
        <v>1690</v>
      </c>
      <c r="J10" s="600" t="s">
        <v>610</v>
      </c>
      <c r="K10" s="107"/>
    </row>
    <row r="11" customFormat="false" ht="14.25" hidden="false" customHeight="true" outlineLevel="0" collapsed="false">
      <c r="B11" s="601" t="s">
        <v>58</v>
      </c>
      <c r="C11" s="602" t="str">
        <f aca="false">INDEX(C$4:C$9,MATCH($I11,$I$4:$I$9,0))</f>
        <v>Italy</v>
      </c>
      <c r="D11" s="603" t="n">
        <f aca="false">INDEX(D$4:D$9,MATCH($I11,$I$4:$I$9,0))</f>
        <v>5</v>
      </c>
      <c r="E11" s="604" t="n">
        <f aca="false">INDEX(E$4:E$9,MATCH($I11,$I$4:$I$9,0))</f>
        <v>1</v>
      </c>
      <c r="F11" s="605" t="n">
        <f aca="false">INDEX(F$4:F$9,MATCH($I11,$I$4:$I$9,0))</f>
        <v>5</v>
      </c>
      <c r="G11" s="606" t="n">
        <f aca="false">INDEX(G$4:G$9,MATCH($I11,$I$4:$I$9,0))</f>
        <v>4</v>
      </c>
      <c r="H11" s="606" t="n">
        <f aca="false">INDEX(H$4:H$9,MATCH($I11,$I$4:$I$9,0))</f>
        <v>1</v>
      </c>
      <c r="I11" s="607" t="n">
        <f aca="false">LARGE($I$4:$I$9,ROW($I4)-3)</f>
        <v>50001050.001082</v>
      </c>
      <c r="J11" s="608" t="str">
        <f aca="false">INDEX(J$4:J$9,MATCH($I11,$I$4:$I$9,0))</f>
        <v>B</v>
      </c>
      <c r="K11" s="609"/>
      <c r="L11" s="604" t="n">
        <f aca="false" t="array" ref="L11:L11">SUM(IF($J$11:$J$14 &lt; $J11,1))</f>
        <v>0</v>
      </c>
      <c r="M11" s="604" t="str">
        <f aca="false">INDEX($J$11:$J$14,MATCH(ROW()-11,$L$11:$L$14,0))</f>
        <v>B</v>
      </c>
      <c r="N11" s="603" t="n">
        <f aca="false">D11</f>
        <v>5</v>
      </c>
      <c r="O11" s="610" t="n">
        <f aca="false">F11</f>
        <v>5</v>
      </c>
      <c r="P11" s="611" t="s">
        <v>1001</v>
      </c>
      <c r="Q11" s="612" t="n">
        <f aca="false">G11</f>
        <v>4</v>
      </c>
      <c r="S11" s="107"/>
      <c r="T11" s="107"/>
    </row>
    <row r="12" customFormat="false" ht="14.25" hidden="false" customHeight="true" outlineLevel="0" collapsed="false">
      <c r="B12" s="613" t="s">
        <v>59</v>
      </c>
      <c r="C12" s="614" t="str">
        <f aca="false">INDEX(C$4:C$9,MATCH($I12,$I$4:$I$9,0))</f>
        <v>Serbia</v>
      </c>
      <c r="D12" s="615" t="n">
        <f aca="false">INDEX(D$4:D$9,MATCH($I12,$I$4:$I$9,0))</f>
        <v>4</v>
      </c>
      <c r="E12" s="616" t="n">
        <f aca="false">INDEX(E$4:E$9,MATCH($I12,$I$4:$I$9,0))</f>
        <v>-1</v>
      </c>
      <c r="F12" s="617" t="n">
        <f aca="false">INDEX(F$4:F$9,MATCH($I12,$I$4:$I$9,0))</f>
        <v>2</v>
      </c>
      <c r="G12" s="618" t="n">
        <f aca="false">INDEX(G$4:G$9,MATCH($I12,$I$4:$I$9,0))</f>
        <v>3</v>
      </c>
      <c r="H12" s="618" t="n">
        <f aca="false">INDEX(H$4:H$9,MATCH($I12,$I$4:$I$9,0))</f>
        <v>1</v>
      </c>
      <c r="I12" s="619" t="n">
        <f aca="false">LARGE($I$4:$I$9,ROW($I5)-3)</f>
        <v>39999020.001081</v>
      </c>
      <c r="J12" s="620" t="str">
        <f aca="false">INDEX(J$4:J$9,MATCH($I12,$I$4:$I$9,0))</f>
        <v>C</v>
      </c>
      <c r="K12" s="618"/>
      <c r="L12" s="616" t="n">
        <f aca="false" t="array" ref="L12:L12">SUM(IF($J$11:$J$14 &lt; $J12,1))</f>
        <v>1</v>
      </c>
      <c r="M12" s="616" t="str">
        <f aca="false">INDEX($J$11:$J$14,MATCH(ROW()-11,$L$11:$L$14,0))</f>
        <v>C</v>
      </c>
      <c r="N12" s="615" t="n">
        <f aca="false">D12</f>
        <v>4</v>
      </c>
      <c r="O12" s="621" t="n">
        <f aca="false">F12</f>
        <v>2</v>
      </c>
      <c r="P12" s="622" t="s">
        <v>1001</v>
      </c>
      <c r="Q12" s="623" t="n">
        <f aca="false">G12</f>
        <v>3</v>
      </c>
      <c r="S12" s="107"/>
      <c r="T12" s="107"/>
    </row>
    <row r="13" customFormat="false" ht="14.25" hidden="false" customHeight="true" outlineLevel="0" collapsed="false">
      <c r="B13" s="613" t="s">
        <v>75</v>
      </c>
      <c r="C13" s="614" t="str">
        <f aca="false">INDEX(C$4:C$9,MATCH($I13,$I$4:$I$9,0))</f>
        <v>Türkiye</v>
      </c>
      <c r="D13" s="615" t="n">
        <f aca="false">INDEX(D$4:D$9,MATCH($I13,$I$4:$I$9,0))</f>
        <v>3</v>
      </c>
      <c r="E13" s="616" t="n">
        <f aca="false">INDEX(E$4:E$9,MATCH($I13,$I$4:$I$9,0))</f>
        <v>-2</v>
      </c>
      <c r="F13" s="617" t="n">
        <f aca="false">INDEX(F$4:F$9,MATCH($I13,$I$4:$I$9,0))</f>
        <v>1</v>
      </c>
      <c r="G13" s="618" t="n">
        <f aca="false">INDEX(G$4:G$9,MATCH($I13,$I$4:$I$9,0))</f>
        <v>3</v>
      </c>
      <c r="H13" s="618" t="n">
        <f aca="false">INDEX(H$4:H$9,MATCH($I13,$I$4:$I$9,0))</f>
        <v>1</v>
      </c>
      <c r="I13" s="619" t="n">
        <f aca="false">LARGE($I$4:$I$9,ROW($I6)-3)</f>
        <v>29998010.001093</v>
      </c>
      <c r="J13" s="620" t="str">
        <f aca="false">INDEX(J$4:J$9,MATCH($I13,$I$4:$I$9,0))</f>
        <v>F</v>
      </c>
      <c r="K13" s="618"/>
      <c r="L13" s="616" t="n">
        <f aca="false" t="array" ref="L13:L13">SUM(IF($J$11:$J$14 &lt; $J13,1))</f>
        <v>3</v>
      </c>
      <c r="M13" s="616" t="str">
        <f aca="false">INDEX($J$11:$J$14,MATCH(ROW()-11,$L$11:$L$14,0))</f>
        <v>E</v>
      </c>
      <c r="N13" s="615" t="n">
        <f aca="false">D13</f>
        <v>3</v>
      </c>
      <c r="O13" s="621" t="n">
        <f aca="false">F13</f>
        <v>1</v>
      </c>
      <c r="P13" s="622" t="s">
        <v>1001</v>
      </c>
      <c r="Q13" s="623" t="n">
        <f aca="false">G13</f>
        <v>3</v>
      </c>
      <c r="S13" s="107"/>
      <c r="T13" s="107"/>
    </row>
    <row r="14" customFormat="false" ht="14.25" hidden="false" customHeight="true" outlineLevel="0" collapsed="false">
      <c r="B14" s="613" t="s">
        <v>76</v>
      </c>
      <c r="C14" s="614" t="str">
        <f aca="false">INDEX(C$4:C$9,MATCH($I14,$I$4:$I$9,0))</f>
        <v>Romania</v>
      </c>
      <c r="D14" s="615" t="n">
        <f aca="false">INDEX(D$4:D$9,MATCH($I14,$I$4:$I$9,0))</f>
        <v>3</v>
      </c>
      <c r="E14" s="616" t="n">
        <f aca="false">INDEX(E$4:E$9,MATCH($I14,$I$4:$I$9,0))</f>
        <v>-3</v>
      </c>
      <c r="F14" s="617" t="n">
        <f aca="false">INDEX(F$4:F$9,MATCH($I14,$I$4:$I$9,0))</f>
        <v>1</v>
      </c>
      <c r="G14" s="618" t="n">
        <f aca="false">INDEX(G$4:G$9,MATCH($I14,$I$4:$I$9,0))</f>
        <v>4</v>
      </c>
      <c r="H14" s="618" t="n">
        <f aca="false">INDEX(H$4:H$9,MATCH($I14,$I$4:$I$9,0))</f>
        <v>1</v>
      </c>
      <c r="I14" s="619" t="n">
        <f aca="false">LARGE($I$4:$I$9,ROW($I7)-3)</f>
        <v>29997010.001092</v>
      </c>
      <c r="J14" s="620" t="str">
        <f aca="false">INDEX(J$4:J$9,MATCH($I14,$I$4:$I$9,0))</f>
        <v>E</v>
      </c>
      <c r="K14" s="618"/>
      <c r="L14" s="616" t="n">
        <f aca="false" t="array" ref="L14:L14">SUM(IF($J$11:$J$14 &lt; $J14,1))</f>
        <v>2</v>
      </c>
      <c r="M14" s="616" t="str">
        <f aca="false">INDEX($J$11:$J$14,MATCH(ROW()-11,$L$11:$L$14,0))</f>
        <v>F</v>
      </c>
      <c r="N14" s="615" t="n">
        <f aca="false">D14</f>
        <v>3</v>
      </c>
      <c r="O14" s="621" t="n">
        <f aca="false">F14</f>
        <v>1</v>
      </c>
      <c r="P14" s="622" t="s">
        <v>1001</v>
      </c>
      <c r="Q14" s="623" t="n">
        <f aca="false">G14</f>
        <v>4</v>
      </c>
      <c r="S14" s="107"/>
      <c r="T14" s="107"/>
    </row>
    <row r="15" customFormat="false" ht="14.25" hidden="false" customHeight="true" outlineLevel="0" collapsed="false">
      <c r="B15" s="613" t="s">
        <v>1693</v>
      </c>
      <c r="C15" s="614" t="str">
        <f aca="false">INDEX(C$4:C$9,MATCH($I15,$I$4:$I$9,0))</f>
        <v>Austria</v>
      </c>
      <c r="D15" s="615" t="n">
        <f aca="false">INDEX(D$4:D$9,MATCH($I15,$I$4:$I$9,0))</f>
        <v>3</v>
      </c>
      <c r="E15" s="616" t="n">
        <f aca="false">INDEX(E$4:E$9,MATCH($I15,$I$4:$I$9,0))</f>
        <v>-4</v>
      </c>
      <c r="F15" s="617" t="n">
        <f aca="false">INDEX(F$4:F$9,MATCH($I15,$I$4:$I$9,0))</f>
        <v>3</v>
      </c>
      <c r="G15" s="618" t="n">
        <f aca="false">INDEX(G$4:G$9,MATCH($I15,$I$4:$I$9,0))</f>
        <v>7</v>
      </c>
      <c r="H15" s="618" t="n">
        <f aca="false">INDEX(H$4:H$9,MATCH($I15,$I$4:$I$9,0))</f>
        <v>1</v>
      </c>
      <c r="I15" s="619" t="n">
        <f aca="false">LARGE($I$4:$I$9,ROW($I8)-3)</f>
        <v>29996030.001089</v>
      </c>
      <c r="J15" s="620" t="str">
        <f aca="false">INDEX(J$4:J$9,MATCH($I15,$I$4:$I$9,0))</f>
        <v>D</v>
      </c>
      <c r="K15" s="618"/>
      <c r="L15" s="614"/>
      <c r="M15" s="614"/>
      <c r="N15" s="615" t="n">
        <f aca="false">D15</f>
        <v>3</v>
      </c>
      <c r="O15" s="621" t="n">
        <f aca="false">F15</f>
        <v>3</v>
      </c>
      <c r="P15" s="622" t="s">
        <v>1001</v>
      </c>
      <c r="Q15" s="623" t="n">
        <f aca="false">G15</f>
        <v>7</v>
      </c>
    </row>
    <row r="16" customFormat="false" ht="14.25" hidden="false" customHeight="true" outlineLevel="0" collapsed="false">
      <c r="B16" s="624" t="s">
        <v>1694</v>
      </c>
      <c r="C16" s="625" t="str">
        <f aca="false">INDEX(C$4:C$9,MATCH($I16,$I$4:$I$9,0))</f>
        <v>Scotland</v>
      </c>
      <c r="D16" s="626" t="n">
        <f aca="false">INDEX(D$4:D$9,MATCH($I16,$I$4:$I$9,0))</f>
        <v>1</v>
      </c>
      <c r="E16" s="627" t="n">
        <f aca="false">INDEX(E$4:E$9,MATCH($I16,$I$4:$I$9,0))</f>
        <v>-3</v>
      </c>
      <c r="F16" s="628" t="n">
        <f aca="false">INDEX(F$4:F$9,MATCH($I16,$I$4:$I$9,0))</f>
        <v>3</v>
      </c>
      <c r="G16" s="629" t="n">
        <f aca="false">INDEX(G$4:G$9,MATCH($I16,$I$4:$I$9,0))</f>
        <v>6</v>
      </c>
      <c r="H16" s="629" t="n">
        <f aca="false">INDEX(H$4:H$9,MATCH($I16,$I$4:$I$9,0))</f>
        <v>0</v>
      </c>
      <c r="I16" s="630" t="n">
        <f aca="false">LARGE($I$4:$I$9,ROW($I9)-3)</f>
        <v>9997030.000087</v>
      </c>
      <c r="J16" s="631" t="str">
        <f aca="false">INDEX(J$4:J$9,MATCH($I16,$I$4:$I$9,0))</f>
        <v>A</v>
      </c>
      <c r="K16" s="629"/>
      <c r="L16" s="625"/>
      <c r="M16" s="625"/>
      <c r="N16" s="626" t="n">
        <f aca="false">D16</f>
        <v>1</v>
      </c>
      <c r="O16" s="632" t="n">
        <f aca="false">F16</f>
        <v>3</v>
      </c>
      <c r="P16" s="633" t="s">
        <v>1001</v>
      </c>
      <c r="Q16" s="634" t="n">
        <f aca="false">G16</f>
        <v>6</v>
      </c>
    </row>
    <row r="17" customFormat="false" ht="14.25" hidden="false" customHeight="true" outlineLevel="0" collapsed="false">
      <c r="B17" s="107"/>
      <c r="M17" s="635"/>
    </row>
    <row r="18" customFormat="false" ht="14.25" hidden="false" customHeight="true" outlineLevel="0" collapsed="false">
      <c r="B18" s="107"/>
      <c r="D18" s="107"/>
      <c r="E18" s="107"/>
      <c r="F18" s="107"/>
      <c r="G18" s="378" t="s">
        <v>865</v>
      </c>
      <c r="H18" s="378"/>
      <c r="I18" s="378"/>
      <c r="J18" s="107" t="str">
        <f aca="false">M11&amp;" "&amp;M12&amp;" "&amp;M13&amp;" "&amp;M14</f>
        <v>B C E F</v>
      </c>
      <c r="K18" s="107"/>
      <c r="L18" s="107"/>
      <c r="M18" s="107"/>
    </row>
    <row r="19" customFormat="false" ht="14.25" hidden="false" customHeight="true" outlineLevel="0" collapsed="false">
      <c r="B19" s="107"/>
      <c r="D19" s="107"/>
      <c r="E19" s="107"/>
      <c r="F19" s="107"/>
      <c r="G19" s="107"/>
      <c r="H19" s="107"/>
      <c r="J19" s="107"/>
      <c r="K19" s="107"/>
      <c r="L19" s="107"/>
      <c r="M19" s="107"/>
    </row>
    <row r="20" customFormat="false" ht="14.25" hidden="false" customHeight="true" outlineLevel="0" collapsed="false">
      <c r="B20" s="107"/>
    </row>
    <row r="21" customFormat="false" ht="14.25" hidden="false" customHeight="true" outlineLevel="0" collapsed="false">
      <c r="B21" s="107"/>
      <c r="I21" s="636" t="s">
        <v>1695</v>
      </c>
      <c r="J21" s="637" t="n">
        <f aca="false">IF(AND(TRUNC($I$14,4)=TRUNC($I$15,4),Distinctness!$G$13&gt;0),1,0)</f>
        <v>0</v>
      </c>
    </row>
    <row r="22" customFormat="false" ht="14.25" hidden="false" customHeight="true" outlineLevel="0" collapsed="false">
      <c r="B22" s="107"/>
    </row>
    <row r="23" customFormat="false" ht="14.25" hidden="false" customHeight="true" outlineLevel="0" collapsed="false">
      <c r="B23" s="107"/>
    </row>
    <row r="24" customFormat="false" ht="14.25" hidden="false" customHeight="true" outlineLevel="0" collapsed="false">
      <c r="B24" s="107"/>
    </row>
    <row r="25" customFormat="false" ht="14.25" hidden="false" customHeight="true" outlineLevel="0" collapsed="false">
      <c r="B25" s="107"/>
    </row>
    <row r="26" customFormat="false" ht="14.25" hidden="false" customHeight="true" outlineLevel="0" collapsed="false">
      <c r="B26" s="107"/>
    </row>
    <row r="27" customFormat="false" ht="14.25" hidden="false" customHeight="true" outlineLevel="0" collapsed="false">
      <c r="B27" s="107"/>
    </row>
    <row r="28" customFormat="false" ht="14.25" hidden="false" customHeight="true" outlineLevel="0" collapsed="false">
      <c r="B28" s="107"/>
    </row>
    <row r="29" customFormat="false" ht="14.25" hidden="false" customHeight="true" outlineLevel="0" collapsed="false">
      <c r="B29" s="107"/>
    </row>
    <row r="30" customFormat="false" ht="14.25" hidden="false" customHeight="true" outlineLevel="0" collapsed="false">
      <c r="B30" s="107"/>
    </row>
    <row r="31" customFormat="false" ht="14.25" hidden="false" customHeight="true" outlineLevel="0" collapsed="false">
      <c r="B31" s="107"/>
    </row>
    <row r="32" customFormat="false" ht="14.25" hidden="false" customHeight="true" outlineLevel="0" collapsed="false">
      <c r="B32" s="107"/>
    </row>
    <row r="33" customFormat="false" ht="14.25" hidden="false" customHeight="true" outlineLevel="0" collapsed="false">
      <c r="B33" s="107"/>
    </row>
    <row r="34" customFormat="false" ht="14.25" hidden="false" customHeight="true" outlineLevel="0" collapsed="false">
      <c r="B34" s="107"/>
    </row>
    <row r="35" customFormat="false" ht="14.25" hidden="false" customHeight="true" outlineLevel="0" collapsed="false">
      <c r="B35" s="107"/>
    </row>
    <row r="36" customFormat="false" ht="14.25" hidden="false" customHeight="true" outlineLevel="0" collapsed="false">
      <c r="B36" s="107"/>
    </row>
    <row r="37" customFormat="false" ht="14.25" hidden="false" customHeight="true" outlineLevel="0" collapsed="false">
      <c r="B37" s="107"/>
    </row>
    <row r="38" customFormat="false" ht="14.25" hidden="false" customHeight="true" outlineLevel="0" collapsed="false">
      <c r="B38" s="107"/>
    </row>
    <row r="39" customFormat="false" ht="14.25" hidden="false" customHeight="true" outlineLevel="0" collapsed="false">
      <c r="B39" s="107"/>
    </row>
    <row r="40" customFormat="false" ht="14.25" hidden="false" customHeight="true" outlineLevel="0" collapsed="false">
      <c r="B40" s="107"/>
    </row>
    <row r="41" customFormat="false" ht="14.25" hidden="false" customHeight="true" outlineLevel="0" collapsed="false">
      <c r="B41" s="107"/>
    </row>
    <row r="42" customFormat="false" ht="14.25" hidden="false" customHeight="true" outlineLevel="0" collapsed="false">
      <c r="B42" s="107"/>
    </row>
    <row r="43" customFormat="false" ht="14.25" hidden="false" customHeight="true" outlineLevel="0" collapsed="false">
      <c r="B43" s="107"/>
    </row>
    <row r="44" customFormat="false" ht="14.25" hidden="false" customHeight="true" outlineLevel="0" collapsed="false">
      <c r="B44" s="107"/>
    </row>
    <row r="45" customFormat="false" ht="14.25" hidden="false" customHeight="true" outlineLevel="0" collapsed="false">
      <c r="B45" s="107"/>
    </row>
    <row r="46" customFormat="false" ht="14.25" hidden="false" customHeight="true" outlineLevel="0" collapsed="false">
      <c r="B46" s="107"/>
    </row>
    <row r="47" customFormat="false" ht="14.25" hidden="false" customHeight="true" outlineLevel="0" collapsed="false">
      <c r="B47" s="107"/>
    </row>
    <row r="48" customFormat="false" ht="14.25" hidden="false" customHeight="true" outlineLevel="0" collapsed="false">
      <c r="B48" s="107"/>
    </row>
    <row r="49" customFormat="false" ht="14.25" hidden="false" customHeight="true" outlineLevel="0" collapsed="false">
      <c r="B49" s="107"/>
    </row>
    <row r="50" customFormat="false" ht="14.25" hidden="false" customHeight="true" outlineLevel="0" collapsed="false">
      <c r="B50" s="107"/>
    </row>
    <row r="51" customFormat="false" ht="14.25" hidden="false" customHeight="true" outlineLevel="0" collapsed="false">
      <c r="B51" s="107"/>
    </row>
    <row r="52" customFormat="false" ht="14.25" hidden="false" customHeight="true" outlineLevel="0" collapsed="false">
      <c r="B52" s="107"/>
    </row>
    <row r="53" customFormat="false" ht="14.25" hidden="false" customHeight="true" outlineLevel="0" collapsed="false">
      <c r="B53" s="107"/>
    </row>
    <row r="54" customFormat="false" ht="14.25" hidden="false" customHeight="true" outlineLevel="0" collapsed="false">
      <c r="B54" s="107"/>
    </row>
    <row r="55" customFormat="false" ht="14.25" hidden="false" customHeight="true" outlineLevel="0" collapsed="false">
      <c r="B55" s="107"/>
    </row>
    <row r="56" customFormat="false" ht="14.25" hidden="false" customHeight="true" outlineLevel="0" collapsed="false">
      <c r="B56" s="107"/>
    </row>
    <row r="57" customFormat="false" ht="14.25" hidden="false" customHeight="true" outlineLevel="0" collapsed="false">
      <c r="B57" s="107"/>
    </row>
    <row r="58" customFormat="false" ht="14.25" hidden="false" customHeight="true" outlineLevel="0" collapsed="false">
      <c r="B58" s="107"/>
    </row>
    <row r="59" customFormat="false" ht="14.25" hidden="false" customHeight="true" outlineLevel="0" collapsed="false">
      <c r="B59" s="107"/>
    </row>
    <row r="60" customFormat="false" ht="14.25" hidden="false" customHeight="true" outlineLevel="0" collapsed="false">
      <c r="B60" s="107"/>
    </row>
    <row r="61" customFormat="false" ht="14.25" hidden="false" customHeight="true" outlineLevel="0" collapsed="false">
      <c r="B61" s="107"/>
    </row>
    <row r="62" customFormat="false" ht="14.25" hidden="false" customHeight="true" outlineLevel="0" collapsed="false">
      <c r="B62" s="107"/>
    </row>
    <row r="63" customFormat="false" ht="14.25" hidden="false" customHeight="true" outlineLevel="0" collapsed="false">
      <c r="B63" s="107"/>
    </row>
    <row r="64" customFormat="false" ht="14.25" hidden="false" customHeight="true" outlineLevel="0" collapsed="false">
      <c r="B64" s="107"/>
    </row>
    <row r="65" customFormat="false" ht="14.25" hidden="false" customHeight="true" outlineLevel="0" collapsed="false">
      <c r="B65" s="107"/>
    </row>
    <row r="66" customFormat="false" ht="14.25" hidden="false" customHeight="true" outlineLevel="0" collapsed="false">
      <c r="B66" s="107"/>
    </row>
    <row r="67" customFormat="false" ht="14.25" hidden="false" customHeight="true" outlineLevel="0" collapsed="false">
      <c r="B67" s="107"/>
    </row>
    <row r="68" customFormat="false" ht="14.25" hidden="false" customHeight="true" outlineLevel="0" collapsed="false">
      <c r="B68" s="107"/>
    </row>
    <row r="69" customFormat="false" ht="14.25" hidden="false" customHeight="true" outlineLevel="0" collapsed="false">
      <c r="B69" s="107"/>
    </row>
    <row r="70" customFormat="false" ht="14.25" hidden="false" customHeight="true" outlineLevel="0" collapsed="false">
      <c r="B70" s="107"/>
    </row>
    <row r="71" customFormat="false" ht="14.25" hidden="false" customHeight="true" outlineLevel="0" collapsed="false">
      <c r="B71" s="107"/>
    </row>
    <row r="72" customFormat="false" ht="14.25" hidden="false" customHeight="true" outlineLevel="0" collapsed="false">
      <c r="B72" s="107"/>
    </row>
    <row r="73" customFormat="false" ht="14.25" hidden="false" customHeight="true" outlineLevel="0" collapsed="false">
      <c r="B73" s="107"/>
    </row>
    <row r="74" customFormat="false" ht="14.25" hidden="false" customHeight="true" outlineLevel="0" collapsed="false">
      <c r="B74" s="107"/>
    </row>
    <row r="75" customFormat="false" ht="14.25" hidden="false" customHeight="true" outlineLevel="0" collapsed="false">
      <c r="B75" s="107"/>
    </row>
    <row r="76" customFormat="false" ht="14.25" hidden="false" customHeight="true" outlineLevel="0" collapsed="false">
      <c r="B76" s="107"/>
    </row>
    <row r="77" customFormat="false" ht="14.25" hidden="false" customHeight="true" outlineLevel="0" collapsed="false">
      <c r="B77" s="107"/>
    </row>
    <row r="78" customFormat="false" ht="14.25" hidden="false" customHeight="true" outlineLevel="0" collapsed="false">
      <c r="B78" s="107"/>
    </row>
    <row r="79" customFormat="false" ht="14.25" hidden="false" customHeight="true" outlineLevel="0" collapsed="false">
      <c r="B79" s="107"/>
    </row>
    <row r="80" customFormat="false" ht="14.25" hidden="false" customHeight="true" outlineLevel="0" collapsed="false">
      <c r="B80" s="107"/>
    </row>
    <row r="81" customFormat="false" ht="14.25" hidden="false" customHeight="true" outlineLevel="0" collapsed="false">
      <c r="B81" s="107"/>
    </row>
    <row r="82" customFormat="false" ht="14.25" hidden="false" customHeight="true" outlineLevel="0" collapsed="false">
      <c r="B82" s="107"/>
    </row>
    <row r="83" customFormat="false" ht="14.25" hidden="false" customHeight="true" outlineLevel="0" collapsed="false">
      <c r="B83" s="107"/>
    </row>
    <row r="84" customFormat="false" ht="14.25" hidden="false" customHeight="true" outlineLevel="0" collapsed="false">
      <c r="B84" s="107"/>
    </row>
    <row r="85" customFormat="false" ht="14.25" hidden="false" customHeight="true" outlineLevel="0" collapsed="false">
      <c r="B85" s="107"/>
    </row>
    <row r="86" customFormat="false" ht="14.25" hidden="false" customHeight="true" outlineLevel="0" collapsed="false">
      <c r="B86" s="107"/>
    </row>
    <row r="87" customFormat="false" ht="14.25" hidden="false" customHeight="true" outlineLevel="0" collapsed="false">
      <c r="B87" s="107"/>
    </row>
    <row r="88" customFormat="false" ht="14.25" hidden="false" customHeight="true" outlineLevel="0" collapsed="false">
      <c r="B88" s="107"/>
    </row>
    <row r="89" customFormat="false" ht="14.25" hidden="false" customHeight="true" outlineLevel="0" collapsed="false">
      <c r="B89" s="107"/>
    </row>
    <row r="90" customFormat="false" ht="14.25" hidden="false" customHeight="true" outlineLevel="0" collapsed="false">
      <c r="B90" s="107"/>
    </row>
    <row r="91" customFormat="false" ht="14.25" hidden="false" customHeight="true" outlineLevel="0" collapsed="false">
      <c r="B91" s="107"/>
    </row>
    <row r="92" customFormat="false" ht="14.25" hidden="false" customHeight="true" outlineLevel="0" collapsed="false">
      <c r="B92" s="107"/>
    </row>
    <row r="93" customFormat="false" ht="14.25" hidden="false" customHeight="true" outlineLevel="0" collapsed="false">
      <c r="B93" s="107"/>
    </row>
    <row r="94" customFormat="false" ht="14.25" hidden="false" customHeight="true" outlineLevel="0" collapsed="false">
      <c r="B94" s="107"/>
    </row>
    <row r="95" customFormat="false" ht="14.25" hidden="false" customHeight="true" outlineLevel="0" collapsed="false">
      <c r="B95" s="107"/>
    </row>
    <row r="96" customFormat="false" ht="14.25" hidden="false" customHeight="true" outlineLevel="0" collapsed="false">
      <c r="B96" s="107"/>
    </row>
    <row r="97" customFormat="false" ht="14.25" hidden="false" customHeight="true" outlineLevel="0" collapsed="false">
      <c r="B97" s="107"/>
    </row>
    <row r="98" customFormat="false" ht="14.25" hidden="false" customHeight="true" outlineLevel="0" collapsed="false">
      <c r="B98" s="107"/>
    </row>
    <row r="99" customFormat="false" ht="14.25" hidden="false" customHeight="true" outlineLevel="0" collapsed="false">
      <c r="B99" s="107"/>
    </row>
    <row r="100" customFormat="false" ht="14.25" hidden="false" customHeight="true" outlineLevel="0" collapsed="false">
      <c r="B100" s="107"/>
    </row>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G18:I18"/>
  </mergeCells>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D1000"/>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11.38"/>
    <col collapsed="false" customWidth="true" hidden="false" outlineLevel="0" max="2" min="2" style="1" width="7.87"/>
    <col collapsed="false" customWidth="true" hidden="false" outlineLevel="0" max="3" min="3" style="1" width="6.38"/>
    <col collapsed="false" customWidth="true" hidden="false" outlineLevel="0" max="4" min="4" style="1" width="25.75"/>
    <col collapsed="false" customWidth="true" hidden="false" outlineLevel="0" max="5" min="5" style="1" width="11.38"/>
    <col collapsed="false" customWidth="true" hidden="true" outlineLevel="0" max="6" min="6" style="1" width="11.38"/>
    <col collapsed="false" customWidth="true" hidden="false" outlineLevel="0" max="26" min="7" style="1" width="14.38"/>
  </cols>
  <sheetData>
    <row r="1" customFormat="false" ht="14.25" hidden="false" customHeight="true" outlineLevel="0" collapsed="false"/>
    <row r="2" customFormat="false" ht="14.25" hidden="false" customHeight="true" outlineLevel="0" collapsed="false">
      <c r="B2" s="431" t="str">
        <f aca="false">Language!$E$91</f>
        <v>Groups</v>
      </c>
      <c r="C2" s="431"/>
      <c r="D2" s="431"/>
    </row>
    <row r="4" customFormat="false" ht="14.25" hidden="false" customHeight="true" outlineLevel="0" collapsed="false">
      <c r="B4" s="638" t="s">
        <v>1696</v>
      </c>
      <c r="C4" s="639" t="s">
        <v>1697</v>
      </c>
      <c r="D4" s="640" t="s">
        <v>53</v>
      </c>
    </row>
    <row r="5" customFormat="false" ht="14.25" hidden="false" customHeight="true" outlineLevel="0" collapsed="false">
      <c r="B5" s="638"/>
      <c r="C5" s="639"/>
      <c r="D5" s="640"/>
    </row>
    <row r="6" customFormat="false" ht="14.25" hidden="false" customHeight="true" outlineLevel="0" collapsed="false">
      <c r="B6" s="641"/>
      <c r="C6" s="642"/>
      <c r="D6" s="643" t="s">
        <v>60</v>
      </c>
    </row>
    <row r="7" customFormat="false" ht="14.25" hidden="false" customHeight="true" outlineLevel="0" collapsed="false">
      <c r="B7" s="489" t="s">
        <v>1698</v>
      </c>
      <c r="C7" s="644" t="n">
        <v>54</v>
      </c>
      <c r="D7" s="476" t="str">
        <f aca="false">VLOOKUP($C7,Language!$D$5:$E$63,2,0)</f>
        <v>Germany</v>
      </c>
    </row>
    <row r="8" customFormat="false" ht="14.25" hidden="false" customHeight="true" outlineLevel="0" collapsed="false">
      <c r="B8" s="489" t="s">
        <v>1699</v>
      </c>
      <c r="C8" s="645" t="n">
        <v>13</v>
      </c>
      <c r="D8" s="476" t="str">
        <f aca="false">VLOOKUP($C8,Language!$D$5:$E$63,2,0)</f>
        <v>Scotland</v>
      </c>
    </row>
    <row r="9" customFormat="false" ht="14.25" hidden="false" customHeight="true" outlineLevel="0" collapsed="false">
      <c r="B9" s="489" t="s">
        <v>1700</v>
      </c>
      <c r="C9" s="645" t="n">
        <v>6</v>
      </c>
      <c r="D9" s="476" t="str">
        <f aca="false">VLOOKUP($C9,Language!$D$5:$E$63,2,0)</f>
        <v>Hungary</v>
      </c>
    </row>
    <row r="10" customFormat="false" ht="14.25" hidden="false" customHeight="true" outlineLevel="0" collapsed="false">
      <c r="B10" s="646" t="s">
        <v>1701</v>
      </c>
      <c r="C10" s="644" t="n">
        <v>20</v>
      </c>
      <c r="D10" s="476" t="str">
        <f aca="false">VLOOKUP($C10,Language!$D$5:$E$63,2,0)</f>
        <v>Switzerland</v>
      </c>
    </row>
    <row r="11" customFormat="false" ht="14.25" hidden="false" customHeight="true" outlineLevel="0" collapsed="false">
      <c r="B11" s="647"/>
      <c r="C11" s="642"/>
      <c r="D11" s="643" t="s">
        <v>62</v>
      </c>
    </row>
    <row r="12" customFormat="false" ht="14.25" hidden="false" customHeight="true" outlineLevel="0" collapsed="false">
      <c r="B12" s="489" t="s">
        <v>48</v>
      </c>
      <c r="C12" s="645" t="n">
        <v>3</v>
      </c>
      <c r="D12" s="476" t="str">
        <f aca="false">VLOOKUP($C12,Language!$D$5:$E$63,2,0)</f>
        <v>Spain</v>
      </c>
    </row>
    <row r="13" customFormat="false" ht="14.25" hidden="false" customHeight="true" outlineLevel="0" collapsed="false">
      <c r="B13" s="489" t="s">
        <v>1702</v>
      </c>
      <c r="C13" s="644" t="n">
        <v>14</v>
      </c>
      <c r="D13" s="476" t="str">
        <f aca="false">VLOOKUP($C13,Language!$D$5:$E$63,2,0)</f>
        <v>Croatia</v>
      </c>
    </row>
    <row r="14" customFormat="false" ht="14.25" hidden="false" customHeight="true" outlineLevel="0" collapsed="false">
      <c r="B14" s="489" t="s">
        <v>1703</v>
      </c>
      <c r="C14" s="645" t="n">
        <v>18</v>
      </c>
      <c r="D14" s="476" t="str">
        <f aca="false">VLOOKUP($C14,Language!$D$5:$E$63,2,0)</f>
        <v>Italy</v>
      </c>
    </row>
    <row r="15" customFormat="false" ht="14.25" hidden="false" customHeight="true" outlineLevel="0" collapsed="false">
      <c r="B15" s="646" t="s">
        <v>1704</v>
      </c>
      <c r="C15" s="645" t="n">
        <v>10</v>
      </c>
      <c r="D15" s="476" t="str">
        <f aca="false">VLOOKUP($C15,Language!$D$5:$E$63,2,0)</f>
        <v>Albania</v>
      </c>
    </row>
    <row r="16" customFormat="false" ht="14.25" hidden="false" customHeight="true" outlineLevel="0" collapsed="false">
      <c r="B16" s="647"/>
      <c r="C16" s="642"/>
      <c r="D16" s="643" t="s">
        <v>64</v>
      </c>
    </row>
    <row r="17" customFormat="false" ht="14.25" hidden="false" customHeight="true" outlineLevel="0" collapsed="false">
      <c r="B17" s="489" t="s">
        <v>1705</v>
      </c>
      <c r="C17" s="645" t="n">
        <v>15</v>
      </c>
      <c r="D17" s="476" t="str">
        <f aca="false">VLOOKUP($C17,Language!$D$5:$E$63,2,0)</f>
        <v>Slovenia</v>
      </c>
    </row>
    <row r="18" customFormat="false" ht="14.25" hidden="false" customHeight="true" outlineLevel="0" collapsed="false">
      <c r="B18" s="489" t="s">
        <v>1706</v>
      </c>
      <c r="C18" s="645" t="n">
        <v>9</v>
      </c>
      <c r="D18" s="476" t="str">
        <f aca="false">VLOOKUP($C18,Language!$D$5:$E$63,2,0)</f>
        <v>Denmark</v>
      </c>
    </row>
    <row r="19" customFormat="false" ht="14.25" hidden="false" customHeight="true" outlineLevel="0" collapsed="false">
      <c r="B19" s="489" t="s">
        <v>1707</v>
      </c>
      <c r="C19" s="645" t="n">
        <v>19</v>
      </c>
      <c r="D19" s="476" t="str">
        <f aca="false">VLOOKUP($C19,Language!$D$5:$E$63,2,0)</f>
        <v>Serbia</v>
      </c>
    </row>
    <row r="20" customFormat="false" ht="14.25" hidden="false" customHeight="true" outlineLevel="0" collapsed="false">
      <c r="B20" s="646" t="s">
        <v>47</v>
      </c>
      <c r="C20" s="645" t="n">
        <v>5</v>
      </c>
      <c r="D20" s="476" t="str">
        <f aca="false">VLOOKUP($C20,Language!$D$5:$E$63,2,0)</f>
        <v>England</v>
      </c>
    </row>
    <row r="21" customFormat="false" ht="14.25" hidden="false" customHeight="true" outlineLevel="0" collapsed="false">
      <c r="B21" s="647"/>
      <c r="C21" s="642"/>
      <c r="D21" s="643" t="s">
        <v>61</v>
      </c>
    </row>
    <row r="22" customFormat="false" ht="14.25" hidden="false" customHeight="true" outlineLevel="0" collapsed="false">
      <c r="B22" s="489" t="s">
        <v>1708</v>
      </c>
      <c r="C22" s="645" t="n">
        <v>26</v>
      </c>
      <c r="D22" s="476" t="str">
        <f aca="false">VLOOKUP($C22,Language!$D$5:$E$63,2,0)</f>
        <v>Poland</v>
      </c>
    </row>
    <row r="23" customFormat="false" ht="14.25" hidden="false" customHeight="true" outlineLevel="0" collapsed="false">
      <c r="B23" s="489" t="s">
        <v>1709</v>
      </c>
      <c r="C23" s="645" t="n">
        <v>12</v>
      </c>
      <c r="D23" s="476" t="str">
        <f aca="false">VLOOKUP($C23,Language!$D$5:$E$63,2,0)</f>
        <v>Netherlands</v>
      </c>
    </row>
    <row r="24" customFormat="false" ht="14.25" hidden="false" customHeight="true" outlineLevel="0" collapsed="false">
      <c r="B24" s="489" t="s">
        <v>1710</v>
      </c>
      <c r="C24" s="645" t="n">
        <v>11</v>
      </c>
      <c r="D24" s="476" t="str">
        <f aca="false">VLOOKUP($C24,Language!$D$5:$E$63,2,0)</f>
        <v>Austria</v>
      </c>
    </row>
    <row r="25" customFormat="false" ht="14.25" hidden="false" customHeight="true" outlineLevel="0" collapsed="false">
      <c r="B25" s="646" t="s">
        <v>49</v>
      </c>
      <c r="C25" s="644" t="n">
        <v>2</v>
      </c>
      <c r="D25" s="476" t="str">
        <f aca="false">VLOOKUP($C25,Language!$D$5:$E$63,2,0)</f>
        <v>France</v>
      </c>
    </row>
    <row r="26" customFormat="false" ht="14.25" hidden="false" customHeight="true" outlineLevel="0" collapsed="false">
      <c r="B26" s="647"/>
      <c r="C26" s="642"/>
      <c r="D26" s="643" t="s">
        <v>63</v>
      </c>
    </row>
    <row r="27" customFormat="false" ht="14.25" hidden="false" customHeight="true" outlineLevel="0" collapsed="false">
      <c r="B27" s="489" t="s">
        <v>1711</v>
      </c>
      <c r="C27" s="645" t="n">
        <v>4</v>
      </c>
      <c r="D27" s="476" t="str">
        <f aca="false">VLOOKUP($C27,Language!$D$5:$E$63,2,0)</f>
        <v>Belgium</v>
      </c>
    </row>
    <row r="28" customFormat="false" ht="14.25" hidden="false" customHeight="true" outlineLevel="0" collapsed="false">
      <c r="B28" s="489" t="s">
        <v>1712</v>
      </c>
      <c r="C28" s="644" t="n">
        <v>16</v>
      </c>
      <c r="D28" s="476" t="str">
        <f aca="false">VLOOKUP($C28,Language!$D$5:$E$63,2,0)</f>
        <v>Slovakia</v>
      </c>
    </row>
    <row r="29" customFormat="false" ht="14.25" hidden="false" customHeight="true" outlineLevel="0" collapsed="false">
      <c r="B29" s="489" t="s">
        <v>1713</v>
      </c>
      <c r="C29" s="645" t="n">
        <v>8</v>
      </c>
      <c r="D29" s="476" t="str">
        <f aca="false">VLOOKUP($C29,Language!$D$5:$E$63,2,0)</f>
        <v>Romania</v>
      </c>
    </row>
    <row r="30" customFormat="false" ht="14.25" hidden="false" customHeight="true" outlineLevel="0" collapsed="false">
      <c r="B30" s="646" t="s">
        <v>1714</v>
      </c>
      <c r="C30" s="644" t="n">
        <v>21</v>
      </c>
      <c r="D30" s="476" t="str">
        <f aca="false">VLOOKUP($C30,Language!$D$5:$E$63,2,0)</f>
        <v>Ukraine</v>
      </c>
    </row>
    <row r="31" customFormat="false" ht="14.25" hidden="false" customHeight="true" outlineLevel="0" collapsed="false">
      <c r="B31" s="647"/>
      <c r="C31" s="642"/>
      <c r="D31" s="643" t="s">
        <v>65</v>
      </c>
    </row>
    <row r="32" customFormat="false" ht="14.25" hidden="false" customHeight="true" outlineLevel="0" collapsed="false">
      <c r="B32" s="489" t="s">
        <v>1715</v>
      </c>
      <c r="C32" s="644" t="n">
        <v>7</v>
      </c>
      <c r="D32" s="476" t="str">
        <f aca="false">VLOOKUP($C32,Language!$D$5:$E$63,2,0)</f>
        <v>Türkiye</v>
      </c>
    </row>
    <row r="33" customFormat="false" ht="14.25" hidden="false" customHeight="true" outlineLevel="0" collapsed="false">
      <c r="B33" s="489" t="s">
        <v>1716</v>
      </c>
      <c r="C33" s="645" t="n">
        <v>34</v>
      </c>
      <c r="D33" s="476" t="str">
        <f aca="false">VLOOKUP($C33,Language!$D$5:$E$63,2,0)</f>
        <v>Georgia</v>
      </c>
    </row>
    <row r="34" customFormat="false" ht="14.25" hidden="false" customHeight="true" outlineLevel="0" collapsed="false">
      <c r="B34" s="489" t="s">
        <v>1717</v>
      </c>
      <c r="C34" s="644" t="n">
        <v>1</v>
      </c>
      <c r="D34" s="476" t="str">
        <f aca="false">VLOOKUP($C34,Language!$D$5:$E$63,2,0)</f>
        <v>Portugal</v>
      </c>
    </row>
    <row r="35" customFormat="false" ht="14.25" hidden="false" customHeight="true" outlineLevel="0" collapsed="false">
      <c r="B35" s="490" t="s">
        <v>1718</v>
      </c>
      <c r="C35" s="648" t="n">
        <v>17</v>
      </c>
      <c r="D35" s="484" t="str">
        <f aca="false">VLOOKUP($C35,Language!$D$5:$E$63,2,0)</f>
        <v>Czechia</v>
      </c>
    </row>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
    <mergeCell ref="B2:D2"/>
    <mergeCell ref="B4:B5"/>
    <mergeCell ref="C4:C5"/>
    <mergeCell ref="D4:D5"/>
  </mergeCells>
  <conditionalFormatting sqref="B4:D5">
    <cfRule type="expression" priority="2" aboveAverage="0" equalAverage="0" bottom="0" percent="0" rank="0" text="" dxfId="11">
      <formula>XEY8</formula>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0"/>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11.38"/>
    <col collapsed="false" customWidth="true" hidden="false" outlineLevel="0" max="2" min="2" style="1" width="9.26"/>
    <col collapsed="false" customWidth="true" hidden="false" outlineLevel="0" max="3" min="3" style="1" width="7.63"/>
    <col collapsed="false" customWidth="true" hidden="false" outlineLevel="0" max="4" min="4" style="1" width="9.26"/>
    <col collapsed="false" customWidth="true" hidden="false" outlineLevel="0" max="5" min="5" style="1" width="27.26"/>
    <col collapsed="false" customWidth="true" hidden="false" outlineLevel="0" max="6" min="6" style="1" width="26.74"/>
    <col collapsed="false" customWidth="true" hidden="false" outlineLevel="0" max="7" min="7" style="1" width="8.25"/>
    <col collapsed="false" customWidth="true" hidden="false" outlineLevel="0" max="8" min="8" style="1" width="21.63"/>
    <col collapsed="false" customWidth="true" hidden="false" outlineLevel="0" max="9" min="9" style="1" width="18"/>
    <col collapsed="false" customWidth="true" hidden="false" outlineLevel="0" max="10" min="10" style="1" width="19"/>
    <col collapsed="false" customWidth="true" hidden="false" outlineLevel="0" max="11" min="11" style="1" width="18.13"/>
    <col collapsed="false" customWidth="true" hidden="false" outlineLevel="0" max="12" min="12" style="1" width="10.26"/>
    <col collapsed="false" customWidth="true" hidden="false" outlineLevel="0" max="13" min="13" style="1" width="11"/>
    <col collapsed="false" customWidth="true" hidden="false" outlineLevel="0" max="14" min="14" style="1" width="23"/>
    <col collapsed="false" customWidth="true" hidden="false" outlineLevel="0" max="26" min="15" style="1" width="14.38"/>
  </cols>
  <sheetData>
    <row r="1" customFormat="false" ht="14.25" hidden="false" customHeight="true" outlineLevel="0" collapsed="false">
      <c r="A1" s="153"/>
      <c r="B1" s="369" t="str">
        <f aca="false">Language!$E$88</f>
        <v>Matches</v>
      </c>
      <c r="C1" s="369"/>
      <c r="D1" s="369"/>
      <c r="E1" s="369"/>
      <c r="F1" s="369"/>
      <c r="G1" s="369"/>
      <c r="H1" s="369"/>
      <c r="I1" s="369"/>
      <c r="J1" s="369"/>
      <c r="M1" s="107"/>
      <c r="N1" s="107"/>
    </row>
    <row r="2" customFormat="false" ht="18.75" hidden="false" customHeight="true" outlineLevel="0" collapsed="false">
      <c r="A2" s="156"/>
      <c r="B2" s="157"/>
      <c r="C2" s="157"/>
      <c r="D2" s="157"/>
      <c r="E2" s="157"/>
      <c r="F2" s="157"/>
      <c r="G2" s="157"/>
      <c r="H2" s="157"/>
      <c r="I2" s="157"/>
      <c r="J2" s="157"/>
      <c r="M2" s="107"/>
      <c r="N2" s="107"/>
    </row>
    <row r="3" customFormat="false" ht="30" hidden="false" customHeight="true" outlineLevel="0" collapsed="false">
      <c r="A3" s="156"/>
      <c r="B3" s="649" t="s">
        <v>1528</v>
      </c>
      <c r="C3" s="650" t="s">
        <v>1216</v>
      </c>
      <c r="D3" s="650"/>
      <c r="E3" s="651" t="s">
        <v>1719</v>
      </c>
      <c r="F3" s="651" t="s">
        <v>1720</v>
      </c>
      <c r="G3" s="652" t="s">
        <v>478</v>
      </c>
      <c r="H3" s="651" t="s">
        <v>918</v>
      </c>
      <c r="I3" s="651" t="s">
        <v>1550</v>
      </c>
      <c r="J3" s="651" t="s">
        <v>1557</v>
      </c>
      <c r="K3" s="653" t="s">
        <v>1721</v>
      </c>
      <c r="M3" s="107"/>
      <c r="N3" s="107"/>
    </row>
    <row r="4" customFormat="false" ht="14.25" hidden="false" customHeight="true" outlineLevel="0" collapsed="false">
      <c r="B4" s="654" t="n">
        <v>1</v>
      </c>
      <c r="C4" s="655" t="s">
        <v>1698</v>
      </c>
      <c r="D4" s="656" t="s">
        <v>1699</v>
      </c>
      <c r="E4" s="657" t="n">
        <v>45457.875</v>
      </c>
      <c r="F4" s="575" t="n">
        <f aca="false">E4-VLOOKUP(TimeZone!$L$5,TimeZone!$C$4:$E$39,3,0)+VLOOKUP(TimeZone!$H$1,TimeZone!$C$4:$E$39,3,0)</f>
        <v>45457.875</v>
      </c>
      <c r="G4" s="658" t="n">
        <v>10</v>
      </c>
      <c r="H4" s="659" t="str">
        <f aca="false">IFERROR(VLOOKUP($G4,Language!$D$66:$E$81,2,0),"")</f>
        <v>Munich</v>
      </c>
      <c r="I4" s="659" t="str">
        <f aca="false">VLOOKUP(C4,Groups!$B$7:$D$35,3,0)</f>
        <v>Germany</v>
      </c>
      <c r="J4" s="659" t="str">
        <f aca="false">VLOOKUP(D4,Groups!$B$7:$D$35,3,0)</f>
        <v>Scotland</v>
      </c>
      <c r="K4" s="660"/>
      <c r="M4" s="107"/>
      <c r="N4" s="107"/>
    </row>
    <row r="5" customFormat="false" ht="14.25" hidden="false" customHeight="true" outlineLevel="0" collapsed="false">
      <c r="B5" s="654" t="n">
        <v>2</v>
      </c>
      <c r="C5" s="655" t="s">
        <v>1700</v>
      </c>
      <c r="D5" s="656" t="s">
        <v>1701</v>
      </c>
      <c r="E5" s="657" t="n">
        <v>45458.625</v>
      </c>
      <c r="F5" s="575" t="n">
        <f aca="false">E5-VLOOKUP(TimeZone!$L$5,TimeZone!$C$4:$E$39,3,0)+VLOOKUP(TimeZone!$H$1,TimeZone!$C$4:$E$39,3,0)</f>
        <v>45458.625</v>
      </c>
      <c r="G5" s="661" t="n">
        <v>7</v>
      </c>
      <c r="H5" s="659" t="str">
        <f aca="false">IFERROR(VLOOKUP($G5,Language!$D$66:$E$81,2,0),"")</f>
        <v>Cologne</v>
      </c>
      <c r="I5" s="659" t="str">
        <f aca="false">VLOOKUP(C5,Groups!$B$7:$D$35,3,0)</f>
        <v>Hungary</v>
      </c>
      <c r="J5" s="659" t="str">
        <f aca="false">VLOOKUP(D5,Groups!$B$7:$D$35,3,0)</f>
        <v>Switzerland</v>
      </c>
      <c r="K5" s="660"/>
      <c r="M5" s="107"/>
      <c r="N5" s="107"/>
    </row>
    <row r="6" customFormat="false" ht="14.25" hidden="false" customHeight="true" outlineLevel="0" collapsed="false">
      <c r="B6" s="654" t="n">
        <v>3</v>
      </c>
      <c r="C6" s="655" t="s">
        <v>48</v>
      </c>
      <c r="D6" s="656" t="s">
        <v>1702</v>
      </c>
      <c r="E6" s="657" t="n">
        <v>45458.75</v>
      </c>
      <c r="F6" s="575" t="n">
        <f aca="false">E6-VLOOKUP(TimeZone!$L$5,TimeZone!$C$4:$E$39,3,0)+VLOOKUP(TimeZone!$H$1,TimeZone!$C$4:$E$39,3,0)</f>
        <v>45458.75</v>
      </c>
      <c r="G6" s="661" t="n">
        <v>1</v>
      </c>
      <c r="H6" s="659" t="str">
        <f aca="false">IFERROR(VLOOKUP($G6,Language!$D$66:$E$81,2,0),"")</f>
        <v>Berlin</v>
      </c>
      <c r="I6" s="659" t="str">
        <f aca="false">VLOOKUP(C6,Groups!$B$7:$D$35,3,0)</f>
        <v>Spain</v>
      </c>
      <c r="J6" s="659" t="str">
        <f aca="false">VLOOKUP(D6,Groups!$B$7:$D$35,3,0)</f>
        <v>Croatia</v>
      </c>
      <c r="K6" s="660"/>
      <c r="M6" s="107"/>
      <c r="N6" s="107"/>
    </row>
    <row r="7" customFormat="false" ht="14.25" hidden="false" customHeight="true" outlineLevel="0" collapsed="false">
      <c r="B7" s="654" t="n">
        <v>4</v>
      </c>
      <c r="C7" s="655" t="s">
        <v>1703</v>
      </c>
      <c r="D7" s="656" t="s">
        <v>1704</v>
      </c>
      <c r="E7" s="657" t="n">
        <v>45458.875</v>
      </c>
      <c r="F7" s="575" t="n">
        <f aca="false">E7-VLOOKUP(TimeZone!$L$5,TimeZone!$C$4:$E$39,3,0)+VLOOKUP(TimeZone!$H$1,TimeZone!$C$4:$E$39,3,0)</f>
        <v>45458.875</v>
      </c>
      <c r="G7" s="661" t="n">
        <v>4</v>
      </c>
      <c r="H7" s="659" t="str">
        <f aca="false">IFERROR(VLOOKUP($G7,Language!$D$66:$E$81,2,0),"")</f>
        <v>Dortmund</v>
      </c>
      <c r="I7" s="659" t="str">
        <f aca="false">VLOOKUP(C7,Groups!$B$7:$D$35,3,0)</f>
        <v>Italy</v>
      </c>
      <c r="J7" s="659" t="str">
        <f aca="false">VLOOKUP(D7,Groups!$B$7:$D$35,3,0)</f>
        <v>Albania</v>
      </c>
      <c r="K7" s="660"/>
      <c r="M7" s="107"/>
      <c r="N7" s="107"/>
    </row>
    <row r="8" customFormat="false" ht="14.25" hidden="false" customHeight="true" outlineLevel="0" collapsed="false">
      <c r="B8" s="654" t="n">
        <v>5</v>
      </c>
      <c r="C8" s="655" t="s">
        <v>1707</v>
      </c>
      <c r="D8" s="656" t="s">
        <v>47</v>
      </c>
      <c r="E8" s="657" t="n">
        <v>45459.875</v>
      </c>
      <c r="F8" s="575" t="n">
        <f aca="false">E8-VLOOKUP(TimeZone!$L$5,TimeZone!$C$4:$E$39,3,0)+VLOOKUP(TimeZone!$H$1,TimeZone!$C$4:$E$39,3,0)</f>
        <v>45459.875</v>
      </c>
      <c r="G8" s="661" t="n">
        <v>5</v>
      </c>
      <c r="H8" s="659" t="str">
        <f aca="false">IFERROR(VLOOKUP($G8,Language!$D$66:$E$81,2,0),"")</f>
        <v>Gelsenkirchen</v>
      </c>
      <c r="I8" s="659" t="str">
        <f aca="false">VLOOKUP(C8,Groups!$B$7:$D$35,3,0)</f>
        <v>Serbia</v>
      </c>
      <c r="J8" s="659" t="str">
        <f aca="false">VLOOKUP(D8,Groups!$B$7:$D$35,3,0)</f>
        <v>England</v>
      </c>
      <c r="K8" s="660"/>
      <c r="M8" s="107"/>
      <c r="N8" s="107"/>
    </row>
    <row r="9" customFormat="false" ht="14.25" hidden="false" customHeight="true" outlineLevel="0" collapsed="false">
      <c r="B9" s="654" t="n">
        <v>6</v>
      </c>
      <c r="C9" s="655" t="s">
        <v>1705</v>
      </c>
      <c r="D9" s="656" t="s">
        <v>1706</v>
      </c>
      <c r="E9" s="657" t="n">
        <v>45459.75</v>
      </c>
      <c r="F9" s="575" t="n">
        <f aca="false">E9-VLOOKUP(TimeZone!$L$5,TimeZone!$C$4:$E$39,3,0)+VLOOKUP(TimeZone!$H$1,TimeZone!$C$4:$E$39,3,0)</f>
        <v>45459.75</v>
      </c>
      <c r="G9" s="661" t="n">
        <v>9</v>
      </c>
      <c r="H9" s="659" t="str">
        <f aca="false">IFERROR(VLOOKUP($G9,Language!$D$66:$E$81,2,0),"")</f>
        <v>Stuttgart</v>
      </c>
      <c r="I9" s="659" t="str">
        <f aca="false">VLOOKUP(C9,Groups!$B$7:$D$35,3,0)</f>
        <v>Slovenia</v>
      </c>
      <c r="J9" s="659" t="str">
        <f aca="false">VLOOKUP(D9,Groups!$B$7:$D$35,3,0)</f>
        <v>Denmark</v>
      </c>
      <c r="K9" s="660"/>
      <c r="M9" s="107"/>
      <c r="N9" s="107"/>
    </row>
    <row r="10" customFormat="false" ht="14.25" hidden="false" customHeight="true" outlineLevel="0" collapsed="false">
      <c r="B10" s="654" t="n">
        <v>7</v>
      </c>
      <c r="C10" s="655" t="s">
        <v>1708</v>
      </c>
      <c r="D10" s="656" t="s">
        <v>1709</v>
      </c>
      <c r="E10" s="657" t="n">
        <v>45459.625</v>
      </c>
      <c r="F10" s="575" t="n">
        <f aca="false">E10-VLOOKUP(TimeZone!$L$5,TimeZone!$C$4:$E$39,3,0)+VLOOKUP(TimeZone!$H$1,TimeZone!$C$4:$E$39,3,0)</f>
        <v>45459.625</v>
      </c>
      <c r="G10" s="661" t="n">
        <v>3</v>
      </c>
      <c r="H10" s="659" t="str">
        <f aca="false">IFERROR(VLOOKUP($G10,Language!$D$66:$E$81,2,0),"")</f>
        <v>Hamburg</v>
      </c>
      <c r="I10" s="659" t="str">
        <f aca="false">VLOOKUP(C10,Groups!$B$7:$D$35,3,0)</f>
        <v>Poland</v>
      </c>
      <c r="J10" s="659" t="str">
        <f aca="false">VLOOKUP(D10,Groups!$B$7:$D$35,3,0)</f>
        <v>Netherlands</v>
      </c>
      <c r="K10" s="660"/>
      <c r="M10" s="107"/>
      <c r="N10" s="107"/>
    </row>
    <row r="11" customFormat="false" ht="14.25" hidden="false" customHeight="true" outlineLevel="0" collapsed="false">
      <c r="B11" s="654" t="n">
        <v>8</v>
      </c>
      <c r="C11" s="655" t="s">
        <v>1710</v>
      </c>
      <c r="D11" s="656" t="s">
        <v>49</v>
      </c>
      <c r="E11" s="657" t="n">
        <v>45460.875</v>
      </c>
      <c r="F11" s="575" t="n">
        <f aca="false">E11-VLOOKUP(TimeZone!$L$5,TimeZone!$C$4:$E$39,3,0)+VLOOKUP(TimeZone!$H$1,TimeZone!$C$4:$E$39,3,0)</f>
        <v>45460.875</v>
      </c>
      <c r="G11" s="661" t="n">
        <v>6</v>
      </c>
      <c r="H11" s="659" t="str">
        <f aca="false">IFERROR(VLOOKUP($G11,Language!$D$66:$E$81,2,0),"")</f>
        <v>Dusseldorf</v>
      </c>
      <c r="I11" s="659" t="str">
        <f aca="false">VLOOKUP(C11,Groups!$B$7:$D$35,3,0)</f>
        <v>Austria</v>
      </c>
      <c r="J11" s="659" t="str">
        <f aca="false">VLOOKUP(D11,Groups!$B$7:$D$35,3,0)</f>
        <v>France</v>
      </c>
      <c r="K11" s="660"/>
      <c r="M11" s="107"/>
      <c r="N11" s="107"/>
    </row>
    <row r="12" customFormat="false" ht="14.25" hidden="false" customHeight="true" outlineLevel="0" collapsed="false">
      <c r="B12" s="654" t="n">
        <v>9</v>
      </c>
      <c r="C12" s="655" t="s">
        <v>1711</v>
      </c>
      <c r="D12" s="656" t="s">
        <v>1712</v>
      </c>
      <c r="E12" s="657" t="n">
        <v>45460.75</v>
      </c>
      <c r="F12" s="575" t="n">
        <f aca="false">E12-VLOOKUP(TimeZone!$L$5,TimeZone!$C$4:$E$39,3,0)+VLOOKUP(TimeZone!$H$1,TimeZone!$C$4:$E$39,3,0)</f>
        <v>45460.75</v>
      </c>
      <c r="G12" s="661" t="n">
        <v>8</v>
      </c>
      <c r="H12" s="659" t="str">
        <f aca="false">IFERROR(VLOOKUP($G12,Language!$D$66:$E$81,2,0),"")</f>
        <v>Frankfurt</v>
      </c>
      <c r="I12" s="659" t="str">
        <f aca="false">VLOOKUP(C12,Groups!$B$7:$D$35,3,0)</f>
        <v>Belgium</v>
      </c>
      <c r="J12" s="659" t="str">
        <f aca="false">VLOOKUP(D12,Groups!$B$7:$D$35,3,0)</f>
        <v>Slovakia</v>
      </c>
      <c r="K12" s="660"/>
      <c r="M12" s="107"/>
      <c r="N12" s="107"/>
    </row>
    <row r="13" customFormat="false" ht="14.25" hidden="false" customHeight="true" outlineLevel="0" collapsed="false">
      <c r="B13" s="654" t="n">
        <v>10</v>
      </c>
      <c r="C13" s="655" t="s">
        <v>1713</v>
      </c>
      <c r="D13" s="656" t="s">
        <v>1714</v>
      </c>
      <c r="E13" s="657" t="n">
        <v>45460.625</v>
      </c>
      <c r="F13" s="575" t="n">
        <f aca="false">E13-VLOOKUP(TimeZone!$L$5,TimeZone!$C$4:$E$39,3,0)+VLOOKUP(TimeZone!$H$1,TimeZone!$C$4:$E$39,3,0)</f>
        <v>45460.625</v>
      </c>
      <c r="G13" s="661" t="n">
        <v>10</v>
      </c>
      <c r="H13" s="659" t="str">
        <f aca="false">IFERROR(VLOOKUP($G13,Language!$D$66:$E$81,2,0),"")</f>
        <v>Munich</v>
      </c>
      <c r="I13" s="659" t="str">
        <f aca="false">VLOOKUP(C13,Groups!$B$7:$D$35,3,0)</f>
        <v>Romania</v>
      </c>
      <c r="J13" s="659" t="str">
        <f aca="false">VLOOKUP(D13,Groups!$B$7:$D$35,3,0)</f>
        <v>Ukraine</v>
      </c>
      <c r="K13" s="660"/>
      <c r="M13" s="107"/>
      <c r="N13" s="107"/>
    </row>
    <row r="14" customFormat="false" ht="14.25" hidden="false" customHeight="true" outlineLevel="0" collapsed="false">
      <c r="B14" s="654" t="n">
        <v>11</v>
      </c>
      <c r="C14" s="655" t="s">
        <v>1715</v>
      </c>
      <c r="D14" s="656" t="s">
        <v>1716</v>
      </c>
      <c r="E14" s="657" t="n">
        <v>45461.75</v>
      </c>
      <c r="F14" s="575" t="n">
        <f aca="false">E14-VLOOKUP(TimeZone!$L$5,TimeZone!$C$4:$E$39,3,0)+VLOOKUP(TimeZone!$H$1,TimeZone!$C$4:$E$39,3,0)</f>
        <v>45461.75</v>
      </c>
      <c r="G14" s="661" t="n">
        <v>4</v>
      </c>
      <c r="H14" s="659" t="str">
        <f aca="false">IFERROR(VLOOKUP($G14,Language!$D$66:$E$81,2,0),"")</f>
        <v>Dortmund</v>
      </c>
      <c r="I14" s="659" t="str">
        <f aca="false">VLOOKUP(C14,Groups!$B$7:$D$35,3,0)</f>
        <v>Türkiye</v>
      </c>
      <c r="J14" s="659" t="str">
        <f aca="false">VLOOKUP(D14,Groups!$B$7:$D$35,3,0)</f>
        <v>Georgia</v>
      </c>
      <c r="K14" s="660"/>
      <c r="M14" s="107"/>
      <c r="N14" s="107"/>
    </row>
    <row r="15" customFormat="false" ht="14.25" hidden="false" customHeight="true" outlineLevel="0" collapsed="false">
      <c r="B15" s="654" t="n">
        <v>12</v>
      </c>
      <c r="C15" s="655" t="s">
        <v>1717</v>
      </c>
      <c r="D15" s="656" t="s">
        <v>1718</v>
      </c>
      <c r="E15" s="657" t="n">
        <v>45461.875</v>
      </c>
      <c r="F15" s="575" t="n">
        <f aca="false">E15-VLOOKUP(TimeZone!$L$5,TimeZone!$C$4:$E$39,3,0)+VLOOKUP(TimeZone!$H$1,TimeZone!$C$4:$E$39,3,0)</f>
        <v>45461.875</v>
      </c>
      <c r="G15" s="661" t="n">
        <v>2</v>
      </c>
      <c r="H15" s="659" t="str">
        <f aca="false">IFERROR(VLOOKUP($G15,Language!$D$66:$E$81,2,0),"")</f>
        <v>Leipzig</v>
      </c>
      <c r="I15" s="659" t="str">
        <f aca="false">VLOOKUP(C15,Groups!$B$7:$D$35,3,0)</f>
        <v>Portugal</v>
      </c>
      <c r="J15" s="659" t="str">
        <f aca="false">VLOOKUP(D15,Groups!$B$7:$D$35,3,0)</f>
        <v>Czechia</v>
      </c>
      <c r="K15" s="660"/>
      <c r="M15" s="107"/>
      <c r="N15" s="107"/>
    </row>
    <row r="16" customFormat="false" ht="14.25" hidden="false" customHeight="true" outlineLevel="0" collapsed="false">
      <c r="B16" s="654" t="n">
        <v>13</v>
      </c>
      <c r="C16" s="655" t="s">
        <v>1699</v>
      </c>
      <c r="D16" s="656" t="s">
        <v>1701</v>
      </c>
      <c r="E16" s="657" t="n">
        <v>45462.875</v>
      </c>
      <c r="F16" s="575" t="n">
        <f aca="false">E16-VLOOKUP(TimeZone!$L$5,TimeZone!$C$4:$E$39,3,0)+VLOOKUP(TimeZone!$H$1,TimeZone!$C$4:$E$39,3,0)</f>
        <v>45462.875</v>
      </c>
      <c r="G16" s="661" t="n">
        <v>7</v>
      </c>
      <c r="H16" s="659" t="str">
        <f aca="false">IFERROR(VLOOKUP($G16,Language!$D$66:$E$81,2,0),"")</f>
        <v>Cologne</v>
      </c>
      <c r="I16" s="659" t="str">
        <f aca="false">VLOOKUP(C16,Groups!$B$7:$D$35,3,0)</f>
        <v>Scotland</v>
      </c>
      <c r="J16" s="659" t="str">
        <f aca="false">VLOOKUP(D16,Groups!$B$7:$D$35,3,0)</f>
        <v>Switzerland</v>
      </c>
      <c r="K16" s="660"/>
      <c r="M16" s="107"/>
      <c r="N16" s="107"/>
    </row>
    <row r="17" customFormat="false" ht="14.25" hidden="false" customHeight="true" outlineLevel="0" collapsed="false">
      <c r="B17" s="654" t="n">
        <v>14</v>
      </c>
      <c r="C17" s="655" t="s">
        <v>1698</v>
      </c>
      <c r="D17" s="656" t="s">
        <v>1700</v>
      </c>
      <c r="E17" s="657" t="n">
        <v>45462.75</v>
      </c>
      <c r="F17" s="575" t="n">
        <f aca="false">E17-VLOOKUP(TimeZone!$L$5,TimeZone!$C$4:$E$39,3,0)+VLOOKUP(TimeZone!$H$1,TimeZone!$C$4:$E$39,3,0)</f>
        <v>45462.75</v>
      </c>
      <c r="G17" s="661" t="n">
        <v>9</v>
      </c>
      <c r="H17" s="659" t="str">
        <f aca="false">IFERROR(VLOOKUP($G17,Language!$D$66:$E$81,2,0),"")</f>
        <v>Stuttgart</v>
      </c>
      <c r="I17" s="659" t="str">
        <f aca="false">VLOOKUP(C17,Groups!$B$7:$D$35,3,0)</f>
        <v>Germany</v>
      </c>
      <c r="J17" s="659" t="str">
        <f aca="false">VLOOKUP(D17,Groups!$B$7:$D$35,3,0)</f>
        <v>Hungary</v>
      </c>
      <c r="K17" s="660"/>
      <c r="M17" s="107"/>
      <c r="N17" s="107"/>
    </row>
    <row r="18" customFormat="false" ht="14.25" hidden="false" customHeight="true" outlineLevel="0" collapsed="false">
      <c r="B18" s="654" t="n">
        <v>15</v>
      </c>
      <c r="C18" s="655" t="s">
        <v>1702</v>
      </c>
      <c r="D18" s="656" t="s">
        <v>1704</v>
      </c>
      <c r="E18" s="657" t="n">
        <v>45462.625</v>
      </c>
      <c r="F18" s="575" t="n">
        <f aca="false">E18-VLOOKUP(TimeZone!$L$5,TimeZone!$C$4:$E$39,3,0)+VLOOKUP(TimeZone!$H$1,TimeZone!$C$4:$E$39,3,0)</f>
        <v>45462.625</v>
      </c>
      <c r="G18" s="661" t="n">
        <v>3</v>
      </c>
      <c r="H18" s="659" t="str">
        <f aca="false">IFERROR(VLOOKUP($G18,Language!$D$66:$E$81,2,0),"")</f>
        <v>Hamburg</v>
      </c>
      <c r="I18" s="659" t="str">
        <f aca="false">VLOOKUP(C18,Groups!$B$7:$D$35,3,0)</f>
        <v>Croatia</v>
      </c>
      <c r="J18" s="659" t="str">
        <f aca="false">VLOOKUP(D18,Groups!$B$7:$D$35,3,0)</f>
        <v>Albania</v>
      </c>
      <c r="K18" s="660"/>
      <c r="M18" s="107"/>
      <c r="N18" s="107"/>
    </row>
    <row r="19" customFormat="false" ht="14.25" hidden="false" customHeight="true" outlineLevel="0" collapsed="false">
      <c r="B19" s="654" t="n">
        <v>16</v>
      </c>
      <c r="C19" s="655" t="s">
        <v>48</v>
      </c>
      <c r="D19" s="656" t="s">
        <v>1703</v>
      </c>
      <c r="E19" s="657" t="n">
        <v>45463.875</v>
      </c>
      <c r="F19" s="575" t="n">
        <f aca="false">E19-VLOOKUP(TimeZone!$L$5,TimeZone!$C$4:$E$39,3,0)+VLOOKUP(TimeZone!$H$1,TimeZone!$C$4:$E$39,3,0)</f>
        <v>45463.875</v>
      </c>
      <c r="G19" s="661" t="n">
        <v>5</v>
      </c>
      <c r="H19" s="659" t="str">
        <f aca="false">IFERROR(VLOOKUP($G19,Language!$D$66:$E$81,2,0),"")</f>
        <v>Gelsenkirchen</v>
      </c>
      <c r="I19" s="659" t="str">
        <f aca="false">VLOOKUP(C19,Groups!$B$7:$D$35,3,0)</f>
        <v>Spain</v>
      </c>
      <c r="J19" s="659" t="str">
        <f aca="false">VLOOKUP(D19,Groups!$B$7:$D$35,3,0)</f>
        <v>Italy</v>
      </c>
      <c r="K19" s="660"/>
      <c r="M19" s="107"/>
      <c r="N19" s="107"/>
    </row>
    <row r="20" customFormat="false" ht="14.25" hidden="false" customHeight="true" outlineLevel="0" collapsed="false">
      <c r="B20" s="654" t="n">
        <v>17</v>
      </c>
      <c r="C20" s="655" t="s">
        <v>1706</v>
      </c>
      <c r="D20" s="656" t="s">
        <v>47</v>
      </c>
      <c r="E20" s="657" t="n">
        <v>45463.75</v>
      </c>
      <c r="F20" s="575" t="n">
        <f aca="false">E20-VLOOKUP(TimeZone!$L$5,TimeZone!$C$4:$E$39,3,0)+VLOOKUP(TimeZone!$H$1,TimeZone!$C$4:$E$39,3,0)</f>
        <v>45463.75</v>
      </c>
      <c r="G20" s="661" t="n">
        <v>8</v>
      </c>
      <c r="H20" s="659" t="str">
        <f aca="false">IFERROR(VLOOKUP($G20,Language!$D$66:$E$81,2,0),"")</f>
        <v>Frankfurt</v>
      </c>
      <c r="I20" s="659" t="str">
        <f aca="false">VLOOKUP(C20,Groups!$B$7:$D$35,3,0)</f>
        <v>Denmark</v>
      </c>
      <c r="J20" s="659" t="str">
        <f aca="false">VLOOKUP(D20,Groups!$B$7:$D$35,3,0)</f>
        <v>England</v>
      </c>
      <c r="K20" s="660"/>
      <c r="M20" s="107"/>
      <c r="N20" s="107"/>
    </row>
    <row r="21" customFormat="false" ht="14.25" hidden="false" customHeight="true" outlineLevel="0" collapsed="false">
      <c r="B21" s="654" t="n">
        <v>18</v>
      </c>
      <c r="C21" s="655" t="s">
        <v>1705</v>
      </c>
      <c r="D21" s="656" t="s">
        <v>1707</v>
      </c>
      <c r="E21" s="657" t="n">
        <v>45463.625</v>
      </c>
      <c r="F21" s="575" t="n">
        <f aca="false">E21-VLOOKUP(TimeZone!$L$5,TimeZone!$C$4:$E$39,3,0)+VLOOKUP(TimeZone!$H$1,TimeZone!$C$4:$E$39,3,0)</f>
        <v>45463.625</v>
      </c>
      <c r="G21" s="661" t="n">
        <v>10</v>
      </c>
      <c r="H21" s="659" t="str">
        <f aca="false">IFERROR(VLOOKUP($G21,Language!$D$66:$E$81,2,0),"")</f>
        <v>Munich</v>
      </c>
      <c r="I21" s="659" t="str">
        <f aca="false">VLOOKUP(C21,Groups!$B$7:$D$35,3,0)</f>
        <v>Slovenia</v>
      </c>
      <c r="J21" s="659" t="str">
        <f aca="false">VLOOKUP(D21,Groups!$B$7:$D$35,3,0)</f>
        <v>Serbia</v>
      </c>
      <c r="K21" s="660"/>
      <c r="M21" s="107"/>
      <c r="N21" s="107"/>
    </row>
    <row r="22" customFormat="false" ht="14.25" hidden="false" customHeight="true" outlineLevel="0" collapsed="false">
      <c r="B22" s="654" t="n">
        <v>19</v>
      </c>
      <c r="C22" s="655" t="s">
        <v>1708</v>
      </c>
      <c r="D22" s="656" t="s">
        <v>1710</v>
      </c>
      <c r="E22" s="657" t="n">
        <v>45464.75</v>
      </c>
      <c r="F22" s="575" t="n">
        <f aca="false">E22-VLOOKUP(TimeZone!$L$5,TimeZone!$C$4:$E$39,3,0)+VLOOKUP(TimeZone!$H$1,TimeZone!$C$4:$E$39,3,0)</f>
        <v>45464.75</v>
      </c>
      <c r="G22" s="661" t="n">
        <v>1</v>
      </c>
      <c r="H22" s="659" t="str">
        <f aca="false">IFERROR(VLOOKUP($G22,Language!$D$66:$E$81,2,0),"")</f>
        <v>Berlin</v>
      </c>
      <c r="I22" s="659" t="str">
        <f aca="false">VLOOKUP(C22,Groups!$B$7:$D$35,3,0)</f>
        <v>Poland</v>
      </c>
      <c r="J22" s="659" t="str">
        <f aca="false">VLOOKUP(D22,Groups!$B$7:$D$35,3,0)</f>
        <v>Austria</v>
      </c>
      <c r="K22" s="660"/>
      <c r="M22" s="107"/>
      <c r="N22" s="107"/>
    </row>
    <row r="23" customFormat="false" ht="14.25" hidden="false" customHeight="true" outlineLevel="0" collapsed="false">
      <c r="B23" s="654" t="n">
        <v>20</v>
      </c>
      <c r="C23" s="655" t="s">
        <v>1709</v>
      </c>
      <c r="D23" s="656" t="s">
        <v>49</v>
      </c>
      <c r="E23" s="657" t="n">
        <v>45464.875</v>
      </c>
      <c r="F23" s="575" t="n">
        <f aca="false">E23-VLOOKUP(TimeZone!$L$5,TimeZone!$C$4:$E$39,3,0)+VLOOKUP(TimeZone!$H$1,TimeZone!$C$4:$E$39,3,0)</f>
        <v>45464.875</v>
      </c>
      <c r="G23" s="661" t="n">
        <v>2</v>
      </c>
      <c r="H23" s="659" t="str">
        <f aca="false">IFERROR(VLOOKUP($G23,Language!$D$66:$E$81,2,0),"")</f>
        <v>Leipzig</v>
      </c>
      <c r="I23" s="659" t="str">
        <f aca="false">VLOOKUP(C23,Groups!$B$7:$D$35,3,0)</f>
        <v>Netherlands</v>
      </c>
      <c r="J23" s="659" t="str">
        <f aca="false">VLOOKUP(D23,Groups!$B$7:$D$35,3,0)</f>
        <v>France</v>
      </c>
      <c r="K23" s="660"/>
      <c r="M23" s="107"/>
      <c r="N23" s="107"/>
    </row>
    <row r="24" customFormat="false" ht="14.25" hidden="false" customHeight="true" outlineLevel="0" collapsed="false">
      <c r="B24" s="654" t="n">
        <v>21</v>
      </c>
      <c r="C24" s="655" t="s">
        <v>1712</v>
      </c>
      <c r="D24" s="656" t="s">
        <v>1714</v>
      </c>
      <c r="E24" s="657" t="n">
        <v>45464.625</v>
      </c>
      <c r="F24" s="575" t="n">
        <f aca="false">E24-VLOOKUP(TimeZone!$L$5,TimeZone!$C$4:$E$39,3,0)+VLOOKUP(TimeZone!$H$1,TimeZone!$C$4:$E$39,3,0)</f>
        <v>45464.625</v>
      </c>
      <c r="G24" s="661" t="n">
        <v>6</v>
      </c>
      <c r="H24" s="659" t="str">
        <f aca="false">IFERROR(VLOOKUP($G24,Language!$D$66:$E$81,2,0),"")</f>
        <v>Dusseldorf</v>
      </c>
      <c r="I24" s="659" t="str">
        <f aca="false">VLOOKUP(C24,Groups!$B$7:$D$35,3,0)</f>
        <v>Slovakia</v>
      </c>
      <c r="J24" s="659" t="str">
        <f aca="false">VLOOKUP(D24,Groups!$B$7:$D$35,3,0)</f>
        <v>Ukraine</v>
      </c>
      <c r="K24" s="660"/>
      <c r="M24" s="107"/>
      <c r="N24" s="107"/>
    </row>
    <row r="25" customFormat="false" ht="14.25" hidden="false" customHeight="true" outlineLevel="0" collapsed="false">
      <c r="B25" s="654" t="n">
        <v>22</v>
      </c>
      <c r="C25" s="655" t="s">
        <v>1711</v>
      </c>
      <c r="D25" s="656" t="s">
        <v>1713</v>
      </c>
      <c r="E25" s="657" t="n">
        <v>45465.875</v>
      </c>
      <c r="F25" s="575" t="n">
        <f aca="false">E25-VLOOKUP(TimeZone!$L$5,TimeZone!$C$4:$E$39,3,0)+VLOOKUP(TimeZone!$H$1,TimeZone!$C$4:$E$39,3,0)</f>
        <v>45465.875</v>
      </c>
      <c r="G25" s="661" t="n">
        <v>7</v>
      </c>
      <c r="H25" s="659" t="str">
        <f aca="false">IFERROR(VLOOKUP($G25,Language!$D$66:$E$81,2,0),"")</f>
        <v>Cologne</v>
      </c>
      <c r="I25" s="659" t="str">
        <f aca="false">VLOOKUP(C25,Groups!$B$7:$D$35,3,0)</f>
        <v>Belgium</v>
      </c>
      <c r="J25" s="659" t="str">
        <f aca="false">VLOOKUP(D25,Groups!$B$7:$D$35,3,0)</f>
        <v>Romania</v>
      </c>
      <c r="K25" s="660"/>
      <c r="M25" s="107"/>
      <c r="N25" s="107"/>
    </row>
    <row r="26" customFormat="false" ht="14.25" hidden="false" customHeight="true" outlineLevel="0" collapsed="false">
      <c r="B26" s="654" t="n">
        <v>23</v>
      </c>
      <c r="C26" s="655" t="s">
        <v>1715</v>
      </c>
      <c r="D26" s="656" t="s">
        <v>1717</v>
      </c>
      <c r="E26" s="657" t="n">
        <v>45465.75</v>
      </c>
      <c r="F26" s="575" t="n">
        <f aca="false">E26-VLOOKUP(TimeZone!$L$5,TimeZone!$C$4:$E$39,3,0)+VLOOKUP(TimeZone!$H$1,TimeZone!$C$4:$E$39,3,0)</f>
        <v>45465.75</v>
      </c>
      <c r="G26" s="661" t="n">
        <v>4</v>
      </c>
      <c r="H26" s="659" t="str">
        <f aca="false">IFERROR(VLOOKUP($G26,Language!$D$66:$E$81,2,0),"")</f>
        <v>Dortmund</v>
      </c>
      <c r="I26" s="659" t="str">
        <f aca="false">VLOOKUP(C26,Groups!$B$7:$D$35,3,0)</f>
        <v>Türkiye</v>
      </c>
      <c r="J26" s="659" t="str">
        <f aca="false">VLOOKUP(D26,Groups!$B$7:$D$35,3,0)</f>
        <v>Portugal</v>
      </c>
      <c r="K26" s="660"/>
      <c r="M26" s="107"/>
      <c r="N26" s="107"/>
    </row>
    <row r="27" customFormat="false" ht="14.25" hidden="false" customHeight="true" outlineLevel="0" collapsed="false">
      <c r="B27" s="654" t="n">
        <v>24</v>
      </c>
      <c r="C27" s="655" t="s">
        <v>1716</v>
      </c>
      <c r="D27" s="656" t="s">
        <v>1718</v>
      </c>
      <c r="E27" s="657" t="n">
        <v>45465.625</v>
      </c>
      <c r="F27" s="575" t="n">
        <f aca="false">E27-VLOOKUP(TimeZone!$L$5,TimeZone!$C$4:$E$39,3,0)+VLOOKUP(TimeZone!$H$1,TimeZone!$C$4:$E$39,3,0)</f>
        <v>45465.625</v>
      </c>
      <c r="G27" s="661" t="n">
        <v>3</v>
      </c>
      <c r="H27" s="659" t="str">
        <f aca="false">IFERROR(VLOOKUP($G27,Language!$D$66:$E$81,2,0),"")</f>
        <v>Hamburg</v>
      </c>
      <c r="I27" s="659" t="str">
        <f aca="false">VLOOKUP(C27,Groups!$B$7:$D$35,3,0)</f>
        <v>Georgia</v>
      </c>
      <c r="J27" s="659" t="str">
        <f aca="false">VLOOKUP(D27,Groups!$B$7:$D$35,3,0)</f>
        <v>Czechia</v>
      </c>
      <c r="K27" s="660"/>
      <c r="M27" s="107"/>
      <c r="N27" s="107"/>
    </row>
    <row r="28" customFormat="false" ht="14.25" hidden="false" customHeight="true" outlineLevel="0" collapsed="false">
      <c r="B28" s="654" t="n">
        <v>25</v>
      </c>
      <c r="C28" s="655" t="s">
        <v>1701</v>
      </c>
      <c r="D28" s="656" t="s">
        <v>1698</v>
      </c>
      <c r="E28" s="657" t="n">
        <v>45466.875</v>
      </c>
      <c r="F28" s="575" t="n">
        <f aca="false">E28-VLOOKUP(TimeZone!$L$5,TimeZone!$C$4:$E$39,3,0)+VLOOKUP(TimeZone!$H$1,TimeZone!$C$4:$E$39,3,0)</f>
        <v>45466.875</v>
      </c>
      <c r="G28" s="661" t="n">
        <v>8</v>
      </c>
      <c r="H28" s="659" t="str">
        <f aca="false">IFERROR(VLOOKUP($G28,Language!$D$66:$E$81,2,0),"")</f>
        <v>Frankfurt</v>
      </c>
      <c r="I28" s="659" t="str">
        <f aca="false">VLOOKUP(C28,Groups!$B$7:$D$35,3,0)</f>
        <v>Switzerland</v>
      </c>
      <c r="J28" s="659" t="str">
        <f aca="false">VLOOKUP(D28,Groups!$B$7:$D$35,3,0)</f>
        <v>Germany</v>
      </c>
      <c r="K28" s="660"/>
      <c r="M28" s="107"/>
      <c r="N28" s="107"/>
    </row>
    <row r="29" customFormat="false" ht="14.25" hidden="false" customHeight="true" outlineLevel="0" collapsed="false">
      <c r="B29" s="654" t="n">
        <v>26</v>
      </c>
      <c r="C29" s="655" t="s">
        <v>1699</v>
      </c>
      <c r="D29" s="656" t="s">
        <v>1700</v>
      </c>
      <c r="E29" s="657" t="n">
        <v>45466.875</v>
      </c>
      <c r="F29" s="575" t="n">
        <f aca="false">E29-VLOOKUP(TimeZone!$L$5,TimeZone!$C$4:$E$39,3,0)+VLOOKUP(TimeZone!$H$1,TimeZone!$C$4:$E$39,3,0)</f>
        <v>45466.875</v>
      </c>
      <c r="G29" s="661" t="n">
        <v>9</v>
      </c>
      <c r="H29" s="659" t="str">
        <f aca="false">IFERROR(VLOOKUP($G29,Language!$D$66:$E$81,2,0),"")</f>
        <v>Stuttgart</v>
      </c>
      <c r="I29" s="659" t="str">
        <f aca="false">VLOOKUP(C29,Groups!$B$7:$D$35,3,0)</f>
        <v>Scotland</v>
      </c>
      <c r="J29" s="659" t="str">
        <f aca="false">VLOOKUP(D29,Groups!$B$7:$D$35,3,0)</f>
        <v>Hungary</v>
      </c>
      <c r="K29" s="660"/>
      <c r="M29" s="107"/>
      <c r="N29" s="107"/>
    </row>
    <row r="30" customFormat="false" ht="14.25" hidden="false" customHeight="true" outlineLevel="0" collapsed="false">
      <c r="B30" s="654" t="n">
        <v>27</v>
      </c>
      <c r="C30" s="655" t="s">
        <v>1704</v>
      </c>
      <c r="D30" s="656" t="s">
        <v>48</v>
      </c>
      <c r="E30" s="657" t="n">
        <v>45467.875</v>
      </c>
      <c r="F30" s="575" t="n">
        <f aca="false">E30-VLOOKUP(TimeZone!$L$5,TimeZone!$C$4:$E$39,3,0)+VLOOKUP(TimeZone!$H$1,TimeZone!$C$4:$E$39,3,0)</f>
        <v>45467.875</v>
      </c>
      <c r="G30" s="661" t="n">
        <v>6</v>
      </c>
      <c r="H30" s="659" t="str">
        <f aca="false">IFERROR(VLOOKUP($G30,Language!$D$66:$E$81,2,0),"")</f>
        <v>Dusseldorf</v>
      </c>
      <c r="I30" s="659" t="str">
        <f aca="false">VLOOKUP(C30,Groups!$B$7:$D$35,3,0)</f>
        <v>Albania</v>
      </c>
      <c r="J30" s="659" t="str">
        <f aca="false">VLOOKUP(D30,Groups!$B$7:$D$35,3,0)</f>
        <v>Spain</v>
      </c>
      <c r="K30" s="660"/>
      <c r="M30" s="107"/>
      <c r="N30" s="107"/>
    </row>
    <row r="31" customFormat="false" ht="14.25" hidden="false" customHeight="true" outlineLevel="0" collapsed="false">
      <c r="B31" s="654" t="n">
        <v>28</v>
      </c>
      <c r="C31" s="655" t="s">
        <v>1702</v>
      </c>
      <c r="D31" s="656" t="s">
        <v>1703</v>
      </c>
      <c r="E31" s="657" t="n">
        <v>45467.875</v>
      </c>
      <c r="F31" s="575" t="n">
        <f aca="false">E31-VLOOKUP(TimeZone!$L$5,TimeZone!$C$4:$E$39,3,0)+VLOOKUP(TimeZone!$H$1,TimeZone!$C$4:$E$39,3,0)</f>
        <v>45467.875</v>
      </c>
      <c r="G31" s="661" t="n">
        <v>2</v>
      </c>
      <c r="H31" s="659" t="str">
        <f aca="false">IFERROR(VLOOKUP($G31,Language!$D$66:$E$81,2,0),"")</f>
        <v>Leipzig</v>
      </c>
      <c r="I31" s="659" t="str">
        <f aca="false">VLOOKUP(C31,Groups!$B$7:$D$35,3,0)</f>
        <v>Croatia</v>
      </c>
      <c r="J31" s="659" t="str">
        <f aca="false">VLOOKUP(D31,Groups!$B$7:$D$35,3,0)</f>
        <v>Italy</v>
      </c>
      <c r="K31" s="660"/>
      <c r="M31" s="107"/>
      <c r="N31" s="107"/>
    </row>
    <row r="32" customFormat="false" ht="14.25" hidden="false" customHeight="true" outlineLevel="0" collapsed="false">
      <c r="B32" s="654" t="n">
        <v>29</v>
      </c>
      <c r="C32" s="655" t="s">
        <v>47</v>
      </c>
      <c r="D32" s="656" t="s">
        <v>1705</v>
      </c>
      <c r="E32" s="657" t="n">
        <v>45468.875</v>
      </c>
      <c r="F32" s="575" t="n">
        <f aca="false">E32-VLOOKUP(TimeZone!$L$5,TimeZone!$C$4:$E$39,3,0)+VLOOKUP(TimeZone!$H$1,TimeZone!$C$4:$E$39,3,0)</f>
        <v>45468.875</v>
      </c>
      <c r="G32" s="661" t="n">
        <v>7</v>
      </c>
      <c r="H32" s="659" t="str">
        <f aca="false">IFERROR(VLOOKUP($G32,Language!$D$66:$E$81,2,0),"")</f>
        <v>Cologne</v>
      </c>
      <c r="I32" s="659" t="str">
        <f aca="false">VLOOKUP(C32,Groups!$B$7:$D$35,3,0)</f>
        <v>England</v>
      </c>
      <c r="J32" s="659" t="str">
        <f aca="false">VLOOKUP(D32,Groups!$B$7:$D$35,3,0)</f>
        <v>Slovenia</v>
      </c>
      <c r="K32" s="660"/>
      <c r="M32" s="107"/>
      <c r="N32" s="107"/>
    </row>
    <row r="33" customFormat="false" ht="14.25" hidden="false" customHeight="true" outlineLevel="0" collapsed="false">
      <c r="B33" s="654" t="n">
        <v>30</v>
      </c>
      <c r="C33" s="655" t="s">
        <v>1706</v>
      </c>
      <c r="D33" s="656" t="s">
        <v>1707</v>
      </c>
      <c r="E33" s="657" t="n">
        <v>45468.875</v>
      </c>
      <c r="F33" s="575" t="n">
        <f aca="false">E33-VLOOKUP(TimeZone!$L$5,TimeZone!$C$4:$E$39,3,0)+VLOOKUP(TimeZone!$H$1,TimeZone!$C$4:$E$39,3,0)</f>
        <v>45468.875</v>
      </c>
      <c r="G33" s="661" t="n">
        <v>10</v>
      </c>
      <c r="H33" s="659" t="str">
        <f aca="false">IFERROR(VLOOKUP($G33,Language!$D$66:$E$81,2,0),"")</f>
        <v>Munich</v>
      </c>
      <c r="I33" s="659" t="str">
        <f aca="false">VLOOKUP(C33,Groups!$B$7:$D$35,3,0)</f>
        <v>Denmark</v>
      </c>
      <c r="J33" s="659" t="str">
        <f aca="false">VLOOKUP(D33,Groups!$B$7:$D$35,3,0)</f>
        <v>Serbia</v>
      </c>
      <c r="K33" s="660"/>
      <c r="M33" s="107"/>
      <c r="N33" s="107"/>
    </row>
    <row r="34" customFormat="false" ht="14.25" hidden="false" customHeight="true" outlineLevel="0" collapsed="false">
      <c r="B34" s="654" t="n">
        <v>31</v>
      </c>
      <c r="C34" s="655" t="s">
        <v>1709</v>
      </c>
      <c r="D34" s="656" t="s">
        <v>1710</v>
      </c>
      <c r="E34" s="657" t="n">
        <v>45468.75</v>
      </c>
      <c r="F34" s="575" t="n">
        <f aca="false">E34-VLOOKUP(TimeZone!$L$5,TimeZone!$C$4:$E$39,3,0)+VLOOKUP(TimeZone!$H$1,TimeZone!$C$4:$E$39,3,0)</f>
        <v>45468.75</v>
      </c>
      <c r="G34" s="661" t="n">
        <v>1</v>
      </c>
      <c r="H34" s="659" t="str">
        <f aca="false">IFERROR(VLOOKUP($G34,Language!$D$66:$E$81,2,0),"")</f>
        <v>Berlin</v>
      </c>
      <c r="I34" s="659" t="str">
        <f aca="false">VLOOKUP(C34,Groups!$B$7:$D$35,3,0)</f>
        <v>Netherlands</v>
      </c>
      <c r="J34" s="659" t="str">
        <f aca="false">VLOOKUP(D34,Groups!$B$7:$D$35,3,0)</f>
        <v>Austria</v>
      </c>
      <c r="K34" s="660"/>
      <c r="M34" s="107"/>
      <c r="N34" s="107"/>
    </row>
    <row r="35" customFormat="false" ht="14.25" hidden="false" customHeight="true" outlineLevel="0" collapsed="false">
      <c r="B35" s="654" t="n">
        <v>32</v>
      </c>
      <c r="C35" s="655" t="s">
        <v>49</v>
      </c>
      <c r="D35" s="656" t="s">
        <v>1708</v>
      </c>
      <c r="E35" s="657" t="n">
        <v>45468.75</v>
      </c>
      <c r="F35" s="575" t="n">
        <f aca="false">E35-VLOOKUP(TimeZone!$L$5,TimeZone!$C$4:$E$39,3,0)+VLOOKUP(TimeZone!$H$1,TimeZone!$C$4:$E$39,3,0)</f>
        <v>45468.75</v>
      </c>
      <c r="G35" s="661" t="n">
        <v>4</v>
      </c>
      <c r="H35" s="659" t="str">
        <f aca="false">IFERROR(VLOOKUP($G35,Language!$D$66:$E$81,2,0),"")</f>
        <v>Dortmund</v>
      </c>
      <c r="I35" s="659" t="str">
        <f aca="false">VLOOKUP(C35,Groups!$B$7:$D$35,3,0)</f>
        <v>France</v>
      </c>
      <c r="J35" s="659" t="str">
        <f aca="false">VLOOKUP(D35,Groups!$B$7:$D$35,3,0)</f>
        <v>Poland</v>
      </c>
      <c r="K35" s="660"/>
      <c r="M35" s="107"/>
      <c r="N35" s="107"/>
    </row>
    <row r="36" customFormat="false" ht="14.25" hidden="false" customHeight="true" outlineLevel="0" collapsed="false">
      <c r="B36" s="654" t="n">
        <v>33</v>
      </c>
      <c r="C36" s="655" t="s">
        <v>1712</v>
      </c>
      <c r="D36" s="656" t="s">
        <v>1713</v>
      </c>
      <c r="E36" s="657" t="n">
        <v>45469.75</v>
      </c>
      <c r="F36" s="575" t="n">
        <f aca="false">E36-VLOOKUP(TimeZone!$L$5,TimeZone!$C$4:$E$39,3,0)+VLOOKUP(TimeZone!$H$1,TimeZone!$C$4:$E$39,3,0)</f>
        <v>45469.75</v>
      </c>
      <c r="G36" s="661" t="n">
        <v>8</v>
      </c>
      <c r="H36" s="659" t="str">
        <f aca="false">IFERROR(VLOOKUP($G36,Language!$D$66:$E$81,2,0),"")</f>
        <v>Frankfurt</v>
      </c>
      <c r="I36" s="659" t="str">
        <f aca="false">VLOOKUP(C36,Groups!$B$7:$D$35,3,0)</f>
        <v>Slovakia</v>
      </c>
      <c r="J36" s="659" t="str">
        <f aca="false">VLOOKUP(D36,Groups!$B$7:$D$35,3,0)</f>
        <v>Romania</v>
      </c>
      <c r="K36" s="660"/>
      <c r="M36" s="107"/>
      <c r="N36" s="107"/>
    </row>
    <row r="37" customFormat="false" ht="14.25" hidden="false" customHeight="true" outlineLevel="0" collapsed="false">
      <c r="B37" s="654" t="n">
        <v>34</v>
      </c>
      <c r="C37" s="655" t="s">
        <v>1714</v>
      </c>
      <c r="D37" s="656" t="s">
        <v>1711</v>
      </c>
      <c r="E37" s="657" t="n">
        <v>45469.75</v>
      </c>
      <c r="F37" s="575" t="n">
        <f aca="false">E37-VLOOKUP(TimeZone!$L$5,TimeZone!$C$4:$E$39,3,0)+VLOOKUP(TimeZone!$H$1,TimeZone!$C$4:$E$39,3,0)</f>
        <v>45469.75</v>
      </c>
      <c r="G37" s="661" t="n">
        <v>9</v>
      </c>
      <c r="H37" s="659" t="str">
        <f aca="false">IFERROR(VLOOKUP($G37,Language!$D$66:$E$81,2,0),"")</f>
        <v>Stuttgart</v>
      </c>
      <c r="I37" s="659" t="str">
        <f aca="false">VLOOKUP(C37,Groups!$B$7:$D$35,3,0)</f>
        <v>Ukraine</v>
      </c>
      <c r="J37" s="659" t="str">
        <f aca="false">VLOOKUP(D37,Groups!$B$7:$D$35,3,0)</f>
        <v>Belgium</v>
      </c>
      <c r="K37" s="660"/>
      <c r="M37" s="107"/>
      <c r="N37" s="107"/>
    </row>
    <row r="38" customFormat="false" ht="14.25" hidden="false" customHeight="true" outlineLevel="0" collapsed="false">
      <c r="B38" s="654" t="n">
        <v>35</v>
      </c>
      <c r="C38" s="655" t="s">
        <v>1716</v>
      </c>
      <c r="D38" s="656" t="s">
        <v>1717</v>
      </c>
      <c r="E38" s="657" t="n">
        <v>45469.875</v>
      </c>
      <c r="F38" s="575" t="n">
        <f aca="false">E38-VLOOKUP(TimeZone!$L$5,TimeZone!$C$4:$E$39,3,0)+VLOOKUP(TimeZone!$H$1,TimeZone!$C$4:$E$39,3,0)</f>
        <v>45469.875</v>
      </c>
      <c r="G38" s="661" t="n">
        <v>5</v>
      </c>
      <c r="H38" s="659" t="str">
        <f aca="false">IFERROR(VLOOKUP($G38,Language!$D$66:$E$81,2,0),"")</f>
        <v>Gelsenkirchen</v>
      </c>
      <c r="I38" s="659" t="str">
        <f aca="false">VLOOKUP(C38,Groups!$B$7:$D$35,3,0)</f>
        <v>Georgia</v>
      </c>
      <c r="J38" s="659" t="str">
        <f aca="false">VLOOKUP(D38,Groups!$B$7:$D$35,3,0)</f>
        <v>Portugal</v>
      </c>
      <c r="K38" s="660"/>
      <c r="M38" s="107"/>
      <c r="N38" s="107"/>
    </row>
    <row r="39" customFormat="false" ht="14.25" hidden="false" customHeight="true" outlineLevel="0" collapsed="false">
      <c r="B39" s="654" t="n">
        <v>36</v>
      </c>
      <c r="C39" s="655" t="s">
        <v>1718</v>
      </c>
      <c r="D39" s="656" t="s">
        <v>1715</v>
      </c>
      <c r="E39" s="657" t="n">
        <v>45469.875</v>
      </c>
      <c r="F39" s="575" t="n">
        <f aca="false">E39-VLOOKUP(TimeZone!$L$5,TimeZone!$C$4:$E$39,3,0)+VLOOKUP(TimeZone!$H$1,TimeZone!$C$4:$E$39,3,0)</f>
        <v>45469.875</v>
      </c>
      <c r="G39" s="661" t="n">
        <v>3</v>
      </c>
      <c r="H39" s="659" t="str">
        <f aca="false">IFERROR(VLOOKUP($G39,Language!$D$66:$E$81,2,0),"")</f>
        <v>Hamburg</v>
      </c>
      <c r="I39" s="659" t="str">
        <f aca="false">VLOOKUP(C39,Groups!$B$7:$D$35,3,0)</f>
        <v>Czechia</v>
      </c>
      <c r="J39" s="659" t="str">
        <f aca="false">VLOOKUP(D39,Groups!$B$7:$D$35,3,0)</f>
        <v>Türkiye</v>
      </c>
      <c r="K39" s="660"/>
      <c r="M39" s="107"/>
      <c r="N39" s="107"/>
    </row>
    <row r="40" customFormat="false" ht="14.25" hidden="false" customHeight="true" outlineLevel="0" collapsed="false">
      <c r="B40" s="662" t="s">
        <v>1722</v>
      </c>
      <c r="C40" s="663"/>
      <c r="D40" s="663"/>
      <c r="E40" s="664"/>
      <c r="F40" s="665"/>
      <c r="G40" s="666"/>
      <c r="H40" s="665"/>
      <c r="I40" s="665"/>
      <c r="J40" s="665"/>
      <c r="K40" s="667"/>
      <c r="M40" s="107"/>
      <c r="N40" s="107"/>
    </row>
    <row r="41" customFormat="false" ht="14.25" hidden="false" customHeight="true" outlineLevel="0" collapsed="false">
      <c r="B41" s="654" t="n">
        <v>37</v>
      </c>
      <c r="C41" s="655" t="s">
        <v>1</v>
      </c>
      <c r="D41" s="656" t="s">
        <v>9</v>
      </c>
      <c r="E41" s="657" t="n">
        <v>45472.875</v>
      </c>
      <c r="F41" s="575" t="n">
        <f aca="false">E41-VLOOKUP(TimeZone!$L$5,TimeZone!$C$4:$E$39,3,0)+VLOOKUP(TimeZone!$H$1,TimeZone!$C$4:$E$39,3,0)</f>
        <v>45472.875</v>
      </c>
      <c r="G41" s="658" t="n">
        <v>4</v>
      </c>
      <c r="H41" s="659" t="str">
        <f aca="false">IFERROR(VLOOKUP($G41,Language!$D$66:$E$81,2,0),"")</f>
        <v>Dortmund</v>
      </c>
      <c r="I41" s="659" t="str">
        <f aca="false">VLOOKUP(C41,$M$41:$N$56,2,0)</f>
        <v>Germany</v>
      </c>
      <c r="J41" s="659" t="str">
        <f aca="false">VLOOKUP(D41,$M$41:$N$56,2,0)</f>
        <v>Denmark</v>
      </c>
      <c r="K41" s="668" t="n">
        <v>2</v>
      </c>
      <c r="L41" s="33"/>
      <c r="M41" s="669" t="s">
        <v>1</v>
      </c>
      <c r="N41" s="670" t="str">
        <f aca="false">EURO!$B$46</f>
        <v>Germany</v>
      </c>
    </row>
    <row r="42" customFormat="false" ht="14.25" hidden="false" customHeight="true" outlineLevel="0" collapsed="false">
      <c r="B42" s="654" t="n">
        <v>38</v>
      </c>
      <c r="C42" s="655" t="s">
        <v>7</v>
      </c>
      <c r="D42" s="656" t="s">
        <v>8</v>
      </c>
      <c r="E42" s="657" t="n">
        <v>45472.75</v>
      </c>
      <c r="F42" s="575" t="n">
        <f aca="false">E42-VLOOKUP(TimeZone!$L$5,TimeZone!$C$4:$E$39,3,0)+VLOOKUP(TimeZone!$H$1,TimeZone!$C$4:$E$39,3,0)</f>
        <v>45472.75</v>
      </c>
      <c r="G42" s="661" t="n">
        <v>1</v>
      </c>
      <c r="H42" s="659" t="str">
        <f aca="false">IFERROR(VLOOKUP($G42,Language!$D$66:$E$81,2,0),"")</f>
        <v>Berlin</v>
      </c>
      <c r="I42" s="659" t="str">
        <f aca="false">VLOOKUP(C42,$M$41:$N$56,2,0)</f>
        <v>Hungary</v>
      </c>
      <c r="J42" s="659" t="str">
        <f aca="false">VLOOKUP(D42,$M$41:$N$56,2,0)</f>
        <v>Croatia</v>
      </c>
      <c r="K42" s="668" t="n">
        <v>1</v>
      </c>
      <c r="L42" s="33"/>
      <c r="M42" s="671" t="s">
        <v>7</v>
      </c>
      <c r="N42" s="672" t="str">
        <f aca="false">EURO!$B$47</f>
        <v>Hungary</v>
      </c>
    </row>
    <row r="43" customFormat="false" ht="14.25" hidden="false" customHeight="true" outlineLevel="0" collapsed="false">
      <c r="B43" s="654" t="n">
        <v>39</v>
      </c>
      <c r="C43" s="655" t="s">
        <v>2</v>
      </c>
      <c r="D43" s="656" t="str">
        <f aca="false">AssignThird!$D$4</f>
        <v>3A/D/E/F</v>
      </c>
      <c r="E43" s="657" t="n">
        <v>45473.875</v>
      </c>
      <c r="F43" s="575" t="n">
        <f aca="false">E43-VLOOKUP(TimeZone!$L$5,TimeZone!$C$4:$E$39,3,0)+VLOOKUP(TimeZone!$H$1,TimeZone!$C$4:$E$39,3,0)</f>
        <v>45473.875</v>
      </c>
      <c r="G43" s="661" t="n">
        <v>7</v>
      </c>
      <c r="H43" s="659" t="str">
        <f aca="false">IFERROR(VLOOKUP($G43,Language!$D$66:$E$81,2,0),"")</f>
        <v>Cologne</v>
      </c>
      <c r="I43" s="659" t="str">
        <f aca="false">VLOOKUP(C43,$M$41:$N$56,2,0)</f>
        <v>Spain</v>
      </c>
      <c r="J43" s="659" t="str">
        <f aca="false">VLOOKUP(D43,$M$41:$N$56,2,0)</f>
        <v>Türkiye</v>
      </c>
      <c r="K43" s="668" t="n">
        <v>4</v>
      </c>
      <c r="L43" s="33"/>
      <c r="M43" s="671" t="s">
        <v>2</v>
      </c>
      <c r="N43" s="672" t="str">
        <f aca="false">EURO!$E$46</f>
        <v>Spain</v>
      </c>
    </row>
    <row r="44" customFormat="false" ht="14.25" hidden="false" customHeight="true" outlineLevel="0" collapsed="false">
      <c r="B44" s="654" t="n">
        <v>40</v>
      </c>
      <c r="C44" s="655" t="s">
        <v>3</v>
      </c>
      <c r="D44" s="656" t="str">
        <f aca="false">AssignThird!$E$4</f>
        <v>3D/E/F</v>
      </c>
      <c r="E44" s="657" t="n">
        <v>45473.75</v>
      </c>
      <c r="F44" s="575" t="n">
        <f aca="false">E44-VLOOKUP(TimeZone!$L$5,TimeZone!$C$4:$E$39,3,0)+VLOOKUP(TimeZone!$H$1,TimeZone!$C$4:$E$39,3,0)</f>
        <v>45473.75</v>
      </c>
      <c r="G44" s="661" t="n">
        <v>5</v>
      </c>
      <c r="H44" s="659" t="str">
        <f aca="false">IFERROR(VLOOKUP($G44,Language!$D$66:$E$81,2,0),"")</f>
        <v>Gelsenkirchen</v>
      </c>
      <c r="I44" s="659" t="str">
        <f aca="false">VLOOKUP(C44,$M$41:$N$56,2,0)</f>
        <v>England</v>
      </c>
      <c r="J44" s="659" t="str">
        <f aca="false">VLOOKUP(D44,$M$41:$N$56,2,0)</f>
        <v>Romania</v>
      </c>
      <c r="K44" s="668" t="n">
        <v>3</v>
      </c>
      <c r="L44" s="33"/>
      <c r="M44" s="671" t="s">
        <v>8</v>
      </c>
      <c r="N44" s="672" t="str">
        <f aca="false">EURO!$E$47</f>
        <v>Croatia</v>
      </c>
    </row>
    <row r="45" customFormat="false" ht="14.25" hidden="false" customHeight="true" outlineLevel="0" collapsed="false">
      <c r="B45" s="654" t="n">
        <v>41</v>
      </c>
      <c r="C45" s="655" t="s">
        <v>6</v>
      </c>
      <c r="D45" s="656" t="str">
        <f aca="false">AssignThird!$G$4</f>
        <v>3A/B/C</v>
      </c>
      <c r="E45" s="657" t="n">
        <v>45474.875</v>
      </c>
      <c r="F45" s="575" t="n">
        <f aca="false">E45-VLOOKUP(TimeZone!$L$5,TimeZone!$C$4:$E$39,3,0)+VLOOKUP(TimeZone!$H$1,TimeZone!$C$4:$E$39,3,0)</f>
        <v>45474.875</v>
      </c>
      <c r="G45" s="661" t="n">
        <v>8</v>
      </c>
      <c r="H45" s="659" t="str">
        <f aca="false">IFERROR(VLOOKUP($G45,Language!$D$66:$E$81,2,0),"")</f>
        <v>Frankfurt</v>
      </c>
      <c r="I45" s="659" t="str">
        <f aca="false">VLOOKUP(C45,$M$41:$N$56,2,0)</f>
        <v>Portugal</v>
      </c>
      <c r="J45" s="659" t="str">
        <f aca="false">VLOOKUP(D45,$M$41:$N$56,2,0)</f>
        <v>Italy</v>
      </c>
      <c r="K45" s="668" t="n">
        <v>6</v>
      </c>
      <c r="L45" s="33"/>
      <c r="M45" s="671" t="s">
        <v>3</v>
      </c>
      <c r="N45" s="672" t="str">
        <f aca="false">EURO!$H$46</f>
        <v>England</v>
      </c>
    </row>
    <row r="46" customFormat="false" ht="14.25" hidden="false" customHeight="true" outlineLevel="0" collapsed="false">
      <c r="B46" s="654" t="n">
        <v>42</v>
      </c>
      <c r="C46" s="655" t="s">
        <v>10</v>
      </c>
      <c r="D46" s="656" t="s">
        <v>11</v>
      </c>
      <c r="E46" s="657" t="n">
        <v>45474.75</v>
      </c>
      <c r="F46" s="575" t="n">
        <f aca="false">E46-VLOOKUP(TimeZone!$L$5,TimeZone!$C$4:$E$39,3,0)+VLOOKUP(TimeZone!$H$1,TimeZone!$C$4:$E$39,3,0)</f>
        <v>45474.75</v>
      </c>
      <c r="G46" s="661" t="n">
        <v>6</v>
      </c>
      <c r="H46" s="659" t="str">
        <f aca="false">IFERROR(VLOOKUP($G46,Language!$D$66:$E$81,2,0),"")</f>
        <v>Dusseldorf</v>
      </c>
      <c r="I46" s="659" t="str">
        <f aca="false">VLOOKUP(C46,$M$41:$N$56,2,0)</f>
        <v>Netherlands</v>
      </c>
      <c r="J46" s="659" t="str">
        <f aca="false">VLOOKUP(D46,$M$41:$N$56,2,0)</f>
        <v>Ukraine</v>
      </c>
      <c r="K46" s="668" t="n">
        <v>5</v>
      </c>
      <c r="L46" s="33"/>
      <c r="M46" s="671" t="s">
        <v>9</v>
      </c>
      <c r="N46" s="672" t="str">
        <f aca="false">EURO!$H$47</f>
        <v>Denmark</v>
      </c>
    </row>
    <row r="47" customFormat="false" ht="14.25" hidden="false" customHeight="true" outlineLevel="0" collapsed="false">
      <c r="B47" s="654" t="n">
        <v>43</v>
      </c>
      <c r="C47" s="655" t="s">
        <v>5</v>
      </c>
      <c r="D47" s="656" t="str">
        <f aca="false">AssignThird!$F$4</f>
        <v>3A/B/C/D</v>
      </c>
      <c r="E47" s="657" t="n">
        <v>45475.75</v>
      </c>
      <c r="F47" s="575" t="n">
        <f aca="false">E47-VLOOKUP(TimeZone!$L$5,TimeZone!$C$4:$E$39,3,0)+VLOOKUP(TimeZone!$H$1,TimeZone!$C$4:$E$39,3,0)</f>
        <v>45475.75</v>
      </c>
      <c r="G47" s="661" t="n">
        <v>10</v>
      </c>
      <c r="H47" s="659" t="str">
        <f aca="false">IFERROR(VLOOKUP($G47,Language!$D$66:$E$81,2,0),"")</f>
        <v>Munich</v>
      </c>
      <c r="I47" s="659" t="str">
        <f aca="false">VLOOKUP(C47,$M$41:$N$56,2,0)</f>
        <v>Belgium</v>
      </c>
      <c r="J47" s="659" t="str">
        <f aca="false">VLOOKUP(D47,$M$41:$N$56,2,0)</f>
        <v>Serbia</v>
      </c>
      <c r="K47" s="668" t="n">
        <v>7</v>
      </c>
      <c r="L47" s="33"/>
      <c r="M47" s="671" t="s">
        <v>4</v>
      </c>
      <c r="N47" s="672" t="str">
        <f aca="false">EURO!$K$46</f>
        <v>France</v>
      </c>
    </row>
    <row r="48" customFormat="false" ht="14.25" hidden="false" customHeight="true" outlineLevel="0" collapsed="false">
      <c r="B48" s="654" t="n">
        <v>44</v>
      </c>
      <c r="C48" s="655" t="s">
        <v>4</v>
      </c>
      <c r="D48" s="656" t="s">
        <v>12</v>
      </c>
      <c r="E48" s="657" t="n">
        <v>45475.875</v>
      </c>
      <c r="F48" s="575" t="n">
        <f aca="false">E48-VLOOKUP(TimeZone!$L$5,TimeZone!$C$4:$E$39,3,0)+VLOOKUP(TimeZone!$H$1,TimeZone!$C$4:$E$39,3,0)</f>
        <v>45475.875</v>
      </c>
      <c r="G48" s="673" t="n">
        <v>2</v>
      </c>
      <c r="H48" s="659" t="str">
        <f aca="false">IFERROR(VLOOKUP($G48,Language!$D$66:$E$81,2,0),"")</f>
        <v>Leipzig</v>
      </c>
      <c r="I48" s="659" t="str">
        <f aca="false">VLOOKUP(C48,$M$41:$N$56,2,0)</f>
        <v>France</v>
      </c>
      <c r="J48" s="659" t="str">
        <f aca="false">VLOOKUP(D48,$M$41:$N$56,2,0)</f>
        <v>Czechia</v>
      </c>
      <c r="K48" s="668" t="n">
        <v>8</v>
      </c>
      <c r="L48" s="33"/>
      <c r="M48" s="671" t="s">
        <v>10</v>
      </c>
      <c r="N48" s="672" t="str">
        <f aca="false">EURO!$K$47</f>
        <v>Netherlands</v>
      </c>
    </row>
    <row r="49" customFormat="false" ht="14.25" hidden="false" customHeight="true" outlineLevel="0" collapsed="false">
      <c r="B49" s="662" t="s">
        <v>1723</v>
      </c>
      <c r="C49" s="663"/>
      <c r="D49" s="663"/>
      <c r="E49" s="664"/>
      <c r="F49" s="665"/>
      <c r="G49" s="666"/>
      <c r="H49" s="665"/>
      <c r="I49" s="665"/>
      <c r="J49" s="665"/>
      <c r="K49" s="667"/>
      <c r="M49" s="671" t="s">
        <v>5</v>
      </c>
      <c r="N49" s="672" t="str">
        <f aca="false">EURO!$N$46</f>
        <v>Belgium</v>
      </c>
    </row>
    <row r="50" customFormat="false" ht="14.25" hidden="false" customHeight="true" outlineLevel="0" collapsed="false">
      <c r="B50" s="654" t="n">
        <v>45</v>
      </c>
      <c r="C50" s="655" t="s">
        <v>1724</v>
      </c>
      <c r="D50" s="656" t="s">
        <v>1725</v>
      </c>
      <c r="E50" s="657" t="n">
        <v>45478.75</v>
      </c>
      <c r="F50" s="575" t="n">
        <f aca="false">E50-VLOOKUP(TimeZone!$L$5,TimeZone!$C$4:$E$39,3,0)+VLOOKUP(TimeZone!$H$1,TimeZone!$C$4:$E$39,3,0)</f>
        <v>45478.75</v>
      </c>
      <c r="G50" s="658" t="n">
        <v>9</v>
      </c>
      <c r="H50" s="659" t="str">
        <f aca="false">IFERROR(VLOOKUP($G50,Language!$D$66:$E$81,2,0),"")</f>
        <v>Stuttgart</v>
      </c>
      <c r="I50" s="674"/>
      <c r="J50" s="674"/>
      <c r="K50" s="668" t="n">
        <v>1</v>
      </c>
      <c r="M50" s="671" t="s">
        <v>11</v>
      </c>
      <c r="N50" s="672" t="str">
        <f aca="false">EURO!$N$47</f>
        <v>Ukraine</v>
      </c>
    </row>
    <row r="51" customFormat="false" ht="14.25" hidden="false" customHeight="true" outlineLevel="0" collapsed="false">
      <c r="B51" s="654" t="n">
        <v>46</v>
      </c>
      <c r="C51" s="655" t="s">
        <v>1726</v>
      </c>
      <c r="D51" s="656" t="s">
        <v>1727</v>
      </c>
      <c r="E51" s="657" t="n">
        <v>45478.875</v>
      </c>
      <c r="F51" s="575" t="n">
        <f aca="false">E51-VLOOKUP(TimeZone!$L$5,TimeZone!$C$4:$E$39,3,0)+VLOOKUP(TimeZone!$H$1,TimeZone!$C$4:$E$39,3,0)</f>
        <v>45478.875</v>
      </c>
      <c r="G51" s="661" t="n">
        <v>3</v>
      </c>
      <c r="H51" s="659" t="str">
        <f aca="false">IFERROR(VLOOKUP($G51,Language!$D$66:$E$81,2,0),"")</f>
        <v>Hamburg</v>
      </c>
      <c r="I51" s="33"/>
      <c r="J51" s="674"/>
      <c r="K51" s="668" t="n">
        <v>2</v>
      </c>
      <c r="M51" s="671" t="s">
        <v>6</v>
      </c>
      <c r="N51" s="672" t="str">
        <f aca="false">EURO!$Q$46</f>
        <v>Portugal</v>
      </c>
    </row>
    <row r="52" customFormat="false" ht="14.25" hidden="false" customHeight="true" outlineLevel="0" collapsed="false">
      <c r="B52" s="654" t="n">
        <v>47</v>
      </c>
      <c r="C52" s="655" t="s">
        <v>1728</v>
      </c>
      <c r="D52" s="656" t="s">
        <v>1729</v>
      </c>
      <c r="E52" s="657" t="n">
        <v>45479.875</v>
      </c>
      <c r="F52" s="575" t="n">
        <f aca="false">E52-VLOOKUP(TimeZone!$L$5,TimeZone!$C$4:$E$39,3,0)+VLOOKUP(TimeZone!$H$1,TimeZone!$C$4:$E$39,3,0)</f>
        <v>45479.875</v>
      </c>
      <c r="G52" s="661" t="n">
        <v>1</v>
      </c>
      <c r="H52" s="659" t="str">
        <f aca="false">IFERROR(VLOOKUP($G52,Language!$D$66:$E$81,2,0),"")</f>
        <v>Berlin</v>
      </c>
      <c r="I52" s="674"/>
      <c r="J52" s="674"/>
      <c r="K52" s="668" t="n">
        <v>4</v>
      </c>
      <c r="M52" s="671" t="s">
        <v>12</v>
      </c>
      <c r="N52" s="672" t="str">
        <f aca="false">EURO!$Q$47</f>
        <v>Czechia</v>
      </c>
    </row>
    <row r="53" customFormat="false" ht="14.25" hidden="false" customHeight="true" outlineLevel="0" collapsed="false">
      <c r="B53" s="654" t="n">
        <v>48</v>
      </c>
      <c r="C53" s="655" t="s">
        <v>1730</v>
      </c>
      <c r="D53" s="656" t="s">
        <v>1731</v>
      </c>
      <c r="E53" s="657" t="n">
        <v>45479.75</v>
      </c>
      <c r="F53" s="575" t="n">
        <f aca="false">E53-VLOOKUP(TimeZone!$L$5,TimeZone!$C$4:$E$39,3,0)+VLOOKUP(TimeZone!$H$1,TimeZone!$C$4:$E$39,3,0)</f>
        <v>45479.75</v>
      </c>
      <c r="G53" s="673" t="n">
        <v>6</v>
      </c>
      <c r="H53" s="659" t="str">
        <f aca="false">IFERROR(VLOOKUP($G53,Language!$D$66:$E$81,2,0),"")</f>
        <v>Dusseldorf</v>
      </c>
      <c r="I53" s="674"/>
      <c r="J53" s="674"/>
      <c r="K53" s="668" t="n">
        <v>3</v>
      </c>
      <c r="M53" s="671" t="str">
        <f aca="false">AssignThird!$D$4</f>
        <v>3A/D/E/F</v>
      </c>
      <c r="N53" s="672" t="str">
        <f aca="false" t="array" ref="N53:N53">IF(Distinctness!$G$13&gt;0,INDEX(ThirdPlaced!$C$4:$C$9,MATCH(VLOOKUP(ThirdPlaced!$J$18,AssignThird!$C$8:$G$22,2,0),ThirdPlaced!$J$4:$J$9,0),1),"")</f>
        <v>Türkiye</v>
      </c>
    </row>
    <row r="54" customFormat="false" ht="14.25" hidden="false" customHeight="true" outlineLevel="0" collapsed="false">
      <c r="B54" s="662" t="s">
        <v>1732</v>
      </c>
      <c r="C54" s="663"/>
      <c r="D54" s="663"/>
      <c r="E54" s="664"/>
      <c r="F54" s="665"/>
      <c r="G54" s="666"/>
      <c r="H54" s="665"/>
      <c r="I54" s="665"/>
      <c r="J54" s="665"/>
      <c r="K54" s="667"/>
      <c r="M54" s="671" t="str">
        <f aca="false">AssignThird!$E$4</f>
        <v>3D/E/F</v>
      </c>
      <c r="N54" s="672" t="str">
        <f aca="false" t="array" ref="N54:N54">IF(Distinctness!$G$13&gt;0,INDEX(ThirdPlaced!$C$4:$C$9,MATCH(VLOOKUP(ThirdPlaced!$J$18,AssignThird!$C$8:$G$22,3,0),ThirdPlaced!$J$4:$J$9,0),1),"")</f>
        <v>Romania</v>
      </c>
    </row>
    <row r="55" customFormat="false" ht="14.25" hidden="false" customHeight="true" outlineLevel="0" collapsed="false">
      <c r="B55" s="654" t="n">
        <v>49</v>
      </c>
      <c r="C55" s="655" t="s">
        <v>1733</v>
      </c>
      <c r="D55" s="656" t="s">
        <v>1734</v>
      </c>
      <c r="E55" s="657" t="n">
        <v>45482.875</v>
      </c>
      <c r="F55" s="575" t="n">
        <f aca="false">E55-VLOOKUP(TimeZone!$L$5,TimeZone!$C$4:$E$39,3,0)+VLOOKUP(TimeZone!$H$1,TimeZone!$C$4:$E$39,3,0)</f>
        <v>45482.875</v>
      </c>
      <c r="G55" s="658" t="n">
        <v>10</v>
      </c>
      <c r="H55" s="659" t="str">
        <f aca="false">IFERROR(VLOOKUP($G55,Language!$D$66:$E$81,2,0),"")</f>
        <v>Munich</v>
      </c>
      <c r="I55" s="674"/>
      <c r="J55" s="674"/>
      <c r="K55" s="668" t="str">
        <f aca="false">Language!$E$122</f>
        <v>Semi-Final 1</v>
      </c>
      <c r="M55" s="671" t="str">
        <f aca="false">AssignThird!$F$4</f>
        <v>3A/B/C/D</v>
      </c>
      <c r="N55" s="672" t="str">
        <f aca="false" t="array" ref="N55:N55">IF(Distinctness!$G$13&gt;0,INDEX(ThirdPlaced!$C$4:$C$9,MATCH(VLOOKUP(ThirdPlaced!$J$18,AssignThird!$C$8:$G$22,4,0),ThirdPlaced!$J$4:$J$9,0),1),"")</f>
        <v>Serbia</v>
      </c>
    </row>
    <row r="56" customFormat="false" ht="14.25" hidden="false" customHeight="true" outlineLevel="0" collapsed="false">
      <c r="B56" s="654" t="n">
        <v>50</v>
      </c>
      <c r="C56" s="655" t="s">
        <v>1735</v>
      </c>
      <c r="D56" s="656" t="s">
        <v>1736</v>
      </c>
      <c r="E56" s="657" t="n">
        <v>45483.875</v>
      </c>
      <c r="F56" s="575" t="n">
        <f aca="false">E56-VLOOKUP(TimeZone!$L$5,TimeZone!$C$4:$E$39,3,0)+VLOOKUP(TimeZone!$H$1,TimeZone!$C$4:$E$39,3,0)</f>
        <v>45483.875</v>
      </c>
      <c r="G56" s="673" t="n">
        <v>4</v>
      </c>
      <c r="H56" s="659" t="str">
        <f aca="false">IFERROR(VLOOKUP($G56,Language!$D$66:$E$81,2,0),"")</f>
        <v>Dortmund</v>
      </c>
      <c r="I56" s="674"/>
      <c r="J56" s="674"/>
      <c r="K56" s="668" t="str">
        <f aca="false">Language!$E$123</f>
        <v>Semi-Final 2</v>
      </c>
      <c r="M56" s="675" t="str">
        <f aca="false">AssignThird!$G$4</f>
        <v>3A/B/C</v>
      </c>
      <c r="N56" s="676" t="str">
        <f aca="false" t="array" ref="N56:N56">IF(Distinctness!$G$13&gt;0,INDEX(ThirdPlaced!$C$4:$C$9,MATCH(VLOOKUP(ThirdPlaced!$J$18,AssignThird!$C$8:$G$22,5,0),ThirdPlaced!$J$4:$J$9,0),1),"")</f>
        <v>Italy</v>
      </c>
    </row>
    <row r="57" customFormat="false" ht="14.25" hidden="false" customHeight="true" outlineLevel="0" collapsed="false">
      <c r="B57" s="662" t="s">
        <v>839</v>
      </c>
      <c r="C57" s="663"/>
      <c r="D57" s="663"/>
      <c r="E57" s="664"/>
      <c r="F57" s="665"/>
      <c r="G57" s="666"/>
      <c r="H57" s="665"/>
      <c r="I57" s="665"/>
      <c r="J57" s="665"/>
      <c r="K57" s="667"/>
      <c r="M57" s="107"/>
      <c r="N57" s="107"/>
    </row>
    <row r="58" customFormat="false" ht="14.25" hidden="false" customHeight="true" outlineLevel="0" collapsed="false">
      <c r="B58" s="677" t="n">
        <v>51</v>
      </c>
      <c r="C58" s="678" t="s">
        <v>1737</v>
      </c>
      <c r="D58" s="679" t="s">
        <v>1738</v>
      </c>
      <c r="E58" s="680" t="n">
        <v>45487.875</v>
      </c>
      <c r="F58" s="681" t="n">
        <f aca="false">E58-VLOOKUP(TimeZone!$L$5,TimeZone!$C$4:$E$39,3,0)+VLOOKUP(TimeZone!$H$1,TimeZone!$C$4:$E$39,3,0)</f>
        <v>45487.875</v>
      </c>
      <c r="G58" s="682" t="n">
        <v>1</v>
      </c>
      <c r="H58" s="683" t="str">
        <f aca="false">IFERROR(VLOOKUP($G58,Language!$D$66:$E$81,2,0),"")</f>
        <v>Berlin</v>
      </c>
      <c r="I58" s="684"/>
      <c r="J58" s="685"/>
      <c r="K58" s="686" t="str">
        <f aca="false">Language!$E$125</f>
        <v>Final</v>
      </c>
      <c r="M58" s="107"/>
      <c r="N58" s="107"/>
    </row>
    <row r="59" customFormat="false" ht="14.25" hidden="false" customHeight="true" outlineLevel="0" collapsed="false">
      <c r="C59" s="107"/>
      <c r="D59" s="107"/>
      <c r="M59" s="107"/>
      <c r="N59" s="107"/>
    </row>
    <row r="60" customFormat="false" ht="14.25" hidden="false" customHeight="true" outlineLevel="0" collapsed="false">
      <c r="C60" s="107"/>
      <c r="D60" s="107"/>
      <c r="M60" s="107"/>
      <c r="N60" s="107"/>
    </row>
    <row r="61" customFormat="false" ht="14.25" hidden="false" customHeight="true" outlineLevel="0" collapsed="false">
      <c r="C61" s="107"/>
      <c r="D61" s="107"/>
      <c r="M61" s="107"/>
      <c r="N61" s="107"/>
    </row>
    <row r="62" customFormat="false" ht="14.25" hidden="false" customHeight="true" outlineLevel="0" collapsed="false">
      <c r="C62" s="107"/>
      <c r="D62" s="107"/>
      <c r="M62" s="107"/>
      <c r="N62" s="107"/>
    </row>
    <row r="63" customFormat="false" ht="14.25" hidden="false" customHeight="true" outlineLevel="0" collapsed="false">
      <c r="C63" s="107"/>
      <c r="D63" s="107"/>
      <c r="M63" s="107"/>
      <c r="N63" s="107"/>
    </row>
    <row r="64" customFormat="false" ht="14.25" hidden="false" customHeight="true" outlineLevel="0" collapsed="false">
      <c r="C64" s="107"/>
      <c r="D64" s="107"/>
      <c r="M64" s="107"/>
      <c r="N64" s="107"/>
    </row>
    <row r="65" customFormat="false" ht="14.25" hidden="false" customHeight="true" outlineLevel="0" collapsed="false">
      <c r="C65" s="107"/>
      <c r="D65" s="107"/>
      <c r="M65" s="107"/>
      <c r="N65" s="107"/>
    </row>
    <row r="66" customFormat="false" ht="14.25" hidden="false" customHeight="true" outlineLevel="0" collapsed="false">
      <c r="C66" s="107"/>
      <c r="D66" s="107"/>
      <c r="M66" s="107"/>
      <c r="N66" s="107"/>
    </row>
    <row r="67" customFormat="false" ht="14.25" hidden="false" customHeight="true" outlineLevel="0" collapsed="false">
      <c r="C67" s="107"/>
      <c r="D67" s="107"/>
      <c r="M67" s="107"/>
      <c r="N67" s="107"/>
    </row>
    <row r="68" customFormat="false" ht="14.25" hidden="false" customHeight="true" outlineLevel="0" collapsed="false">
      <c r="C68" s="107"/>
      <c r="D68" s="107"/>
      <c r="M68" s="107"/>
      <c r="N68" s="107"/>
    </row>
    <row r="69" customFormat="false" ht="14.25" hidden="false" customHeight="true" outlineLevel="0" collapsed="false">
      <c r="C69" s="107"/>
      <c r="D69" s="107"/>
      <c r="M69" s="107"/>
      <c r="N69" s="107"/>
    </row>
    <row r="70" customFormat="false" ht="14.25" hidden="false" customHeight="true" outlineLevel="0" collapsed="false">
      <c r="C70" s="107"/>
      <c r="D70" s="107"/>
      <c r="M70" s="107"/>
      <c r="N70" s="107"/>
    </row>
    <row r="71" customFormat="false" ht="14.25" hidden="false" customHeight="true" outlineLevel="0" collapsed="false">
      <c r="C71" s="107"/>
      <c r="D71" s="107"/>
      <c r="M71" s="107"/>
      <c r="N71" s="107"/>
    </row>
    <row r="72" customFormat="false" ht="14.25" hidden="false" customHeight="true" outlineLevel="0" collapsed="false">
      <c r="C72" s="107"/>
      <c r="D72" s="107"/>
      <c r="M72" s="107"/>
      <c r="N72" s="107"/>
    </row>
    <row r="73" customFormat="false" ht="14.25" hidden="false" customHeight="true" outlineLevel="0" collapsed="false">
      <c r="C73" s="107"/>
      <c r="D73" s="107"/>
      <c r="M73" s="107"/>
      <c r="N73" s="107"/>
    </row>
    <row r="74" customFormat="false" ht="14.25" hidden="false" customHeight="true" outlineLevel="0" collapsed="false">
      <c r="C74" s="107"/>
      <c r="D74" s="107"/>
      <c r="M74" s="107"/>
      <c r="N74" s="107"/>
    </row>
    <row r="75" customFormat="false" ht="14.25" hidden="false" customHeight="true" outlineLevel="0" collapsed="false">
      <c r="C75" s="107"/>
      <c r="D75" s="107"/>
      <c r="M75" s="107"/>
      <c r="N75" s="107"/>
    </row>
    <row r="76" customFormat="false" ht="14.25" hidden="false" customHeight="true" outlineLevel="0" collapsed="false">
      <c r="C76" s="107"/>
      <c r="D76" s="107"/>
      <c r="M76" s="107"/>
      <c r="N76" s="107"/>
    </row>
    <row r="77" customFormat="false" ht="14.25" hidden="false" customHeight="true" outlineLevel="0" collapsed="false">
      <c r="C77" s="107"/>
      <c r="D77" s="107"/>
      <c r="M77" s="107"/>
      <c r="N77" s="107"/>
    </row>
    <row r="78" customFormat="false" ht="14.25" hidden="false" customHeight="true" outlineLevel="0" collapsed="false">
      <c r="C78" s="107"/>
      <c r="D78" s="107"/>
      <c r="M78" s="107"/>
      <c r="N78" s="107"/>
    </row>
    <row r="79" customFormat="false" ht="14.25" hidden="false" customHeight="true" outlineLevel="0" collapsed="false">
      <c r="C79" s="107"/>
      <c r="D79" s="107"/>
      <c r="M79" s="107"/>
      <c r="N79" s="107"/>
    </row>
    <row r="80" customFormat="false" ht="14.25" hidden="false" customHeight="true" outlineLevel="0" collapsed="false">
      <c r="C80" s="107"/>
      <c r="D80" s="107"/>
      <c r="M80" s="107"/>
      <c r="N80" s="107"/>
    </row>
    <row r="81" customFormat="false" ht="14.25" hidden="false" customHeight="true" outlineLevel="0" collapsed="false">
      <c r="C81" s="107"/>
      <c r="D81" s="107"/>
      <c r="M81" s="107"/>
      <c r="N81" s="107"/>
    </row>
    <row r="82" customFormat="false" ht="14.25" hidden="false" customHeight="true" outlineLevel="0" collapsed="false">
      <c r="C82" s="107"/>
      <c r="D82" s="107"/>
      <c r="M82" s="107"/>
      <c r="N82" s="107"/>
    </row>
    <row r="83" customFormat="false" ht="14.25" hidden="false" customHeight="true" outlineLevel="0" collapsed="false">
      <c r="C83" s="107"/>
      <c r="D83" s="107"/>
      <c r="M83" s="107"/>
      <c r="N83" s="107"/>
    </row>
    <row r="84" customFormat="false" ht="14.25" hidden="false" customHeight="true" outlineLevel="0" collapsed="false">
      <c r="C84" s="107"/>
      <c r="D84" s="107"/>
      <c r="M84" s="107"/>
      <c r="N84" s="107"/>
    </row>
    <row r="85" customFormat="false" ht="14.25" hidden="false" customHeight="true" outlineLevel="0" collapsed="false">
      <c r="C85" s="107"/>
      <c r="D85" s="107"/>
      <c r="M85" s="107"/>
      <c r="N85" s="107"/>
    </row>
    <row r="86" customFormat="false" ht="14.25" hidden="false" customHeight="true" outlineLevel="0" collapsed="false">
      <c r="C86" s="107"/>
      <c r="D86" s="107"/>
      <c r="M86" s="107"/>
      <c r="N86" s="107"/>
    </row>
    <row r="87" customFormat="false" ht="14.25" hidden="false" customHeight="true" outlineLevel="0" collapsed="false">
      <c r="C87" s="107"/>
      <c r="D87" s="107"/>
      <c r="M87" s="107"/>
      <c r="N87" s="107"/>
    </row>
    <row r="88" customFormat="false" ht="14.25" hidden="false" customHeight="true" outlineLevel="0" collapsed="false">
      <c r="C88" s="107"/>
      <c r="D88" s="107"/>
      <c r="M88" s="107"/>
      <c r="N88" s="107"/>
    </row>
    <row r="89" customFormat="false" ht="14.25" hidden="false" customHeight="true" outlineLevel="0" collapsed="false">
      <c r="C89" s="107"/>
      <c r="D89" s="107"/>
      <c r="M89" s="107"/>
      <c r="N89" s="107"/>
    </row>
    <row r="90" customFormat="false" ht="14.25" hidden="false" customHeight="true" outlineLevel="0" collapsed="false">
      <c r="C90" s="107"/>
      <c r="D90" s="107"/>
      <c r="M90" s="107"/>
      <c r="N90" s="107"/>
    </row>
    <row r="91" customFormat="false" ht="14.25" hidden="false" customHeight="true" outlineLevel="0" collapsed="false">
      <c r="C91" s="107"/>
      <c r="D91" s="107"/>
      <c r="M91" s="107"/>
      <c r="N91" s="107"/>
    </row>
    <row r="92" customFormat="false" ht="14.25" hidden="false" customHeight="true" outlineLevel="0" collapsed="false">
      <c r="C92" s="107"/>
      <c r="D92" s="107"/>
      <c r="M92" s="107"/>
      <c r="N92" s="107"/>
    </row>
    <row r="93" customFormat="false" ht="14.25" hidden="false" customHeight="true" outlineLevel="0" collapsed="false">
      <c r="C93" s="107"/>
      <c r="D93" s="107"/>
      <c r="M93" s="107"/>
      <c r="N93" s="107"/>
    </row>
    <row r="94" customFormat="false" ht="14.25" hidden="false" customHeight="true" outlineLevel="0" collapsed="false">
      <c r="C94" s="107"/>
      <c r="D94" s="107"/>
      <c r="M94" s="107"/>
      <c r="N94" s="107"/>
    </row>
    <row r="95" customFormat="false" ht="14.25" hidden="false" customHeight="true" outlineLevel="0" collapsed="false">
      <c r="C95" s="107"/>
      <c r="D95" s="107"/>
      <c r="M95" s="107"/>
      <c r="N95" s="107"/>
    </row>
    <row r="96" customFormat="false" ht="14.25" hidden="false" customHeight="true" outlineLevel="0" collapsed="false">
      <c r="C96" s="107"/>
      <c r="D96" s="107"/>
      <c r="M96" s="107"/>
      <c r="N96" s="107"/>
    </row>
    <row r="97" customFormat="false" ht="14.25" hidden="false" customHeight="true" outlineLevel="0" collapsed="false">
      <c r="C97" s="107"/>
      <c r="D97" s="107"/>
      <c r="M97" s="107"/>
      <c r="N97" s="107"/>
    </row>
    <row r="98" customFormat="false" ht="14.25" hidden="false" customHeight="true" outlineLevel="0" collapsed="false">
      <c r="C98" s="107"/>
      <c r="D98" s="107"/>
      <c r="M98" s="107"/>
      <c r="N98" s="107"/>
    </row>
    <row r="99" customFormat="false" ht="14.25" hidden="false" customHeight="true" outlineLevel="0" collapsed="false">
      <c r="C99" s="107"/>
      <c r="D99" s="107"/>
      <c r="M99" s="107"/>
      <c r="N99" s="107"/>
    </row>
    <row r="100" customFormat="false" ht="14.25" hidden="false" customHeight="true" outlineLevel="0" collapsed="false">
      <c r="C100" s="107"/>
      <c r="D100" s="107"/>
      <c r="M100" s="107"/>
      <c r="N100" s="107"/>
    </row>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B1:J1"/>
    <mergeCell ref="C3:D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E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10.88"/>
    <col collapsed="false" customWidth="true" hidden="false" outlineLevel="0" max="2" min="2" style="1" width="14.25"/>
    <col collapsed="false" customWidth="true" hidden="false" outlineLevel="0" max="3" min="3" style="1" width="15.26"/>
    <col collapsed="false" customWidth="true" hidden="false" outlineLevel="0" max="4" min="4" style="1" width="7.25"/>
    <col collapsed="false" customWidth="true" hidden="false" outlineLevel="0" max="5" min="5" style="1" width="18.26"/>
    <col collapsed="false" customWidth="true" hidden="false" outlineLevel="0" max="6" min="6" style="1" width="10.88"/>
    <col collapsed="false" customWidth="true" hidden="false" outlineLevel="0" max="26" min="7" style="1" width="14.38"/>
  </cols>
  <sheetData>
    <row r="1" customFormat="false" ht="14.25" hidden="false" customHeight="true" outlineLevel="0" collapsed="false">
      <c r="B1" s="687" t="s">
        <v>1265</v>
      </c>
      <c r="C1" s="687"/>
    </row>
    <row r="3" customFormat="false" ht="14.25" hidden="false" customHeight="true" outlineLevel="0" collapsed="false">
      <c r="B3" s="688" t="s">
        <v>1265</v>
      </c>
      <c r="C3" s="688" t="s">
        <v>1739</v>
      </c>
    </row>
    <row r="4" customFormat="false" ht="14.25" hidden="false" customHeight="true" outlineLevel="0" collapsed="false">
      <c r="B4" s="689" t="n">
        <v>10000000</v>
      </c>
      <c r="C4" s="363" t="s">
        <v>70</v>
      </c>
    </row>
    <row r="5" customFormat="false" ht="14.25" hidden="false" customHeight="true" outlineLevel="0" collapsed="false">
      <c r="B5" s="690" t="n">
        <v>1000000</v>
      </c>
      <c r="C5" s="691" t="s">
        <v>1740</v>
      </c>
    </row>
    <row r="6" customFormat="false" ht="14.25" hidden="false" customHeight="true" outlineLevel="0" collapsed="false">
      <c r="B6" s="690" t="n">
        <v>100000</v>
      </c>
      <c r="C6" s="691" t="s">
        <v>1741</v>
      </c>
    </row>
    <row r="7" customFormat="false" ht="14.25" hidden="false" customHeight="true" outlineLevel="0" collapsed="false">
      <c r="B7" s="690" t="n">
        <v>1000</v>
      </c>
      <c r="C7" s="691" t="s">
        <v>1742</v>
      </c>
      <c r="D7" s="690" t="n">
        <v>50</v>
      </c>
      <c r="E7" s="691" t="s">
        <v>1743</v>
      </c>
    </row>
    <row r="8" customFormat="false" ht="14.25" hidden="false" customHeight="true" outlineLevel="0" collapsed="false">
      <c r="B8" s="690" t="n">
        <v>10</v>
      </c>
      <c r="C8" s="691" t="s">
        <v>1744</v>
      </c>
    </row>
    <row r="9" customFormat="false" ht="14.25" hidden="false" customHeight="true" outlineLevel="0" collapsed="false">
      <c r="B9" s="690" t="n">
        <v>1</v>
      </c>
      <c r="C9" s="691" t="s">
        <v>1745</v>
      </c>
    </row>
    <row r="10" customFormat="false" ht="14.25" hidden="false" customHeight="true" outlineLevel="0" collapsed="false">
      <c r="B10" s="690" t="n">
        <v>0.1</v>
      </c>
      <c r="C10" s="691" t="s">
        <v>1746</v>
      </c>
    </row>
    <row r="11" customFormat="false" ht="14.25" hidden="false" customHeight="true" outlineLevel="0" collapsed="false">
      <c r="B11" s="690" t="n">
        <v>0.01</v>
      </c>
      <c r="C11" s="691" t="s">
        <v>1747</v>
      </c>
    </row>
    <row r="12" customFormat="false" ht="14.25" hidden="false" customHeight="true" outlineLevel="0" collapsed="false">
      <c r="B12" s="690" t="n">
        <v>0.001</v>
      </c>
      <c r="C12" s="691" t="s">
        <v>632</v>
      </c>
    </row>
    <row r="13" customFormat="false" ht="14.25" hidden="false" customHeight="true" outlineLevel="0" collapsed="false">
      <c r="B13" s="690" t="n">
        <v>0.0001</v>
      </c>
      <c r="C13" s="691" t="s">
        <v>1691</v>
      </c>
    </row>
    <row r="14" customFormat="false" ht="14.25" hidden="false" customHeight="true" outlineLevel="0" collapsed="false">
      <c r="B14" s="690" t="n">
        <v>1E-006</v>
      </c>
      <c r="C14" s="691" t="s">
        <v>1692</v>
      </c>
    </row>
    <row r="15" customFormat="false" ht="14.25" hidden="false" customHeight="true" outlineLevel="0" collapsed="false">
      <c r="B15" s="690" t="n">
        <v>1E-007</v>
      </c>
      <c r="C15" s="691" t="s">
        <v>1748</v>
      </c>
    </row>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B1:C1"/>
  </mergeCells>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N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4" min="1" style="1" width="10.88"/>
    <col collapsed="false" customWidth="true" hidden="false" outlineLevel="0" max="26" min="15" style="1" width="14.38"/>
  </cols>
  <sheetData>
    <row r="1" customFormat="false" ht="14.25" hidden="false" customHeight="true" outlineLevel="0" collapsed="false">
      <c r="B1" s="594" t="s">
        <v>1749</v>
      </c>
      <c r="C1" s="594"/>
      <c r="D1" s="594"/>
      <c r="E1" s="594"/>
      <c r="F1" s="594"/>
    </row>
    <row r="3" customFormat="false" ht="14.25" hidden="false" customHeight="true" outlineLevel="0" collapsed="false">
      <c r="B3" s="380" t="s">
        <v>603</v>
      </c>
      <c r="C3" s="380" t="s">
        <v>1750</v>
      </c>
      <c r="D3" s="380" t="s">
        <v>1751</v>
      </c>
      <c r="E3" s="380" t="s">
        <v>664</v>
      </c>
      <c r="F3" s="380" t="s">
        <v>1752</v>
      </c>
      <c r="G3" s="380" t="s">
        <v>1753</v>
      </c>
      <c r="H3" s="380" t="s">
        <v>1754</v>
      </c>
      <c r="J3" s="692"/>
      <c r="K3" s="693"/>
      <c r="L3" s="693"/>
      <c r="M3" s="693"/>
      <c r="N3" s="693"/>
    </row>
    <row r="4" customFormat="false" ht="14.25" hidden="false" customHeight="true" outlineLevel="0" collapsed="false">
      <c r="B4" s="107" t="s">
        <v>60</v>
      </c>
      <c r="C4" s="107" t="n">
        <f aca="false">GrpA!$X$11</f>
        <v>0</v>
      </c>
      <c r="D4" s="637" t="n">
        <f aca="false">COUNTIF($C$4:$C$9,"&gt;0")</f>
        <v>0</v>
      </c>
      <c r="E4" s="107" t="str">
        <f aca="false">IF($C4&gt;0,$B4,"")</f>
        <v/>
      </c>
      <c r="F4" s="107" t="n">
        <f aca="false">LEN($E4)</f>
        <v>0</v>
      </c>
      <c r="G4" s="107" t="n">
        <f aca="false">SUM($F$4:$F4)</f>
        <v>0</v>
      </c>
      <c r="H4" s="125" t="str">
        <f aca="false">IF($E4&lt;&gt;"",$E4&amp;IF($G4=$G$9,"",IF($G4&lt;$G$9-1,", ",Language!$E$140)),"")</f>
        <v/>
      </c>
      <c r="J4" s="694" t="str">
        <f aca="false">Language!$E$138&amp;"  "&amp;$H$11&amp;"."</f>
        <v>Groups with fair play valuation:  .</v>
      </c>
      <c r="K4" s="694"/>
      <c r="L4" s="694"/>
      <c r="M4" s="694"/>
      <c r="N4" s="694"/>
    </row>
    <row r="5" customFormat="false" ht="14.25" hidden="false" customHeight="true" outlineLevel="0" collapsed="false">
      <c r="B5" s="107" t="s">
        <v>62</v>
      </c>
      <c r="C5" s="107" t="n">
        <f aca="false">GrpB!$X$11</f>
        <v>0</v>
      </c>
      <c r="E5" s="107" t="str">
        <f aca="false">IF($C5&gt;0,$B5,"")</f>
        <v/>
      </c>
      <c r="F5" s="107" t="n">
        <f aca="false">LEN($E5)</f>
        <v>0</v>
      </c>
      <c r="G5" s="107" t="n">
        <f aca="false">SUM($F$4:$F5)</f>
        <v>0</v>
      </c>
      <c r="H5" s="125" t="str">
        <f aca="false">IF($E5&lt;&gt;"",$E5&amp;IF($G5=$G$9,"",IF($G5&lt;$G$9-1,", ",Language!$E$140)),"")</f>
        <v/>
      </c>
      <c r="J5" s="695" t="str">
        <f aca="false">Language!$E$139</f>
        <v>The placement has been clarified in all groups.</v>
      </c>
      <c r="K5" s="695"/>
      <c r="L5" s="695"/>
      <c r="M5" s="695"/>
      <c r="N5" s="695"/>
    </row>
    <row r="6" customFormat="false" ht="14.25" hidden="false" customHeight="true" outlineLevel="0" collapsed="false">
      <c r="B6" s="107" t="s">
        <v>64</v>
      </c>
      <c r="C6" s="107" t="n">
        <f aca="false">GrpC!$X$11</f>
        <v>0</v>
      </c>
      <c r="E6" s="107" t="str">
        <f aca="false">IF($C6&gt;0,$B6,"")</f>
        <v/>
      </c>
      <c r="F6" s="107" t="n">
        <f aca="false">LEN($E6)</f>
        <v>0</v>
      </c>
      <c r="G6" s="107" t="n">
        <f aca="false">SUM($F$4:$F6)</f>
        <v>0</v>
      </c>
      <c r="H6" s="125" t="str">
        <f aca="false">IF($E6&lt;&gt;"",$E6&amp;IF($G6=$G$9,"",IF($G6&lt;$G$9-1,", ",Language!$E$140)),"")</f>
        <v/>
      </c>
    </row>
    <row r="7" customFormat="false" ht="14.25" hidden="false" customHeight="true" outlineLevel="0" collapsed="false">
      <c r="B7" s="107" t="s">
        <v>61</v>
      </c>
      <c r="C7" s="107" t="n">
        <f aca="false">GrpD!$X$11</f>
        <v>0</v>
      </c>
      <c r="E7" s="107" t="str">
        <f aca="false">IF($C7&gt;0,$B7,"")</f>
        <v/>
      </c>
      <c r="F7" s="107" t="n">
        <f aca="false">LEN($E7)</f>
        <v>0</v>
      </c>
      <c r="G7" s="107" t="n">
        <f aca="false">SUM($F$4:$F7)</f>
        <v>0</v>
      </c>
      <c r="H7" s="125" t="str">
        <f aca="false">IF($E7&lt;&gt;"",$E7&amp;IF($G7=$G$9,"",IF($G7&lt;$G$9-1,", ",Language!$E$140)),"")</f>
        <v/>
      </c>
      <c r="J7" s="692"/>
      <c r="K7" s="692"/>
      <c r="L7" s="692"/>
      <c r="M7" s="692"/>
      <c r="N7" s="692"/>
    </row>
    <row r="8" customFormat="false" ht="14.25" hidden="false" customHeight="true" outlineLevel="0" collapsed="false">
      <c r="B8" s="107" t="s">
        <v>63</v>
      </c>
      <c r="C8" s="107" t="n">
        <f aca="false">GrpE!$X$11</f>
        <v>0</v>
      </c>
      <c r="E8" s="107" t="str">
        <f aca="false">IF($C8&gt;0,$B8,"")</f>
        <v/>
      </c>
      <c r="F8" s="107" t="n">
        <f aca="false">LEN($E8)</f>
        <v>0</v>
      </c>
      <c r="G8" s="107" t="n">
        <f aca="false">SUM($F$4:$F8)</f>
        <v>0</v>
      </c>
      <c r="H8" s="125" t="str">
        <f aca="false">IF($E8&lt;&gt;"",$E8&amp;IF($G8=$G$9,"",IF($G8&lt;$G$9-1,", ",Language!$E$140)),"")</f>
        <v/>
      </c>
      <c r="J8" s="692"/>
      <c r="K8" s="692"/>
      <c r="L8" s="692"/>
      <c r="M8" s="692"/>
      <c r="N8" s="692"/>
    </row>
    <row r="9" customFormat="false" ht="14.25" hidden="false" customHeight="true" outlineLevel="0" collapsed="false">
      <c r="B9" s="107" t="s">
        <v>65</v>
      </c>
      <c r="C9" s="107" t="n">
        <f aca="false">GrpF!$X$11</f>
        <v>0</v>
      </c>
      <c r="E9" s="107" t="str">
        <f aca="false">IF($C9&gt;0,$B9,"")</f>
        <v/>
      </c>
      <c r="F9" s="107" t="n">
        <f aca="false">LEN($E9)</f>
        <v>0</v>
      </c>
      <c r="G9" s="107" t="n">
        <f aca="false">SUM($F$4:$F9)</f>
        <v>0</v>
      </c>
      <c r="H9" s="125" t="str">
        <f aca="false">$E9</f>
        <v/>
      </c>
    </row>
    <row r="10" customFormat="false" ht="14.25" hidden="false" customHeight="true" outlineLevel="0" collapsed="false">
      <c r="J10" s="696"/>
      <c r="K10" s="696"/>
      <c r="L10" s="696"/>
      <c r="M10" s="696"/>
      <c r="N10" s="696"/>
    </row>
    <row r="11" customFormat="false" ht="14.25" hidden="false" customHeight="true" outlineLevel="0" collapsed="false">
      <c r="G11" s="380" t="s">
        <v>1755</v>
      </c>
      <c r="H11" s="697" t="str">
        <f aca="false">$H$4&amp;$H$5&amp;$H$6&amp;$H$7&amp;$H$8&amp;$H$9</f>
        <v/>
      </c>
      <c r="I11" s="697"/>
      <c r="J11" s="696"/>
      <c r="K11" s="696"/>
      <c r="L11" s="696"/>
      <c r="M11" s="696"/>
      <c r="N11" s="696"/>
    </row>
    <row r="13" customFormat="false" ht="14.25" hidden="false" customHeight="true" outlineLevel="0" collapsed="false">
      <c r="F13" s="636" t="s">
        <v>1756</v>
      </c>
      <c r="G13" s="698" t="n">
        <f aca="false">GrpA!$M$10+GrpB!$M$10+GrpC!$M$10+GrpD!$M$10+GrpE!$M$10+GrpF!$M$10</f>
        <v>36</v>
      </c>
      <c r="H13" s="33"/>
      <c r="J13" s="103"/>
      <c r="K13" s="103"/>
    </row>
    <row r="14" customFormat="false" ht="14.25" hidden="false" customHeight="true" outlineLevel="0" collapsed="false">
      <c r="J14" s="699"/>
      <c r="K14" s="699"/>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
    <mergeCell ref="J4:N4"/>
    <mergeCell ref="J5:N5"/>
    <mergeCell ref="H11:I1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2" min="1" style="1" width="10.88"/>
    <col collapsed="false" customWidth="true" hidden="false" outlineLevel="0" max="3" min="3" style="1" width="10.26"/>
    <col collapsed="false" customWidth="true" hidden="false" outlineLevel="0" max="4" min="4" style="1" width="9.87"/>
    <col collapsed="false" customWidth="true" hidden="false" outlineLevel="0" max="5" min="5" style="1" width="10.88"/>
    <col collapsed="false" customWidth="true" hidden="false" outlineLevel="0" max="6" min="6" style="1" width="6.38"/>
    <col collapsed="false" customWidth="true" hidden="false" outlineLevel="0" max="8" min="7" style="1" width="18.74"/>
    <col collapsed="false" customWidth="true" hidden="false" outlineLevel="0" max="26" min="9" style="1" width="14.38"/>
  </cols>
  <sheetData>
    <row r="1" customFormat="false" ht="14.25" hidden="false" customHeight="true" outlineLevel="0" collapsed="false">
      <c r="A1" s="700" t="s">
        <v>1757</v>
      </c>
    </row>
    <row r="2" customFormat="false" ht="14.25" hidden="false" customHeight="true" outlineLevel="0" collapsed="false">
      <c r="B2" s="701" t="s">
        <v>1758</v>
      </c>
      <c r="C2" s="701"/>
      <c r="D2" s="701"/>
      <c r="E2" s="701"/>
      <c r="F2" s="701"/>
      <c r="G2" s="701"/>
      <c r="H2" s="701"/>
    </row>
    <row r="3" customFormat="false" ht="53.25" hidden="false" customHeight="true" outlineLevel="0" collapsed="false"/>
    <row r="4" customFormat="false" ht="25.5" hidden="false" customHeight="true" outlineLevel="0" collapsed="false">
      <c r="B4" s="702" t="s">
        <v>603</v>
      </c>
      <c r="C4" s="703" t="s">
        <v>1759</v>
      </c>
      <c r="D4" s="703"/>
      <c r="G4" s="702" t="s">
        <v>1760</v>
      </c>
      <c r="H4" s="703" t="s">
        <v>1761</v>
      </c>
    </row>
    <row r="5" customFormat="false" ht="19.5" hidden="false" customHeight="true" outlineLevel="0" collapsed="false">
      <c r="B5" s="704" t="s">
        <v>60</v>
      </c>
      <c r="C5" s="705" t="s">
        <v>62</v>
      </c>
      <c r="D5" s="706" t="s">
        <v>64</v>
      </c>
      <c r="G5" s="707" t="n">
        <v>13</v>
      </c>
      <c r="H5" s="706" t="n">
        <v>14</v>
      </c>
    </row>
    <row r="6" customFormat="false" ht="19.5" hidden="false" customHeight="true" outlineLevel="0" collapsed="false">
      <c r="B6" s="708" t="s">
        <v>62</v>
      </c>
      <c r="C6" s="709" t="s">
        <v>63</v>
      </c>
      <c r="D6" s="710" t="s">
        <v>65</v>
      </c>
      <c r="G6" s="711" t="n">
        <v>18</v>
      </c>
      <c r="H6" s="710" t="n">
        <v>19</v>
      </c>
    </row>
    <row r="7" customFormat="false" ht="19.5" hidden="false" customHeight="true" outlineLevel="0" collapsed="false">
      <c r="B7" s="708" t="s">
        <v>64</v>
      </c>
      <c r="C7" s="709" t="s">
        <v>1762</v>
      </c>
      <c r="D7" s="710" t="s">
        <v>1763</v>
      </c>
      <c r="G7" s="711" t="n">
        <v>23</v>
      </c>
      <c r="H7" s="710" t="n">
        <v>24</v>
      </c>
    </row>
    <row r="8" customFormat="false" ht="19.5" hidden="false" customHeight="true" outlineLevel="0" collapsed="false">
      <c r="B8" s="708" t="s">
        <v>61</v>
      </c>
      <c r="C8" s="709" t="s">
        <v>1764</v>
      </c>
      <c r="D8" s="710" t="s">
        <v>1765</v>
      </c>
      <c r="G8" s="711" t="n">
        <v>28</v>
      </c>
      <c r="H8" s="710" t="n">
        <v>29</v>
      </c>
    </row>
    <row r="9" customFormat="false" ht="19.5" hidden="false" customHeight="true" outlineLevel="0" collapsed="false">
      <c r="B9" s="708" t="s">
        <v>63</v>
      </c>
      <c r="C9" s="709" t="s">
        <v>1766</v>
      </c>
      <c r="D9" s="710" t="s">
        <v>1767</v>
      </c>
      <c r="G9" s="711" t="n">
        <v>33</v>
      </c>
      <c r="H9" s="712" t="n">
        <v>34</v>
      </c>
    </row>
    <row r="10" customFormat="false" ht="19.5" hidden="false" customHeight="true" outlineLevel="0" collapsed="false">
      <c r="B10" s="713" t="s">
        <v>65</v>
      </c>
      <c r="C10" s="714" t="s">
        <v>1768</v>
      </c>
      <c r="D10" s="715" t="s">
        <v>1769</v>
      </c>
      <c r="G10" s="716" t="n">
        <v>40</v>
      </c>
      <c r="H10" s="715" t="n">
        <v>41</v>
      </c>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B2:H2"/>
    <mergeCell ref="C4:D4"/>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2.25"/>
    <col collapsed="false" customWidth="true" hidden="false" outlineLevel="0" max="2" min="2" style="1" width="13.76"/>
    <col collapsed="false" customWidth="true" hidden="false" outlineLevel="0" max="3" min="3" style="1" width="4.38"/>
    <col collapsed="false" customWidth="true" hidden="false" outlineLevel="0" max="4" min="4" style="1" width="14.13"/>
    <col collapsed="false" customWidth="true" hidden="false" outlineLevel="0" max="5" min="5" style="1" width="5.13"/>
    <col collapsed="false" customWidth="true" hidden="false" outlineLevel="0" max="6" min="6" style="1" width="3.63"/>
    <col collapsed="false" customWidth="true" hidden="false" outlineLevel="0" max="7" min="7" style="1" width="4.63"/>
    <col collapsed="false" customWidth="true" hidden="false" outlineLevel="0" max="9" min="8" style="1" width="5"/>
    <col collapsed="false" customWidth="true" hidden="false" outlineLevel="0" max="10" min="10" style="1" width="4.88"/>
    <col collapsed="false" customWidth="true" hidden="false" outlineLevel="0" max="11" min="11" style="1" width="5.26"/>
    <col collapsed="false" customWidth="true" hidden="false" outlineLevel="0" max="13" min="12" style="1" width="6.25"/>
    <col collapsed="false" customWidth="true" hidden="false" outlineLevel="0" max="14" min="14" style="1" width="3.13"/>
    <col collapsed="false" customWidth="true" hidden="false" outlineLevel="0" max="15" min="15" style="1" width="4.38"/>
    <col collapsed="false" customWidth="true" hidden="false" outlineLevel="0" max="16" min="16" style="1" width="14"/>
    <col collapsed="false" customWidth="true" hidden="false" outlineLevel="0" max="17" min="17" style="1" width="7.25"/>
    <col collapsed="false" customWidth="true" hidden="false" outlineLevel="0" max="18" min="18" style="1" width="5.75"/>
    <col collapsed="false" customWidth="true" hidden="false" outlineLevel="0" max="19" min="19" style="1" width="7.25"/>
    <col collapsed="false" customWidth="true" hidden="false" outlineLevel="0" max="20" min="20" style="1" width="8.25"/>
    <col collapsed="false" customWidth="true" hidden="false" outlineLevel="0" max="21" min="21" style="1" width="5.88"/>
    <col collapsed="false" customWidth="true" hidden="false" outlineLevel="0" max="22" min="22" style="1" width="20.75"/>
    <col collapsed="false" customWidth="true" hidden="false" outlineLevel="0" max="23" min="23" style="1" width="10.75"/>
    <col collapsed="false" customWidth="true" hidden="false" outlineLevel="0" max="25" min="24" style="1" width="10.88"/>
    <col collapsed="false" customWidth="true" hidden="false" outlineLevel="0" max="26" min="26" style="1" width="13"/>
    <col collapsed="false" customWidth="true" hidden="false" outlineLevel="0" max="27" min="27" style="1" width="12.25"/>
    <col collapsed="false" customWidth="true" hidden="false" outlineLevel="0" max="30" min="28" style="1" width="10.88"/>
    <col collapsed="false" customWidth="true" hidden="false" outlineLevel="0" max="31" min="31" style="1" width="7.87"/>
    <col collapsed="false" customWidth="true" hidden="false" outlineLevel="0" max="32" min="32" style="1" width="8.39"/>
    <col collapsed="false" customWidth="true" hidden="false" outlineLevel="0" max="33" min="33" style="1" width="10.88"/>
  </cols>
  <sheetData>
    <row r="1" customFormat="false" ht="14.25" hidden="false" customHeight="true" outlineLevel="0" collapsed="false">
      <c r="A1" s="717"/>
      <c r="B1" s="718" t="str">
        <f aca="false">VLOOKUP($Q$1,References!$B$5:$D$10,2,0)</f>
        <v>B</v>
      </c>
      <c r="D1" s="718" t="str">
        <f aca="false">VLOOKUP($Q$1,References!$B$5:$D$10,3,0)</f>
        <v>C</v>
      </c>
      <c r="O1" s="107"/>
      <c r="P1" s="719" t="s">
        <v>603</v>
      </c>
      <c r="Q1" s="720" t="s">
        <v>60</v>
      </c>
    </row>
    <row r="2" customFormat="false" ht="8.25" hidden="false" customHeight="true" outlineLevel="0" collapsed="false">
      <c r="O2" s="107"/>
    </row>
    <row r="3" customFormat="false" ht="14.25" hidden="false" customHeight="true" outlineLevel="0" collapsed="false">
      <c r="B3" s="598" t="s">
        <v>1770</v>
      </c>
      <c r="C3" s="598"/>
      <c r="D3" s="598"/>
      <c r="E3" s="598" t="s">
        <v>54</v>
      </c>
      <c r="F3" s="598"/>
      <c r="G3" s="598"/>
      <c r="H3" s="598" t="s">
        <v>70</v>
      </c>
      <c r="I3" s="598"/>
      <c r="J3" s="598" t="s">
        <v>1771</v>
      </c>
      <c r="K3" s="598"/>
      <c r="L3" s="598"/>
      <c r="M3" s="598" t="s">
        <v>1772</v>
      </c>
      <c r="N3" s="600"/>
      <c r="O3" s="596"/>
      <c r="P3" s="597"/>
      <c r="Q3" s="598" t="s">
        <v>70</v>
      </c>
      <c r="R3" s="598" t="s">
        <v>71</v>
      </c>
      <c r="S3" s="598" t="s">
        <v>72</v>
      </c>
      <c r="T3" s="598" t="s">
        <v>73</v>
      </c>
      <c r="U3" s="598" t="s">
        <v>632</v>
      </c>
      <c r="V3" s="598" t="s">
        <v>1690</v>
      </c>
      <c r="W3" s="598" t="s">
        <v>69</v>
      </c>
      <c r="X3" s="598" t="s">
        <v>1773</v>
      </c>
      <c r="Y3" s="598" t="s">
        <v>1774</v>
      </c>
      <c r="Z3" s="598" t="s">
        <v>1775</v>
      </c>
      <c r="AA3" s="598" t="s">
        <v>1776</v>
      </c>
      <c r="AB3" s="598" t="s">
        <v>1691</v>
      </c>
      <c r="AC3" s="598" t="s">
        <v>1777</v>
      </c>
      <c r="AD3" s="598" t="s">
        <v>1778</v>
      </c>
      <c r="AE3" s="598" t="s">
        <v>1779</v>
      </c>
      <c r="AF3" s="598" t="s">
        <v>1692</v>
      </c>
    </row>
    <row r="4" customFormat="false" ht="14.25" hidden="false" customHeight="true" outlineLevel="0" collapsed="false">
      <c r="B4" s="721" t="str">
        <f aca="true">INDIRECT("'"&amp;References!$A$1&amp;"'!"&amp;$B$1&amp;References!$G5)</f>
        <v>Germany</v>
      </c>
      <c r="C4" s="722" t="s">
        <v>74</v>
      </c>
      <c r="D4" s="723" t="str">
        <f aca="true">INDIRECT("'"&amp;References!$A$1&amp;"'!"&amp;$D$1&amp;References!$G5)</f>
        <v>Scotland</v>
      </c>
      <c r="E4" s="721" t="n">
        <f aca="true">IF(OR(INDIRECT("'"&amp;References!$A$1&amp;"'!"&amp;$B$1&amp;References!$H5)="",INDIRECT("'"&amp;References!$A$1&amp;"'!"&amp;$D$1&amp;References!$H5)=""),"",INDIRECT("'"&amp;References!$A$1&amp;"'!"&amp;$B$1&amp;References!$H5))</f>
        <v>2</v>
      </c>
      <c r="F4" s="722" t="s">
        <v>74</v>
      </c>
      <c r="G4" s="724" t="n">
        <f aca="true">IF(OR(INDIRECT("'"&amp;References!$A$1&amp;"'!"&amp;$B$1&amp;References!$H5)="",INDIRECT("'"&amp;References!$A$1&amp;"'!"&amp;$D$1&amp;References!$H5)=""),"",INDIRECT("'"&amp;References!$A$1&amp;"'!"&amp;$D$1&amp;References!$H5))</f>
        <v>0</v>
      </c>
      <c r="H4" s="107" t="n">
        <f aca="false">IF($M4&gt;0,IF($E4&gt;$G4,3,IF($E4=$G4,1,0)),0)</f>
        <v>3</v>
      </c>
      <c r="I4" s="107" t="n">
        <f aca="false">IF($M4&gt;0,IF($E4&lt;$G4,3,IF($E4=$G4,1,0)),0)</f>
        <v>0</v>
      </c>
      <c r="L4" s="33"/>
      <c r="M4" s="107" t="n">
        <f aca="false">IF(AND($E4&lt;&gt;"",$G4&lt;&gt;""),1,0)</f>
        <v>1</v>
      </c>
      <c r="N4" s="107"/>
      <c r="O4" s="107" t="s">
        <v>58</v>
      </c>
      <c r="P4" s="725" t="str">
        <f aca="false">VLOOKUP($Q$1&amp;ROW($A1),Groups!$B$7:$D$35,3,0)</f>
        <v>Germany</v>
      </c>
      <c r="Q4" s="107" t="n">
        <f aca="false">SUMIF($B$4:$B$9,P4,$H$4:$H$9)+SUMIF($D$4:$D$9,P4,$I$4:$I$9)</f>
        <v>9</v>
      </c>
      <c r="R4" s="107" t="n">
        <f aca="false">S4-T4</f>
        <v>7</v>
      </c>
      <c r="S4" s="107" t="n">
        <f aca="false">SUMIF($B$4:$B$9,$P4,$E$4:$E$9)+SUMIF($D$4:$D$9,$P4,$G$4:$G$9)</f>
        <v>8</v>
      </c>
      <c r="T4" s="107" t="n">
        <f aca="false">SUMIF($B$4:$B$9,$P4,$G$4:$G$9)+SUMIF($D$4:$D$9,$P4,$E$4:$E$9)</f>
        <v>1</v>
      </c>
      <c r="U4" s="107" t="n">
        <f aca="false">COUNTIFS($B$4:$B$9,$P4,$H$4:$H$9,"=3")+COUNTIFS($D$4:$D$9,$P4,$I$4:$I$9,"=3")</f>
        <v>3</v>
      </c>
      <c r="V4" s="726" t="n">
        <f aca="false">$Q4*FactorPts+(GDzero+$R4)*FactorGD+$S4*FactorFor+$U4*FactorWins+$W4*FactorDirC3+$X4*FactorDirC2+$Y4*FactorDirC43+$Z4*FactorDirC42+$AA4*FactorDirC42+$AB4*FactorFairPlay+$AE4*FactorPenalty+(100-$AF4)*($M$10&gt;0)*FactorRank+(8-ROW())*FactorRow</f>
        <v>90057080.0030464</v>
      </c>
      <c r="W4" s="107" t="n">
        <f aca="false">SUMIFS($X$18:$X$35,$P$18:$P$35,$P4)</f>
        <v>0</v>
      </c>
      <c r="X4" s="107" t="n">
        <f aca="false">IF($L18="",0,$L18)+SUMIFS($Z$18:$Z$35,$P$18:$P$35,$P4)</f>
        <v>0</v>
      </c>
      <c r="Y4" s="125" t="n">
        <f aca="false">SUMIFS($AD$18:$AD$35,$P$18:$P$35,$P4)</f>
        <v>0</v>
      </c>
      <c r="Z4" s="125" t="n">
        <f aca="false">SUMIFS($AE$18:$AE$35,$P$18:$P$35,$P4)</f>
        <v>0</v>
      </c>
      <c r="AA4" s="107" t="n">
        <f aca="false">IF($M18="",0,$M18)</f>
        <v>0</v>
      </c>
      <c r="AB4" s="107" t="n">
        <f aca="false">SUMIFS(FairPlayPoints1,FairPlayTeams1,$P4)+SUMIFS(FairPlayPoints2,FairPlayTeams2,$P4)</f>
        <v>0</v>
      </c>
      <c r="AC4" s="727" t="b">
        <f aca="false">(Q4+T4&gt;0)</f>
        <v>1</v>
      </c>
      <c r="AD4" s="728" t="n">
        <f aca="false">$Q4*FactorPts+(GDzero+$R4)*FactorGD+$S4*FactorFor</f>
        <v>90057080</v>
      </c>
      <c r="AE4" s="107" t="n">
        <f aca="false">IF(OR(AND($Y$11&gt;0,OR(AND($B$8=$P4,$J$8&gt;$L$8),AND($D$8=$P4,$J$8&lt;$L$8))),AND($Y$12&gt;0,OR(AND($B$9=$P4,$J$9&gt;$L$9),AND($D$9=$P4,$J$9&lt;$L$9)))),1,0)</f>
        <v>0</v>
      </c>
      <c r="AF4" s="107" t="n">
        <f aca="false" t="array" ref="AF4:AF4">INDEX(Language!$D$5:$D$63,MATCH($P4,Language!$E$5:$E$63,0),1)</f>
        <v>54</v>
      </c>
      <c r="AG4" s="107"/>
    </row>
    <row r="5" customFormat="false" ht="14.25" hidden="false" customHeight="true" outlineLevel="0" collapsed="false">
      <c r="B5" s="721" t="str">
        <f aca="true">INDIRECT("'"&amp;References!$A$1&amp;"'!"&amp;$B$1&amp;References!$G6)</f>
        <v>Hungary</v>
      </c>
      <c r="C5" s="722" t="s">
        <v>74</v>
      </c>
      <c r="D5" s="723" t="str">
        <f aca="true">INDIRECT("'"&amp;References!$A$1&amp;"'!"&amp;$D$1&amp;References!$G6)</f>
        <v>Switzerland</v>
      </c>
      <c r="E5" s="721" t="n">
        <f aca="true">IF(OR(INDIRECT("'"&amp;References!$A$1&amp;"'!"&amp;$B$1&amp;References!$H6)="",INDIRECT("'"&amp;References!$A$1&amp;"'!"&amp;$D$1&amp;References!$H6)=""),"",INDIRECT("'"&amp;References!$A$1&amp;"'!"&amp;$B$1&amp;References!$H6))</f>
        <v>2</v>
      </c>
      <c r="F5" s="722" t="s">
        <v>74</v>
      </c>
      <c r="G5" s="724" t="n">
        <f aca="true">IF(OR(INDIRECT("'"&amp;References!$A$1&amp;"'!"&amp;$B$1&amp;References!$H6)="",INDIRECT("'"&amp;References!$A$1&amp;"'!"&amp;$D$1&amp;References!$H6)=""),"",INDIRECT("'"&amp;References!$A$1&amp;"'!"&amp;$D$1&amp;References!$H6))</f>
        <v>1</v>
      </c>
      <c r="H5" s="107" t="n">
        <f aca="false">IF($M5&gt;0,IF($E5&gt;$G5,3,IF($E5=$G5,1,0)),0)</f>
        <v>3</v>
      </c>
      <c r="I5" s="107" t="n">
        <f aca="false">IF($M5&gt;0,IF($E5&lt;$G5,3,IF($E5=$G5,1,0)),0)</f>
        <v>0</v>
      </c>
      <c r="L5" s="33"/>
      <c r="M5" s="107" t="n">
        <f aca="false">IF(AND($E5&lt;&gt;"",$G5&lt;&gt;""),1,0)</f>
        <v>1</v>
      </c>
      <c r="N5" s="107"/>
      <c r="O5" s="107" t="s">
        <v>59</v>
      </c>
      <c r="P5" s="725" t="str">
        <f aca="false">VLOOKUP($Q$1&amp;ROW($A2),Groups!$B$7:$D$35,3,0)</f>
        <v>Scotland</v>
      </c>
      <c r="Q5" s="107" t="n">
        <f aca="false">SUMIF($B$4:$B$9,P5,$H$4:$H$9)+SUMIF($D$4:$D$9,P5,$I$4:$I$9)</f>
        <v>1</v>
      </c>
      <c r="R5" s="107" t="n">
        <f aca="false">S5-T5</f>
        <v>-3</v>
      </c>
      <c r="S5" s="107" t="n">
        <f aca="false">SUMIF($B$4:$B$9,$P5,$E$4:$E$9)+SUMIF($D$4:$D$9,$P5,$G$4:$G$9)</f>
        <v>3</v>
      </c>
      <c r="T5" s="107" t="n">
        <f aca="false">SUMIF($B$4:$B$9,$P5,$G$4:$G$9)+SUMIF($D$4:$D$9,$P5,$E$4:$E$9)</f>
        <v>6</v>
      </c>
      <c r="U5" s="107" t="n">
        <f aca="false">COUNTIFS($B$4:$B$9,$P5,$H$4:$H$9,"=3")+COUNTIFS($D$4:$D$9,$P5,$I$4:$I$9,"=3")</f>
        <v>0</v>
      </c>
      <c r="V5" s="726" t="n">
        <f aca="false">$Q5*FactorPts+(GDzero+$R5)*FactorGD+$S5*FactorFor+$U5*FactorWins+$W5*FactorDirC3+$X5*FactorDirC2+$Y5*FactorDirC43+$Z5*FactorDirC42+$AA5*FactorDirC42+$AB5*FactorFairPlay+$AE5*FactorPenalty+(100-$AF5)*($M$10&gt;0)*FactorRank+(8-ROW())*FactorRow</f>
        <v>10147030.0000873</v>
      </c>
      <c r="W5" s="107" t="n">
        <f aca="false">SUMIFS($X$18:$X$35,$P$18:$P$35,$P5)</f>
        <v>0</v>
      </c>
      <c r="X5" s="107" t="n">
        <f aca="false">IF($L19="",0,$L19)+SUMIFS($Z$18:$Z$35,$P$18:$P$35,$P5)</f>
        <v>1</v>
      </c>
      <c r="Y5" s="125" t="n">
        <f aca="false">SUMIFS($AD$18:$AD$35,$P$18:$P$35,$P5)</f>
        <v>0</v>
      </c>
      <c r="Z5" s="125" t="n">
        <f aca="false">SUMIFS($AE$18:$AE$35,$P$18:$P$35,$P5)</f>
        <v>0</v>
      </c>
      <c r="AA5" s="107" t="n">
        <f aca="false">IF($M19="",0,$M19)</f>
        <v>0</v>
      </c>
      <c r="AB5" s="107" t="n">
        <f aca="false">SUMIFS(FairPlayPoints1,FairPlayTeams1,$P5)+SUMIFS(FairPlayPoints2,FairPlayTeams2,$P5)</f>
        <v>0</v>
      </c>
      <c r="AC5" s="727" t="b">
        <f aca="false">(Q5+T5&gt;0)</f>
        <v>1</v>
      </c>
      <c r="AD5" s="728" t="n">
        <f aca="false">$Q5*FactorPts+(GDzero+$R5)*FactorGD+$S5*FactorFor</f>
        <v>10047030</v>
      </c>
      <c r="AE5" s="107" t="n">
        <f aca="false">IF(OR(AND($Y$11&gt;0,OR(AND($B$8=$P5,$J$8&gt;$L$8),AND($D$8=$P5,$J$8&lt;$L$8))),AND($Y$12&gt;0,OR(AND($B$9=$P5,$J$9&gt;$L$9),AND($D$9=$P5,$J$9&lt;$L$9)))),1,0)</f>
        <v>0</v>
      </c>
      <c r="AF5" s="107" t="n">
        <f aca="false" t="array" ref="AF5:AF5">INDEX(Language!$D$5:$D$63,MATCH($P5,Language!$E$5:$E$63,0),1)</f>
        <v>13</v>
      </c>
    </row>
    <row r="6" customFormat="false" ht="14.25" hidden="false" customHeight="true" outlineLevel="0" collapsed="false">
      <c r="B6" s="721" t="str">
        <f aca="true">INDIRECT("'"&amp;References!$A$1&amp;"'!"&amp;$B$1&amp;References!$G7)</f>
        <v>Germany</v>
      </c>
      <c r="C6" s="722" t="s">
        <v>74</v>
      </c>
      <c r="D6" s="723" t="str">
        <f aca="true">INDIRECT("'"&amp;References!$A$1&amp;"'!"&amp;$D$1&amp;References!$G7)</f>
        <v>Hungary</v>
      </c>
      <c r="E6" s="721" t="n">
        <f aca="true">IF(OR(INDIRECT("'"&amp;References!$A$1&amp;"'!"&amp;$B$1&amp;References!$H7)="",INDIRECT("'"&amp;References!$A$1&amp;"'!"&amp;$D$1&amp;References!$H7)=""),"",INDIRECT("'"&amp;References!$A$1&amp;"'!"&amp;$B$1&amp;References!$H7))</f>
        <v>2</v>
      </c>
      <c r="F6" s="722" t="s">
        <v>74</v>
      </c>
      <c r="G6" s="724" t="n">
        <f aca="true">IF(OR(INDIRECT("'"&amp;References!$A$1&amp;"'!"&amp;$B$1&amp;References!$H7)="",INDIRECT("'"&amp;References!$A$1&amp;"'!"&amp;$D$1&amp;References!$H7)=""),"",INDIRECT("'"&amp;References!$A$1&amp;"'!"&amp;$D$1&amp;References!$H7))</f>
        <v>0</v>
      </c>
      <c r="H6" s="107" t="n">
        <f aca="false">IF($M6&gt;0,IF($E6&gt;$G6,3,IF($E6=$G6,1,0)),0)</f>
        <v>3</v>
      </c>
      <c r="I6" s="107" t="n">
        <f aca="false">IF($M6&gt;0,IF($E6&lt;$G6,3,IF($E6=$G6,1,0)),0)</f>
        <v>0</v>
      </c>
      <c r="L6" s="33"/>
      <c r="M6" s="107" t="n">
        <f aca="false">IF(AND($E6&lt;&gt;"",$G6&lt;&gt;""),1,0)</f>
        <v>1</v>
      </c>
      <c r="N6" s="107"/>
      <c r="O6" s="107" t="s">
        <v>75</v>
      </c>
      <c r="P6" s="725" t="str">
        <f aca="false">VLOOKUP($Q$1&amp;ROW($A3),Groups!$B$7:$D$35,3,0)</f>
        <v>Hungary</v>
      </c>
      <c r="Q6" s="107" t="n">
        <f aca="false">SUMIF($B$4:$B$9,P6,$H$4:$H$9)+SUMIF($D$4:$D$9,P6,$I$4:$I$9)</f>
        <v>6</v>
      </c>
      <c r="R6" s="107" t="n">
        <f aca="false">S6-T6</f>
        <v>0</v>
      </c>
      <c r="S6" s="107" t="n">
        <f aca="false">SUMIF($B$4:$B$9,$P6,$E$4:$E$9)+SUMIF($D$4:$D$9,$P6,$G$4:$G$9)</f>
        <v>4</v>
      </c>
      <c r="T6" s="107" t="n">
        <f aca="false">SUMIF($B$4:$B$9,$P6,$G$4:$G$9)+SUMIF($D$4:$D$9,$P6,$E$4:$E$9)</f>
        <v>4</v>
      </c>
      <c r="U6" s="107" t="n">
        <f aca="false">COUNTIFS($B$4:$B$9,$P6,$H$4:$H$9,"=3")+COUNTIFS($D$4:$D$9,$P6,$I$4:$I$9,"=3")</f>
        <v>2</v>
      </c>
      <c r="V6" s="726" t="n">
        <f aca="false">$Q6*FactorPts+(GDzero+$R6)*FactorGD+$S6*FactorFor+$U6*FactorWins+$W6*FactorDirC3+$X6*FactorDirC2+$Y6*FactorDirC43+$Z6*FactorDirC42+$AA6*FactorDirC42+$AB6*FactorFairPlay+$AE6*FactorPenalty+(100-$AF6)*($M$10&gt;0)*FactorRank+(8-ROW())*FactorRow</f>
        <v>60050040.0020942</v>
      </c>
      <c r="W6" s="107" t="n">
        <f aca="false">SUMIFS($X$18:$X$35,$P$18:$P$35,$P6)</f>
        <v>0</v>
      </c>
      <c r="X6" s="107" t="n">
        <f aca="false">IF($L20="",0,$L20)+SUMIFS($Z$18:$Z$35,$P$18:$P$35,$P6)</f>
        <v>0</v>
      </c>
      <c r="Y6" s="125" t="n">
        <f aca="false">SUMIFS($AD$18:$AD$35,$P$18:$P$35,$P6)</f>
        <v>0</v>
      </c>
      <c r="Z6" s="125" t="n">
        <f aca="false">SUMIFS($AE$18:$AE$35,$P$18:$P$35,$P6)</f>
        <v>0</v>
      </c>
      <c r="AA6" s="107" t="n">
        <f aca="false">IF($M20="",0,$M20)</f>
        <v>0</v>
      </c>
      <c r="AB6" s="107" t="n">
        <f aca="false">SUMIFS(FairPlayPoints1,FairPlayTeams1,$P6)+SUMIFS(FairPlayPoints2,FairPlayTeams2,$P6)</f>
        <v>0</v>
      </c>
      <c r="AC6" s="727" t="b">
        <f aca="false">(Q6+T6&gt;0)</f>
        <v>1</v>
      </c>
      <c r="AD6" s="728" t="n">
        <f aca="false">$Q6*FactorPts+(GDzero+$R6)*FactorGD+$S6*FactorFor</f>
        <v>60050040</v>
      </c>
      <c r="AE6" s="107" t="n">
        <f aca="false">IF(OR(AND($Y$11&gt;0,OR(AND($B$8=$P6,$J$8&gt;$L$8),AND($D$8=$P6,$J$8&lt;$L$8))),AND($Y$12&gt;0,OR(AND($B$9=$P6,$J$9&gt;$L$9),AND($D$9=$P6,$J$9&lt;$L$9)))),1,0)</f>
        <v>0</v>
      </c>
      <c r="AF6" s="107" t="n">
        <f aca="false" t="array" ref="AF6:AF6">INDEX(Language!$D$5:$D$63,MATCH($P6,Language!$E$5:$E$63,0),1)</f>
        <v>6</v>
      </c>
    </row>
    <row r="7" customFormat="false" ht="14.25" hidden="false" customHeight="true" outlineLevel="0" collapsed="false">
      <c r="B7" s="721" t="str">
        <f aca="true">INDIRECT("'"&amp;References!$A$1&amp;"'!"&amp;$B$1&amp;References!$G8)</f>
        <v>Scotland</v>
      </c>
      <c r="C7" s="722" t="s">
        <v>74</v>
      </c>
      <c r="D7" s="723" t="str">
        <f aca="true">INDIRECT("'"&amp;References!$A$1&amp;"'!"&amp;$D$1&amp;References!$G8)</f>
        <v>Switzerland</v>
      </c>
      <c r="E7" s="721" t="n">
        <f aca="true">IF(OR(INDIRECT("'"&amp;References!$A$1&amp;"'!"&amp;$B$1&amp;References!$H8)="",INDIRECT("'"&amp;References!$A$1&amp;"'!"&amp;$D$1&amp;References!$H8)=""),"",INDIRECT("'"&amp;References!$A$1&amp;"'!"&amp;$B$1&amp;References!$H8))</f>
        <v>2</v>
      </c>
      <c r="F7" s="722" t="s">
        <v>74</v>
      </c>
      <c r="G7" s="724" t="n">
        <f aca="true">IF(OR(INDIRECT("'"&amp;References!$A$1&amp;"'!"&amp;$B$1&amp;References!$H8)="",INDIRECT("'"&amp;References!$A$1&amp;"'!"&amp;$D$1&amp;References!$H8)=""),"",INDIRECT("'"&amp;References!$A$1&amp;"'!"&amp;$D$1&amp;References!$H8))</f>
        <v>2</v>
      </c>
      <c r="H7" s="107" t="n">
        <f aca="false">IF($M7&gt;0,IF($E7&gt;$G7,3,IF($E7=$G7,1,0)),0)</f>
        <v>1</v>
      </c>
      <c r="I7" s="107" t="n">
        <f aca="false">IF($M7&gt;0,IF($E7&lt;$G7,3,IF($E7=$G7,1,0)),0)</f>
        <v>1</v>
      </c>
      <c r="L7" s="33"/>
      <c r="M7" s="107" t="n">
        <f aca="false">IF(AND($E7&lt;&gt;"",$G7&lt;&gt;""),1,0)</f>
        <v>1</v>
      </c>
      <c r="N7" s="107"/>
      <c r="O7" s="107" t="s">
        <v>76</v>
      </c>
      <c r="P7" s="725" t="str">
        <f aca="false">VLOOKUP($Q$1&amp;ROW($A4),Groups!$B$7:$D$35,3,0)</f>
        <v>Switzerland</v>
      </c>
      <c r="Q7" s="107" t="n">
        <f aca="false">SUMIF($B$4:$B$9,P7,$H$4:$H$9)+SUMIF($D$4:$D$9,P7,$I$4:$I$9)</f>
        <v>1</v>
      </c>
      <c r="R7" s="107" t="n">
        <f aca="false">S7-T7</f>
        <v>-4</v>
      </c>
      <c r="S7" s="107" t="n">
        <f aca="false">SUMIF($B$4:$B$9,$P7,$E$4:$E$9)+SUMIF($D$4:$D$9,$P7,$G$4:$G$9)</f>
        <v>4</v>
      </c>
      <c r="T7" s="107" t="n">
        <f aca="false">SUMIF($B$4:$B$9,$P7,$G$4:$G$9)+SUMIF($D$4:$D$9,$P7,$E$4:$E$9)</f>
        <v>8</v>
      </c>
      <c r="U7" s="107" t="n">
        <f aca="false">COUNTIFS($B$4:$B$9,$P7,$H$4:$H$9,"=3")+COUNTIFS($D$4:$D$9,$P7,$I$4:$I$9,"=3")</f>
        <v>0</v>
      </c>
      <c r="V7" s="726" t="n">
        <f aca="false">$Q7*FactorPts+(GDzero+$R7)*FactorGD+$S7*FactorFor+$U7*FactorWins+$W7*FactorDirC3+$X7*FactorDirC2+$Y7*FactorDirC43+$Z7*FactorDirC42+$AA7*FactorDirC42+$AB7*FactorFairPlay+$AE7*FactorPenalty+(100-$AF7)*($M$10&gt;0)*FactorRank+(8-ROW())*FactorRow</f>
        <v>10146040.0000801</v>
      </c>
      <c r="W7" s="107" t="n">
        <f aca="false">SUMIFS($X$18:$X$35,$P$18:$P$35,$P7)</f>
        <v>0</v>
      </c>
      <c r="X7" s="107" t="n">
        <f aca="false">IF($L21="",0,$L21)+SUMIFS($Z$18:$Z$35,$P$18:$P$35,$P7)</f>
        <v>1</v>
      </c>
      <c r="Y7" s="125" t="n">
        <f aca="false">SUMIFS($AD$18:$AD$35,$P$18:$P$35,$P7)</f>
        <v>0</v>
      </c>
      <c r="Z7" s="125" t="n">
        <f aca="false">SUMIFS($AE$18:$AE$35,$P$18:$P$35,$P7)</f>
        <v>0</v>
      </c>
      <c r="AA7" s="107" t="n">
        <f aca="false">IF($M21="",0,$M21)</f>
        <v>0</v>
      </c>
      <c r="AB7" s="107" t="n">
        <f aca="false">SUMIFS(FairPlayPoints1,FairPlayTeams1,$P7)+SUMIFS(FairPlayPoints2,FairPlayTeams2,$P7)</f>
        <v>0</v>
      </c>
      <c r="AC7" s="727" t="b">
        <f aca="false">(Q7+T7&gt;0)</f>
        <v>1</v>
      </c>
      <c r="AD7" s="728" t="n">
        <f aca="false">$Q7*FactorPts+(GDzero+$R7)*FactorGD+$S7*FactorFor</f>
        <v>10046040</v>
      </c>
      <c r="AE7" s="107" t="n">
        <f aca="false">IF(OR(AND($Y$11&gt;0,OR(AND($B$8=$P7,$J$8&gt;$L$8),AND($D$8=$P7,$J$8&lt;$L$8))),AND($Y$12&gt;0,OR(AND($B$9=$P7,$J$9&gt;$L$9),AND($D$9=$P7,$J$9&lt;$L$9)))),1,0)</f>
        <v>0</v>
      </c>
      <c r="AF7" s="107" t="n">
        <f aca="false" t="array" ref="AF7:AF7">INDEX(Language!$D$5:$D$63,MATCH($P7,Language!$E$5:$E$63,0),1)</f>
        <v>20</v>
      </c>
    </row>
    <row r="8" customFormat="false" ht="14.25" hidden="false" customHeight="true" outlineLevel="0" collapsed="false">
      <c r="B8" s="721" t="str">
        <f aca="true">INDIRECT("'"&amp;References!$A$1&amp;"'!"&amp;$B$1&amp;References!$G9)</f>
        <v>Switzerland</v>
      </c>
      <c r="C8" s="722" t="s">
        <v>74</v>
      </c>
      <c r="D8" s="723" t="str">
        <f aca="true">INDIRECT("'"&amp;References!$A$1&amp;"'!"&amp;$D$1&amp;References!$G9)</f>
        <v>Germany</v>
      </c>
      <c r="E8" s="721" t="n">
        <f aca="true">IF(OR(INDIRECT("'"&amp;References!$A$1&amp;"'!"&amp;$B$1&amp;References!$H9)="",INDIRECT("'"&amp;References!$A$1&amp;"'!"&amp;$D$1&amp;References!$H9)=""),"",INDIRECT("'"&amp;References!$A$1&amp;"'!"&amp;$B$1&amp;References!$H9))</f>
        <v>1</v>
      </c>
      <c r="F8" s="722" t="s">
        <v>74</v>
      </c>
      <c r="G8" s="724" t="n">
        <f aca="true">IF(OR(INDIRECT("'"&amp;References!$A$1&amp;"'!"&amp;$B$1&amp;References!$H9)="",INDIRECT("'"&amp;References!$A$1&amp;"'!"&amp;$D$1&amp;References!$H9)=""),"",INDIRECT("'"&amp;References!$A$1&amp;"'!"&amp;$D$1&amp;References!$H9))</f>
        <v>4</v>
      </c>
      <c r="H8" s="107" t="n">
        <f aca="false">IF($M8&gt;0,IF($E8&gt;$G8,3,IF($E8=$G8,1,0)),0)</f>
        <v>0</v>
      </c>
      <c r="I8" s="107" t="n">
        <f aca="false">IF($M8&gt;0,IF($E8&lt;$G8,3,IF($E8=$G8,1,0)),0)</f>
        <v>3</v>
      </c>
      <c r="J8" s="125" t="str">
        <f aca="true">IF(OR(INDIRECT("'"&amp;References!$A$1&amp;"'!"&amp;$B$1&amp;(References!$H9+2))="",INDIRECT("'"&amp;References!$A$1&amp;"'!"&amp;$D$1&amp;(References!$H9+2))=""),"",INDIRECT("'"&amp;References!$A$1&amp;"'!"&amp;$B$1&amp;(References!$H9+2)))</f>
        <v/>
      </c>
      <c r="K8" s="107" t="s">
        <v>1001</v>
      </c>
      <c r="L8" s="33" t="str">
        <f aca="true">IF(OR(INDIRECT("'"&amp;References!$A$1&amp;"'!"&amp;$B$1&amp;(References!$H9+2))="",INDIRECT("'"&amp;References!$A$1&amp;"'!"&amp;$D$1&amp;(References!$H9+2))=""),"",INDIRECT("'"&amp;References!$A$1&amp;"'!"&amp;$D$1&amp;(References!$H9+2)))</f>
        <v/>
      </c>
      <c r="M8" s="107" t="n">
        <f aca="false">IF(AND($E8&lt;&gt;"",$G8&lt;&gt;""),1,0)</f>
        <v>1</v>
      </c>
      <c r="N8" s="107"/>
      <c r="O8" s="107"/>
      <c r="Z8" s="294"/>
    </row>
    <row r="9" customFormat="false" ht="14.25" hidden="false" customHeight="true" outlineLevel="0" collapsed="false">
      <c r="B9" s="721" t="str">
        <f aca="true">INDIRECT("'"&amp;References!$A$1&amp;"'!"&amp;$B$1&amp;References!$G10)</f>
        <v>Scotland</v>
      </c>
      <c r="C9" s="722" t="s">
        <v>74</v>
      </c>
      <c r="D9" s="723" t="str">
        <f aca="true">INDIRECT("'"&amp;References!$A$1&amp;"'!"&amp;$D$1&amp;References!$G10)</f>
        <v>Hungary</v>
      </c>
      <c r="E9" s="721" t="n">
        <f aca="true">IF(OR(INDIRECT("'"&amp;References!$A$1&amp;"'!"&amp;$B$1&amp;References!$H10)="",INDIRECT("'"&amp;References!$A$1&amp;"'!"&amp;$D$1&amp;References!$H10)=""),"",INDIRECT("'"&amp;References!$A$1&amp;"'!"&amp;$B$1&amp;References!$H10))</f>
        <v>1</v>
      </c>
      <c r="F9" s="722" t="s">
        <v>74</v>
      </c>
      <c r="G9" s="724" t="n">
        <f aca="true">IF(OR(INDIRECT("'"&amp;References!$A$1&amp;"'!"&amp;$B$1&amp;References!$H10)="",INDIRECT("'"&amp;References!$A$1&amp;"'!"&amp;$D$1&amp;References!$H10)=""),"",INDIRECT("'"&amp;References!$A$1&amp;"'!"&amp;$D$1&amp;References!$H10))</f>
        <v>2</v>
      </c>
      <c r="H9" s="107" t="n">
        <f aca="false">IF($M9&gt;0,IF($E9&gt;$G9,3,IF($E9=$G9,1,0)),0)</f>
        <v>0</v>
      </c>
      <c r="I9" s="107" t="n">
        <f aca="false">IF($M9&gt;0,IF($E9&lt;$G9,3,IF($E9=$G9,1,0)),0)</f>
        <v>3</v>
      </c>
      <c r="J9" s="125" t="str">
        <f aca="true">IF(OR(INDIRECT("'"&amp;References!$A$1&amp;"'!"&amp;$B$1&amp;(References!$H10+2))="",INDIRECT("'"&amp;References!$A$1&amp;"'!"&amp;$D$1&amp;(References!$H10+2))=""),"",INDIRECT("'"&amp;References!$A$1&amp;"'!"&amp;$B$1&amp;(References!$H10+2)))</f>
        <v/>
      </c>
      <c r="K9" s="107" t="s">
        <v>1001</v>
      </c>
      <c r="L9" s="33" t="str">
        <f aca="true">IF(OR(INDIRECT("'"&amp;References!$A$1&amp;"'!"&amp;$B$1&amp;(References!$H10+2))="",INDIRECT("'"&amp;References!$A$1&amp;"'!"&amp;$D$1&amp;(References!$H10+2))=""),"",INDIRECT("'"&amp;References!$A$1&amp;"'!"&amp;$D$1&amp;(References!$H10+2)))</f>
        <v/>
      </c>
      <c r="M9" s="107" t="n">
        <f aca="false">IF(AND($E9&lt;&gt;"",$G9&lt;&gt;""),1,0)</f>
        <v>1</v>
      </c>
      <c r="N9" s="107"/>
      <c r="O9" s="107"/>
      <c r="Z9" s="729" t="s">
        <v>1780</v>
      </c>
      <c r="AA9" s="729"/>
      <c r="AB9" s="729"/>
      <c r="AC9" s="729"/>
      <c r="AD9" s="729"/>
      <c r="AE9" s="729"/>
    </row>
    <row r="10" customFormat="false" ht="14.25" hidden="false" customHeight="true" outlineLevel="0" collapsed="false">
      <c r="L10" s="636" t="s">
        <v>1180</v>
      </c>
      <c r="M10" s="730" t="n">
        <f aca="false">SUM($M$4:$M$9)</f>
        <v>6</v>
      </c>
      <c r="N10" s="107"/>
      <c r="O10" s="107"/>
      <c r="P10" s="731" t="s">
        <v>1781</v>
      </c>
      <c r="Q10" s="380" t="s">
        <v>70</v>
      </c>
      <c r="R10" s="380" t="s">
        <v>71</v>
      </c>
      <c r="S10" s="380" t="s">
        <v>72</v>
      </c>
      <c r="T10" s="380" t="s">
        <v>73</v>
      </c>
      <c r="U10" s="380" t="s">
        <v>1782</v>
      </c>
      <c r="V10" s="380" t="s">
        <v>1690</v>
      </c>
      <c r="X10" s="600" t="s">
        <v>1783</v>
      </c>
      <c r="Y10" s="380" t="s">
        <v>1784</v>
      </c>
      <c r="Z10" s="380" t="s">
        <v>1785</v>
      </c>
      <c r="AA10" s="380" t="s">
        <v>1786</v>
      </c>
      <c r="AB10" s="380" t="s">
        <v>1787</v>
      </c>
      <c r="AC10" s="380" t="s">
        <v>1788</v>
      </c>
      <c r="AD10" s="380" t="s">
        <v>1789</v>
      </c>
      <c r="AE10" s="380" t="s">
        <v>1779</v>
      </c>
    </row>
    <row r="11" customFormat="false" ht="14.25" hidden="false" customHeight="true" outlineLevel="0" collapsed="false">
      <c r="B11" s="600"/>
      <c r="C11" s="107"/>
      <c r="D11" s="600"/>
      <c r="O11" s="732" t="s">
        <v>58</v>
      </c>
      <c r="P11" s="552" t="str">
        <f aca="false">INDEX(P$4:P$7,MATCH($V11,$V$4:$V$7,0))</f>
        <v>Germany</v>
      </c>
      <c r="Q11" s="733" t="n">
        <f aca="false">INDEX(Q$4:Q$7,MATCH($V11,$V$4:$V$7,0))</f>
        <v>9</v>
      </c>
      <c r="R11" s="734" t="n">
        <f aca="false">INDEX(R$4:R$7,MATCH($V11,$V$4:$V$7,0))</f>
        <v>7</v>
      </c>
      <c r="S11" s="734" t="n">
        <f aca="false">INDEX(S$4:S$7,MATCH($V11,$V$4:$V$7,0))</f>
        <v>8</v>
      </c>
      <c r="T11" s="734" t="n">
        <f aca="false">INDEX(T$4:T$7,MATCH($V11,$V$4:$V$7,0))</f>
        <v>1</v>
      </c>
      <c r="U11" s="734" t="n">
        <f aca="false">INDEX(U$4:U$7,MATCH($V11,$V$4:$V$7,0))</f>
        <v>3</v>
      </c>
      <c r="V11" s="735" t="n">
        <f aca="false">LARGE($V$4:$V$7,ROW(A1))</f>
        <v>90057080.0030464</v>
      </c>
      <c r="X11" s="736" t="n">
        <f aca="false">IF(AND(OR(TRUNC($V$11,4)=TRUNC($V$12,4),TRUNC($V$11,4)=TRUNC($V$13,4),TRUNC($V$11,4)=TRUNC($V$14,4),TRUNC($V$12,4)=TRUNC($V$13,4),TRUNC($V$12,4)=TRUNC($V$14,4),TRUNC($V$13,4)=TRUNC($V$14,4)),$M$10&gt;0),1,0)</f>
        <v>0</v>
      </c>
      <c r="Y11" s="107" t="n">
        <f aca="false">IF(AND(VLOOKUP($B$8,$P$4:$AD$7,15,0)=VLOOKUP($D$8,$P$4:$AD$7,15,0),$E$8=$G$8,COUNTIF($Q$4:$Q$7,VLOOKUP($B$8,$P$4:$Q$7,2,0))=2,$M$10=6),1,0)</f>
        <v>0</v>
      </c>
      <c r="Z11" s="737" t="b">
        <f aca="false">VLOOKUP($P11,$E$18:$M$21,8,0)&lt;&gt;""</f>
        <v>0</v>
      </c>
      <c r="AA11" s="429" t="b">
        <f aca="false">VLOOKUP($P11,$E$18:$M$21,9,0)&lt;&gt;""</f>
        <v>0</v>
      </c>
      <c r="AB11" s="738" t="b">
        <f aca="false">SUMPRODUCT(1*(LEN($Z$18:$Z$35)&gt;0)*($P$18:$P$35=$P11))&gt;0</f>
        <v>0</v>
      </c>
      <c r="AC11" s="738" t="b">
        <f aca="false">SUMPRODUCT(1*(LEN($AE$18:$AE$35)&gt;0)*($P$18:$P$35=$P11))&gt;0</f>
        <v>0</v>
      </c>
      <c r="AD11" s="429" t="str">
        <f aca="false">IF($Z11,VLOOKUP($P11,$E$18:$M$21,8,0),IF($AA11,VLOOKUP($P11,$E$18:$M$21,9,0),IF($AB11,SUMIFS($Z$18:$Z$35,$P$18:$P$35,$P11),IF($AC11,SUMIFS($AE$18:$AE$35,$P$18:$P$35,$P11),""))))</f>
        <v/>
      </c>
      <c r="AE11" s="739" t="str">
        <f aca="false">IF(OR(AND($Y$11&gt;0,OR($B$8=$P11,$D$8=$P11)),AND($Y$12&gt;0,OR($B$9=$P11,$D$9=$P11))),SUMIF($B$8:$B$9,$P11,$J$8:$J$9)+SUMIF($D$8:$D$9,$P11,$L$8:$L$9),"")</f>
        <v/>
      </c>
    </row>
    <row r="12" customFormat="false" ht="14.25" hidden="false" customHeight="true" outlineLevel="0" collapsed="false">
      <c r="B12" s="107"/>
      <c r="C12" s="107"/>
      <c r="D12" s="107"/>
      <c r="O12" s="740" t="s">
        <v>59</v>
      </c>
      <c r="P12" s="125" t="str">
        <f aca="false">INDEX(P$4:P$7,MATCH($V12,$V$4:$V$7,0))</f>
        <v>Hungary</v>
      </c>
      <c r="Q12" s="119" t="n">
        <f aca="false">INDEX(Q$4:Q$7,MATCH($V12,$V$4:$V$7,0))</f>
        <v>6</v>
      </c>
      <c r="R12" s="107" t="n">
        <f aca="false">INDEX(R$4:R$7,MATCH($V12,$V$4:$V$7,0))</f>
        <v>0</v>
      </c>
      <c r="S12" s="107" t="n">
        <f aca="false">INDEX(S$4:S$7,MATCH($V12,$V$4:$V$7,0))</f>
        <v>4</v>
      </c>
      <c r="T12" s="107" t="n">
        <f aca="false">INDEX(T$4:T$7,MATCH($V12,$V$4:$V$7,0))</f>
        <v>4</v>
      </c>
      <c r="U12" s="107" t="n">
        <f aca="false">INDEX(U$4:U$7,MATCH($V12,$V$4:$V$7,0))</f>
        <v>2</v>
      </c>
      <c r="V12" s="741" t="n">
        <f aca="false">LARGE($V$4:$V$7,ROW(A2))</f>
        <v>60050040.0020942</v>
      </c>
      <c r="Y12" s="107" t="n">
        <f aca="false">IF(AND(VLOOKUP($B$9,$P$4:$AD$7,15,0)=VLOOKUP($D$9,$P$4:$AD$7,15,0),$E$9=$G$9,COUNTIF($Q$4:$Q$7,VLOOKUP($B$9,$P$4:$Q$7,2,0))=2,$M$10=6),1,0)</f>
        <v>0</v>
      </c>
      <c r="Z12" s="742" t="b">
        <f aca="false">VLOOKUP($P12,$E$18:$M$21,8,0)&lt;&gt;""</f>
        <v>0</v>
      </c>
      <c r="AA12" s="727" t="b">
        <f aca="false">VLOOKUP($P12,$E$18:$M$21,9,0)&lt;&gt;""</f>
        <v>0</v>
      </c>
      <c r="AB12" s="125" t="b">
        <f aca="false">SUMPRODUCT(1*(LEN($Z$18:$Z$35)&gt;0)*($P$18:$P$35=$P12))&gt;0</f>
        <v>0</v>
      </c>
      <c r="AC12" s="125" t="b">
        <f aca="false">SUMPRODUCT(1*(LEN($AE$18:$AE$35)&gt;0)*($P$18:$P$35=$P12))&gt;0</f>
        <v>0</v>
      </c>
      <c r="AD12" s="107" t="str">
        <f aca="false">IF($Z12,VLOOKUP($P12,$E$18:$M$21,8,0),IF($AA12,VLOOKUP($P12,$E$18:$M$21,9,0),IF($AB12,SUMIFS($Z$18:$Z$35,$P$18:$P$35,$P12),IF($AC12,SUMIFS($AE$18:$AE$35,$P$18:$P$35,$P12),""))))</f>
        <v/>
      </c>
      <c r="AE12" s="743" t="str">
        <f aca="false">IF(OR(AND($Y$11&gt;0,OR($B$8=$P12,$D$8=$P12)),AND($Y$12&gt;0,OR($B$9=$P12,$D$9=$P12))),SUMIF($B$8:$B$9,$P12,$J$8:$J$9)+SUMIF($D$8:$D$9,$P12,$L$8:$L$9),"")</f>
        <v/>
      </c>
    </row>
    <row r="13" customFormat="false" ht="14.25" hidden="false" customHeight="true" outlineLevel="0" collapsed="false">
      <c r="B13" s="107"/>
      <c r="C13" s="107"/>
      <c r="D13" s="107"/>
      <c r="O13" s="740" t="s">
        <v>75</v>
      </c>
      <c r="P13" s="125" t="str">
        <f aca="false">INDEX(P$4:P$7,MATCH($V13,$V$4:$V$7,0))</f>
        <v>Scotland</v>
      </c>
      <c r="Q13" s="119" t="n">
        <f aca="false">INDEX(Q$4:Q$7,MATCH($V13,$V$4:$V$7,0))</f>
        <v>1</v>
      </c>
      <c r="R13" s="107" t="n">
        <f aca="false">INDEX(R$4:R$7,MATCH($V13,$V$4:$V$7,0))</f>
        <v>-3</v>
      </c>
      <c r="S13" s="107" t="n">
        <f aca="false">INDEX(S$4:S$7,MATCH($V13,$V$4:$V$7,0))</f>
        <v>3</v>
      </c>
      <c r="T13" s="107" t="n">
        <f aca="false">INDEX(T$4:T$7,MATCH($V13,$V$4:$V$7,0))</f>
        <v>6</v>
      </c>
      <c r="U13" s="107" t="n">
        <f aca="false">INDEX(U$4:U$7,MATCH($V13,$V$4:$V$7,0))</f>
        <v>0</v>
      </c>
      <c r="V13" s="741" t="n">
        <f aca="false">LARGE($V$4:$V$7,ROW(A3))</f>
        <v>10147030.0000873</v>
      </c>
      <c r="Z13" s="742" t="b">
        <f aca="false">VLOOKUP($P13,$E$18:$M$21,8,0)&lt;&gt;""</f>
        <v>1</v>
      </c>
      <c r="AA13" s="727" t="b">
        <f aca="false">VLOOKUP($P13,$E$18:$M$21,9,0)&lt;&gt;""</f>
        <v>0</v>
      </c>
      <c r="AB13" s="125" t="b">
        <f aca="false">SUMPRODUCT(1*(LEN($Z$18:$Z$35)&gt;0)*($P$18:$P$35=$P13))&gt;0</f>
        <v>0</v>
      </c>
      <c r="AC13" s="125" t="b">
        <f aca="false">SUMPRODUCT(1*(LEN($AE$18:$AE$35)&gt;0)*($P$18:$P$35=$P13))&gt;0</f>
        <v>0</v>
      </c>
      <c r="AD13" s="107" t="n">
        <f aca="false">IF($Z13,VLOOKUP($P13,$E$18:$M$21,8,0),IF($AA13,VLOOKUP($P13,$E$18:$M$21,9,0),IF($AB13,SUMIFS($Z$18:$Z$35,$P$18:$P$35,$P13),IF($AC13,SUMIFS($AE$18:$AE$35,$P$18:$P$35,$P13),""))))</f>
        <v>1</v>
      </c>
      <c r="AE13" s="743" t="str">
        <f aca="false">IF(OR(AND($Y$11&gt;0,OR($B$8=$P13,$D$8=$P13)),AND($Y$12&gt;0,OR($B$9=$P13,$D$9=$P13))),SUMIF($B$8:$B$9,$P13,$J$8:$J$9)+SUMIF($D$8:$D$9,$P13,$L$8:$L$9),"")</f>
        <v/>
      </c>
    </row>
    <row r="14" customFormat="false" ht="14.25" hidden="false" customHeight="true" outlineLevel="0" collapsed="false">
      <c r="B14" s="107"/>
      <c r="C14" s="107"/>
      <c r="D14" s="107"/>
      <c r="F14" s="107"/>
      <c r="G14" s="33"/>
      <c r="O14" s="744" t="s">
        <v>76</v>
      </c>
      <c r="P14" s="745" t="str">
        <f aca="false">INDEX(P$4:P$7,MATCH($V14,$V$4:$V$7,0))</f>
        <v>Switzerland</v>
      </c>
      <c r="Q14" s="746" t="n">
        <f aca="false">INDEX(Q$4:Q$7,MATCH($V14,$V$4:$V$7,0))</f>
        <v>1</v>
      </c>
      <c r="R14" s="747" t="n">
        <f aca="false">INDEX(R$4:R$7,MATCH($V14,$V$4:$V$7,0))</f>
        <v>-4</v>
      </c>
      <c r="S14" s="747" t="n">
        <f aca="false">INDEX(S$4:S$7,MATCH($V14,$V$4:$V$7,0))</f>
        <v>4</v>
      </c>
      <c r="T14" s="747" t="n">
        <f aca="false">INDEX(T$4:T$7,MATCH($V14,$V$4:$V$7,0))</f>
        <v>8</v>
      </c>
      <c r="U14" s="747" t="n">
        <f aca="false">INDEX(U$4:U$7,MATCH($V14,$V$4:$V$7,0))</f>
        <v>0</v>
      </c>
      <c r="V14" s="748" t="n">
        <f aca="false">LARGE($V$4:$V$7,ROW(A4))</f>
        <v>10146040.0000801</v>
      </c>
      <c r="Z14" s="749" t="b">
        <f aca="false">VLOOKUP($P14,$E$18:$M$21,8,0)&lt;&gt;""</f>
        <v>1</v>
      </c>
      <c r="AA14" s="750" t="b">
        <f aca="false">VLOOKUP($P14,$E$18:$M$21,9,0)&lt;&gt;""</f>
        <v>0</v>
      </c>
      <c r="AB14" s="751" t="b">
        <f aca="false">SUMPRODUCT(1*(LEN($Z$18:$Z$35)&gt;0)*($P$18:$P$35=$P14))&gt;0</f>
        <v>0</v>
      </c>
      <c r="AC14" s="751" t="b">
        <f aca="false">SUMPRODUCT(1*(LEN($AE$18:$AE$35)&gt;0)*($P$18:$P$35=$P14))&gt;0</f>
        <v>0</v>
      </c>
      <c r="AD14" s="750" t="n">
        <f aca="false">IF($Z14,VLOOKUP($P14,$E$18:$M$21,8,0),IF($AA14,VLOOKUP($P14,$E$18:$M$21,9,0),IF($AB14,SUMIFS($Z$18:$Z$35,$P$18:$P$35,$P14),IF($AC14,SUMIFS($AE$18:$AE$35,$P$18:$P$35,$P14),""))))</f>
        <v>1</v>
      </c>
      <c r="AE14" s="752" t="str">
        <f aca="false">IF(OR(AND($Y$11&gt;0,OR($B$8=$P14,$D$8=$P14)),AND($Y$12&gt;0,OR($B$9=$P14,$D$9=$P14))),SUMIF($B$8:$B$9,$P14,$J$8:$J$9)+SUMIF($D$8:$D$9,$P14,$L$8:$L$9),"")</f>
        <v/>
      </c>
    </row>
    <row r="15" customFormat="false" ht="14.25" hidden="false" customHeight="true" outlineLevel="0" collapsed="false">
      <c r="B15" s="107"/>
      <c r="C15" s="107"/>
      <c r="D15" s="107"/>
      <c r="F15" s="107"/>
      <c r="G15" s="33"/>
      <c r="L15" s="380"/>
      <c r="M15" s="380"/>
      <c r="N15" s="380"/>
      <c r="O15" s="107"/>
    </row>
    <row r="16" customFormat="false" ht="14.25" hidden="false" customHeight="true" outlineLevel="0" collapsed="false">
      <c r="B16" s="107"/>
      <c r="C16" s="107"/>
      <c r="D16" s="600"/>
      <c r="E16" s="753"/>
      <c r="F16" s="753"/>
      <c r="G16" s="754" t="s">
        <v>1790</v>
      </c>
      <c r="H16" s="754"/>
      <c r="I16" s="754"/>
      <c r="J16" s="754"/>
      <c r="K16" s="754"/>
      <c r="L16" s="754"/>
      <c r="M16" s="380"/>
      <c r="N16" s="380"/>
      <c r="O16" s="107"/>
      <c r="W16" s="755" t="s">
        <v>1791</v>
      </c>
      <c r="X16" s="755"/>
      <c r="Y16" s="755"/>
      <c r="Z16" s="755"/>
      <c r="AD16" s="755" t="s">
        <v>1792</v>
      </c>
      <c r="AE16" s="755"/>
      <c r="AF16" s="756" t="b">
        <f aca="false">AND($Q$4=$Q$5,$Q$4=$Q$6,$Q$4=$Q$7)</f>
        <v>0</v>
      </c>
    </row>
    <row r="17" customFormat="false" ht="14.25" hidden="false" customHeight="true" outlineLevel="0" collapsed="false">
      <c r="B17" s="107"/>
      <c r="C17" s="107"/>
      <c r="D17" s="107"/>
      <c r="G17" s="757"/>
      <c r="H17" s="734" t="str">
        <f aca="false">LEFT($P$4,3)</f>
        <v>Ger</v>
      </c>
      <c r="I17" s="734" t="str">
        <f aca="false">LEFT($P$5,3)</f>
        <v>Sco</v>
      </c>
      <c r="J17" s="734" t="str">
        <f aca="false">LEFT($P$6,3)</f>
        <v>Hun</v>
      </c>
      <c r="K17" s="758" t="str">
        <f aca="false">LEFT($P$7,3)</f>
        <v>Swi</v>
      </c>
      <c r="L17" s="380" t="s">
        <v>1793</v>
      </c>
      <c r="M17" s="380" t="s">
        <v>1794</v>
      </c>
      <c r="N17" s="380"/>
      <c r="O17" s="107"/>
      <c r="Q17" s="380" t="s">
        <v>70</v>
      </c>
      <c r="R17" s="380" t="s">
        <v>71</v>
      </c>
      <c r="S17" s="380" t="s">
        <v>72</v>
      </c>
      <c r="T17" s="380" t="s">
        <v>73</v>
      </c>
      <c r="U17" s="380"/>
      <c r="V17" s="380" t="s">
        <v>1778</v>
      </c>
      <c r="W17" s="380" t="s">
        <v>1795</v>
      </c>
      <c r="X17" s="380" t="s">
        <v>1796</v>
      </c>
      <c r="Y17" s="380" t="s">
        <v>1797</v>
      </c>
      <c r="Z17" s="380" t="s">
        <v>1797</v>
      </c>
      <c r="AA17" s="759" t="s">
        <v>1798</v>
      </c>
      <c r="AB17" s="759"/>
      <c r="AC17" s="759"/>
      <c r="AD17" s="380" t="s">
        <v>1799</v>
      </c>
      <c r="AE17" s="380" t="s">
        <v>1800</v>
      </c>
    </row>
    <row r="18" customFormat="false" ht="14.25" hidden="false" customHeight="true" outlineLevel="0" collapsed="false">
      <c r="B18" s="107"/>
      <c r="C18" s="107"/>
      <c r="D18" s="107"/>
      <c r="E18" s="760" t="str">
        <f aca="false">$P$4</f>
        <v>Germany</v>
      </c>
      <c r="F18" s="760"/>
      <c r="G18" s="760"/>
      <c r="H18" s="761"/>
      <c r="I18" s="734" t="n">
        <f aca="false">SUMIFS($E$4:$E$9,$B$4:$B$9,$P$4,$D$4:$D$9,$P$5)+SUMIFS($G$4:$G$9,$B$4:$B$9,$P$5,$D$4:$D$9,$P$4)</f>
        <v>2</v>
      </c>
      <c r="J18" s="734" t="n">
        <f aca="false">SUMIFS($E$4:$E$9,$B$4:$B$9,$P$4,$D$4:$D$9,$P$6)+SUMIFS($G$4:$G$9,$B$4:$B$9,$P$6,$D$4:$D$9,$P$4)</f>
        <v>2</v>
      </c>
      <c r="K18" s="758" t="n">
        <f aca="false">SUMIFS($E$4:$E$9,$B$4:$B$9,$P$4,$D$4:$D$9,$P$7)+SUMIFS($G$4:$G$9,$B$4:$B$9,$P$7,$D$4:$D$9,$P$4)</f>
        <v>4</v>
      </c>
      <c r="L18" s="762" t="str">
        <f aca="false">IF(AND($Q$4=$Q$5,$Q$4&lt;&gt;$Q$6,$Q$4&lt;&gt;$Q$7),IF(I18&gt;H19,3,IF(I18=H19,1,0)),IF(AND($Q$4=$Q$6,$Q$4&lt;&gt;$Q$5,$Q$4&lt;&gt;$Q$7),IF(J18&gt;H20,3,IF(J18=H20,1,0)),IF(AND($Q$4=$Q$7,$Q$4&lt;&gt;$Q$5,$Q$4&lt;&gt;$Q$6),IF(K18&gt;H21,3,IF(K18=H21,1,0)),"")))</f>
        <v/>
      </c>
      <c r="M18" s="762" t="str">
        <f aca="false">IF($AF$16,IF(AND($AD$4=$AD$5,$AD$4&lt;&gt;$AD$6,$AD$4&lt;&gt;$AD$7),IF(I18&gt;H19,3,IF(I18=H19,1,0)),IF(AND($AD$4&lt;&gt;$AD$5,$AD$4=$AD$6,$AD$4&lt;&gt;$AD$7),IF(J18&gt;H20,3,IF(J18=H20,1,0)),IF(AND($AD$4&lt;&gt;$AD$5,$AD$4&lt;&gt;$AD$6,$AD$4=$AD$7),IF(K18&gt;H21,3,IF(K18=H21,1,0)),""))),"")</f>
        <v/>
      </c>
      <c r="N18" s="107"/>
      <c r="O18" s="107" t="s">
        <v>58</v>
      </c>
      <c r="P18" s="125" t="str">
        <f aca="false">$P$4</f>
        <v>Germany</v>
      </c>
      <c r="Q18" s="107" t="n">
        <f aca="false">SUMIFS($H$4:$H$9,$B$4:$B$9,$P18,$D$4:$D$9,"&lt;&gt;"&amp;$P$21)+SUMIFS($I$4:$I$9,$B$4:$B$9,"&lt;&gt;"&amp;$P$21,$D$4:$D$9,$P18)</f>
        <v>6</v>
      </c>
      <c r="R18" s="107" t="n">
        <f aca="false">S18-T18</f>
        <v>4</v>
      </c>
      <c r="S18" s="107" t="n">
        <f aca="false">SUMIFS($E$4:$E$9,$B$4:$B$9,$P18,$D$4:$D$9,"&lt;&gt;"&amp;$P$21)+SUMIFS($G$4:$G$9,$B$4:$B$9,"&lt;&gt;"&amp;$P$21,$D$4:$D$9,$P18)</f>
        <v>4</v>
      </c>
      <c r="T18" s="107" t="n">
        <f aca="false">SUMIFS($G$4:$G$9,$B$4:$B$9,$P18,$D$4:$D$9,"&lt;&gt;"&amp;$P$21)+SUMIFS($E$4:$E$9,$B$4:$B$9,"&lt;&gt;"&amp;$P$21,$D$4:$D$9,$P18)</f>
        <v>0</v>
      </c>
      <c r="U18" s="107"/>
      <c r="V18" s="763" t="n">
        <f aca="false">Q18*FactorPts+(GDzero+R18)*FactorGD+S18*FactorFor</f>
        <v>60054040</v>
      </c>
      <c r="W18" s="107" t="n">
        <f aca="false">RANK(V18,V$18:V$20,1)</f>
        <v>3</v>
      </c>
      <c r="X18" s="107" t="n">
        <f aca="false">IF(AND($Q$4=$Q$5,$Q$4=$Q$6,$Q$4&lt;&gt;$Q$7),W18,0)</f>
        <v>0</v>
      </c>
      <c r="Y18" s="107" t="str">
        <f aca="false">IF(AND(V18=V19,V18&lt;&gt;V20),IF(AA18&gt;AA19,3,IF(AA18=AA19,1,0)),IF(AND(V18=V20,V18&lt;&gt;V19),IF(AB18&gt;AB20,3,IF(AB18=AB20,1,0)),""))</f>
        <v/>
      </c>
      <c r="Z18" s="107" t="str">
        <f aca="false">IF(X18&gt;0,Y18,"")</f>
        <v/>
      </c>
      <c r="AA18" s="764" t="n">
        <f aca="false">$I$18</f>
        <v>2</v>
      </c>
      <c r="AB18" s="429" t="n">
        <f aca="false">$J$18</f>
        <v>2</v>
      </c>
      <c r="AC18" s="739"/>
      <c r="AD18" s="107" t="n">
        <f aca="false">IF(AND($AF$16,$AD$4=$AD$5,$AD$4=$AD$6,$AD$4&lt;&gt;$AD$7),W18,0)</f>
        <v>0</v>
      </c>
      <c r="AE18" s="107" t="str">
        <f aca="false">IF(AD18&gt;0,Y18,"")</f>
        <v/>
      </c>
    </row>
    <row r="19" customFormat="false" ht="14.25" hidden="false" customHeight="true" outlineLevel="0" collapsed="false">
      <c r="B19" s="107"/>
      <c r="C19" s="107"/>
      <c r="D19" s="107"/>
      <c r="E19" s="765" t="str">
        <f aca="false">$P$5</f>
        <v>Scotland</v>
      </c>
      <c r="F19" s="765"/>
      <c r="G19" s="765"/>
      <c r="H19" s="740" t="n">
        <f aca="false">SUMIFS($E$4:$E$9,$B$4:$B$9,$P$5,$D$4:$D$9,$P$4)+SUMIFS($G$4:$G$9,$B$4:$B$9,$P$4,$D$4:$D$9,$P$5)</f>
        <v>0</v>
      </c>
      <c r="I19" s="766"/>
      <c r="J19" s="107" t="n">
        <f aca="false">SUMIFS($E$4:$E$9,$B$4:$B$9,$P$5,$D$4:$D$9,$P$6)+SUMIFS($G$4:$G$9,$B$4:$B$9,$P$6,$D$4:$D$9,$P$5)</f>
        <v>1</v>
      </c>
      <c r="K19" s="767" t="n">
        <f aca="false">SUMIFS($E$4:$E$9,$B$4:$B$9,$P$5,$D$4:$D$9,$P$7)+SUMIFS($G$4:$G$9,$B$4:$B$9,$P$7,$D$4:$D$9,$P$5)</f>
        <v>2</v>
      </c>
      <c r="L19" s="768" t="n">
        <f aca="false">IF(AND($Q$5=$Q$4,$Q$5&lt;&gt;$Q$6,$Q$5&lt;&gt;$Q$7),IF(H19&gt;I18,3,IF(H19=I18,1,0)),IF(AND($Q$5=$Q$6,$Q$5&lt;&gt;$Q$4,$Q$5&lt;&gt;$Q$7),IF(J19&gt;I20,3,IF(J19=I20,1,0)),IF(AND($Q$5=$Q$7,$Q$5&lt;&gt;$Q$4,$Q$5&lt;&gt;$Q$6),IF(K19&gt;I21,3,IF(K19=I21,1,0)),"")))</f>
        <v>1</v>
      </c>
      <c r="M19" s="768" t="str">
        <f aca="false">IF($AF$16,IF(AND($AD$5=$AD$4,$AD$5&lt;&gt;$AD$6,$AD$5&lt;&gt;$AD$7),IF(H19&gt;I18,3,IF(H19=I18,1,0)),IF(AND($AD$5&lt;&gt;$AD$4,$AD$5=$AD$6,$AD$5&lt;&gt;$AD$7),IF(J19&gt;I20,3,IF(J19=I20,1,0)),IF(AND($AD$5&lt;&gt;$AD$4,$AD$5&lt;&gt;$AD$6,$AD$5=$AD$7),IF(K19&gt;I21,3,IF(K19=I21,1,0)),""))),"")</f>
        <v/>
      </c>
      <c r="N19" s="107"/>
      <c r="O19" s="107" t="s">
        <v>59</v>
      </c>
      <c r="P19" s="125" t="str">
        <f aca="false">$P$5</f>
        <v>Scotland</v>
      </c>
      <c r="Q19" s="107" t="n">
        <f aca="false">SUMIFS($H$4:$H$9,$B$4:$B$9,$P19,$D$4:$D$9,"&lt;&gt;"&amp;$P$21)+SUMIFS($I$4:$I$9,$B$4:$B$9,"&lt;&gt;"&amp;$P$21,$D$4:$D$9,$P19)</f>
        <v>0</v>
      </c>
      <c r="R19" s="107" t="n">
        <f aca="false">S19-T19</f>
        <v>-3</v>
      </c>
      <c r="S19" s="107" t="n">
        <f aca="false">SUMIFS($E$4:$E$9,$B$4:$B$9,$P19,$D$4:$D$9,"&lt;&gt;"&amp;$P$21)+SUMIFS($G$4:$G$9,$B$4:$B$9,"&lt;&gt;"&amp;$P$21,$D$4:$D$9,$P19)</f>
        <v>1</v>
      </c>
      <c r="T19" s="107" t="n">
        <f aca="false">SUMIFS($G$4:$G$9,$B$4:$B$9,$P19,$D$4:$D$9,"&lt;&gt;"&amp;$P$21)+SUMIFS($E$4:$E$9,$B$4:$B$9,"&lt;&gt;"&amp;$P$21,$D$4:$D$9,$P19)</f>
        <v>4</v>
      </c>
      <c r="U19" s="107"/>
      <c r="V19" s="763" t="n">
        <f aca="false">Q19*FactorPts+(GDzero+R19)*FactorGD+S19*FactorFor</f>
        <v>47010</v>
      </c>
      <c r="W19" s="107" t="n">
        <f aca="false">RANK(V19,V$18:V$20,1)</f>
        <v>1</v>
      </c>
      <c r="X19" s="107" t="n">
        <f aca="false">IF(AND($Q$4=$Q$5,$Q$4=$Q$6,$Q$4&lt;&gt;$Q$7),W19,0)</f>
        <v>0</v>
      </c>
      <c r="Y19" s="107" t="str">
        <f aca="false">IF(AND(V19=V18,V19&lt;&gt;V20),IF(AA19&gt;AA18,3,IF(AA19=AA18,1,0)),IF(AND(V19=V20,V19&lt;&gt;V18),IF(AC19&gt;AC20,3,IF(AC19=AC20,1,0)),""))</f>
        <v/>
      </c>
      <c r="Z19" s="107" t="str">
        <f aca="false">IF(X19&gt;0,Y19,"")</f>
        <v/>
      </c>
      <c r="AA19" s="769" t="n">
        <f aca="false">$H$19</f>
        <v>0</v>
      </c>
      <c r="AB19" s="107"/>
      <c r="AC19" s="743" t="n">
        <f aca="false">$J$19</f>
        <v>1</v>
      </c>
      <c r="AD19" s="107" t="n">
        <f aca="false">IF(AND($AF$16,$AD$4=$AD$5,$AD$4=$AD$6,$AD$4&lt;&gt;$AD$7),W19,0)</f>
        <v>0</v>
      </c>
      <c r="AE19" s="107" t="str">
        <f aca="false">IF(AD19&gt;0,Y19,"")</f>
        <v/>
      </c>
    </row>
    <row r="20" customFormat="false" ht="14.25" hidden="false" customHeight="true" outlineLevel="0" collapsed="false">
      <c r="E20" s="765" t="str">
        <f aca="false">$P$6</f>
        <v>Hungary</v>
      </c>
      <c r="F20" s="765"/>
      <c r="G20" s="765"/>
      <c r="H20" s="740" t="n">
        <f aca="false">SUMIFS($E$4:$E$9,$B$4:$B$9,$P$6,$D$4:$D$9,$P$4)+SUMIFS($G$4:$G$9,$B$4:$B$9,$P$4,$D$4:$D$9,$P$6)</f>
        <v>0</v>
      </c>
      <c r="I20" s="107" t="n">
        <f aca="false">SUMIFS($E$4:$E$9,$B$4:$B$9,$P$6,$D$4:$D$9,$P$5)+SUMIFS($G$4:$G$9,$B$4:$B$9,$P$5,$D$4:$D$9,$P$6)</f>
        <v>2</v>
      </c>
      <c r="J20" s="766"/>
      <c r="K20" s="767" t="n">
        <f aca="false">SUMIFS($E$4:$E$9,$B$4:$B$9,$P$6,$D$4:$D$9,$P$7)+SUMIFS($G$4:$G$9,$B$4:$B$9,$P$7,$D$4:$D$9,$P$6)</f>
        <v>2</v>
      </c>
      <c r="L20" s="768" t="str">
        <f aca="false">IF(AND($Q$6=$Q$4,$Q$6&lt;&gt;$Q$5,$Q$6&lt;&gt;$Q$7),IF(H20&gt;J18,3,IF(H20=J18,1,0)),IF(AND($Q$6=$Q$5,$Q$6&lt;&gt;$Q$4,$Q$6&lt;&gt;$Q$7),IF(I20&gt;J19,3,IF(I20=J19,1,0)),IF(AND($Q$6=$Q$7,$Q$6&lt;&gt;$Q$4,$Q$6&lt;&gt;$Q$5),IF(K20&gt;J21,3,IF(K20=J21,1,0)),"")))</f>
        <v/>
      </c>
      <c r="M20" s="768" t="str">
        <f aca="false">IF($AF$16,IF(AND($AD$6=$AD$4,$AD$6&lt;&gt;$AD$5,$AD$6&lt;&gt;$AD$7),IF(H20&gt;J18,3,IF(H20=J18,1,0)),IF(AND($AD$6&lt;&gt;$AD$4,$AD$6=$AD$5,$AD$6&lt;&gt;$AD$7),IF(I20&gt;J19,3,IF(I20=J19,1,0)),IF(AND($AD$6&lt;&gt;$AD$4,$AD$6&lt;&gt;$AD$5,$AD$6=$AD$7),IF(K20&gt;J21,3,IF(K20=J21,1,0)),""))),"")</f>
        <v/>
      </c>
      <c r="N20" s="107"/>
      <c r="O20" s="107" t="s">
        <v>75</v>
      </c>
      <c r="P20" s="125" t="str">
        <f aca="false">$P$6</f>
        <v>Hungary</v>
      </c>
      <c r="Q20" s="107" t="n">
        <f aca="false">SUMIFS($H$4:$H$9,$B$4:$B$9,$P20,$D$4:$D$9,"&lt;&gt;"&amp;$P$21)+SUMIFS($I$4:$I$9,$B$4:$B$9,"&lt;&gt;"&amp;$P$21,$D$4:$D$9,$P20)</f>
        <v>3</v>
      </c>
      <c r="R20" s="107" t="n">
        <f aca="false">S20-T20</f>
        <v>-1</v>
      </c>
      <c r="S20" s="107" t="n">
        <f aca="false">SUMIFS($E$4:$E$9,$B$4:$B$9,$P20,$D$4:$D$9,"&lt;&gt;"&amp;$P$21)+SUMIFS($G$4:$G$9,$B$4:$B$9,"&lt;&gt;"&amp;$P$21,$D$4:$D$9,$P20)</f>
        <v>2</v>
      </c>
      <c r="T20" s="107" t="n">
        <f aca="false">SUMIFS($G$4:$G$9,$B$4:$B$9,$P20,$D$4:$D$9,"&lt;&gt;"&amp;$P$21)+SUMIFS($E$4:$E$9,$B$4:$B$9,"&lt;&gt;"&amp;$P$21,$D$4:$D$9,$P20)</f>
        <v>3</v>
      </c>
      <c r="U20" s="107"/>
      <c r="V20" s="763" t="n">
        <f aca="false">Q20*FactorPts+(GDzero+R20)*FactorGD+S20*FactorFor</f>
        <v>30049020</v>
      </c>
      <c r="W20" s="107" t="n">
        <f aca="false">RANK(V20,V$18:V$20,1)</f>
        <v>2</v>
      </c>
      <c r="X20" s="107" t="n">
        <f aca="false">IF(AND($Q$4=$Q$5,$Q$4=$Q$6,$Q$4&lt;&gt;$Q$7),W20,0)</f>
        <v>0</v>
      </c>
      <c r="Y20" s="107" t="str">
        <f aca="false">IF(AND(V20=V18,V20&lt;&gt;V19),IF(AB20&gt;AB18,3,IF(AB20=AB18,1,0)),IF(AND(V20=V19,V20&lt;&gt;V18),IF(AC20&gt;AC19,3,IF(AC20=AC19,1,0)),""))</f>
        <v/>
      </c>
      <c r="Z20" s="107" t="str">
        <f aca="false">IF(X20&gt;0,Y20,"")</f>
        <v/>
      </c>
      <c r="AA20" s="769"/>
      <c r="AB20" s="107" t="n">
        <f aca="false">$H$20</f>
        <v>0</v>
      </c>
      <c r="AC20" s="743" t="n">
        <f aca="false">$I$20</f>
        <v>2</v>
      </c>
      <c r="AD20" s="107" t="n">
        <f aca="false">IF(AND($AF$16,$AD$4=$AD$5,$AD$4=$AD$6,$AD$4&lt;&gt;$AD$7),W20,0)</f>
        <v>0</v>
      </c>
      <c r="AE20" s="107" t="str">
        <f aca="false">IF(AD20&gt;0,Y20,"")</f>
        <v/>
      </c>
    </row>
    <row r="21" customFormat="false" ht="14.25" hidden="false" customHeight="true" outlineLevel="0" collapsed="false">
      <c r="B21" s="294"/>
      <c r="C21" s="107"/>
      <c r="E21" s="770" t="str">
        <f aca="false">$P$7</f>
        <v>Switzerland</v>
      </c>
      <c r="F21" s="770"/>
      <c r="G21" s="770"/>
      <c r="H21" s="744" t="n">
        <f aca="false">SUMIFS($E$4:$E$9,$B$4:$B$9,$P$7,$D$4:$D$9,$P$4)+SUMIFS($G$4:$G$9,$B$4:$B$9,$P$4,$D$4:$D$9,$P$7)</f>
        <v>1</v>
      </c>
      <c r="I21" s="747" t="n">
        <f aca="false">SUMIFS($E$4:$E$9,$B$4:$B$9,$P$7,$D$4:$D$9,$P$5)+SUMIFS($G$4:$G$9,$B$4:$B$9,$P$5,$D$4:$D$9,$P$7)</f>
        <v>2</v>
      </c>
      <c r="J21" s="747" t="n">
        <f aca="false">SUMIFS($E$4:$E$9,$B$4:$B$9,$P$7,$D$4:$D$9,$P$6)+SUMIFS($G$4:$G$9,$B$4:$B$9,$P$6,$D$4:$D$9,$P$7)</f>
        <v>1</v>
      </c>
      <c r="K21" s="771"/>
      <c r="L21" s="772" t="n">
        <f aca="false">IF(AND($Q$7=$Q$4,$Q$7&lt;&gt;$Q$5,$Q$7&lt;&gt;$Q$6),IF(H21&gt;K18,3,IF(H21=K18,1,0)),IF(AND($Q$7=$Q$5,$Q$7&lt;&gt;$Q$4,$Q$7&lt;&gt;$Q$6),IF(I21&gt;K19,3,IF(I21=K19,1,0)),IF(AND($Q$7=$Q$6,$Q$7&lt;&gt;$Q$4,$Q$7&lt;&gt;$Q$5),IF(J21&gt;K20,3,IF(J21=K20,1,0)),"")))</f>
        <v>1</v>
      </c>
      <c r="M21" s="772" t="str">
        <f aca="false">IF($AF$16,IF(AND($AD$7=$AD$4,$AD$7&lt;&gt;$AD$5,$AD$7&lt;&gt;$AD$6),IF(H21&gt;K18,3,IF(H21=K18,1,0)),IF(AND($AD$7&lt;&gt;$AD$4,$AD$7=$AD$5,$AD$7&lt;&gt;$AD$6),IF(I21&gt;K19,3,IF(I21=K19,1,0)),IF(AND($AD$7&lt;&gt;$AD$4,$AD$7&lt;&gt;$AD$5,$AD$7=$AD$6),IF(J21&gt;K20,3,IF(J21=K20,1,0)),""))),"")</f>
        <v/>
      </c>
      <c r="N21" s="107"/>
      <c r="O21" s="107"/>
      <c r="P21" s="773" t="str">
        <f aca="false">$P$7</f>
        <v>Switzerland</v>
      </c>
      <c r="Q21" s="774"/>
      <c r="R21" s="774"/>
      <c r="S21" s="774"/>
      <c r="T21" s="774"/>
      <c r="U21" s="774"/>
      <c r="V21" s="43"/>
      <c r="W21" s="43"/>
      <c r="X21" s="774"/>
      <c r="Y21" s="774"/>
      <c r="Z21" s="774"/>
      <c r="AA21" s="775"/>
      <c r="AB21" s="774"/>
      <c r="AC21" s="776"/>
      <c r="AD21" s="43"/>
      <c r="AE21" s="774"/>
    </row>
    <row r="22" customFormat="false" ht="14.25" hidden="false" customHeight="true" outlineLevel="0" collapsed="false">
      <c r="B22" s="294"/>
      <c r="C22" s="107"/>
      <c r="F22" s="107"/>
      <c r="G22" s="33"/>
      <c r="L22" s="380"/>
      <c r="O22" s="107"/>
      <c r="Q22" s="43"/>
      <c r="R22" s="43"/>
      <c r="S22" s="43"/>
      <c r="T22" s="43"/>
      <c r="U22" s="43"/>
      <c r="V22" s="43"/>
      <c r="W22" s="43"/>
      <c r="X22" s="774"/>
      <c r="Y22" s="774"/>
      <c r="Z22" s="774"/>
      <c r="AA22" s="775"/>
      <c r="AB22" s="774"/>
      <c r="AC22" s="776"/>
      <c r="AD22" s="43"/>
      <c r="AE22" s="774"/>
    </row>
    <row r="23" customFormat="false" ht="14.25" hidden="false" customHeight="true" outlineLevel="0" collapsed="false">
      <c r="B23" s="294"/>
      <c r="C23" s="107"/>
      <c r="O23" s="107" t="s">
        <v>58</v>
      </c>
      <c r="P23" s="125" t="str">
        <f aca="false">$P$4</f>
        <v>Germany</v>
      </c>
      <c r="Q23" s="107" t="n">
        <f aca="false">SUMIFS($H$4:$H$9,$B$4:$B$9,$P23,$D$4:$D$9,"&lt;&gt;"&amp;$P$26)+SUMIFS($I$4:$I$9,$B$4:$B$9,"&lt;&gt;"&amp;$P$26,$D$4:$D$9,$P23)</f>
        <v>6</v>
      </c>
      <c r="R23" s="107" t="n">
        <f aca="false">S23-T23</f>
        <v>5</v>
      </c>
      <c r="S23" s="107" t="n">
        <f aca="false">SUMIFS($E$4:$E$9,$B$4:$B$9,$P23,$D$4:$D$9,"&lt;&gt;"&amp;$P$26)+SUMIFS($G$4:$G$9,$B$4:$B$9,"&lt;&gt;"&amp;$P$26,$D$4:$D$9,$P23)</f>
        <v>6</v>
      </c>
      <c r="T23" s="107" t="n">
        <f aca="false">SUMIFS($G$4:$G$9,$B$4:$B$9,$P23,$D$4:$D$9,"&lt;&gt;"&amp;$P$26)+SUMIFS($E$4:$E$9,$B$4:$B$9,"&lt;&gt;"&amp;$P$26,$D$4:$D$9,$P23)</f>
        <v>1</v>
      </c>
      <c r="U23" s="107"/>
      <c r="V23" s="763" t="n">
        <f aca="false">Q23*FactorPts+(GDzero+R23)*FactorGD+S23*FactorFor</f>
        <v>60055060</v>
      </c>
      <c r="W23" s="107" t="n">
        <f aca="false">RANK(V23,V$23:V$25,1)</f>
        <v>3</v>
      </c>
      <c r="X23" s="107" t="n">
        <f aca="false">IF(AND($Q$4=$Q$5,$Q$4=$Q$7,$Q$4&lt;&gt;$Q$6),W23,0)</f>
        <v>0</v>
      </c>
      <c r="Y23" s="107" t="str">
        <f aca="false">IF(AND(V23=V24,V23&lt;&gt;V25),IF(AA23&gt;AA24,3,IF(AA23=AA24,1,0)),IF(AND(V23=V25,V23&lt;&gt;V24),IF(AB23&gt;AB25,3,IF(AB23=AB25,1,0)),""))</f>
        <v/>
      </c>
      <c r="Z23" s="107" t="str">
        <f aca="false">IF(X23&gt;0,Y23,"")</f>
        <v/>
      </c>
      <c r="AA23" s="769" t="n">
        <f aca="false">$I$18</f>
        <v>2</v>
      </c>
      <c r="AB23" s="107" t="n">
        <f aca="false">$K$18</f>
        <v>4</v>
      </c>
      <c r="AC23" s="743"/>
      <c r="AD23" s="107" t="n">
        <f aca="false">IF(AND($AF$16,$AD$4=$AD$5,$AD$4=$AD$7,$AD$4&lt;&gt;$AD$6),W23,0)</f>
        <v>0</v>
      </c>
      <c r="AE23" s="107" t="str">
        <f aca="false">IF(AD23&gt;0,Y23,"")</f>
        <v/>
      </c>
    </row>
    <row r="24" customFormat="false" ht="14.25" hidden="false" customHeight="true" outlineLevel="0" collapsed="false">
      <c r="B24" s="294"/>
      <c r="C24" s="107"/>
      <c r="O24" s="107" t="s">
        <v>59</v>
      </c>
      <c r="P24" s="125" t="str">
        <f aca="false">$P$5</f>
        <v>Scotland</v>
      </c>
      <c r="Q24" s="107" t="n">
        <f aca="false">SUMIFS($H$4:$H$9,$B$4:$B$9,$P24,$D$4:$D$9,"&lt;&gt;"&amp;$P$26)+SUMIFS($I$4:$I$9,$B$4:$B$9,"&lt;&gt;"&amp;$P$26,$D$4:$D$9,$P24)</f>
        <v>1</v>
      </c>
      <c r="R24" s="107" t="n">
        <f aca="false">S24-T24</f>
        <v>-2</v>
      </c>
      <c r="S24" s="107" t="n">
        <f aca="false">SUMIFS($E$4:$E$9,$B$4:$B$9,$P24,$D$4:$D$9,"&lt;&gt;"&amp;$P$26)+SUMIFS($G$4:$G$9,$B$4:$B$9,"&lt;&gt;"&amp;$P$26,$D$4:$D$9,$P24)</f>
        <v>2</v>
      </c>
      <c r="T24" s="107" t="n">
        <f aca="false">SUMIFS($G$4:$G$9,$B$4:$B$9,$P24,$D$4:$D$9,"&lt;&gt;"&amp;$P$26)+SUMIFS($E$4:$E$9,$B$4:$B$9,"&lt;&gt;"&amp;$P$26,$D$4:$D$9,$P24)</f>
        <v>4</v>
      </c>
      <c r="U24" s="107"/>
      <c r="V24" s="763" t="n">
        <f aca="false">Q24*FactorPts+(GDzero+R24)*FactorGD+S24*FactorFor</f>
        <v>10048020</v>
      </c>
      <c r="W24" s="107" t="n">
        <f aca="false">RANK(V24,V$23:V$25,1)</f>
        <v>2</v>
      </c>
      <c r="X24" s="107" t="n">
        <f aca="false">IF(AND($Q$4=$Q$5,$Q$4=$Q$7,$Q$4&lt;&gt;$Q$6),W24,0)</f>
        <v>0</v>
      </c>
      <c r="Y24" s="107" t="str">
        <f aca="false">IF(AND(V24=V23,V24&lt;&gt;V25),IF(AA24&gt;AA23,3,IF(AA24=AA23,1,0)),IF(AND(V24=V25,V24&lt;&gt;V23),IF(AC24&gt;AC25,3,IF(AC24=AC25,1,0)),""))</f>
        <v/>
      </c>
      <c r="Z24" s="107" t="str">
        <f aca="false">IF(X24&gt;0,Y24,"")</f>
        <v/>
      </c>
      <c r="AA24" s="769" t="n">
        <f aca="false">$H$19</f>
        <v>0</v>
      </c>
      <c r="AB24" s="107"/>
      <c r="AC24" s="743" t="n">
        <f aca="false">$K$19</f>
        <v>2</v>
      </c>
      <c r="AD24" s="107" t="n">
        <f aca="false">IF(AND($AF$16,$AD$4=$AD$5,$AD$4=$AD$7,$AD$4&lt;&gt;$AD$6),W24,0)</f>
        <v>0</v>
      </c>
      <c r="AE24" s="107" t="str">
        <f aca="false">IF(AD24&gt;0,Y24,"")</f>
        <v/>
      </c>
    </row>
    <row r="25" customFormat="false" ht="14.25" hidden="false" customHeight="true" outlineLevel="0" collapsed="false">
      <c r="B25" s="294"/>
      <c r="C25" s="107"/>
      <c r="O25" s="107" t="s">
        <v>75</v>
      </c>
      <c r="P25" s="125" t="str">
        <f aca="false">$P$7</f>
        <v>Switzerland</v>
      </c>
      <c r="Q25" s="107" t="n">
        <f aca="false">SUMIFS($H$4:$H$9,$B$4:$B$9,$P25,$D$4:$D$9,"&lt;&gt;"&amp;$P$26)+SUMIFS($I$4:$I$9,$B$4:$B$9,"&lt;&gt;"&amp;$P$26,$D$4:$D$9,$P25)</f>
        <v>1</v>
      </c>
      <c r="R25" s="107" t="n">
        <f aca="false">S25-T25</f>
        <v>-3</v>
      </c>
      <c r="S25" s="107" t="n">
        <f aca="false">SUMIFS($E$4:$E$9,$B$4:$B$9,$P25,$D$4:$D$9,"&lt;&gt;"&amp;$P$26)+SUMIFS($G$4:$G$9,$B$4:$B$9,"&lt;&gt;"&amp;$P$26,$D$4:$D$9,$P25)</f>
        <v>3</v>
      </c>
      <c r="T25" s="107" t="n">
        <f aca="false">SUMIFS($G$4:$G$9,$B$4:$B$9,$P25,$D$4:$D$9,"&lt;&gt;"&amp;$P$26)+SUMIFS($E$4:$E$9,$B$4:$B$9,"&lt;&gt;"&amp;$P$26,$D$4:$D$9,$P25)</f>
        <v>6</v>
      </c>
      <c r="U25" s="107"/>
      <c r="V25" s="763" t="n">
        <f aca="false">Q25*FactorPts+(GDzero+R25)*FactorGD+S25*FactorFor</f>
        <v>10047030</v>
      </c>
      <c r="W25" s="107" t="n">
        <f aca="false">RANK(V25,V$23:V$25,1)</f>
        <v>1</v>
      </c>
      <c r="X25" s="107" t="n">
        <f aca="false">IF(AND($Q$4=$Q$5,$Q$4=$Q$7,$Q$4&lt;&gt;$Q$6),W25,0)</f>
        <v>0</v>
      </c>
      <c r="Y25" s="107" t="str">
        <f aca="false">IF(AND(V25=V23,V25&lt;&gt;V24),IF(AB25&gt;AB23,3,IF(AB25=AB23,1,0)),IF(AND(V25=V24,V25&lt;&gt;V23),IF(AC25&gt;AC24,3,IF(AC25=AC24,1,0)),""))</f>
        <v/>
      </c>
      <c r="Z25" s="107" t="str">
        <f aca="false">IF(X25&gt;0,Y25,"")</f>
        <v/>
      </c>
      <c r="AA25" s="769"/>
      <c r="AB25" s="107" t="n">
        <f aca="false">$H$21</f>
        <v>1</v>
      </c>
      <c r="AC25" s="743" t="n">
        <f aca="false">$I$21</f>
        <v>2</v>
      </c>
      <c r="AD25" s="107" t="n">
        <f aca="false">IF(AND($AF$16,$AD$4=$AD$5,$AD$4=$AD$7,$AD$4&lt;&gt;$AD$6),W25,0)</f>
        <v>0</v>
      </c>
      <c r="AE25" s="107" t="str">
        <f aca="false">IF(AD25&gt;0,Y25,"")</f>
        <v/>
      </c>
    </row>
    <row r="26" customFormat="false" ht="14.25" hidden="false" customHeight="true" outlineLevel="0" collapsed="false">
      <c r="B26" s="294"/>
      <c r="C26" s="107"/>
      <c r="O26" s="107"/>
      <c r="P26" s="773" t="str">
        <f aca="false">$P$6</f>
        <v>Hungary</v>
      </c>
      <c r="Q26" s="774"/>
      <c r="R26" s="774"/>
      <c r="S26" s="774"/>
      <c r="T26" s="774"/>
      <c r="U26" s="774"/>
      <c r="V26" s="43"/>
      <c r="W26" s="43"/>
      <c r="X26" s="774"/>
      <c r="Y26" s="774"/>
      <c r="Z26" s="774"/>
      <c r="AA26" s="775"/>
      <c r="AB26" s="774"/>
      <c r="AC26" s="776"/>
      <c r="AD26" s="43"/>
      <c r="AE26" s="774"/>
    </row>
    <row r="27" customFormat="false" ht="14.25" hidden="false" customHeight="true" outlineLevel="0" collapsed="false">
      <c r="O27" s="107"/>
      <c r="Q27" s="43"/>
      <c r="R27" s="43"/>
      <c r="S27" s="43"/>
      <c r="T27" s="43"/>
      <c r="U27" s="43"/>
      <c r="V27" s="43"/>
      <c r="W27" s="43"/>
      <c r="X27" s="774"/>
      <c r="Y27" s="774"/>
      <c r="Z27" s="774"/>
      <c r="AA27" s="775"/>
      <c r="AB27" s="774"/>
      <c r="AC27" s="776"/>
      <c r="AD27" s="43"/>
      <c r="AE27" s="774"/>
    </row>
    <row r="28" customFormat="false" ht="14.25" hidden="false" customHeight="true" outlineLevel="0" collapsed="false">
      <c r="O28" s="107" t="s">
        <v>58</v>
      </c>
      <c r="P28" s="125" t="str">
        <f aca="false">$P$4</f>
        <v>Germany</v>
      </c>
      <c r="Q28" s="107" t="n">
        <f aca="false">SUMIFS($H$4:$H$9,$B$4:$B$9,$P28,$D$4:$D$9,"&lt;&gt;"&amp;$P$31)+SUMIFS($I$4:$I$9,$B$4:$B$9,"&lt;&gt;"&amp;$P$31,$D$4:$D$9,$P28)</f>
        <v>6</v>
      </c>
      <c r="R28" s="107" t="n">
        <f aca="false">S28-T28</f>
        <v>5</v>
      </c>
      <c r="S28" s="107" t="n">
        <f aca="false">SUMIFS($E$4:$E$9,$B$4:$B$9,$P28,$D$4:$D$9,"&lt;&gt;"&amp;$P$31)+SUMIFS($G$4:$G$9,$B$4:$B$9,"&lt;&gt;"&amp;$P$31,$D$4:$D$9,$P28)</f>
        <v>6</v>
      </c>
      <c r="T28" s="107" t="n">
        <f aca="false">SUMIFS($G$4:$G$9,$B$4:$B$9,$P28,$D$4:$D$9,"&lt;&gt;"&amp;$P$31)+SUMIFS($E$4:$E$9,$B$4:$B$9,"&lt;&gt;"&amp;$P$31,$D$4:$D$9,$P28)</f>
        <v>1</v>
      </c>
      <c r="U28" s="107"/>
      <c r="V28" s="763" t="n">
        <f aca="false">Q28*FactorPts+(GDzero+R28)*FactorGD+S28*FactorFor</f>
        <v>60055060</v>
      </c>
      <c r="W28" s="107" t="n">
        <f aca="false">RANK(V28,V$28:V$30,1)</f>
        <v>3</v>
      </c>
      <c r="X28" s="107" t="n">
        <f aca="false">IF(AND($Q$4=$Q$6,$Q$4=$Q$7,$Q$4&lt;&gt;$Q$5),W28,0)</f>
        <v>0</v>
      </c>
      <c r="Y28" s="107" t="str">
        <f aca="false">IF(AND(V28=V29,V28&lt;&gt;V30),IF(AA28&gt;AA29,3,IF(AA28=AA29,1,0)),IF(AND(V28=V30,V28&lt;&gt;V29),IF(AB28&gt;AB30,3,IF(AB28=AB30,1,0)),""))</f>
        <v/>
      </c>
      <c r="Z28" s="107" t="str">
        <f aca="false">IF(X28&gt;0,Y28,"")</f>
        <v/>
      </c>
      <c r="AA28" s="769" t="n">
        <f aca="false">$J$18</f>
        <v>2</v>
      </c>
      <c r="AB28" s="107" t="n">
        <f aca="false">$K$18</f>
        <v>4</v>
      </c>
      <c r="AC28" s="743"/>
      <c r="AD28" s="107" t="n">
        <f aca="false">IF(AND($AF$16,$AD$4=$AD$6,$AD$4=$AD$7,$AD$4&lt;&gt;$AD$5),W28,0)</f>
        <v>0</v>
      </c>
      <c r="AE28" s="107" t="str">
        <f aca="false">IF(AD28&gt;0,Y28,"")</f>
        <v/>
      </c>
    </row>
    <row r="29" customFormat="false" ht="14.25" hidden="false" customHeight="true" outlineLevel="0" collapsed="false">
      <c r="O29" s="107" t="s">
        <v>59</v>
      </c>
      <c r="P29" s="125" t="str">
        <f aca="false">$P$6</f>
        <v>Hungary</v>
      </c>
      <c r="Q29" s="107" t="n">
        <f aca="false">SUMIFS($H$4:$H$9,$B$4:$B$9,$P29,$D$4:$D$9,"&lt;&gt;"&amp;$P$31)+SUMIFS($I$4:$I$9,$B$4:$B$9,"&lt;&gt;"&amp;$P$31,$D$4:$D$9,$P29)</f>
        <v>3</v>
      </c>
      <c r="R29" s="107" t="n">
        <f aca="false">S29-T29</f>
        <v>-1</v>
      </c>
      <c r="S29" s="107" t="n">
        <f aca="false">SUMIFS($E$4:$E$9,$B$4:$B$9,$P29,$D$4:$D$9,"&lt;&gt;"&amp;$P$31)+SUMIFS($G$4:$G$9,$B$4:$B$9,"&lt;&gt;"&amp;$P$31,$D$4:$D$9,$P29)</f>
        <v>2</v>
      </c>
      <c r="T29" s="107" t="n">
        <f aca="false">SUMIFS($G$4:$G$9,$B$4:$B$9,$P29,$D$4:$D$9,"&lt;&gt;"&amp;$P$31)+SUMIFS($E$4:$E$9,$B$4:$B$9,"&lt;&gt;"&amp;$P$31,$D$4:$D$9,$P29)</f>
        <v>3</v>
      </c>
      <c r="U29" s="107"/>
      <c r="V29" s="763" t="n">
        <f aca="false">Q29*FactorPts+(GDzero+R29)*FactorGD+S29*FactorFor</f>
        <v>30049020</v>
      </c>
      <c r="W29" s="107" t="n">
        <f aca="false">RANK(V29,V$28:V$30,1)</f>
        <v>2</v>
      </c>
      <c r="X29" s="107" t="n">
        <f aca="false">IF(AND($Q$4=$Q$6,$Q$4=$Q$7,$Q$4&lt;&gt;$Q$5),W29,0)</f>
        <v>0</v>
      </c>
      <c r="Y29" s="107" t="str">
        <f aca="false">IF(AND(V29=V28,V29&lt;&gt;V30),IF(AA29&gt;AA28,3,IF(AA29=AA28,1,0)),IF(AND(V29=V30,V29&lt;&gt;V28),IF(AC29&gt;AC30,3,IF(AC29=AC30,1,0)),""))</f>
        <v/>
      </c>
      <c r="Z29" s="107" t="str">
        <f aca="false">IF(X29&gt;0,Y29,"")</f>
        <v/>
      </c>
      <c r="AA29" s="769" t="n">
        <f aca="false">$H$20</f>
        <v>0</v>
      </c>
      <c r="AB29" s="107"/>
      <c r="AC29" s="743" t="n">
        <f aca="false">$K$20</f>
        <v>2</v>
      </c>
      <c r="AD29" s="107" t="n">
        <f aca="false">IF(AND($AF$16,$AD$4=$AD$6,$AD$4=$AD$7,$AD$4&lt;&gt;$AD$5),W29,0)</f>
        <v>0</v>
      </c>
      <c r="AE29" s="107" t="str">
        <f aca="false">IF(AD29&gt;0,Y29,"")</f>
        <v/>
      </c>
    </row>
    <row r="30" customFormat="false" ht="14.25" hidden="false" customHeight="true" outlineLevel="0" collapsed="false">
      <c r="O30" s="107" t="s">
        <v>75</v>
      </c>
      <c r="P30" s="125" t="str">
        <f aca="false">$P$7</f>
        <v>Switzerland</v>
      </c>
      <c r="Q30" s="107" t="n">
        <f aca="false">SUMIFS($H$4:$H$9,$B$4:$B$9,$P30,$D$4:$D$9,"&lt;&gt;"&amp;$P$31)+SUMIFS($I$4:$I$9,$B$4:$B$9,"&lt;&gt;"&amp;$P$31,$D$4:$D$9,$P30)</f>
        <v>0</v>
      </c>
      <c r="R30" s="107" t="n">
        <f aca="false">S30-T30</f>
        <v>-4</v>
      </c>
      <c r="S30" s="107" t="n">
        <f aca="false">SUMIFS($E$4:$E$9,$B$4:$B$9,$P30,$D$4:$D$9,"&lt;&gt;"&amp;$P$31)+SUMIFS($G$4:$G$9,$B$4:$B$9,"&lt;&gt;"&amp;$P$31,$D$4:$D$9,$P30)</f>
        <v>2</v>
      </c>
      <c r="T30" s="107" t="n">
        <f aca="false">SUMIFS($G$4:$G$9,$B$4:$B$9,$P30,$D$4:$D$9,"&lt;&gt;"&amp;$P$31)+SUMIFS($E$4:$E$9,$B$4:$B$9,"&lt;&gt;"&amp;$P$31,$D$4:$D$9,$P30)</f>
        <v>6</v>
      </c>
      <c r="U30" s="107"/>
      <c r="V30" s="763" t="n">
        <f aca="false">Q30*FactorPts+(GDzero+R30)*FactorGD+S30*FactorFor</f>
        <v>46020</v>
      </c>
      <c r="W30" s="107" t="n">
        <f aca="false">RANK(V30,V$28:V$30,1)</f>
        <v>1</v>
      </c>
      <c r="X30" s="107" t="n">
        <f aca="false">IF(AND($Q$4=$Q$6,$Q$4=$Q$7,$Q$4&lt;&gt;$Q$5),W30,0)</f>
        <v>0</v>
      </c>
      <c r="Y30" s="107" t="str">
        <f aca="false">IF(AND(V30=V28,V30&lt;&gt;V29),IF(AB30&gt;AB28,3,IF(AB30=AB28,1,0)),IF(AND(V30=V29,V30&lt;&gt;V28),IF(AC30&gt;AC29,3,IF(AC30=AC29,1,0)),""))</f>
        <v/>
      </c>
      <c r="Z30" s="107" t="str">
        <f aca="false">IF(X30&gt;0,Y30,"")</f>
        <v/>
      </c>
      <c r="AA30" s="769"/>
      <c r="AB30" s="107" t="n">
        <f aca="false">$H$21</f>
        <v>1</v>
      </c>
      <c r="AC30" s="743" t="n">
        <f aca="false">$J$21</f>
        <v>1</v>
      </c>
      <c r="AD30" s="107" t="n">
        <f aca="false">IF(AND($AF$16,$AD$4=$AD$6,$AD$4=$AD$7,$AD$4&lt;&gt;$AD$5),W30,0)</f>
        <v>0</v>
      </c>
      <c r="AE30" s="107" t="str">
        <f aca="false">IF(AD30&gt;0,Y30,"")</f>
        <v/>
      </c>
    </row>
    <row r="31" customFormat="false" ht="14.25" hidden="false" customHeight="true" outlineLevel="0" collapsed="false">
      <c r="O31" s="107"/>
      <c r="P31" s="773" t="str">
        <f aca="false">$P$5</f>
        <v>Scotland</v>
      </c>
      <c r="Q31" s="774"/>
      <c r="R31" s="774"/>
      <c r="S31" s="774"/>
      <c r="T31" s="774"/>
      <c r="U31" s="774"/>
      <c r="V31" s="43"/>
      <c r="W31" s="43"/>
      <c r="X31" s="774"/>
      <c r="Y31" s="774"/>
      <c r="Z31" s="774"/>
      <c r="AA31" s="775"/>
      <c r="AB31" s="774"/>
      <c r="AC31" s="776"/>
      <c r="AD31" s="43"/>
      <c r="AE31" s="774"/>
    </row>
    <row r="32" customFormat="false" ht="14.25" hidden="false" customHeight="true" outlineLevel="0" collapsed="false">
      <c r="O32" s="107"/>
      <c r="Q32" s="43"/>
      <c r="R32" s="43"/>
      <c r="S32" s="43"/>
      <c r="T32" s="43"/>
      <c r="U32" s="43"/>
      <c r="V32" s="43"/>
      <c r="W32" s="43"/>
      <c r="X32" s="774"/>
      <c r="Y32" s="774"/>
      <c r="Z32" s="774"/>
      <c r="AA32" s="775"/>
      <c r="AB32" s="774"/>
      <c r="AC32" s="776"/>
      <c r="AD32" s="43"/>
      <c r="AE32" s="774"/>
    </row>
    <row r="33" customFormat="false" ht="14.25" hidden="false" customHeight="true" outlineLevel="0" collapsed="false">
      <c r="O33" s="107" t="s">
        <v>58</v>
      </c>
      <c r="P33" s="125" t="str">
        <f aca="false">$P$5</f>
        <v>Scotland</v>
      </c>
      <c r="Q33" s="107" t="n">
        <f aca="false">SUMIFS($H$4:$H$9,$B$4:$B$9,$P33,$D$4:$D$9,"&lt;&gt;"&amp;$P$36)+SUMIFS($I$4:$I$9,$B$4:$B$9,"&lt;&gt;"&amp;$P$36,$D$4:$D$9,$P33)</f>
        <v>1</v>
      </c>
      <c r="R33" s="107" t="n">
        <f aca="false">S33-T33</f>
        <v>-1</v>
      </c>
      <c r="S33" s="107" t="n">
        <f aca="false">SUMIFS($E$4:$E$9,$B$4:$B$9,$P33,$D$4:$D$9,"&lt;&gt;"&amp;$P$36)+SUMIFS($G$4:$G$9,$B$4:$B$9,"&lt;&gt;"&amp;$P$36,$D$4:$D$9,$P33)</f>
        <v>3</v>
      </c>
      <c r="T33" s="107" t="n">
        <f aca="false">SUMIFS($G$4:$G$9,$B$4:$B$9,$P33,$D$4:$D$9,"&lt;&gt;"&amp;$P$36)+SUMIFS($E$4:$E$9,$B$4:$B$9,"&lt;&gt;"&amp;$P$36,$D$4:$D$9,$P33)</f>
        <v>4</v>
      </c>
      <c r="U33" s="107"/>
      <c r="V33" s="763" t="n">
        <f aca="false">Q33*FactorPts+(GDzero+R33)*FactorGD+S33*FactorFor</f>
        <v>10049030</v>
      </c>
      <c r="W33" s="107" t="n">
        <f aca="false">RANK(V33,V$33:V$35,1)</f>
        <v>1</v>
      </c>
      <c r="X33" s="107" t="n">
        <f aca="false">IF(AND($Q$5=$Q$6,$Q$5=$Q$7,$Q$5&lt;&gt;$Q$4),W33,0)</f>
        <v>0</v>
      </c>
      <c r="Y33" s="107" t="n">
        <f aca="false">IF(AND(V33=V34,V33&lt;&gt;V35),IF(AA33&gt;AA34,3,IF(AA33=AA34,1,0)),IF(AND(V33=V35,V33&lt;&gt;V34),IF(AB33&gt;AB35,3,IF(AB33=AB35,1,0)),""))</f>
        <v>1</v>
      </c>
      <c r="Z33" s="107" t="str">
        <f aca="false">IF(X33&gt;0,Y33,"")</f>
        <v/>
      </c>
      <c r="AA33" s="769" t="n">
        <f aca="false">$J$19</f>
        <v>1</v>
      </c>
      <c r="AB33" s="107" t="n">
        <f aca="false">$K$19</f>
        <v>2</v>
      </c>
      <c r="AC33" s="743"/>
      <c r="AD33" s="107" t="n">
        <f aca="false">IF(AND($AF$16,$AD$5=$AD$6,$AD$5=$AD$7,$AD$5&lt;&gt;$AD$4),W33,0)</f>
        <v>0</v>
      </c>
      <c r="AE33" s="107" t="str">
        <f aca="false">IF(AD33&gt;0,Y33,"")</f>
        <v/>
      </c>
    </row>
    <row r="34" customFormat="false" ht="14.25" hidden="false" customHeight="true" outlineLevel="0" collapsed="false">
      <c r="O34" s="107" t="s">
        <v>59</v>
      </c>
      <c r="P34" s="125" t="str">
        <f aca="false">$P$6</f>
        <v>Hungary</v>
      </c>
      <c r="Q34" s="107" t="n">
        <f aca="false">SUMIFS($H$4:$H$9,$B$4:$B$9,$P34,$D$4:$D$9,"&lt;&gt;"&amp;$P$36)+SUMIFS($I$4:$I$9,$B$4:$B$9,"&lt;&gt;"&amp;$P$36,$D$4:$D$9,$P34)</f>
        <v>6</v>
      </c>
      <c r="R34" s="107" t="n">
        <f aca="false">S34-T34</f>
        <v>2</v>
      </c>
      <c r="S34" s="107" t="n">
        <f aca="false">SUMIFS($E$4:$E$9,$B$4:$B$9,$P34,$D$4:$D$9,"&lt;&gt;"&amp;$P$36)+SUMIFS($G$4:$G$9,$B$4:$B$9,"&lt;&gt;"&amp;$P$36,$D$4:$D$9,$P34)</f>
        <v>4</v>
      </c>
      <c r="T34" s="107" t="n">
        <f aca="false">SUMIFS($G$4:$G$9,$B$4:$B$9,$P34,$D$4:$D$9,"&lt;&gt;"&amp;$P$36)+SUMIFS($E$4:$E$9,$B$4:$B$9,"&lt;&gt;"&amp;$P$36,$D$4:$D$9,$P34)</f>
        <v>2</v>
      </c>
      <c r="U34" s="107"/>
      <c r="V34" s="763" t="n">
        <f aca="false">Q34*FactorPts+(GDzero+R34)*FactorGD+S34*FactorFor</f>
        <v>60052040</v>
      </c>
      <c r="W34" s="107" t="n">
        <f aca="false">RANK(V34,V$33:V$35,1)</f>
        <v>3</v>
      </c>
      <c r="X34" s="107" t="n">
        <f aca="false">IF(AND($Q$5=$Q$6,$Q$5=$Q$7,$Q$5&lt;&gt;$Q$4),W34,0)</f>
        <v>0</v>
      </c>
      <c r="Y34" s="107" t="str">
        <f aca="false">IF(AND(V34=V33,V34&lt;&gt;V35),IF(AA34&gt;AA33,3,IF(AA34=AA33,1,0)),IF(AND(V34=V35,V34&lt;&gt;V33),IF(AC34&gt;AC35,3,IF(AC34=AC35,1,0)),""))</f>
        <v/>
      </c>
      <c r="Z34" s="107" t="str">
        <f aca="false">IF(X34&gt;0,Y34,"")</f>
        <v/>
      </c>
      <c r="AA34" s="769" t="n">
        <f aca="false">$I$20</f>
        <v>2</v>
      </c>
      <c r="AB34" s="107"/>
      <c r="AC34" s="743" t="n">
        <f aca="false">$K$20</f>
        <v>2</v>
      </c>
      <c r="AD34" s="107" t="n">
        <f aca="false">IF(AND($AF$16,$AD$5=$AD$6,$AD$5=$AD$7,$AD$5&lt;&gt;$AD$4),W34,0)</f>
        <v>0</v>
      </c>
      <c r="AE34" s="107" t="str">
        <f aca="false">IF(AD34&gt;0,Y34,"")</f>
        <v/>
      </c>
    </row>
    <row r="35" customFormat="false" ht="14.25" hidden="false" customHeight="true" outlineLevel="0" collapsed="false">
      <c r="O35" s="107" t="s">
        <v>75</v>
      </c>
      <c r="P35" s="125" t="str">
        <f aca="false">$P$7</f>
        <v>Switzerland</v>
      </c>
      <c r="Q35" s="107" t="n">
        <f aca="false">SUMIFS($H$4:$H$9,$B$4:$B$9,$P35,$D$4:$D$9,"&lt;&gt;"&amp;$P$36)+SUMIFS($I$4:$I$9,$B$4:$B$9,"&lt;&gt;"&amp;$P$36,$D$4:$D$9,$P35)</f>
        <v>1</v>
      </c>
      <c r="R35" s="107" t="n">
        <f aca="false">S35-T35</f>
        <v>-1</v>
      </c>
      <c r="S35" s="107" t="n">
        <f aca="false">SUMIFS($E$4:$E$9,$B$4:$B$9,$P35,$D$4:$D$9,"&lt;&gt;"&amp;$P$36)+SUMIFS($G$4:$G$9,$B$4:$B$9,"&lt;&gt;"&amp;$P$36,$D$4:$D$9,$P35)</f>
        <v>3</v>
      </c>
      <c r="T35" s="107" t="n">
        <f aca="false">SUMIFS($G$4:$G$9,$B$4:$B$9,$P35,$D$4:$D$9,"&lt;&gt;"&amp;$P$36)+SUMIFS($E$4:$E$9,$B$4:$B$9,"&lt;&gt;"&amp;$P$36,$D$4:$D$9,$P35)</f>
        <v>4</v>
      </c>
      <c r="U35" s="107"/>
      <c r="V35" s="763" t="n">
        <f aca="false">Q35*FactorPts+(GDzero+R35)*FactorGD+S35*FactorFor</f>
        <v>10049030</v>
      </c>
      <c r="W35" s="107" t="n">
        <f aca="false">RANK(V35,V$33:V$35,1)</f>
        <v>1</v>
      </c>
      <c r="X35" s="107" t="n">
        <f aca="false">IF(AND($Q$5=$Q$6,$Q$5=$Q$7,$Q$5&lt;&gt;$Q$4),W35,0)</f>
        <v>0</v>
      </c>
      <c r="Y35" s="107" t="n">
        <f aca="false">IF(AND(V35=V33,V35&lt;&gt;V34),IF(AB35&gt;AB33,3,IF(AB35=AB33,1,0)),IF(AND(V35=V34,V35&lt;&gt;V33),IF(AC35&gt;AC34,3,IF(AC35=AC34,1,0)),""))</f>
        <v>1</v>
      </c>
      <c r="Z35" s="107" t="str">
        <f aca="false">IF(X35&gt;0,Y35,"")</f>
        <v/>
      </c>
      <c r="AA35" s="777"/>
      <c r="AB35" s="750" t="n">
        <f aca="false">$I$21</f>
        <v>2</v>
      </c>
      <c r="AC35" s="752" t="n">
        <f aca="false">$J$21</f>
        <v>1</v>
      </c>
      <c r="AD35" s="107" t="n">
        <f aca="false">IF(AND($AF$16,$AD$5=$AD$6,$AD$5=$AD$7,$AD$5&lt;&gt;$AD$4),W35,0)</f>
        <v>0</v>
      </c>
      <c r="AE35" s="107" t="str">
        <f aca="false">IF(AD35&gt;0,Y35,"")</f>
        <v/>
      </c>
    </row>
    <row r="36" customFormat="false" ht="14.25" hidden="false" customHeight="true" outlineLevel="0" collapsed="false">
      <c r="O36" s="107"/>
      <c r="P36" s="773" t="str">
        <f aca="false">$P$4</f>
        <v>Germany</v>
      </c>
      <c r="Q36" s="107"/>
      <c r="R36" s="107"/>
      <c r="S36" s="107"/>
      <c r="T36" s="107"/>
      <c r="U36" s="107"/>
    </row>
    <row r="37" customFormat="false" ht="14.25" hidden="false" customHeight="true" outlineLevel="0" collapsed="false">
      <c r="O37" s="107"/>
    </row>
    <row r="38" customFormat="false" ht="14.25" hidden="false" customHeight="true" outlineLevel="0" collapsed="false">
      <c r="O38" s="107"/>
    </row>
    <row r="39" customFormat="false" ht="14.25" hidden="false" customHeight="true" outlineLevel="0" collapsed="false">
      <c r="O39" s="107"/>
    </row>
    <row r="40" customFormat="false" ht="14.25" hidden="false" customHeight="true" outlineLevel="0" collapsed="false">
      <c r="O40" s="107"/>
    </row>
    <row r="41" customFormat="false" ht="14.25" hidden="false" customHeight="true" outlineLevel="0" collapsed="false">
      <c r="O41" s="107"/>
    </row>
    <row r="42" customFormat="false" ht="14.25" hidden="false" customHeight="true" outlineLevel="0" collapsed="false">
      <c r="O42" s="107"/>
    </row>
    <row r="43" customFormat="false" ht="14.25" hidden="false" customHeight="true" outlineLevel="0" collapsed="false">
      <c r="O43" s="107"/>
    </row>
    <row r="44" customFormat="false" ht="14.25" hidden="false" customHeight="true" outlineLevel="0" collapsed="false">
      <c r="O44" s="107"/>
    </row>
    <row r="45" customFormat="false" ht="14.25" hidden="false" customHeight="true" outlineLevel="0" collapsed="false">
      <c r="O45" s="107"/>
    </row>
    <row r="46" customFormat="false" ht="14.25" hidden="false" customHeight="true" outlineLevel="0" collapsed="false">
      <c r="O46" s="107"/>
    </row>
    <row r="47" customFormat="false" ht="14.25" hidden="false" customHeight="true" outlineLevel="0" collapsed="false">
      <c r="O47" s="107"/>
    </row>
    <row r="48" customFormat="false" ht="14.25" hidden="false" customHeight="true" outlineLevel="0" collapsed="false">
      <c r="O48" s="107"/>
    </row>
    <row r="49" customFormat="false" ht="14.25" hidden="false" customHeight="true" outlineLevel="0" collapsed="false">
      <c r="O49" s="107"/>
    </row>
    <row r="50" customFormat="false" ht="14.25" hidden="false" customHeight="true" outlineLevel="0" collapsed="false">
      <c r="O50" s="107"/>
    </row>
    <row r="51" customFormat="false" ht="14.25" hidden="false" customHeight="true" outlineLevel="0" collapsed="false">
      <c r="O51" s="107"/>
    </row>
    <row r="52" customFormat="false" ht="14.25" hidden="false" customHeight="true" outlineLevel="0" collapsed="false">
      <c r="O52" s="107"/>
    </row>
    <row r="53" customFormat="false" ht="14.25" hidden="false" customHeight="true" outlineLevel="0" collapsed="false">
      <c r="O53" s="107"/>
    </row>
    <row r="54" customFormat="false" ht="14.25" hidden="false" customHeight="true" outlineLevel="0" collapsed="false">
      <c r="O54" s="107"/>
    </row>
    <row r="55" customFormat="false" ht="14.25" hidden="false" customHeight="true" outlineLevel="0" collapsed="false">
      <c r="O55" s="107"/>
    </row>
    <row r="56" customFormat="false" ht="14.25" hidden="false" customHeight="true" outlineLevel="0" collapsed="false">
      <c r="O56" s="107"/>
    </row>
    <row r="57" customFormat="false" ht="14.25" hidden="false" customHeight="true" outlineLevel="0" collapsed="false">
      <c r="O57" s="107"/>
    </row>
    <row r="58" customFormat="false" ht="14.25" hidden="false" customHeight="true" outlineLevel="0" collapsed="false">
      <c r="O58" s="107"/>
    </row>
    <row r="59" customFormat="false" ht="14.25" hidden="false" customHeight="true" outlineLevel="0" collapsed="false">
      <c r="O59" s="107"/>
    </row>
    <row r="60" customFormat="false" ht="14.25" hidden="false" customHeight="true" outlineLevel="0" collapsed="false">
      <c r="O60" s="107"/>
    </row>
    <row r="61" customFormat="false" ht="14.25" hidden="false" customHeight="true" outlineLevel="0" collapsed="false">
      <c r="O61" s="107"/>
    </row>
    <row r="62" customFormat="false" ht="14.25" hidden="false" customHeight="true" outlineLevel="0" collapsed="false">
      <c r="O62" s="107"/>
    </row>
    <row r="63" customFormat="false" ht="14.25" hidden="false" customHeight="true" outlineLevel="0" collapsed="false">
      <c r="O63" s="107"/>
    </row>
    <row r="64" customFormat="false" ht="14.25" hidden="false" customHeight="true" outlineLevel="0" collapsed="false">
      <c r="O64" s="107"/>
    </row>
    <row r="65" customFormat="false" ht="14.25" hidden="false" customHeight="true" outlineLevel="0" collapsed="false">
      <c r="O65" s="107"/>
    </row>
    <row r="66" customFormat="false" ht="14.25" hidden="false" customHeight="true" outlineLevel="0" collapsed="false">
      <c r="O66" s="107"/>
    </row>
    <row r="67" customFormat="false" ht="14.25" hidden="false" customHeight="true" outlineLevel="0" collapsed="false">
      <c r="O67" s="107"/>
    </row>
    <row r="68" customFormat="false" ht="14.25" hidden="false" customHeight="true" outlineLevel="0" collapsed="false">
      <c r="O68" s="107"/>
    </row>
    <row r="69" customFormat="false" ht="14.25" hidden="false" customHeight="true" outlineLevel="0" collapsed="false">
      <c r="O69" s="107"/>
    </row>
    <row r="70" customFormat="false" ht="14.25" hidden="false" customHeight="true" outlineLevel="0" collapsed="false">
      <c r="O70" s="107"/>
    </row>
    <row r="71" customFormat="false" ht="14.25" hidden="false" customHeight="true" outlineLevel="0" collapsed="false">
      <c r="O71" s="107"/>
    </row>
    <row r="72" customFormat="false" ht="14.25" hidden="false" customHeight="true" outlineLevel="0" collapsed="false">
      <c r="O72" s="107"/>
    </row>
    <row r="73" customFormat="false" ht="14.25" hidden="false" customHeight="true" outlineLevel="0" collapsed="false">
      <c r="O73" s="107"/>
    </row>
    <row r="74" customFormat="false" ht="14.25" hidden="false" customHeight="true" outlineLevel="0" collapsed="false">
      <c r="O74" s="107"/>
    </row>
    <row r="75" customFormat="false" ht="14.25" hidden="false" customHeight="true" outlineLevel="0" collapsed="false">
      <c r="O75" s="107"/>
    </row>
    <row r="76" customFormat="false" ht="14.25" hidden="false" customHeight="true" outlineLevel="0" collapsed="false">
      <c r="O76" s="107"/>
    </row>
    <row r="77" customFormat="false" ht="14.25" hidden="false" customHeight="true" outlineLevel="0" collapsed="false">
      <c r="O77" s="107"/>
    </row>
    <row r="78" customFormat="false" ht="14.25" hidden="false" customHeight="true" outlineLevel="0" collapsed="false">
      <c r="O78" s="107"/>
    </row>
    <row r="79" customFormat="false" ht="14.25" hidden="false" customHeight="true" outlineLevel="0" collapsed="false">
      <c r="O79" s="107"/>
    </row>
    <row r="80" customFormat="false" ht="14.25" hidden="false" customHeight="true" outlineLevel="0" collapsed="false">
      <c r="O80" s="107"/>
    </row>
    <row r="81" customFormat="false" ht="14.25" hidden="false" customHeight="true" outlineLevel="0" collapsed="false">
      <c r="O81" s="107"/>
    </row>
    <row r="82" customFormat="false" ht="14.25" hidden="false" customHeight="true" outlineLevel="0" collapsed="false">
      <c r="O82" s="107"/>
    </row>
    <row r="83" customFormat="false" ht="14.25" hidden="false" customHeight="true" outlineLevel="0" collapsed="false">
      <c r="O83" s="107"/>
    </row>
    <row r="84" customFormat="false" ht="14.25" hidden="false" customHeight="true" outlineLevel="0" collapsed="false">
      <c r="O84" s="107"/>
    </row>
    <row r="85" customFormat="false" ht="14.25" hidden="false" customHeight="true" outlineLevel="0" collapsed="false">
      <c r="O85" s="107"/>
    </row>
    <row r="86" customFormat="false" ht="14.25" hidden="false" customHeight="true" outlineLevel="0" collapsed="false">
      <c r="O86" s="107"/>
    </row>
    <row r="87" customFormat="false" ht="14.25" hidden="false" customHeight="true" outlineLevel="0" collapsed="false">
      <c r="O87" s="107"/>
    </row>
    <row r="88" customFormat="false" ht="14.25" hidden="false" customHeight="true" outlineLevel="0" collapsed="false">
      <c r="O88" s="107"/>
    </row>
    <row r="89" customFormat="false" ht="14.25" hidden="false" customHeight="true" outlineLevel="0" collapsed="false">
      <c r="O89" s="107"/>
    </row>
    <row r="90" customFormat="false" ht="14.25" hidden="false" customHeight="true" outlineLevel="0" collapsed="false">
      <c r="O90" s="107"/>
    </row>
    <row r="91" customFormat="false" ht="14.25" hidden="false" customHeight="true" outlineLevel="0" collapsed="false">
      <c r="O91" s="107"/>
    </row>
    <row r="92" customFormat="false" ht="14.25" hidden="false" customHeight="true" outlineLevel="0" collapsed="false">
      <c r="O92" s="107"/>
    </row>
    <row r="93" customFormat="false" ht="14.25" hidden="false" customHeight="true" outlineLevel="0" collapsed="false">
      <c r="O93" s="107"/>
    </row>
    <row r="94" customFormat="false" ht="14.25" hidden="false" customHeight="true" outlineLevel="0" collapsed="false">
      <c r="O94" s="107"/>
    </row>
    <row r="95" customFormat="false" ht="14.25" hidden="false" customHeight="true" outlineLevel="0" collapsed="false">
      <c r="O95" s="107"/>
    </row>
    <row r="96" customFormat="false" ht="14.25" hidden="false" customHeight="true" outlineLevel="0" collapsed="false">
      <c r="O96" s="107"/>
    </row>
    <row r="97" customFormat="false" ht="14.25" hidden="false" customHeight="true" outlineLevel="0" collapsed="false">
      <c r="O97" s="107"/>
    </row>
    <row r="98" customFormat="false" ht="14.25" hidden="false" customHeight="true" outlineLevel="0" collapsed="false">
      <c r="O98" s="107"/>
    </row>
    <row r="99" customFormat="false" ht="14.25" hidden="false" customHeight="true" outlineLevel="0" collapsed="false">
      <c r="O99" s="107"/>
    </row>
    <row r="100" customFormat="false" ht="14.25" hidden="false" customHeight="true" outlineLevel="0" collapsed="false">
      <c r="O100" s="107"/>
    </row>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2.25"/>
    <col collapsed="false" customWidth="true" hidden="false" outlineLevel="0" max="2" min="2" style="1" width="13.76"/>
    <col collapsed="false" customWidth="true" hidden="false" outlineLevel="0" max="3" min="3" style="1" width="4.38"/>
    <col collapsed="false" customWidth="true" hidden="false" outlineLevel="0" max="4" min="4" style="1" width="14.13"/>
    <col collapsed="false" customWidth="true" hidden="false" outlineLevel="0" max="5" min="5" style="1" width="5.13"/>
    <col collapsed="false" customWidth="true" hidden="false" outlineLevel="0" max="6" min="6" style="1" width="3.63"/>
    <col collapsed="false" customWidth="true" hidden="false" outlineLevel="0" max="7" min="7" style="1" width="4.63"/>
    <col collapsed="false" customWidth="true" hidden="false" outlineLevel="0" max="9" min="8" style="1" width="5"/>
    <col collapsed="false" customWidth="true" hidden="false" outlineLevel="0" max="10" min="10" style="1" width="4.88"/>
    <col collapsed="false" customWidth="true" hidden="false" outlineLevel="0" max="11" min="11" style="1" width="5.26"/>
    <col collapsed="false" customWidth="true" hidden="false" outlineLevel="0" max="13" min="12" style="1" width="6.25"/>
    <col collapsed="false" customWidth="true" hidden="false" outlineLevel="0" max="14" min="14" style="1" width="3.13"/>
    <col collapsed="false" customWidth="true" hidden="false" outlineLevel="0" max="15" min="15" style="1" width="4.38"/>
    <col collapsed="false" customWidth="true" hidden="false" outlineLevel="0" max="16" min="16" style="1" width="14"/>
    <col collapsed="false" customWidth="true" hidden="false" outlineLevel="0" max="17" min="17" style="1" width="7.25"/>
    <col collapsed="false" customWidth="true" hidden="false" outlineLevel="0" max="18" min="18" style="1" width="5.75"/>
    <col collapsed="false" customWidth="true" hidden="false" outlineLevel="0" max="19" min="19" style="1" width="7.25"/>
    <col collapsed="false" customWidth="true" hidden="false" outlineLevel="0" max="20" min="20" style="1" width="8.25"/>
    <col collapsed="false" customWidth="true" hidden="false" outlineLevel="0" max="21" min="21" style="1" width="5.88"/>
    <col collapsed="false" customWidth="true" hidden="false" outlineLevel="0" max="22" min="22" style="1" width="20.75"/>
    <col collapsed="false" customWidth="true" hidden="false" outlineLevel="0" max="23" min="23" style="1" width="10.75"/>
    <col collapsed="false" customWidth="true" hidden="false" outlineLevel="0" max="25" min="24" style="1" width="10.88"/>
    <col collapsed="false" customWidth="true" hidden="false" outlineLevel="0" max="26" min="26" style="1" width="13"/>
    <col collapsed="false" customWidth="true" hidden="false" outlineLevel="0" max="27" min="27" style="1" width="12.25"/>
    <col collapsed="false" customWidth="true" hidden="false" outlineLevel="0" max="30" min="28" style="1" width="10.88"/>
    <col collapsed="false" customWidth="true" hidden="false" outlineLevel="0" max="31" min="31" style="1" width="7.87"/>
    <col collapsed="false" customWidth="true" hidden="false" outlineLevel="0" max="32" min="32" style="1" width="8.25"/>
    <col collapsed="false" customWidth="true" hidden="false" outlineLevel="0" max="33" min="33" style="1" width="10.88"/>
  </cols>
  <sheetData>
    <row r="1" customFormat="false" ht="14.25" hidden="false" customHeight="true" outlineLevel="0" collapsed="false">
      <c r="A1" s="717"/>
      <c r="B1" s="718" t="str">
        <f aca="false">VLOOKUP($Q$1,References!$B$5:$D$10,2,0)</f>
        <v>E</v>
      </c>
      <c r="D1" s="718" t="str">
        <f aca="false">VLOOKUP($Q$1,References!$B$5:$D$10,3,0)</f>
        <v>F</v>
      </c>
      <c r="O1" s="107"/>
      <c r="P1" s="719" t="s">
        <v>603</v>
      </c>
      <c r="Q1" s="720" t="s">
        <v>62</v>
      </c>
    </row>
    <row r="2" customFormat="false" ht="8.25" hidden="false" customHeight="true" outlineLevel="0" collapsed="false">
      <c r="O2" s="107"/>
    </row>
    <row r="3" customFormat="false" ht="14.25" hidden="false" customHeight="true" outlineLevel="0" collapsed="false">
      <c r="B3" s="598" t="s">
        <v>1770</v>
      </c>
      <c r="C3" s="598"/>
      <c r="D3" s="598"/>
      <c r="E3" s="598" t="s">
        <v>54</v>
      </c>
      <c r="F3" s="598"/>
      <c r="G3" s="598"/>
      <c r="H3" s="598" t="s">
        <v>70</v>
      </c>
      <c r="I3" s="598"/>
      <c r="J3" s="598" t="s">
        <v>1771</v>
      </c>
      <c r="K3" s="598"/>
      <c r="L3" s="598"/>
      <c r="M3" s="598" t="s">
        <v>1772</v>
      </c>
      <c r="N3" s="600"/>
      <c r="O3" s="596"/>
      <c r="P3" s="597"/>
      <c r="Q3" s="598" t="s">
        <v>70</v>
      </c>
      <c r="R3" s="598" t="s">
        <v>71</v>
      </c>
      <c r="S3" s="598" t="s">
        <v>72</v>
      </c>
      <c r="T3" s="598" t="s">
        <v>73</v>
      </c>
      <c r="U3" s="598" t="s">
        <v>632</v>
      </c>
      <c r="V3" s="598" t="s">
        <v>1690</v>
      </c>
      <c r="W3" s="598" t="s">
        <v>69</v>
      </c>
      <c r="X3" s="598" t="s">
        <v>1773</v>
      </c>
      <c r="Y3" s="598" t="s">
        <v>1774</v>
      </c>
      <c r="Z3" s="598" t="s">
        <v>1775</v>
      </c>
      <c r="AA3" s="598" t="s">
        <v>1776</v>
      </c>
      <c r="AB3" s="598" t="s">
        <v>1691</v>
      </c>
      <c r="AC3" s="598" t="s">
        <v>1777</v>
      </c>
      <c r="AD3" s="598" t="s">
        <v>1778</v>
      </c>
      <c r="AE3" s="598" t="s">
        <v>1779</v>
      </c>
      <c r="AF3" s="598" t="s">
        <v>1692</v>
      </c>
    </row>
    <row r="4" customFormat="false" ht="14.25" hidden="false" customHeight="true" outlineLevel="0" collapsed="false">
      <c r="B4" s="721" t="str">
        <f aca="true">INDIRECT("'"&amp;References!$A$1&amp;"'!"&amp;$B$1&amp;References!$G5)</f>
        <v>Spain</v>
      </c>
      <c r="C4" s="722" t="s">
        <v>74</v>
      </c>
      <c r="D4" s="723" t="str">
        <f aca="true">INDIRECT("'"&amp;References!$A$1&amp;"'!"&amp;$D$1&amp;References!$G5)</f>
        <v>Croatia</v>
      </c>
      <c r="E4" s="721" t="n">
        <f aca="true">IF(OR(INDIRECT("'"&amp;References!$A$1&amp;"'!"&amp;$B$1&amp;References!$H5)="",INDIRECT("'"&amp;References!$A$1&amp;"'!"&amp;$D$1&amp;References!$H5)=""),"",INDIRECT("'"&amp;References!$A$1&amp;"'!"&amp;$B$1&amp;References!$H5))</f>
        <v>2</v>
      </c>
      <c r="F4" s="722" t="s">
        <v>74</v>
      </c>
      <c r="G4" s="724" t="n">
        <f aca="true">IF(OR(INDIRECT("'"&amp;References!$A$1&amp;"'!"&amp;$B$1&amp;References!$H5)="",INDIRECT("'"&amp;References!$A$1&amp;"'!"&amp;$D$1&amp;References!$H5)=""),"",INDIRECT("'"&amp;References!$A$1&amp;"'!"&amp;$D$1&amp;References!$H5))</f>
        <v>2</v>
      </c>
      <c r="H4" s="107" t="n">
        <f aca="false">IF($M4&gt;0,IF($E4&gt;$G4,3,IF($E4=$G4,1,0)),0)</f>
        <v>1</v>
      </c>
      <c r="I4" s="107" t="n">
        <f aca="false">IF($M4&gt;0,IF($E4&lt;$G4,3,IF($E4=$G4,1,0)),0)</f>
        <v>1</v>
      </c>
      <c r="L4" s="33"/>
      <c r="M4" s="107" t="n">
        <f aca="false">IF(AND($E4&lt;&gt;"",$G4&lt;&gt;""),1,0)</f>
        <v>1</v>
      </c>
      <c r="N4" s="107"/>
      <c r="O4" s="107" t="s">
        <v>58</v>
      </c>
      <c r="P4" s="725" t="str">
        <f aca="false">VLOOKUP($Q$1&amp;ROW($A1),Groups!$B$7:$D$35,3,0)</f>
        <v>Spain</v>
      </c>
      <c r="Q4" s="107" t="n">
        <f aca="false">SUMIF($B$4:$B$9,P4,$H$4:$H$9)+SUMIF($D$4:$D$9,P4,$I$4:$I$9)</f>
        <v>5</v>
      </c>
      <c r="R4" s="107" t="n">
        <f aca="false">S4-T4</f>
        <v>3</v>
      </c>
      <c r="S4" s="107" t="n">
        <f aca="false">SUMIF($B$4:$B$9,$P4,$E$4:$E$9)+SUMIF($D$4:$D$9,$P4,$G$4:$G$9)</f>
        <v>7</v>
      </c>
      <c r="T4" s="107" t="n">
        <f aca="false">SUMIF($B$4:$B$9,$P4,$G$4:$G$9)+SUMIF($D$4:$D$9,$P4,$E$4:$E$9)</f>
        <v>4</v>
      </c>
      <c r="U4" s="107" t="n">
        <f aca="false">COUNTIFS($B$4:$B$9,$P4,$H$4:$H$9,"=3")+COUNTIFS($D$4:$D$9,$P4,$I$4:$I$9,"=3")</f>
        <v>1</v>
      </c>
      <c r="V4" s="726" t="n">
        <f aca="false">$Q4*FactorPts+(GDzero+$R4)*FactorGD+$S4*FactorFor+$U4*FactorWins+$W4*FactorDirC3+$X4*FactorDirC2+$Y4*FactorDirC43+$Z4*FactorDirC42+$AA4*FactorDirC42+$AB4*FactorFairPlay+$AE4*FactorPenalty+(100-$AF4)*($M$10&gt;0)*FactorRank+(8-ROW())*FactorRow</f>
        <v>53053070.0010974</v>
      </c>
      <c r="W4" s="107" t="n">
        <f aca="false">SUMIFS($X$18:$X$35,$P$18:$P$35,$P4)</f>
        <v>3</v>
      </c>
      <c r="X4" s="107" t="n">
        <f aca="false">IF($L18="",0,$L18)+SUMIFS($Z$18:$Z$35,$P$18:$P$35,$P4)</f>
        <v>0</v>
      </c>
      <c r="Y4" s="125" t="n">
        <f aca="false">SUMIFS($AD$18:$AD$35,$P$18:$P$35,$P4)</f>
        <v>0</v>
      </c>
      <c r="Z4" s="125" t="n">
        <f aca="false">SUMIFS($AE$18:$AE$35,$P$18:$P$35,$P4)</f>
        <v>0</v>
      </c>
      <c r="AA4" s="107" t="n">
        <f aca="false">IF($M18="",0,$M18)</f>
        <v>0</v>
      </c>
      <c r="AB4" s="107" t="n">
        <f aca="false">SUMIFS(FairPlayPoints1,FairPlayTeams1,$P4)+SUMIFS(FairPlayPoints2,FairPlayTeams2,$P4)</f>
        <v>0</v>
      </c>
      <c r="AC4" s="727" t="b">
        <f aca="false">(Q4+T4&gt;0)</f>
        <v>1</v>
      </c>
      <c r="AD4" s="728" t="n">
        <f aca="false">$Q4*FactorPts+(GDzero+$R4)*FactorGD+$S4*FactorFor</f>
        <v>50053070</v>
      </c>
      <c r="AE4" s="107" t="n">
        <f aca="false">IF(OR(AND($Y$11&gt;0,OR(AND($B$8=$P4,$J$8&gt;$L$8),AND($D$8=$P4,$J$8&lt;$L$8))),AND($Y$12&gt;0,OR(AND($B$9=$P4,$J$9&gt;$L$9),AND($D$9=$P4,$J$9&lt;$L$9)))),1,0)</f>
        <v>0</v>
      </c>
      <c r="AF4" s="107" t="n">
        <f aca="false" t="array" ref="AF4:AF4">INDEX(Language!$D$5:$D$63,MATCH($P4,Language!$E$5:$E$63,0),1)</f>
        <v>3</v>
      </c>
      <c r="AG4" s="107"/>
    </row>
    <row r="5" customFormat="false" ht="14.25" hidden="false" customHeight="true" outlineLevel="0" collapsed="false">
      <c r="B5" s="721" t="str">
        <f aca="true">INDIRECT("'"&amp;References!$A$1&amp;"'!"&amp;$B$1&amp;References!$G6)</f>
        <v>Italy</v>
      </c>
      <c r="C5" s="722" t="s">
        <v>74</v>
      </c>
      <c r="D5" s="723" t="str">
        <f aca="true">INDIRECT("'"&amp;References!$A$1&amp;"'!"&amp;$D$1&amp;References!$G6)</f>
        <v>Albania</v>
      </c>
      <c r="E5" s="721" t="n">
        <f aca="true">IF(OR(INDIRECT("'"&amp;References!$A$1&amp;"'!"&amp;$B$1&amp;References!$H6)="",INDIRECT("'"&amp;References!$A$1&amp;"'!"&amp;$D$1&amp;References!$H6)=""),"",INDIRECT("'"&amp;References!$A$1&amp;"'!"&amp;$B$1&amp;References!$H6))</f>
        <v>2</v>
      </c>
      <c r="F5" s="722" t="s">
        <v>74</v>
      </c>
      <c r="G5" s="724" t="n">
        <f aca="true">IF(OR(INDIRECT("'"&amp;References!$A$1&amp;"'!"&amp;$B$1&amp;References!$H6)="",INDIRECT("'"&amp;References!$A$1&amp;"'!"&amp;$D$1&amp;References!$H6)=""),"",INDIRECT("'"&amp;References!$A$1&amp;"'!"&amp;$D$1&amp;References!$H6))</f>
        <v>1</v>
      </c>
      <c r="H5" s="107" t="n">
        <f aca="false">IF($M5&gt;0,IF($E5&gt;$G5,3,IF($E5=$G5,1,0)),0)</f>
        <v>3</v>
      </c>
      <c r="I5" s="107" t="n">
        <f aca="false">IF($M5&gt;0,IF($E5&lt;$G5,3,IF($E5=$G5,1,0)),0)</f>
        <v>0</v>
      </c>
      <c r="L5" s="33"/>
      <c r="M5" s="107" t="n">
        <f aca="false">IF(AND($E5&lt;&gt;"",$G5&lt;&gt;""),1,0)</f>
        <v>1</v>
      </c>
      <c r="N5" s="107"/>
      <c r="O5" s="107" t="s">
        <v>59</v>
      </c>
      <c r="P5" s="725" t="str">
        <f aca="false">VLOOKUP($Q$1&amp;ROW($A2),Groups!$B$7:$D$35,3,0)</f>
        <v>Croatia</v>
      </c>
      <c r="Q5" s="107" t="n">
        <f aca="false">SUMIF($B$4:$B$9,P5,$H$4:$H$9)+SUMIF($D$4:$D$9,P5,$I$4:$I$9)</f>
        <v>5</v>
      </c>
      <c r="R5" s="107" t="n">
        <f aca="false">S5-T5</f>
        <v>1</v>
      </c>
      <c r="S5" s="107" t="n">
        <f aca="false">SUMIF($B$4:$B$9,$P5,$E$4:$E$9)+SUMIF($D$4:$D$9,$P5,$G$4:$G$9)</f>
        <v>6</v>
      </c>
      <c r="T5" s="107" t="n">
        <f aca="false">SUMIF($B$4:$B$9,$P5,$G$4:$G$9)+SUMIF($D$4:$D$9,$P5,$E$4:$E$9)</f>
        <v>5</v>
      </c>
      <c r="U5" s="107" t="n">
        <f aca="false">COUNTIFS($B$4:$B$9,$P5,$H$4:$H$9,"=3")+COUNTIFS($D$4:$D$9,$P5,$I$4:$I$9,"=3")</f>
        <v>1</v>
      </c>
      <c r="V5" s="726" t="n">
        <f aca="false">$Q5*FactorPts+(GDzero+$R5)*FactorGD+$S5*FactorFor+$U5*FactorWins+$W5*FactorDirC3+$X5*FactorDirC2+$Y5*FactorDirC43+$Z5*FactorDirC42+$AA5*FactorDirC42+$AB5*FactorFairPlay+$AE5*FactorPenalty+(100-$AF5)*($M$10&gt;0)*FactorRank+(8-ROW())*FactorRow</f>
        <v>51151060.0010863</v>
      </c>
      <c r="W5" s="107" t="n">
        <f aca="false">SUMIFS($X$18:$X$35,$P$18:$P$35,$P5)</f>
        <v>1</v>
      </c>
      <c r="X5" s="107" t="n">
        <f aca="false">IF($L19="",0,$L19)+SUMIFS($Z$18:$Z$35,$P$18:$P$35,$P5)</f>
        <v>1</v>
      </c>
      <c r="Y5" s="125" t="n">
        <f aca="false">SUMIFS($AD$18:$AD$35,$P$18:$P$35,$P5)</f>
        <v>0</v>
      </c>
      <c r="Z5" s="125" t="n">
        <f aca="false">SUMIFS($AE$18:$AE$35,$P$18:$P$35,$P5)</f>
        <v>0</v>
      </c>
      <c r="AA5" s="107" t="n">
        <f aca="false">IF($M19="",0,$M19)</f>
        <v>0</v>
      </c>
      <c r="AB5" s="107" t="n">
        <f aca="false">SUMIFS(FairPlayPoints1,FairPlayTeams1,$P5)+SUMIFS(FairPlayPoints2,FairPlayTeams2,$P5)</f>
        <v>0</v>
      </c>
      <c r="AC5" s="727" t="b">
        <f aca="false">(Q5+T5&gt;0)</f>
        <v>1</v>
      </c>
      <c r="AD5" s="728" t="n">
        <f aca="false">$Q5*FactorPts+(GDzero+$R5)*FactorGD+$S5*FactorFor</f>
        <v>50051060</v>
      </c>
      <c r="AE5" s="107" t="n">
        <f aca="false">IF(OR(AND($Y$11&gt;0,OR(AND($B$8=$P5,$J$8&gt;$L$8),AND($D$8=$P5,$J$8&lt;$L$8))),AND($Y$12&gt;0,OR(AND($B$9=$P5,$J$9&gt;$L$9),AND($D$9=$P5,$J$9&lt;$L$9)))),1,0)</f>
        <v>0</v>
      </c>
      <c r="AF5" s="107" t="n">
        <f aca="false" t="array" ref="AF5:AF5">INDEX(Language!$D$5:$D$63,MATCH($P5,Language!$E$5:$E$63,0),1)</f>
        <v>14</v>
      </c>
    </row>
    <row r="6" customFormat="false" ht="14.25" hidden="false" customHeight="true" outlineLevel="0" collapsed="false">
      <c r="B6" s="721" t="str">
        <f aca="true">INDIRECT("'"&amp;References!$A$1&amp;"'!"&amp;$B$1&amp;References!$G7)</f>
        <v>Croatia</v>
      </c>
      <c r="C6" s="722" t="s">
        <v>74</v>
      </c>
      <c r="D6" s="723" t="str">
        <f aca="true">INDIRECT("'"&amp;References!$A$1&amp;"'!"&amp;$D$1&amp;References!$G7)</f>
        <v>Albania</v>
      </c>
      <c r="E6" s="721" t="n">
        <f aca="true">IF(OR(INDIRECT("'"&amp;References!$A$1&amp;"'!"&amp;$B$1&amp;References!$H7)="",INDIRECT("'"&amp;References!$A$1&amp;"'!"&amp;$D$1&amp;References!$H7)=""),"",INDIRECT("'"&amp;References!$A$1&amp;"'!"&amp;$B$1&amp;References!$H7))</f>
        <v>3</v>
      </c>
      <c r="F6" s="722" t="s">
        <v>74</v>
      </c>
      <c r="G6" s="724" t="n">
        <f aca="true">IF(OR(INDIRECT("'"&amp;References!$A$1&amp;"'!"&amp;$B$1&amp;References!$H7)="",INDIRECT("'"&amp;References!$A$1&amp;"'!"&amp;$D$1&amp;References!$H7)=""),"",INDIRECT("'"&amp;References!$A$1&amp;"'!"&amp;$D$1&amp;References!$H7))</f>
        <v>2</v>
      </c>
      <c r="H6" s="107" t="n">
        <f aca="false">IF($M6&gt;0,IF($E6&gt;$G6,3,IF($E6=$G6,1,0)),0)</f>
        <v>3</v>
      </c>
      <c r="I6" s="107" t="n">
        <f aca="false">IF($M6&gt;0,IF($E6&lt;$G6,3,IF($E6=$G6,1,0)),0)</f>
        <v>0</v>
      </c>
      <c r="L6" s="33"/>
      <c r="M6" s="107" t="n">
        <f aca="false">IF(AND($E6&lt;&gt;"",$G6&lt;&gt;""),1,0)</f>
        <v>1</v>
      </c>
      <c r="N6" s="107"/>
      <c r="O6" s="107" t="s">
        <v>75</v>
      </c>
      <c r="P6" s="725" t="str">
        <f aca="false">VLOOKUP($Q$1&amp;ROW($A3),Groups!$B$7:$D$35,3,0)</f>
        <v>Italy</v>
      </c>
      <c r="Q6" s="107" t="n">
        <f aca="false">SUMIF($B$4:$B$9,P6,$H$4:$H$9)+SUMIF($D$4:$D$9,P6,$I$4:$I$9)</f>
        <v>5</v>
      </c>
      <c r="R6" s="107" t="n">
        <f aca="false">S6-T6</f>
        <v>1</v>
      </c>
      <c r="S6" s="107" t="n">
        <f aca="false">SUMIF($B$4:$B$9,$P6,$E$4:$E$9)+SUMIF($D$4:$D$9,$P6,$G$4:$G$9)</f>
        <v>5</v>
      </c>
      <c r="T6" s="107" t="n">
        <f aca="false">SUMIF($B$4:$B$9,$P6,$G$4:$G$9)+SUMIF($D$4:$D$9,$P6,$E$4:$E$9)</f>
        <v>4</v>
      </c>
      <c r="U6" s="107" t="n">
        <f aca="false">COUNTIFS($B$4:$B$9,$P6,$H$4:$H$9,"=3")+COUNTIFS($D$4:$D$9,$P6,$I$4:$I$9,"=3")</f>
        <v>1</v>
      </c>
      <c r="V6" s="726" t="n">
        <f aca="false">$Q6*FactorPts+(GDzero+$R6)*FactorGD+$S6*FactorFor+$U6*FactorWins+$W6*FactorDirC3+$X6*FactorDirC2+$Y6*FactorDirC43+$Z6*FactorDirC42+$AA6*FactorDirC42+$AB6*FactorFairPlay+$AE6*FactorPenalty+(100-$AF6)*($M$10&gt;0)*FactorRank+(8-ROW())*FactorRow</f>
        <v>51151050.0010822</v>
      </c>
      <c r="W6" s="107" t="n">
        <f aca="false">SUMIFS($X$18:$X$35,$P$18:$P$35,$P6)</f>
        <v>1</v>
      </c>
      <c r="X6" s="107" t="n">
        <f aca="false">IF($L20="",0,$L20)+SUMIFS($Z$18:$Z$35,$P$18:$P$35,$P6)</f>
        <v>1</v>
      </c>
      <c r="Y6" s="125" t="n">
        <f aca="false">SUMIFS($AD$18:$AD$35,$P$18:$P$35,$P6)</f>
        <v>0</v>
      </c>
      <c r="Z6" s="125" t="n">
        <f aca="false">SUMIFS($AE$18:$AE$35,$P$18:$P$35,$P6)</f>
        <v>0</v>
      </c>
      <c r="AA6" s="107" t="n">
        <f aca="false">IF($M20="",0,$M20)</f>
        <v>0</v>
      </c>
      <c r="AB6" s="107" t="n">
        <f aca="false">SUMIFS(FairPlayPoints1,FairPlayTeams1,$P6)+SUMIFS(FairPlayPoints2,FairPlayTeams2,$P6)</f>
        <v>0</v>
      </c>
      <c r="AC6" s="727" t="b">
        <f aca="false">(Q6+T6&gt;0)</f>
        <v>1</v>
      </c>
      <c r="AD6" s="728" t="n">
        <f aca="false">$Q6*FactorPts+(GDzero+$R6)*FactorGD+$S6*FactorFor</f>
        <v>50051050</v>
      </c>
      <c r="AE6" s="107" t="n">
        <f aca="false">IF(OR(AND($Y$11&gt;0,OR(AND($B$8=$P6,$J$8&gt;$L$8),AND($D$8=$P6,$J$8&lt;$L$8))),AND($Y$12&gt;0,OR(AND($B$9=$P6,$J$9&gt;$L$9),AND($D$9=$P6,$J$9&lt;$L$9)))),1,0)</f>
        <v>0</v>
      </c>
      <c r="AF6" s="107" t="n">
        <f aca="false" t="array" ref="AF6:AF6">INDEX(Language!$D$5:$D$63,MATCH($P6,Language!$E$5:$E$63,0),1)</f>
        <v>18</v>
      </c>
    </row>
    <row r="7" customFormat="false" ht="14.25" hidden="false" customHeight="true" outlineLevel="0" collapsed="false">
      <c r="B7" s="721" t="str">
        <f aca="true">INDIRECT("'"&amp;References!$A$1&amp;"'!"&amp;$B$1&amp;References!$G8)</f>
        <v>Spain</v>
      </c>
      <c r="C7" s="722" t="s">
        <v>74</v>
      </c>
      <c r="D7" s="723" t="str">
        <f aca="true">INDIRECT("'"&amp;References!$A$1&amp;"'!"&amp;$D$1&amp;References!$G8)</f>
        <v>Italy</v>
      </c>
      <c r="E7" s="721" t="n">
        <f aca="true">IF(OR(INDIRECT("'"&amp;References!$A$1&amp;"'!"&amp;$B$1&amp;References!$H8)="",INDIRECT("'"&amp;References!$A$1&amp;"'!"&amp;$D$1&amp;References!$H8)=""),"",INDIRECT("'"&amp;References!$A$1&amp;"'!"&amp;$B$1&amp;References!$H8))</f>
        <v>2</v>
      </c>
      <c r="F7" s="722" t="s">
        <v>74</v>
      </c>
      <c r="G7" s="724" t="n">
        <f aca="true">IF(OR(INDIRECT("'"&amp;References!$A$1&amp;"'!"&amp;$B$1&amp;References!$H8)="",INDIRECT("'"&amp;References!$A$1&amp;"'!"&amp;$D$1&amp;References!$H8)=""),"",INDIRECT("'"&amp;References!$A$1&amp;"'!"&amp;$D$1&amp;References!$H8))</f>
        <v>2</v>
      </c>
      <c r="H7" s="107" t="n">
        <f aca="false">IF($M7&gt;0,IF($E7&gt;$G7,3,IF($E7=$G7,1,0)),0)</f>
        <v>1</v>
      </c>
      <c r="I7" s="107" t="n">
        <f aca="false">IF($M7&gt;0,IF($E7&lt;$G7,3,IF($E7=$G7,1,0)),0)</f>
        <v>1</v>
      </c>
      <c r="L7" s="33"/>
      <c r="M7" s="107" t="n">
        <f aca="false">IF(AND($E7&lt;&gt;"",$G7&lt;&gt;""),1,0)</f>
        <v>1</v>
      </c>
      <c r="N7" s="107"/>
      <c r="O7" s="107" t="s">
        <v>76</v>
      </c>
      <c r="P7" s="725" t="str">
        <f aca="false">VLOOKUP($Q$1&amp;ROW($A4),Groups!$B$7:$D$35,3,0)</f>
        <v>Albania</v>
      </c>
      <c r="Q7" s="107" t="n">
        <f aca="false">SUMIF($B$4:$B$9,P7,$H$4:$H$9)+SUMIF($D$4:$D$9,P7,$I$4:$I$9)</f>
        <v>0</v>
      </c>
      <c r="R7" s="107" t="n">
        <f aca="false">S7-T7</f>
        <v>-5</v>
      </c>
      <c r="S7" s="107" t="n">
        <f aca="false">SUMIF($B$4:$B$9,$P7,$E$4:$E$9)+SUMIF($D$4:$D$9,$P7,$G$4:$G$9)</f>
        <v>3</v>
      </c>
      <c r="T7" s="107" t="n">
        <f aca="false">SUMIF($B$4:$B$9,$P7,$G$4:$G$9)+SUMIF($D$4:$D$9,$P7,$E$4:$E$9)</f>
        <v>8</v>
      </c>
      <c r="U7" s="107" t="n">
        <f aca="false">COUNTIFS($B$4:$B$9,$P7,$H$4:$H$9,"=3")+COUNTIFS($D$4:$D$9,$P7,$I$4:$I$9,"=3")</f>
        <v>0</v>
      </c>
      <c r="V7" s="726" t="n">
        <f aca="false">$Q7*FactorPts+(GDzero+$R7)*FactorGD+$S7*FactorFor+$U7*FactorWins+$W7*FactorDirC3+$X7*FactorDirC2+$Y7*FactorDirC43+$Z7*FactorDirC42+$AA7*FactorDirC42+$AB7*FactorFairPlay+$AE7*FactorPenalty+(100-$AF7)*($M$10&gt;0)*FactorRank+(8-ROW())*FactorRow</f>
        <v>45030.0000901</v>
      </c>
      <c r="W7" s="107" t="n">
        <f aca="false">SUMIFS($X$18:$X$35,$P$18:$P$35,$P7)</f>
        <v>0</v>
      </c>
      <c r="X7" s="107" t="n">
        <f aca="false">IF($L21="",0,$L21)+SUMIFS($Z$18:$Z$35,$P$18:$P$35,$P7)</f>
        <v>0</v>
      </c>
      <c r="Y7" s="125" t="n">
        <f aca="false">SUMIFS($AD$18:$AD$35,$P$18:$P$35,$P7)</f>
        <v>0</v>
      </c>
      <c r="Z7" s="125" t="n">
        <f aca="false">SUMIFS($AE$18:$AE$35,$P$18:$P$35,$P7)</f>
        <v>0</v>
      </c>
      <c r="AA7" s="107" t="n">
        <f aca="false">IF($M21="",0,$M21)</f>
        <v>0</v>
      </c>
      <c r="AB7" s="107" t="n">
        <f aca="false">SUMIFS(FairPlayPoints1,FairPlayTeams1,$P7)+SUMIFS(FairPlayPoints2,FairPlayTeams2,$P7)</f>
        <v>0</v>
      </c>
      <c r="AC7" s="727" t="b">
        <f aca="false">(Q7+T7&gt;0)</f>
        <v>1</v>
      </c>
      <c r="AD7" s="728" t="n">
        <f aca="false">$Q7*FactorPts+(GDzero+$R7)*FactorGD+$S7*FactorFor</f>
        <v>45030</v>
      </c>
      <c r="AE7" s="107" t="n">
        <f aca="false">IF(OR(AND($Y$11&gt;0,OR(AND($B$8=$P7,$J$8&gt;$L$8),AND($D$8=$P7,$J$8&lt;$L$8))),AND($Y$12&gt;0,OR(AND($B$9=$P7,$J$9&gt;$L$9),AND($D$9=$P7,$J$9&lt;$L$9)))),1,0)</f>
        <v>0</v>
      </c>
      <c r="AF7" s="107" t="n">
        <f aca="false" t="array" ref="AF7:AF7">INDEX(Language!$D$5:$D$63,MATCH($P7,Language!$E$5:$E$63,0),1)</f>
        <v>10</v>
      </c>
    </row>
    <row r="8" customFormat="false" ht="14.25" hidden="false" customHeight="true" outlineLevel="0" collapsed="false">
      <c r="B8" s="721" t="str">
        <f aca="true">INDIRECT("'"&amp;References!$A$1&amp;"'!"&amp;$B$1&amp;References!$G9)</f>
        <v>Albania</v>
      </c>
      <c r="C8" s="722" t="s">
        <v>74</v>
      </c>
      <c r="D8" s="723" t="str">
        <f aca="true">INDIRECT("'"&amp;References!$A$1&amp;"'!"&amp;$D$1&amp;References!$G9)</f>
        <v>Spain</v>
      </c>
      <c r="E8" s="721" t="n">
        <f aca="true">IF(OR(INDIRECT("'"&amp;References!$A$1&amp;"'!"&amp;$B$1&amp;References!$H9)="",INDIRECT("'"&amp;References!$A$1&amp;"'!"&amp;$D$1&amp;References!$H9)=""),"",INDIRECT("'"&amp;References!$A$1&amp;"'!"&amp;$B$1&amp;References!$H9))</f>
        <v>0</v>
      </c>
      <c r="F8" s="722" t="s">
        <v>74</v>
      </c>
      <c r="G8" s="724" t="n">
        <f aca="true">IF(OR(INDIRECT("'"&amp;References!$A$1&amp;"'!"&amp;$B$1&amp;References!$H9)="",INDIRECT("'"&amp;References!$A$1&amp;"'!"&amp;$D$1&amp;References!$H9)=""),"",INDIRECT("'"&amp;References!$A$1&amp;"'!"&amp;$D$1&amp;References!$H9))</f>
        <v>3</v>
      </c>
      <c r="H8" s="107" t="n">
        <f aca="false">IF($M8&gt;0,IF($E8&gt;$G8,3,IF($E8=$G8,1,0)),0)</f>
        <v>0</v>
      </c>
      <c r="I8" s="107" t="n">
        <f aca="false">IF($M8&gt;0,IF($E8&lt;$G8,3,IF($E8=$G8,1,0)),0)</f>
        <v>3</v>
      </c>
      <c r="J8" s="125" t="str">
        <f aca="true">IF(OR(INDIRECT("'"&amp;References!$A$1&amp;"'!"&amp;$B$1&amp;(References!$H9+2))="",INDIRECT("'"&amp;References!$A$1&amp;"'!"&amp;$D$1&amp;(References!$H9+2))=""),"",INDIRECT("'"&amp;References!$A$1&amp;"'!"&amp;$B$1&amp;(References!$H9+2)))</f>
        <v/>
      </c>
      <c r="K8" s="107" t="s">
        <v>1001</v>
      </c>
      <c r="L8" s="33" t="str">
        <f aca="true">IF(OR(INDIRECT("'"&amp;References!$A$1&amp;"'!"&amp;$B$1&amp;(References!$H9+2))="",INDIRECT("'"&amp;References!$A$1&amp;"'!"&amp;$D$1&amp;(References!$H9+2))=""),"",INDIRECT("'"&amp;References!$A$1&amp;"'!"&amp;$D$1&amp;(References!$H9+2)))</f>
        <v/>
      </c>
      <c r="M8" s="107" t="n">
        <f aca="false">IF(AND($E8&lt;&gt;"",$G8&lt;&gt;""),1,0)</f>
        <v>1</v>
      </c>
      <c r="N8" s="107"/>
      <c r="O8" s="107"/>
      <c r="Z8" s="294"/>
    </row>
    <row r="9" customFormat="false" ht="14.25" hidden="false" customHeight="true" outlineLevel="0" collapsed="false">
      <c r="B9" s="721" t="str">
        <f aca="true">INDIRECT("'"&amp;References!$A$1&amp;"'!"&amp;$B$1&amp;References!$G10)</f>
        <v>Croatia</v>
      </c>
      <c r="C9" s="722" t="s">
        <v>74</v>
      </c>
      <c r="D9" s="723" t="str">
        <f aca="true">INDIRECT("'"&amp;References!$A$1&amp;"'!"&amp;$D$1&amp;References!$G10)</f>
        <v>Italy</v>
      </c>
      <c r="E9" s="721" t="n">
        <f aca="true">IF(OR(INDIRECT("'"&amp;References!$A$1&amp;"'!"&amp;$B$1&amp;References!$H10)="",INDIRECT("'"&amp;References!$A$1&amp;"'!"&amp;$D$1&amp;References!$H10)=""),"",INDIRECT("'"&amp;References!$A$1&amp;"'!"&amp;$B$1&amp;References!$H10))</f>
        <v>1</v>
      </c>
      <c r="F9" s="722" t="s">
        <v>74</v>
      </c>
      <c r="G9" s="724" t="n">
        <f aca="true">IF(OR(INDIRECT("'"&amp;References!$A$1&amp;"'!"&amp;$B$1&amp;References!$H10)="",INDIRECT("'"&amp;References!$A$1&amp;"'!"&amp;$D$1&amp;References!$H10)=""),"",INDIRECT("'"&amp;References!$A$1&amp;"'!"&amp;$D$1&amp;References!$H10))</f>
        <v>1</v>
      </c>
      <c r="H9" s="107" t="n">
        <f aca="false">IF($M9&gt;0,IF($E9&gt;$G9,3,IF($E9=$G9,1,0)),0)</f>
        <v>1</v>
      </c>
      <c r="I9" s="107" t="n">
        <f aca="false">IF($M9&gt;0,IF($E9&lt;$G9,3,IF($E9=$G9,1,0)),0)</f>
        <v>1</v>
      </c>
      <c r="J9" s="125" t="str">
        <f aca="true">IF(OR(INDIRECT("'"&amp;References!$A$1&amp;"'!"&amp;$B$1&amp;(References!$H10+2))="",INDIRECT("'"&amp;References!$A$1&amp;"'!"&amp;$D$1&amp;(References!$H10+2))=""),"",INDIRECT("'"&amp;References!$A$1&amp;"'!"&amp;$B$1&amp;(References!$H10+2)))</f>
        <v/>
      </c>
      <c r="K9" s="107" t="s">
        <v>1001</v>
      </c>
      <c r="L9" s="33" t="str">
        <f aca="true">IF(OR(INDIRECT("'"&amp;References!$A$1&amp;"'!"&amp;$B$1&amp;(References!$H10+2))="",INDIRECT("'"&amp;References!$A$1&amp;"'!"&amp;$D$1&amp;(References!$H10+2))=""),"",INDIRECT("'"&amp;References!$A$1&amp;"'!"&amp;$D$1&amp;(References!$H10+2)))</f>
        <v/>
      </c>
      <c r="M9" s="107" t="n">
        <f aca="false">IF(AND($E9&lt;&gt;"",$G9&lt;&gt;""),1,0)</f>
        <v>1</v>
      </c>
      <c r="N9" s="107"/>
      <c r="O9" s="107"/>
      <c r="Z9" s="729" t="s">
        <v>1780</v>
      </c>
      <c r="AA9" s="729"/>
      <c r="AB9" s="729"/>
      <c r="AC9" s="729"/>
      <c r="AD9" s="729"/>
      <c r="AE9" s="729"/>
    </row>
    <row r="10" customFormat="false" ht="14.25" hidden="false" customHeight="true" outlineLevel="0" collapsed="false">
      <c r="L10" s="636" t="s">
        <v>1180</v>
      </c>
      <c r="M10" s="730" t="n">
        <f aca="false">SUM($M$4:$M$9)</f>
        <v>6</v>
      </c>
      <c r="N10" s="107"/>
      <c r="O10" s="107"/>
      <c r="P10" s="731" t="s">
        <v>1781</v>
      </c>
      <c r="Q10" s="380" t="s">
        <v>70</v>
      </c>
      <c r="R10" s="380" t="s">
        <v>71</v>
      </c>
      <c r="S10" s="380" t="s">
        <v>72</v>
      </c>
      <c r="T10" s="380" t="s">
        <v>73</v>
      </c>
      <c r="U10" s="380" t="s">
        <v>1782</v>
      </c>
      <c r="V10" s="380" t="s">
        <v>1690</v>
      </c>
      <c r="X10" s="600" t="s">
        <v>1783</v>
      </c>
      <c r="Y10" s="380" t="s">
        <v>1784</v>
      </c>
      <c r="Z10" s="380" t="s">
        <v>1785</v>
      </c>
      <c r="AA10" s="380" t="s">
        <v>1786</v>
      </c>
      <c r="AB10" s="380" t="s">
        <v>1787</v>
      </c>
      <c r="AC10" s="380" t="s">
        <v>1788</v>
      </c>
      <c r="AD10" s="380" t="s">
        <v>1789</v>
      </c>
      <c r="AE10" s="380" t="s">
        <v>1779</v>
      </c>
    </row>
    <row r="11" customFormat="false" ht="14.25" hidden="false" customHeight="true" outlineLevel="0" collapsed="false">
      <c r="B11" s="600"/>
      <c r="C11" s="107"/>
      <c r="D11" s="600"/>
      <c r="O11" s="732" t="s">
        <v>58</v>
      </c>
      <c r="P11" s="552" t="str">
        <f aca="false">INDEX(P$4:P$7,MATCH($V11,$V$4:$V$7,0))</f>
        <v>Spain</v>
      </c>
      <c r="Q11" s="733" t="n">
        <f aca="false">INDEX(Q$4:Q$7,MATCH($V11,$V$4:$V$7,0))</f>
        <v>5</v>
      </c>
      <c r="R11" s="734" t="n">
        <f aca="false">INDEX(R$4:R$7,MATCH($V11,$V$4:$V$7,0))</f>
        <v>3</v>
      </c>
      <c r="S11" s="734" t="n">
        <f aca="false">INDEX(S$4:S$7,MATCH($V11,$V$4:$V$7,0))</f>
        <v>7</v>
      </c>
      <c r="T11" s="734" t="n">
        <f aca="false">INDEX(T$4:T$7,MATCH($V11,$V$4:$V$7,0))</f>
        <v>4</v>
      </c>
      <c r="U11" s="734" t="n">
        <f aca="false">INDEX(U$4:U$7,MATCH($V11,$V$4:$V$7,0))</f>
        <v>1</v>
      </c>
      <c r="V11" s="735" t="n">
        <f aca="false">LARGE($V$4:$V$7,ROW(A1))</f>
        <v>53053070.0010974</v>
      </c>
      <c r="X11" s="736" t="n">
        <f aca="false">IF(AND(OR(TRUNC($V$11,4)=TRUNC($V$12,4),TRUNC($V$11,4)=TRUNC($V$13,4),TRUNC($V$11,4)=TRUNC($V$14,4),TRUNC($V$12,4)=TRUNC($V$13,4),TRUNC($V$12,4)=TRUNC($V$14,4),TRUNC($V$13,4)=TRUNC($V$14,4)),$M$10&gt;0),1,0)</f>
        <v>0</v>
      </c>
      <c r="Y11" s="107" t="n">
        <f aca="false">IF(AND(VLOOKUP($B$8,$P$4:$AD$7,15,0)=VLOOKUP($D$8,$P$4:$AD$7,15,0),$E$8=$G$8,COUNTIF($Q$4:$Q$7,VLOOKUP($B$8,$P$4:$Q$7,2,0))=2,$M$10=6),1,0)</f>
        <v>0</v>
      </c>
      <c r="Z11" s="737" t="b">
        <f aca="false">VLOOKUP($P11,$E$18:$M$21,8,0)&lt;&gt;""</f>
        <v>0</v>
      </c>
      <c r="AA11" s="429" t="b">
        <f aca="false">VLOOKUP($P11,$E$18:$M$21,9,0)&lt;&gt;""</f>
        <v>0</v>
      </c>
      <c r="AB11" s="738" t="b">
        <f aca="false">SUMPRODUCT(1*(LEN($Z$18:$Z$35)&gt;0)*($P$18:$P$35=$P11))&gt;0</f>
        <v>0</v>
      </c>
      <c r="AC11" s="738" t="b">
        <f aca="false">SUMPRODUCT(1*(LEN($AE$18:$AE$35)&gt;0)*($P$18:$P$35=$P11))&gt;0</f>
        <v>0</v>
      </c>
      <c r="AD11" s="429" t="str">
        <f aca="false">IF($Z11,VLOOKUP($P11,$E$18:$M$21,8,0),IF($AA11,VLOOKUP($P11,$E$18:$M$21,9,0),IF($AB11,SUMIFS($Z$18:$Z$35,$P$18:$P$35,$P11),IF($AC11,SUMIFS($AE$18:$AE$35,$P$18:$P$35,$P11),""))))</f>
        <v/>
      </c>
      <c r="AE11" s="739" t="str">
        <f aca="false">IF(OR(AND($Y$11&gt;0,OR($B$8=$P11,$D$8=$P11)),AND($Y$12&gt;0,OR($B$9=$P11,$D$9=$P11))),SUMIF($B$8:$B$9,$P11,$J$8:$J$9)+SUMIF($D$8:$D$9,$P11,$L$8:$L$9),"")</f>
        <v/>
      </c>
    </row>
    <row r="12" customFormat="false" ht="14.25" hidden="false" customHeight="true" outlineLevel="0" collapsed="false">
      <c r="B12" s="107"/>
      <c r="C12" s="107"/>
      <c r="D12" s="107"/>
      <c r="O12" s="740" t="s">
        <v>59</v>
      </c>
      <c r="P12" s="125" t="str">
        <f aca="false">INDEX(P$4:P$7,MATCH($V12,$V$4:$V$7,0))</f>
        <v>Croatia</v>
      </c>
      <c r="Q12" s="119" t="n">
        <f aca="false">INDEX(Q$4:Q$7,MATCH($V12,$V$4:$V$7,0))</f>
        <v>5</v>
      </c>
      <c r="R12" s="107" t="n">
        <f aca="false">INDEX(R$4:R$7,MATCH($V12,$V$4:$V$7,0))</f>
        <v>1</v>
      </c>
      <c r="S12" s="107" t="n">
        <f aca="false">INDEX(S$4:S$7,MATCH($V12,$V$4:$V$7,0))</f>
        <v>6</v>
      </c>
      <c r="T12" s="107" t="n">
        <f aca="false">INDEX(T$4:T$7,MATCH($V12,$V$4:$V$7,0))</f>
        <v>5</v>
      </c>
      <c r="U12" s="107" t="n">
        <f aca="false">INDEX(U$4:U$7,MATCH($V12,$V$4:$V$7,0))</f>
        <v>1</v>
      </c>
      <c r="V12" s="741" t="n">
        <f aca="false">LARGE($V$4:$V$7,ROW(A2))</f>
        <v>51151060.0010863</v>
      </c>
      <c r="Y12" s="107" t="n">
        <f aca="false">IF(AND(VLOOKUP($B$9,$P$4:$AD$7,15,0)=VLOOKUP($D$9,$P$4:$AD$7,15,0),$E$9=$G$9,COUNTIF($Q$4:$Q$7,VLOOKUP($B$9,$P$4:$Q$7,2,0))=2,$M$10=6),1,0)</f>
        <v>0</v>
      </c>
      <c r="Z12" s="742" t="b">
        <f aca="false">VLOOKUP($P12,$E$18:$M$21,8,0)&lt;&gt;""</f>
        <v>0</v>
      </c>
      <c r="AA12" s="727" t="b">
        <f aca="false">VLOOKUP($P12,$E$18:$M$21,9,0)&lt;&gt;""</f>
        <v>0</v>
      </c>
      <c r="AB12" s="125" t="b">
        <f aca="false">SUMPRODUCT(1*(LEN($Z$18:$Z$35)&gt;0)*($P$18:$P$35=$P12))&gt;0</f>
        <v>1</v>
      </c>
      <c r="AC12" s="125" t="b">
        <f aca="false">SUMPRODUCT(1*(LEN($AE$18:$AE$35)&gt;0)*($P$18:$P$35=$P12))&gt;0</f>
        <v>0</v>
      </c>
      <c r="AD12" s="107" t="n">
        <f aca="false">IF($Z12,VLOOKUP($P12,$E$18:$M$21,8,0),IF($AA12,VLOOKUP($P12,$E$18:$M$21,9,0),IF($AB12,SUMIFS($Z$18:$Z$35,$P$18:$P$35,$P12),IF($AC12,SUMIFS($AE$18:$AE$35,$P$18:$P$35,$P12),""))))</f>
        <v>1</v>
      </c>
      <c r="AE12" s="743" t="str">
        <f aca="false">IF(OR(AND($Y$11&gt;0,OR($B$8=$P12,$D$8=$P12)),AND($Y$12&gt;0,OR($B$9=$P12,$D$9=$P12))),SUMIF($B$8:$B$9,$P12,$J$8:$J$9)+SUMIF($D$8:$D$9,$P12,$L$8:$L$9),"")</f>
        <v/>
      </c>
    </row>
    <row r="13" customFormat="false" ht="14.25" hidden="false" customHeight="true" outlineLevel="0" collapsed="false">
      <c r="B13" s="107"/>
      <c r="C13" s="107"/>
      <c r="D13" s="107"/>
      <c r="O13" s="740" t="s">
        <v>75</v>
      </c>
      <c r="P13" s="125" t="str">
        <f aca="false">INDEX(P$4:P$7,MATCH($V13,$V$4:$V$7,0))</f>
        <v>Italy</v>
      </c>
      <c r="Q13" s="119" t="n">
        <f aca="false">INDEX(Q$4:Q$7,MATCH($V13,$V$4:$V$7,0))</f>
        <v>5</v>
      </c>
      <c r="R13" s="107" t="n">
        <f aca="false">INDEX(R$4:R$7,MATCH($V13,$V$4:$V$7,0))</f>
        <v>1</v>
      </c>
      <c r="S13" s="107" t="n">
        <f aca="false">INDEX(S$4:S$7,MATCH($V13,$V$4:$V$7,0))</f>
        <v>5</v>
      </c>
      <c r="T13" s="107" t="n">
        <f aca="false">INDEX(T$4:T$7,MATCH($V13,$V$4:$V$7,0))</f>
        <v>4</v>
      </c>
      <c r="U13" s="107" t="n">
        <f aca="false">INDEX(U$4:U$7,MATCH($V13,$V$4:$V$7,0))</f>
        <v>1</v>
      </c>
      <c r="V13" s="741" t="n">
        <f aca="false">LARGE($V$4:$V$7,ROW(A3))</f>
        <v>51151050.0010822</v>
      </c>
      <c r="Z13" s="742" t="b">
        <f aca="false">VLOOKUP($P13,$E$18:$M$21,8,0)&lt;&gt;""</f>
        <v>0</v>
      </c>
      <c r="AA13" s="727" t="b">
        <f aca="false">VLOOKUP($P13,$E$18:$M$21,9,0)&lt;&gt;""</f>
        <v>0</v>
      </c>
      <c r="AB13" s="125" t="b">
        <f aca="false">SUMPRODUCT(1*(LEN($Z$18:$Z$35)&gt;0)*($P$18:$P$35=$P13))&gt;0</f>
        <v>1</v>
      </c>
      <c r="AC13" s="125" t="b">
        <f aca="false">SUMPRODUCT(1*(LEN($AE$18:$AE$35)&gt;0)*($P$18:$P$35=$P13))&gt;0</f>
        <v>0</v>
      </c>
      <c r="AD13" s="107" t="n">
        <f aca="false">IF($Z13,VLOOKUP($P13,$E$18:$M$21,8,0),IF($AA13,VLOOKUP($P13,$E$18:$M$21,9,0),IF($AB13,SUMIFS($Z$18:$Z$35,$P$18:$P$35,$P13),IF($AC13,SUMIFS($AE$18:$AE$35,$P$18:$P$35,$P13),""))))</f>
        <v>1</v>
      </c>
      <c r="AE13" s="743" t="str">
        <f aca="false">IF(OR(AND($Y$11&gt;0,OR($B$8=$P13,$D$8=$P13)),AND($Y$12&gt;0,OR($B$9=$P13,$D$9=$P13))),SUMIF($B$8:$B$9,$P13,$J$8:$J$9)+SUMIF($D$8:$D$9,$P13,$L$8:$L$9),"")</f>
        <v/>
      </c>
    </row>
    <row r="14" customFormat="false" ht="14.25" hidden="false" customHeight="true" outlineLevel="0" collapsed="false">
      <c r="B14" s="107"/>
      <c r="C14" s="107"/>
      <c r="D14" s="107"/>
      <c r="F14" s="107"/>
      <c r="G14" s="33"/>
      <c r="O14" s="744" t="s">
        <v>76</v>
      </c>
      <c r="P14" s="745" t="str">
        <f aca="false">INDEX(P$4:P$7,MATCH($V14,$V$4:$V$7,0))</f>
        <v>Albania</v>
      </c>
      <c r="Q14" s="746" t="n">
        <f aca="false">INDEX(Q$4:Q$7,MATCH($V14,$V$4:$V$7,0))</f>
        <v>0</v>
      </c>
      <c r="R14" s="747" t="n">
        <f aca="false">INDEX(R$4:R$7,MATCH($V14,$V$4:$V$7,0))</f>
        <v>-5</v>
      </c>
      <c r="S14" s="747" t="n">
        <f aca="false">INDEX(S$4:S$7,MATCH($V14,$V$4:$V$7,0))</f>
        <v>3</v>
      </c>
      <c r="T14" s="747" t="n">
        <f aca="false">INDEX(T$4:T$7,MATCH($V14,$V$4:$V$7,0))</f>
        <v>8</v>
      </c>
      <c r="U14" s="747" t="n">
        <f aca="false">INDEX(U$4:U$7,MATCH($V14,$V$4:$V$7,0))</f>
        <v>0</v>
      </c>
      <c r="V14" s="748" t="n">
        <f aca="false">LARGE($V$4:$V$7,ROW(A4))</f>
        <v>45030.0000901</v>
      </c>
      <c r="Z14" s="749" t="b">
        <f aca="false">VLOOKUP($P14,$E$18:$M$21,8,0)&lt;&gt;""</f>
        <v>0</v>
      </c>
      <c r="AA14" s="750" t="b">
        <f aca="false">VLOOKUP($P14,$E$18:$M$21,9,0)&lt;&gt;""</f>
        <v>0</v>
      </c>
      <c r="AB14" s="751" t="b">
        <f aca="false">SUMPRODUCT(1*(LEN($Z$18:$Z$35)&gt;0)*($P$18:$P$35=$P14))&gt;0</f>
        <v>0</v>
      </c>
      <c r="AC14" s="751" t="b">
        <f aca="false">SUMPRODUCT(1*(LEN($AE$18:$AE$35)&gt;0)*($P$18:$P$35=$P14))&gt;0</f>
        <v>0</v>
      </c>
      <c r="AD14" s="750" t="str">
        <f aca="false">IF($Z14,VLOOKUP($P14,$E$18:$M$21,8,0),IF($AA14,VLOOKUP($P14,$E$18:$M$21,9,0),IF($AB14,SUMIFS($Z$18:$Z$35,$P$18:$P$35,$P14),IF($AC14,SUMIFS($AE$18:$AE$35,$P$18:$P$35,$P14),""))))</f>
        <v/>
      </c>
      <c r="AE14" s="752" t="str">
        <f aca="false">IF(OR(AND($Y$11&gt;0,OR($B$8=$P14,$D$8=$P14)),AND($Y$12&gt;0,OR($B$9=$P14,$D$9=$P14))),SUMIF($B$8:$B$9,$P14,$J$8:$J$9)+SUMIF($D$8:$D$9,$P14,$L$8:$L$9),"")</f>
        <v/>
      </c>
    </row>
    <row r="15" customFormat="false" ht="14.25" hidden="false" customHeight="true" outlineLevel="0" collapsed="false">
      <c r="B15" s="107"/>
      <c r="C15" s="107"/>
      <c r="D15" s="107"/>
      <c r="F15" s="107"/>
      <c r="G15" s="33"/>
      <c r="L15" s="380"/>
      <c r="M15" s="380"/>
      <c r="N15" s="380"/>
      <c r="O15" s="107"/>
    </row>
    <row r="16" customFormat="false" ht="14.25" hidden="false" customHeight="true" outlineLevel="0" collapsed="false">
      <c r="B16" s="107"/>
      <c r="C16" s="107"/>
      <c r="D16" s="600"/>
      <c r="E16" s="753"/>
      <c r="F16" s="753"/>
      <c r="G16" s="754" t="s">
        <v>1790</v>
      </c>
      <c r="H16" s="754"/>
      <c r="I16" s="754"/>
      <c r="J16" s="754"/>
      <c r="K16" s="754"/>
      <c r="L16" s="754"/>
      <c r="M16" s="380"/>
      <c r="N16" s="380"/>
      <c r="O16" s="107"/>
      <c r="W16" s="755" t="s">
        <v>1791</v>
      </c>
      <c r="X16" s="755"/>
      <c r="Y16" s="755"/>
      <c r="Z16" s="755"/>
      <c r="AD16" s="755" t="s">
        <v>1792</v>
      </c>
      <c r="AE16" s="755"/>
      <c r="AF16" s="756" t="b">
        <f aca="false">AND($Q$4=$Q$5,$Q$4=$Q$6,$Q$4=$Q$7)</f>
        <v>0</v>
      </c>
    </row>
    <row r="17" customFormat="false" ht="14.25" hidden="false" customHeight="true" outlineLevel="0" collapsed="false">
      <c r="B17" s="107"/>
      <c r="C17" s="107"/>
      <c r="D17" s="107"/>
      <c r="G17" s="757"/>
      <c r="H17" s="734" t="str">
        <f aca="false">LEFT($P$4,3)</f>
        <v>Spa</v>
      </c>
      <c r="I17" s="734" t="str">
        <f aca="false">LEFT($P$5,3)</f>
        <v>Cro</v>
      </c>
      <c r="J17" s="734" t="str">
        <f aca="false">LEFT($P$6,3)</f>
        <v>Ita</v>
      </c>
      <c r="K17" s="758" t="str">
        <f aca="false">LEFT($P$7,3)</f>
        <v>Alb</v>
      </c>
      <c r="L17" s="380" t="s">
        <v>1793</v>
      </c>
      <c r="M17" s="380" t="s">
        <v>1794</v>
      </c>
      <c r="N17" s="380"/>
      <c r="O17" s="107"/>
      <c r="Q17" s="380" t="s">
        <v>70</v>
      </c>
      <c r="R17" s="380" t="s">
        <v>71</v>
      </c>
      <c r="S17" s="380" t="s">
        <v>72</v>
      </c>
      <c r="T17" s="380" t="s">
        <v>73</v>
      </c>
      <c r="U17" s="380"/>
      <c r="V17" s="380" t="s">
        <v>1778</v>
      </c>
      <c r="W17" s="380" t="s">
        <v>1795</v>
      </c>
      <c r="X17" s="380" t="s">
        <v>1796</v>
      </c>
      <c r="Y17" s="380" t="s">
        <v>1797</v>
      </c>
      <c r="Z17" s="380" t="s">
        <v>1797</v>
      </c>
      <c r="AA17" s="759" t="s">
        <v>1798</v>
      </c>
      <c r="AB17" s="759"/>
      <c r="AC17" s="759"/>
      <c r="AD17" s="380" t="s">
        <v>1799</v>
      </c>
      <c r="AE17" s="380" t="s">
        <v>1800</v>
      </c>
    </row>
    <row r="18" customFormat="false" ht="14.25" hidden="false" customHeight="true" outlineLevel="0" collapsed="false">
      <c r="B18" s="107"/>
      <c r="C18" s="107"/>
      <c r="D18" s="107"/>
      <c r="E18" s="760" t="str">
        <f aca="false">$P$4</f>
        <v>Spain</v>
      </c>
      <c r="F18" s="760"/>
      <c r="G18" s="760"/>
      <c r="H18" s="761"/>
      <c r="I18" s="734" t="n">
        <f aca="false">SUMIFS($E$4:$E$9,$B$4:$B$9,$P$4,$D$4:$D$9,$P$5)+SUMIFS($G$4:$G$9,$B$4:$B$9,$P$5,$D$4:$D$9,$P$4)</f>
        <v>2</v>
      </c>
      <c r="J18" s="734" t="n">
        <f aca="false">SUMIFS($E$4:$E$9,$B$4:$B$9,$P$4,$D$4:$D$9,$P$6)+SUMIFS($G$4:$G$9,$B$4:$B$9,$P$6,$D$4:$D$9,$P$4)</f>
        <v>2</v>
      </c>
      <c r="K18" s="758" t="n">
        <f aca="false">SUMIFS($E$4:$E$9,$B$4:$B$9,$P$4,$D$4:$D$9,$P$7)+SUMIFS($G$4:$G$9,$B$4:$B$9,$P$7,$D$4:$D$9,$P$4)</f>
        <v>3</v>
      </c>
      <c r="L18" s="762" t="str">
        <f aca="false">IF(AND($Q$4=$Q$5,$Q$4&lt;&gt;$Q$6,$Q$4&lt;&gt;$Q$7),IF(I18&gt;H19,3,IF(I18=H19,1,0)),IF(AND($Q$4=$Q$6,$Q$4&lt;&gt;$Q$5,$Q$4&lt;&gt;$Q$7),IF(J18&gt;H20,3,IF(J18=H20,1,0)),IF(AND($Q$4=$Q$7,$Q$4&lt;&gt;$Q$5,$Q$4&lt;&gt;$Q$6),IF(K18&gt;H21,3,IF(K18=H21,1,0)),"")))</f>
        <v/>
      </c>
      <c r="M18" s="762" t="str">
        <f aca="false">IF($AF$16,IF(AND($AD$4=$AD$5,$AD$4&lt;&gt;$AD$6,$AD$4&lt;&gt;$AD$7),IF(I18&gt;H19,3,IF(I18=H19,1,0)),IF(AND($AD$4&lt;&gt;$AD$5,$AD$4=$AD$6,$AD$4&lt;&gt;$AD$7),IF(J18&gt;H20,3,IF(J18=H20,1,0)),IF(AND($AD$4&lt;&gt;$AD$5,$AD$4&lt;&gt;$AD$6,$AD$4=$AD$7),IF(K18&gt;H21,3,IF(K18=H21,1,0)),""))),"")</f>
        <v/>
      </c>
      <c r="N18" s="107"/>
      <c r="O18" s="107" t="s">
        <v>58</v>
      </c>
      <c r="P18" s="125" t="str">
        <f aca="false">$P$4</f>
        <v>Spain</v>
      </c>
      <c r="Q18" s="107" t="n">
        <f aca="false">SUMIFS($H$4:$H$9,$B$4:$B$9,$P18,$D$4:$D$9,"&lt;&gt;"&amp;$P$21)+SUMIFS($I$4:$I$9,$B$4:$B$9,"&lt;&gt;"&amp;$P$21,$D$4:$D$9,$P18)</f>
        <v>2</v>
      </c>
      <c r="R18" s="107" t="n">
        <f aca="false">S18-T18</f>
        <v>0</v>
      </c>
      <c r="S18" s="107" t="n">
        <f aca="false">SUMIFS($E$4:$E$9,$B$4:$B$9,$P18,$D$4:$D$9,"&lt;&gt;"&amp;$P$21)+SUMIFS($G$4:$G$9,$B$4:$B$9,"&lt;&gt;"&amp;$P$21,$D$4:$D$9,$P18)</f>
        <v>4</v>
      </c>
      <c r="T18" s="107" t="n">
        <f aca="false">SUMIFS($G$4:$G$9,$B$4:$B$9,$P18,$D$4:$D$9,"&lt;&gt;"&amp;$P$21)+SUMIFS($E$4:$E$9,$B$4:$B$9,"&lt;&gt;"&amp;$P$21,$D$4:$D$9,$P18)</f>
        <v>4</v>
      </c>
      <c r="U18" s="107"/>
      <c r="V18" s="763" t="n">
        <f aca="false">Q18*FactorPts+(GDzero+R18)*FactorGD+S18*FactorFor</f>
        <v>20050040</v>
      </c>
      <c r="W18" s="107" t="n">
        <f aca="false">RANK(V18,V$18:V$20,1)</f>
        <v>3</v>
      </c>
      <c r="X18" s="107" t="n">
        <f aca="false">IF(AND($Q$4=$Q$5,$Q$4=$Q$6,$Q$4&lt;&gt;$Q$7),W18,0)</f>
        <v>3</v>
      </c>
      <c r="Y18" s="107" t="str">
        <f aca="false">IF(AND(V18=V19,V18&lt;&gt;V20),IF(AA18&gt;AA19,3,IF(AA18=AA19,1,0)),IF(AND(V18=V20,V18&lt;&gt;V19),IF(AB18&gt;AB20,3,IF(AB18=AB20,1,0)),""))</f>
        <v/>
      </c>
      <c r="Z18" s="107" t="str">
        <f aca="false">IF(X18&gt;0,Y18,"")</f>
        <v/>
      </c>
      <c r="AA18" s="764" t="n">
        <f aca="false">$I$18</f>
        <v>2</v>
      </c>
      <c r="AB18" s="429" t="n">
        <f aca="false">$J$18</f>
        <v>2</v>
      </c>
      <c r="AC18" s="739"/>
      <c r="AD18" s="107" t="n">
        <f aca="false">IF(AND($AF$16,$AD$4=$AD$5,$AD$4=$AD$6,$AD$4&lt;&gt;$AD$7),W18,0)</f>
        <v>0</v>
      </c>
      <c r="AE18" s="107" t="str">
        <f aca="false">IF(AD18&gt;0,Y18,"")</f>
        <v/>
      </c>
    </row>
    <row r="19" customFormat="false" ht="14.25" hidden="false" customHeight="true" outlineLevel="0" collapsed="false">
      <c r="B19" s="107"/>
      <c r="C19" s="107"/>
      <c r="D19" s="107"/>
      <c r="E19" s="765" t="str">
        <f aca="false">$P$5</f>
        <v>Croatia</v>
      </c>
      <c r="F19" s="765"/>
      <c r="G19" s="765"/>
      <c r="H19" s="740" t="n">
        <f aca="false">SUMIFS($E$4:$E$9,$B$4:$B$9,$P$5,$D$4:$D$9,$P$4)+SUMIFS($G$4:$G$9,$B$4:$B$9,$P$4,$D$4:$D$9,$P$5)</f>
        <v>2</v>
      </c>
      <c r="I19" s="766"/>
      <c r="J19" s="107" t="n">
        <f aca="false">SUMIFS($E$4:$E$9,$B$4:$B$9,$P$5,$D$4:$D$9,$P$6)+SUMIFS($G$4:$G$9,$B$4:$B$9,$P$6,$D$4:$D$9,$P$5)</f>
        <v>1</v>
      </c>
      <c r="K19" s="767" t="n">
        <f aca="false">SUMIFS($E$4:$E$9,$B$4:$B$9,$P$5,$D$4:$D$9,$P$7)+SUMIFS($G$4:$G$9,$B$4:$B$9,$P$7,$D$4:$D$9,$P$5)</f>
        <v>3</v>
      </c>
      <c r="L19" s="768" t="str">
        <f aca="false">IF(AND($Q$5=$Q$4,$Q$5&lt;&gt;$Q$6,$Q$5&lt;&gt;$Q$7),IF(H19&gt;I18,3,IF(H19=I18,1,0)),IF(AND($Q$5=$Q$6,$Q$5&lt;&gt;$Q$4,$Q$5&lt;&gt;$Q$7),IF(J19&gt;I20,3,IF(J19=I20,1,0)),IF(AND($Q$5=$Q$7,$Q$5&lt;&gt;$Q$4,$Q$5&lt;&gt;$Q$6),IF(K19&gt;I21,3,IF(K19=I21,1,0)),"")))</f>
        <v/>
      </c>
      <c r="M19" s="768" t="str">
        <f aca="false">IF($AF$16,IF(AND($AD$5=$AD$4,$AD$5&lt;&gt;$AD$6,$AD$5&lt;&gt;$AD$7),IF(H19&gt;I18,3,IF(H19=I18,1,0)),IF(AND($AD$5&lt;&gt;$AD$4,$AD$5=$AD$6,$AD$5&lt;&gt;$AD$7),IF(J19&gt;I20,3,IF(J19=I20,1,0)),IF(AND($AD$5&lt;&gt;$AD$4,$AD$5&lt;&gt;$AD$6,$AD$5=$AD$7),IF(K19&gt;I21,3,IF(K19=I21,1,0)),""))),"")</f>
        <v/>
      </c>
      <c r="N19" s="107"/>
      <c r="O19" s="107" t="s">
        <v>59</v>
      </c>
      <c r="P19" s="125" t="str">
        <f aca="false">$P$5</f>
        <v>Croatia</v>
      </c>
      <c r="Q19" s="107" t="n">
        <f aca="false">SUMIFS($H$4:$H$9,$B$4:$B$9,$P19,$D$4:$D$9,"&lt;&gt;"&amp;$P$21)+SUMIFS($I$4:$I$9,$B$4:$B$9,"&lt;&gt;"&amp;$P$21,$D$4:$D$9,$P19)</f>
        <v>2</v>
      </c>
      <c r="R19" s="107" t="n">
        <f aca="false">S19-T19</f>
        <v>0</v>
      </c>
      <c r="S19" s="107" t="n">
        <f aca="false">SUMIFS($E$4:$E$9,$B$4:$B$9,$P19,$D$4:$D$9,"&lt;&gt;"&amp;$P$21)+SUMIFS($G$4:$G$9,$B$4:$B$9,"&lt;&gt;"&amp;$P$21,$D$4:$D$9,$P19)</f>
        <v>3</v>
      </c>
      <c r="T19" s="107" t="n">
        <f aca="false">SUMIFS($G$4:$G$9,$B$4:$B$9,$P19,$D$4:$D$9,"&lt;&gt;"&amp;$P$21)+SUMIFS($E$4:$E$9,$B$4:$B$9,"&lt;&gt;"&amp;$P$21,$D$4:$D$9,$P19)</f>
        <v>3</v>
      </c>
      <c r="U19" s="107"/>
      <c r="V19" s="763" t="n">
        <f aca="false">Q19*FactorPts+(GDzero+R19)*FactorGD+S19*FactorFor</f>
        <v>20050030</v>
      </c>
      <c r="W19" s="107" t="n">
        <f aca="false">RANK(V19,V$18:V$20,1)</f>
        <v>1</v>
      </c>
      <c r="X19" s="107" t="n">
        <f aca="false">IF(AND($Q$4=$Q$5,$Q$4=$Q$6,$Q$4&lt;&gt;$Q$7),W19,0)</f>
        <v>1</v>
      </c>
      <c r="Y19" s="107" t="n">
        <f aca="false">IF(AND(V19=V18,V19&lt;&gt;V20),IF(AA19&gt;AA18,3,IF(AA19=AA18,1,0)),IF(AND(V19=V20,V19&lt;&gt;V18),IF(AC19&gt;AC20,3,IF(AC19=AC20,1,0)),""))</f>
        <v>1</v>
      </c>
      <c r="Z19" s="107" t="n">
        <f aca="false">IF(X19&gt;0,Y19,"")</f>
        <v>1</v>
      </c>
      <c r="AA19" s="769" t="n">
        <f aca="false">$H$19</f>
        <v>2</v>
      </c>
      <c r="AB19" s="107"/>
      <c r="AC19" s="743" t="n">
        <f aca="false">$J$19</f>
        <v>1</v>
      </c>
      <c r="AD19" s="107" t="n">
        <f aca="false">IF(AND($AF$16,$AD$4=$AD$5,$AD$4=$AD$6,$AD$4&lt;&gt;$AD$7),W19,0)</f>
        <v>0</v>
      </c>
      <c r="AE19" s="107" t="str">
        <f aca="false">IF(AD19&gt;0,Y19,"")</f>
        <v/>
      </c>
    </row>
    <row r="20" customFormat="false" ht="14.25" hidden="false" customHeight="true" outlineLevel="0" collapsed="false">
      <c r="E20" s="765" t="str">
        <f aca="false">$P$6</f>
        <v>Italy</v>
      </c>
      <c r="F20" s="765"/>
      <c r="G20" s="765"/>
      <c r="H20" s="740" t="n">
        <f aca="false">SUMIFS($E$4:$E$9,$B$4:$B$9,$P$6,$D$4:$D$9,$P$4)+SUMIFS($G$4:$G$9,$B$4:$B$9,$P$4,$D$4:$D$9,$P$6)</f>
        <v>2</v>
      </c>
      <c r="I20" s="107" t="n">
        <f aca="false">SUMIFS($E$4:$E$9,$B$4:$B$9,$P$6,$D$4:$D$9,$P$5)+SUMIFS($G$4:$G$9,$B$4:$B$9,$P$5,$D$4:$D$9,$P$6)</f>
        <v>1</v>
      </c>
      <c r="J20" s="766"/>
      <c r="K20" s="767" t="n">
        <f aca="false">SUMIFS($E$4:$E$9,$B$4:$B$9,$P$6,$D$4:$D$9,$P$7)+SUMIFS($G$4:$G$9,$B$4:$B$9,$P$7,$D$4:$D$9,$P$6)</f>
        <v>2</v>
      </c>
      <c r="L20" s="768" t="str">
        <f aca="false">IF(AND($Q$6=$Q$4,$Q$6&lt;&gt;$Q$5,$Q$6&lt;&gt;$Q$7),IF(H20&gt;J18,3,IF(H20=J18,1,0)),IF(AND($Q$6=$Q$5,$Q$6&lt;&gt;$Q$4,$Q$6&lt;&gt;$Q$7),IF(I20&gt;J19,3,IF(I20=J19,1,0)),IF(AND($Q$6=$Q$7,$Q$6&lt;&gt;$Q$4,$Q$6&lt;&gt;$Q$5),IF(K20&gt;J21,3,IF(K20=J21,1,0)),"")))</f>
        <v/>
      </c>
      <c r="M20" s="768" t="str">
        <f aca="false">IF($AF$16,IF(AND($AD$6=$AD$4,$AD$6&lt;&gt;$AD$5,$AD$6&lt;&gt;$AD$7),IF(H20&gt;J18,3,IF(H20=J18,1,0)),IF(AND($AD$6&lt;&gt;$AD$4,$AD$6=$AD$5,$AD$6&lt;&gt;$AD$7),IF(I20&gt;J19,3,IF(I20=J19,1,0)),IF(AND($AD$6&lt;&gt;$AD$4,$AD$6&lt;&gt;$AD$5,$AD$6=$AD$7),IF(K20&gt;J21,3,IF(K20=J21,1,0)),""))),"")</f>
        <v/>
      </c>
      <c r="N20" s="107"/>
      <c r="O20" s="107" t="s">
        <v>75</v>
      </c>
      <c r="P20" s="125" t="str">
        <f aca="false">$P$6</f>
        <v>Italy</v>
      </c>
      <c r="Q20" s="107" t="n">
        <f aca="false">SUMIFS($H$4:$H$9,$B$4:$B$9,$P20,$D$4:$D$9,"&lt;&gt;"&amp;$P$21)+SUMIFS($I$4:$I$9,$B$4:$B$9,"&lt;&gt;"&amp;$P$21,$D$4:$D$9,$P20)</f>
        <v>2</v>
      </c>
      <c r="R20" s="107" t="n">
        <f aca="false">S20-T20</f>
        <v>0</v>
      </c>
      <c r="S20" s="107" t="n">
        <f aca="false">SUMIFS($E$4:$E$9,$B$4:$B$9,$P20,$D$4:$D$9,"&lt;&gt;"&amp;$P$21)+SUMIFS($G$4:$G$9,$B$4:$B$9,"&lt;&gt;"&amp;$P$21,$D$4:$D$9,$P20)</f>
        <v>3</v>
      </c>
      <c r="T20" s="107" t="n">
        <f aca="false">SUMIFS($G$4:$G$9,$B$4:$B$9,$P20,$D$4:$D$9,"&lt;&gt;"&amp;$P$21)+SUMIFS($E$4:$E$9,$B$4:$B$9,"&lt;&gt;"&amp;$P$21,$D$4:$D$9,$P20)</f>
        <v>3</v>
      </c>
      <c r="U20" s="107"/>
      <c r="V20" s="763" t="n">
        <f aca="false">Q20*FactorPts+(GDzero+R20)*FactorGD+S20*FactorFor</f>
        <v>20050030</v>
      </c>
      <c r="W20" s="107" t="n">
        <f aca="false">RANK(V20,V$18:V$20,1)</f>
        <v>1</v>
      </c>
      <c r="X20" s="107" t="n">
        <f aca="false">IF(AND($Q$4=$Q$5,$Q$4=$Q$6,$Q$4&lt;&gt;$Q$7),W20,0)</f>
        <v>1</v>
      </c>
      <c r="Y20" s="107" t="n">
        <f aca="false">IF(AND(V20=V18,V20&lt;&gt;V19),IF(AB20&gt;AB18,3,IF(AB20=AB18,1,0)),IF(AND(V20=V19,V20&lt;&gt;V18),IF(AC20&gt;AC19,3,IF(AC20=AC19,1,0)),""))</f>
        <v>1</v>
      </c>
      <c r="Z20" s="107" t="n">
        <f aca="false">IF(X20&gt;0,Y20,"")</f>
        <v>1</v>
      </c>
      <c r="AA20" s="769"/>
      <c r="AB20" s="107" t="n">
        <f aca="false">$H$20</f>
        <v>2</v>
      </c>
      <c r="AC20" s="743" t="n">
        <f aca="false">$I$20</f>
        <v>1</v>
      </c>
      <c r="AD20" s="107" t="n">
        <f aca="false">IF(AND($AF$16,$AD$4=$AD$5,$AD$4=$AD$6,$AD$4&lt;&gt;$AD$7),W20,0)</f>
        <v>0</v>
      </c>
      <c r="AE20" s="107" t="str">
        <f aca="false">IF(AD20&gt;0,Y20,"")</f>
        <v/>
      </c>
    </row>
    <row r="21" customFormat="false" ht="14.25" hidden="false" customHeight="true" outlineLevel="0" collapsed="false">
      <c r="B21" s="294"/>
      <c r="C21" s="107"/>
      <c r="E21" s="770" t="str">
        <f aca="false">$P$7</f>
        <v>Albania</v>
      </c>
      <c r="F21" s="770"/>
      <c r="G21" s="770"/>
      <c r="H21" s="744" t="n">
        <f aca="false">SUMIFS($E$4:$E$9,$B$4:$B$9,$P$7,$D$4:$D$9,$P$4)+SUMIFS($G$4:$G$9,$B$4:$B$9,$P$4,$D$4:$D$9,$P$7)</f>
        <v>0</v>
      </c>
      <c r="I21" s="747" t="n">
        <f aca="false">SUMIFS($E$4:$E$9,$B$4:$B$9,$P$7,$D$4:$D$9,$P$5)+SUMIFS($G$4:$G$9,$B$4:$B$9,$P$5,$D$4:$D$9,$P$7)</f>
        <v>2</v>
      </c>
      <c r="J21" s="747" t="n">
        <f aca="false">SUMIFS($E$4:$E$9,$B$4:$B$9,$P$7,$D$4:$D$9,$P$6)+SUMIFS($G$4:$G$9,$B$4:$B$9,$P$6,$D$4:$D$9,$P$7)</f>
        <v>1</v>
      </c>
      <c r="K21" s="771"/>
      <c r="L21" s="772" t="str">
        <f aca="false">IF(AND($Q$7=$Q$4,$Q$7&lt;&gt;$Q$5,$Q$7&lt;&gt;$Q$6),IF(H21&gt;K18,3,IF(H21=K18,1,0)),IF(AND($Q$7=$Q$5,$Q$7&lt;&gt;$Q$4,$Q$7&lt;&gt;$Q$6),IF(I21&gt;K19,3,IF(I21=K19,1,0)),IF(AND($Q$7=$Q$6,$Q$7&lt;&gt;$Q$4,$Q$7&lt;&gt;$Q$5),IF(J21&gt;K20,3,IF(J21=K20,1,0)),"")))</f>
        <v/>
      </c>
      <c r="M21" s="772" t="str">
        <f aca="false">IF($AF$16,IF(AND($AD$7=$AD$4,$AD$7&lt;&gt;$AD$5,$AD$7&lt;&gt;$AD$6),IF(H21&gt;K18,3,IF(H21=K18,1,0)),IF(AND($AD$7&lt;&gt;$AD$4,$AD$7=$AD$5,$AD$7&lt;&gt;$AD$6),IF(I21&gt;K19,3,IF(I21=K19,1,0)),IF(AND($AD$7&lt;&gt;$AD$4,$AD$7&lt;&gt;$AD$5,$AD$7=$AD$6),IF(J21&gt;K20,3,IF(J21=K20,1,0)),""))),"")</f>
        <v/>
      </c>
      <c r="N21" s="107"/>
      <c r="O21" s="107"/>
      <c r="P21" s="773" t="str">
        <f aca="false">$P$7</f>
        <v>Albania</v>
      </c>
      <c r="Q21" s="774"/>
      <c r="R21" s="774"/>
      <c r="S21" s="774"/>
      <c r="T21" s="774"/>
      <c r="U21" s="774"/>
      <c r="V21" s="43"/>
      <c r="W21" s="43"/>
      <c r="X21" s="774"/>
      <c r="Y21" s="774"/>
      <c r="Z21" s="774"/>
      <c r="AA21" s="775"/>
      <c r="AB21" s="774"/>
      <c r="AC21" s="776"/>
      <c r="AD21" s="43"/>
      <c r="AE21" s="774"/>
    </row>
    <row r="22" customFormat="false" ht="14.25" hidden="false" customHeight="true" outlineLevel="0" collapsed="false">
      <c r="B22" s="294"/>
      <c r="C22" s="107"/>
      <c r="F22" s="107"/>
      <c r="G22" s="33"/>
      <c r="L22" s="380"/>
      <c r="O22" s="107"/>
      <c r="Q22" s="43"/>
      <c r="R22" s="43"/>
      <c r="S22" s="43"/>
      <c r="T22" s="43"/>
      <c r="U22" s="43"/>
      <c r="V22" s="43"/>
      <c r="W22" s="43"/>
      <c r="X22" s="774"/>
      <c r="Y22" s="774"/>
      <c r="Z22" s="774"/>
      <c r="AA22" s="775"/>
      <c r="AB22" s="774"/>
      <c r="AC22" s="776"/>
      <c r="AD22" s="43"/>
      <c r="AE22" s="774"/>
    </row>
    <row r="23" customFormat="false" ht="14.25" hidden="false" customHeight="true" outlineLevel="0" collapsed="false">
      <c r="B23" s="294"/>
      <c r="C23" s="107"/>
      <c r="O23" s="107" t="s">
        <v>58</v>
      </c>
      <c r="P23" s="125" t="str">
        <f aca="false">$P$4</f>
        <v>Spain</v>
      </c>
      <c r="Q23" s="107" t="n">
        <f aca="false">SUMIFS($H$4:$H$9,$B$4:$B$9,$P23,$D$4:$D$9,"&lt;&gt;"&amp;$P$26)+SUMIFS($I$4:$I$9,$B$4:$B$9,"&lt;&gt;"&amp;$P$26,$D$4:$D$9,$P23)</f>
        <v>4</v>
      </c>
      <c r="R23" s="107" t="n">
        <f aca="false">S23-T23</f>
        <v>3</v>
      </c>
      <c r="S23" s="107" t="n">
        <f aca="false">SUMIFS($E$4:$E$9,$B$4:$B$9,$P23,$D$4:$D$9,"&lt;&gt;"&amp;$P$26)+SUMIFS($G$4:$G$9,$B$4:$B$9,"&lt;&gt;"&amp;$P$26,$D$4:$D$9,$P23)</f>
        <v>5</v>
      </c>
      <c r="T23" s="107" t="n">
        <f aca="false">SUMIFS($G$4:$G$9,$B$4:$B$9,$P23,$D$4:$D$9,"&lt;&gt;"&amp;$P$26)+SUMIFS($E$4:$E$9,$B$4:$B$9,"&lt;&gt;"&amp;$P$26,$D$4:$D$9,$P23)</f>
        <v>2</v>
      </c>
      <c r="U23" s="107"/>
      <c r="V23" s="763" t="n">
        <f aca="false">Q23*FactorPts+(GDzero+R23)*FactorGD+S23*FactorFor</f>
        <v>40053050</v>
      </c>
      <c r="W23" s="107" t="n">
        <f aca="false">RANK(V23,V$23:V$25,1)</f>
        <v>3</v>
      </c>
      <c r="X23" s="107" t="n">
        <f aca="false">IF(AND($Q$4=$Q$5,$Q$4=$Q$7,$Q$4&lt;&gt;$Q$6),W23,0)</f>
        <v>0</v>
      </c>
      <c r="Y23" s="107" t="str">
        <f aca="false">IF(AND(V23=V24,V23&lt;&gt;V25),IF(AA23&gt;AA24,3,IF(AA23=AA24,1,0)),IF(AND(V23=V25,V23&lt;&gt;V24),IF(AB23&gt;AB25,3,IF(AB23=AB25,1,0)),""))</f>
        <v/>
      </c>
      <c r="Z23" s="107" t="str">
        <f aca="false">IF(X23&gt;0,Y23,"")</f>
        <v/>
      </c>
      <c r="AA23" s="769" t="n">
        <f aca="false">$I$18</f>
        <v>2</v>
      </c>
      <c r="AB23" s="107" t="n">
        <f aca="false">$K$18</f>
        <v>3</v>
      </c>
      <c r="AC23" s="743"/>
      <c r="AD23" s="107" t="n">
        <f aca="false">IF(AND($AF$16,$AD$4=$AD$5,$AD$4=$AD$7,$AD$4&lt;&gt;$AD$6),W23,0)</f>
        <v>0</v>
      </c>
      <c r="AE23" s="107" t="str">
        <f aca="false">IF(AD23&gt;0,Y23,"")</f>
        <v/>
      </c>
    </row>
    <row r="24" customFormat="false" ht="14.25" hidden="false" customHeight="true" outlineLevel="0" collapsed="false">
      <c r="B24" s="294"/>
      <c r="C24" s="107"/>
      <c r="O24" s="107" t="s">
        <v>59</v>
      </c>
      <c r="P24" s="125" t="str">
        <f aca="false">$P$5</f>
        <v>Croatia</v>
      </c>
      <c r="Q24" s="107" t="n">
        <f aca="false">SUMIFS($H$4:$H$9,$B$4:$B$9,$P24,$D$4:$D$9,"&lt;&gt;"&amp;$P$26)+SUMIFS($I$4:$I$9,$B$4:$B$9,"&lt;&gt;"&amp;$P$26,$D$4:$D$9,$P24)</f>
        <v>4</v>
      </c>
      <c r="R24" s="107" t="n">
        <f aca="false">S24-T24</f>
        <v>1</v>
      </c>
      <c r="S24" s="107" t="n">
        <f aca="false">SUMIFS($E$4:$E$9,$B$4:$B$9,$P24,$D$4:$D$9,"&lt;&gt;"&amp;$P$26)+SUMIFS($G$4:$G$9,$B$4:$B$9,"&lt;&gt;"&amp;$P$26,$D$4:$D$9,$P24)</f>
        <v>5</v>
      </c>
      <c r="T24" s="107" t="n">
        <f aca="false">SUMIFS($G$4:$G$9,$B$4:$B$9,$P24,$D$4:$D$9,"&lt;&gt;"&amp;$P$26)+SUMIFS($E$4:$E$9,$B$4:$B$9,"&lt;&gt;"&amp;$P$26,$D$4:$D$9,$P24)</f>
        <v>4</v>
      </c>
      <c r="U24" s="107"/>
      <c r="V24" s="763" t="n">
        <f aca="false">Q24*FactorPts+(GDzero+R24)*FactorGD+S24*FactorFor</f>
        <v>40051050</v>
      </c>
      <c r="W24" s="107" t="n">
        <f aca="false">RANK(V24,V$23:V$25,1)</f>
        <v>2</v>
      </c>
      <c r="X24" s="107" t="n">
        <f aca="false">IF(AND($Q$4=$Q$5,$Q$4=$Q$7,$Q$4&lt;&gt;$Q$6),W24,0)</f>
        <v>0</v>
      </c>
      <c r="Y24" s="107" t="str">
        <f aca="false">IF(AND(V24=V23,V24&lt;&gt;V25),IF(AA24&gt;AA23,3,IF(AA24=AA23,1,0)),IF(AND(V24=V25,V24&lt;&gt;V23),IF(AC24&gt;AC25,3,IF(AC24=AC25,1,0)),""))</f>
        <v/>
      </c>
      <c r="Z24" s="107" t="str">
        <f aca="false">IF(X24&gt;0,Y24,"")</f>
        <v/>
      </c>
      <c r="AA24" s="769" t="n">
        <f aca="false">$H$19</f>
        <v>2</v>
      </c>
      <c r="AB24" s="107"/>
      <c r="AC24" s="743" t="n">
        <f aca="false">$K$19</f>
        <v>3</v>
      </c>
      <c r="AD24" s="107" t="n">
        <f aca="false">IF(AND($AF$16,$AD$4=$AD$5,$AD$4=$AD$7,$AD$4&lt;&gt;$AD$6),W24,0)</f>
        <v>0</v>
      </c>
      <c r="AE24" s="107" t="str">
        <f aca="false">IF(AD24&gt;0,Y24,"")</f>
        <v/>
      </c>
    </row>
    <row r="25" customFormat="false" ht="14.25" hidden="false" customHeight="true" outlineLevel="0" collapsed="false">
      <c r="B25" s="294"/>
      <c r="C25" s="107"/>
      <c r="O25" s="107" t="s">
        <v>75</v>
      </c>
      <c r="P25" s="125" t="str">
        <f aca="false">$P$7</f>
        <v>Albania</v>
      </c>
      <c r="Q25" s="107" t="n">
        <f aca="false">SUMIFS($H$4:$H$9,$B$4:$B$9,$P25,$D$4:$D$9,"&lt;&gt;"&amp;$P$26)+SUMIFS($I$4:$I$9,$B$4:$B$9,"&lt;&gt;"&amp;$P$26,$D$4:$D$9,$P25)</f>
        <v>0</v>
      </c>
      <c r="R25" s="107" t="n">
        <f aca="false">S25-T25</f>
        <v>-4</v>
      </c>
      <c r="S25" s="107" t="n">
        <f aca="false">SUMIFS($E$4:$E$9,$B$4:$B$9,$P25,$D$4:$D$9,"&lt;&gt;"&amp;$P$26)+SUMIFS($G$4:$G$9,$B$4:$B$9,"&lt;&gt;"&amp;$P$26,$D$4:$D$9,$P25)</f>
        <v>2</v>
      </c>
      <c r="T25" s="107" t="n">
        <f aca="false">SUMIFS($G$4:$G$9,$B$4:$B$9,$P25,$D$4:$D$9,"&lt;&gt;"&amp;$P$26)+SUMIFS($E$4:$E$9,$B$4:$B$9,"&lt;&gt;"&amp;$P$26,$D$4:$D$9,$P25)</f>
        <v>6</v>
      </c>
      <c r="U25" s="107"/>
      <c r="V25" s="763" t="n">
        <f aca="false">Q25*FactorPts+(GDzero+R25)*FactorGD+S25*FactorFor</f>
        <v>46020</v>
      </c>
      <c r="W25" s="107" t="n">
        <f aca="false">RANK(V25,V$23:V$25,1)</f>
        <v>1</v>
      </c>
      <c r="X25" s="107" t="n">
        <f aca="false">IF(AND($Q$4=$Q$5,$Q$4=$Q$7,$Q$4&lt;&gt;$Q$6),W25,0)</f>
        <v>0</v>
      </c>
      <c r="Y25" s="107" t="str">
        <f aca="false">IF(AND(V25=V23,V25&lt;&gt;V24),IF(AB25&gt;AB23,3,IF(AB25=AB23,1,0)),IF(AND(V25=V24,V25&lt;&gt;V23),IF(AC25&gt;AC24,3,IF(AC25=AC24,1,0)),""))</f>
        <v/>
      </c>
      <c r="Z25" s="107" t="str">
        <f aca="false">IF(X25&gt;0,Y25,"")</f>
        <v/>
      </c>
      <c r="AA25" s="769"/>
      <c r="AB25" s="107" t="n">
        <f aca="false">$H$21</f>
        <v>0</v>
      </c>
      <c r="AC25" s="743" t="n">
        <f aca="false">$I$21</f>
        <v>2</v>
      </c>
      <c r="AD25" s="107" t="n">
        <f aca="false">IF(AND($AF$16,$AD$4=$AD$5,$AD$4=$AD$7,$AD$4&lt;&gt;$AD$6),W25,0)</f>
        <v>0</v>
      </c>
      <c r="AE25" s="107" t="str">
        <f aca="false">IF(AD25&gt;0,Y25,"")</f>
        <v/>
      </c>
    </row>
    <row r="26" customFormat="false" ht="14.25" hidden="false" customHeight="true" outlineLevel="0" collapsed="false">
      <c r="B26" s="294"/>
      <c r="C26" s="107"/>
      <c r="O26" s="107"/>
      <c r="P26" s="773" t="str">
        <f aca="false">$P$6</f>
        <v>Italy</v>
      </c>
      <c r="Q26" s="774"/>
      <c r="R26" s="774"/>
      <c r="S26" s="774"/>
      <c r="T26" s="774"/>
      <c r="U26" s="774"/>
      <c r="V26" s="43"/>
      <c r="W26" s="43"/>
      <c r="X26" s="774"/>
      <c r="Y26" s="774"/>
      <c r="Z26" s="774"/>
      <c r="AA26" s="775"/>
      <c r="AB26" s="774"/>
      <c r="AC26" s="776"/>
      <c r="AD26" s="43"/>
      <c r="AE26" s="774"/>
    </row>
    <row r="27" customFormat="false" ht="14.25" hidden="false" customHeight="true" outlineLevel="0" collapsed="false">
      <c r="O27" s="107"/>
      <c r="Q27" s="43"/>
      <c r="R27" s="43"/>
      <c r="S27" s="43"/>
      <c r="T27" s="43"/>
      <c r="U27" s="43"/>
      <c r="V27" s="43"/>
      <c r="W27" s="43"/>
      <c r="X27" s="774"/>
      <c r="Y27" s="774"/>
      <c r="Z27" s="774"/>
      <c r="AA27" s="775"/>
      <c r="AB27" s="774"/>
      <c r="AC27" s="776"/>
      <c r="AD27" s="43"/>
      <c r="AE27" s="774"/>
    </row>
    <row r="28" customFormat="false" ht="14.25" hidden="false" customHeight="true" outlineLevel="0" collapsed="false">
      <c r="O28" s="107" t="s">
        <v>58</v>
      </c>
      <c r="P28" s="125" t="str">
        <f aca="false">$P$4</f>
        <v>Spain</v>
      </c>
      <c r="Q28" s="107" t="n">
        <f aca="false">SUMIFS($H$4:$H$9,$B$4:$B$9,$P28,$D$4:$D$9,"&lt;&gt;"&amp;$P$31)+SUMIFS($I$4:$I$9,$B$4:$B$9,"&lt;&gt;"&amp;$P$31,$D$4:$D$9,$P28)</f>
        <v>4</v>
      </c>
      <c r="R28" s="107" t="n">
        <f aca="false">S28-T28</f>
        <v>3</v>
      </c>
      <c r="S28" s="107" t="n">
        <f aca="false">SUMIFS($E$4:$E$9,$B$4:$B$9,$P28,$D$4:$D$9,"&lt;&gt;"&amp;$P$31)+SUMIFS($G$4:$G$9,$B$4:$B$9,"&lt;&gt;"&amp;$P$31,$D$4:$D$9,$P28)</f>
        <v>5</v>
      </c>
      <c r="T28" s="107" t="n">
        <f aca="false">SUMIFS($G$4:$G$9,$B$4:$B$9,$P28,$D$4:$D$9,"&lt;&gt;"&amp;$P$31)+SUMIFS($E$4:$E$9,$B$4:$B$9,"&lt;&gt;"&amp;$P$31,$D$4:$D$9,$P28)</f>
        <v>2</v>
      </c>
      <c r="U28" s="107"/>
      <c r="V28" s="763" t="n">
        <f aca="false">Q28*FactorPts+(GDzero+R28)*FactorGD+S28*FactorFor</f>
        <v>40053050</v>
      </c>
      <c r="W28" s="107" t="n">
        <f aca="false">RANK(V28,V$28:V$30,1)</f>
        <v>3</v>
      </c>
      <c r="X28" s="107" t="n">
        <f aca="false">IF(AND($Q$4=$Q$6,$Q$4=$Q$7,$Q$4&lt;&gt;$Q$5),W28,0)</f>
        <v>0</v>
      </c>
      <c r="Y28" s="107" t="str">
        <f aca="false">IF(AND(V28=V29,V28&lt;&gt;V30),IF(AA28&gt;AA29,3,IF(AA28=AA29,1,0)),IF(AND(V28=V30,V28&lt;&gt;V29),IF(AB28&gt;AB30,3,IF(AB28=AB30,1,0)),""))</f>
        <v/>
      </c>
      <c r="Z28" s="107" t="str">
        <f aca="false">IF(X28&gt;0,Y28,"")</f>
        <v/>
      </c>
      <c r="AA28" s="769" t="n">
        <f aca="false">$J$18</f>
        <v>2</v>
      </c>
      <c r="AB28" s="107" t="n">
        <f aca="false">$K$18</f>
        <v>3</v>
      </c>
      <c r="AC28" s="743"/>
      <c r="AD28" s="107" t="n">
        <f aca="false">IF(AND($AF$16,$AD$4=$AD$6,$AD$4=$AD$7,$AD$4&lt;&gt;$AD$5),W28,0)</f>
        <v>0</v>
      </c>
      <c r="AE28" s="107" t="str">
        <f aca="false">IF(AD28&gt;0,Y28,"")</f>
        <v/>
      </c>
    </row>
    <row r="29" customFormat="false" ht="14.25" hidden="false" customHeight="true" outlineLevel="0" collapsed="false">
      <c r="O29" s="107" t="s">
        <v>59</v>
      </c>
      <c r="P29" s="125" t="str">
        <f aca="false">$P$6</f>
        <v>Italy</v>
      </c>
      <c r="Q29" s="107" t="n">
        <f aca="false">SUMIFS($H$4:$H$9,$B$4:$B$9,$P29,$D$4:$D$9,"&lt;&gt;"&amp;$P$31)+SUMIFS($I$4:$I$9,$B$4:$B$9,"&lt;&gt;"&amp;$P$31,$D$4:$D$9,$P29)</f>
        <v>4</v>
      </c>
      <c r="R29" s="107" t="n">
        <f aca="false">S29-T29</f>
        <v>1</v>
      </c>
      <c r="S29" s="107" t="n">
        <f aca="false">SUMIFS($E$4:$E$9,$B$4:$B$9,$P29,$D$4:$D$9,"&lt;&gt;"&amp;$P$31)+SUMIFS($G$4:$G$9,$B$4:$B$9,"&lt;&gt;"&amp;$P$31,$D$4:$D$9,$P29)</f>
        <v>4</v>
      </c>
      <c r="T29" s="107" t="n">
        <f aca="false">SUMIFS($G$4:$G$9,$B$4:$B$9,$P29,$D$4:$D$9,"&lt;&gt;"&amp;$P$31)+SUMIFS($E$4:$E$9,$B$4:$B$9,"&lt;&gt;"&amp;$P$31,$D$4:$D$9,$P29)</f>
        <v>3</v>
      </c>
      <c r="U29" s="107"/>
      <c r="V29" s="763" t="n">
        <f aca="false">Q29*FactorPts+(GDzero+R29)*FactorGD+S29*FactorFor</f>
        <v>40051040</v>
      </c>
      <c r="W29" s="107" t="n">
        <f aca="false">RANK(V29,V$28:V$30,1)</f>
        <v>2</v>
      </c>
      <c r="X29" s="107" t="n">
        <f aca="false">IF(AND($Q$4=$Q$6,$Q$4=$Q$7,$Q$4&lt;&gt;$Q$5),W29,0)</f>
        <v>0</v>
      </c>
      <c r="Y29" s="107" t="str">
        <f aca="false">IF(AND(V29=V28,V29&lt;&gt;V30),IF(AA29&gt;AA28,3,IF(AA29=AA28,1,0)),IF(AND(V29=V30,V29&lt;&gt;V28),IF(AC29&gt;AC30,3,IF(AC29=AC30,1,0)),""))</f>
        <v/>
      </c>
      <c r="Z29" s="107" t="str">
        <f aca="false">IF(X29&gt;0,Y29,"")</f>
        <v/>
      </c>
      <c r="AA29" s="769" t="n">
        <f aca="false">$H$20</f>
        <v>2</v>
      </c>
      <c r="AB29" s="107"/>
      <c r="AC29" s="743" t="n">
        <f aca="false">$K$20</f>
        <v>2</v>
      </c>
      <c r="AD29" s="107" t="n">
        <f aca="false">IF(AND($AF$16,$AD$4=$AD$6,$AD$4=$AD$7,$AD$4&lt;&gt;$AD$5),W29,0)</f>
        <v>0</v>
      </c>
      <c r="AE29" s="107" t="str">
        <f aca="false">IF(AD29&gt;0,Y29,"")</f>
        <v/>
      </c>
    </row>
    <row r="30" customFormat="false" ht="14.25" hidden="false" customHeight="true" outlineLevel="0" collapsed="false">
      <c r="O30" s="107" t="s">
        <v>75</v>
      </c>
      <c r="P30" s="125" t="str">
        <f aca="false">$P$7</f>
        <v>Albania</v>
      </c>
      <c r="Q30" s="107" t="n">
        <f aca="false">SUMIFS($H$4:$H$9,$B$4:$B$9,$P30,$D$4:$D$9,"&lt;&gt;"&amp;$P$31)+SUMIFS($I$4:$I$9,$B$4:$B$9,"&lt;&gt;"&amp;$P$31,$D$4:$D$9,$P30)</f>
        <v>0</v>
      </c>
      <c r="R30" s="107" t="n">
        <f aca="false">S30-T30</f>
        <v>-4</v>
      </c>
      <c r="S30" s="107" t="n">
        <f aca="false">SUMIFS($E$4:$E$9,$B$4:$B$9,$P30,$D$4:$D$9,"&lt;&gt;"&amp;$P$31)+SUMIFS($G$4:$G$9,$B$4:$B$9,"&lt;&gt;"&amp;$P$31,$D$4:$D$9,$P30)</f>
        <v>1</v>
      </c>
      <c r="T30" s="107" t="n">
        <f aca="false">SUMIFS($G$4:$G$9,$B$4:$B$9,$P30,$D$4:$D$9,"&lt;&gt;"&amp;$P$31)+SUMIFS($E$4:$E$9,$B$4:$B$9,"&lt;&gt;"&amp;$P$31,$D$4:$D$9,$P30)</f>
        <v>5</v>
      </c>
      <c r="U30" s="107"/>
      <c r="V30" s="763" t="n">
        <f aca="false">Q30*FactorPts+(GDzero+R30)*FactorGD+S30*FactorFor</f>
        <v>46010</v>
      </c>
      <c r="W30" s="107" t="n">
        <f aca="false">RANK(V30,V$28:V$30,1)</f>
        <v>1</v>
      </c>
      <c r="X30" s="107" t="n">
        <f aca="false">IF(AND($Q$4=$Q$6,$Q$4=$Q$7,$Q$4&lt;&gt;$Q$5),W30,0)</f>
        <v>0</v>
      </c>
      <c r="Y30" s="107" t="str">
        <f aca="false">IF(AND(V30=V28,V30&lt;&gt;V29),IF(AB30&gt;AB28,3,IF(AB30=AB28,1,0)),IF(AND(V30=V29,V30&lt;&gt;V28),IF(AC30&gt;AC29,3,IF(AC30=AC29,1,0)),""))</f>
        <v/>
      </c>
      <c r="Z30" s="107" t="str">
        <f aca="false">IF(X30&gt;0,Y30,"")</f>
        <v/>
      </c>
      <c r="AA30" s="769"/>
      <c r="AB30" s="107" t="n">
        <f aca="false">$H$21</f>
        <v>0</v>
      </c>
      <c r="AC30" s="743" t="n">
        <f aca="false">$J$21</f>
        <v>1</v>
      </c>
      <c r="AD30" s="107" t="n">
        <f aca="false">IF(AND($AF$16,$AD$4=$AD$6,$AD$4=$AD$7,$AD$4&lt;&gt;$AD$5),W30,0)</f>
        <v>0</v>
      </c>
      <c r="AE30" s="107" t="str">
        <f aca="false">IF(AD30&gt;0,Y30,"")</f>
        <v/>
      </c>
    </row>
    <row r="31" customFormat="false" ht="14.25" hidden="false" customHeight="true" outlineLevel="0" collapsed="false">
      <c r="O31" s="107"/>
      <c r="P31" s="773" t="str">
        <f aca="false">$P$5</f>
        <v>Croatia</v>
      </c>
      <c r="Q31" s="774"/>
      <c r="R31" s="774"/>
      <c r="S31" s="774"/>
      <c r="T31" s="774"/>
      <c r="U31" s="774"/>
      <c r="V31" s="43"/>
      <c r="W31" s="43"/>
      <c r="X31" s="774"/>
      <c r="Y31" s="774"/>
      <c r="Z31" s="774"/>
      <c r="AA31" s="775"/>
      <c r="AB31" s="774"/>
      <c r="AC31" s="776"/>
      <c r="AD31" s="43"/>
      <c r="AE31" s="774"/>
    </row>
    <row r="32" customFormat="false" ht="14.25" hidden="false" customHeight="true" outlineLevel="0" collapsed="false">
      <c r="O32" s="107"/>
      <c r="Q32" s="43"/>
      <c r="R32" s="43"/>
      <c r="S32" s="43"/>
      <c r="T32" s="43"/>
      <c r="U32" s="43"/>
      <c r="V32" s="43"/>
      <c r="W32" s="43"/>
      <c r="X32" s="774"/>
      <c r="Y32" s="774"/>
      <c r="Z32" s="774"/>
      <c r="AA32" s="775"/>
      <c r="AB32" s="774"/>
      <c r="AC32" s="776"/>
      <c r="AD32" s="43"/>
      <c r="AE32" s="774"/>
    </row>
    <row r="33" customFormat="false" ht="14.25" hidden="false" customHeight="true" outlineLevel="0" collapsed="false">
      <c r="O33" s="107" t="s">
        <v>58</v>
      </c>
      <c r="P33" s="125" t="str">
        <f aca="false">$P$5</f>
        <v>Croatia</v>
      </c>
      <c r="Q33" s="107" t="n">
        <f aca="false">SUMIFS($H$4:$H$9,$B$4:$B$9,$P33,$D$4:$D$9,"&lt;&gt;"&amp;$P$36)+SUMIFS($I$4:$I$9,$B$4:$B$9,"&lt;&gt;"&amp;$P$36,$D$4:$D$9,$P33)</f>
        <v>4</v>
      </c>
      <c r="R33" s="107" t="n">
        <f aca="false">S33-T33</f>
        <v>1</v>
      </c>
      <c r="S33" s="107" t="n">
        <f aca="false">SUMIFS($E$4:$E$9,$B$4:$B$9,$P33,$D$4:$D$9,"&lt;&gt;"&amp;$P$36)+SUMIFS($G$4:$G$9,$B$4:$B$9,"&lt;&gt;"&amp;$P$36,$D$4:$D$9,$P33)</f>
        <v>4</v>
      </c>
      <c r="T33" s="107" t="n">
        <f aca="false">SUMIFS($G$4:$G$9,$B$4:$B$9,$P33,$D$4:$D$9,"&lt;&gt;"&amp;$P$36)+SUMIFS($E$4:$E$9,$B$4:$B$9,"&lt;&gt;"&amp;$P$36,$D$4:$D$9,$P33)</f>
        <v>3</v>
      </c>
      <c r="U33" s="107"/>
      <c r="V33" s="763" t="n">
        <f aca="false">Q33*FactorPts+(GDzero+R33)*FactorGD+S33*FactorFor</f>
        <v>40051040</v>
      </c>
      <c r="W33" s="107" t="n">
        <f aca="false">RANK(V33,V$33:V$35,1)</f>
        <v>3</v>
      </c>
      <c r="X33" s="107" t="n">
        <f aca="false">IF(AND($Q$5=$Q$6,$Q$5=$Q$7,$Q$5&lt;&gt;$Q$4),W33,0)</f>
        <v>0</v>
      </c>
      <c r="Y33" s="107" t="str">
        <f aca="false">IF(AND(V33=V34,V33&lt;&gt;V35),IF(AA33&gt;AA34,3,IF(AA33=AA34,1,0)),IF(AND(V33=V35,V33&lt;&gt;V34),IF(AB33&gt;AB35,3,IF(AB33=AB35,1,0)),""))</f>
        <v/>
      </c>
      <c r="Z33" s="107" t="str">
        <f aca="false">IF(X33&gt;0,Y33,"")</f>
        <v/>
      </c>
      <c r="AA33" s="769" t="n">
        <f aca="false">$J$19</f>
        <v>1</v>
      </c>
      <c r="AB33" s="107" t="n">
        <f aca="false">$K$19</f>
        <v>3</v>
      </c>
      <c r="AC33" s="743"/>
      <c r="AD33" s="107" t="n">
        <f aca="false">IF(AND($AF$16,$AD$5=$AD$6,$AD$5=$AD$7,$AD$5&lt;&gt;$AD$4),W33,0)</f>
        <v>0</v>
      </c>
      <c r="AE33" s="107" t="str">
        <f aca="false">IF(AD33&gt;0,Y33,"")</f>
        <v/>
      </c>
    </row>
    <row r="34" customFormat="false" ht="14.25" hidden="false" customHeight="true" outlineLevel="0" collapsed="false">
      <c r="O34" s="107" t="s">
        <v>59</v>
      </c>
      <c r="P34" s="125" t="str">
        <f aca="false">$P$6</f>
        <v>Italy</v>
      </c>
      <c r="Q34" s="107" t="n">
        <f aca="false">SUMIFS($H$4:$H$9,$B$4:$B$9,$P34,$D$4:$D$9,"&lt;&gt;"&amp;$P$36)+SUMIFS($I$4:$I$9,$B$4:$B$9,"&lt;&gt;"&amp;$P$36,$D$4:$D$9,$P34)</f>
        <v>4</v>
      </c>
      <c r="R34" s="107" t="n">
        <f aca="false">S34-T34</f>
        <v>1</v>
      </c>
      <c r="S34" s="107" t="n">
        <f aca="false">SUMIFS($E$4:$E$9,$B$4:$B$9,$P34,$D$4:$D$9,"&lt;&gt;"&amp;$P$36)+SUMIFS($G$4:$G$9,$B$4:$B$9,"&lt;&gt;"&amp;$P$36,$D$4:$D$9,$P34)</f>
        <v>3</v>
      </c>
      <c r="T34" s="107" t="n">
        <f aca="false">SUMIFS($G$4:$G$9,$B$4:$B$9,$P34,$D$4:$D$9,"&lt;&gt;"&amp;$P$36)+SUMIFS($E$4:$E$9,$B$4:$B$9,"&lt;&gt;"&amp;$P$36,$D$4:$D$9,$P34)</f>
        <v>2</v>
      </c>
      <c r="U34" s="107"/>
      <c r="V34" s="763" t="n">
        <f aca="false">Q34*FactorPts+(GDzero+R34)*FactorGD+S34*FactorFor</f>
        <v>40051030</v>
      </c>
      <c r="W34" s="107" t="n">
        <f aca="false">RANK(V34,V$33:V$35,1)</f>
        <v>2</v>
      </c>
      <c r="X34" s="107" t="n">
        <f aca="false">IF(AND($Q$5=$Q$6,$Q$5=$Q$7,$Q$5&lt;&gt;$Q$4),W34,0)</f>
        <v>0</v>
      </c>
      <c r="Y34" s="107" t="str">
        <f aca="false">IF(AND(V34=V33,V34&lt;&gt;V35),IF(AA34&gt;AA33,3,IF(AA34=AA33,1,0)),IF(AND(V34=V35,V34&lt;&gt;V33),IF(AC34&gt;AC35,3,IF(AC34=AC35,1,0)),""))</f>
        <v/>
      </c>
      <c r="Z34" s="107" t="str">
        <f aca="false">IF(X34&gt;0,Y34,"")</f>
        <v/>
      </c>
      <c r="AA34" s="769" t="n">
        <f aca="false">$I$20</f>
        <v>1</v>
      </c>
      <c r="AB34" s="107"/>
      <c r="AC34" s="743" t="n">
        <f aca="false">$K$20</f>
        <v>2</v>
      </c>
      <c r="AD34" s="107" t="n">
        <f aca="false">IF(AND($AF$16,$AD$5=$AD$6,$AD$5=$AD$7,$AD$5&lt;&gt;$AD$4),W34,0)</f>
        <v>0</v>
      </c>
      <c r="AE34" s="107" t="str">
        <f aca="false">IF(AD34&gt;0,Y34,"")</f>
        <v/>
      </c>
    </row>
    <row r="35" customFormat="false" ht="14.25" hidden="false" customHeight="true" outlineLevel="0" collapsed="false">
      <c r="O35" s="107" t="s">
        <v>75</v>
      </c>
      <c r="P35" s="125" t="str">
        <f aca="false">$P$7</f>
        <v>Albania</v>
      </c>
      <c r="Q35" s="107" t="n">
        <f aca="false">SUMIFS($H$4:$H$9,$B$4:$B$9,$P35,$D$4:$D$9,"&lt;&gt;"&amp;$P$36)+SUMIFS($I$4:$I$9,$B$4:$B$9,"&lt;&gt;"&amp;$P$36,$D$4:$D$9,$P35)</f>
        <v>0</v>
      </c>
      <c r="R35" s="107" t="n">
        <f aca="false">S35-T35</f>
        <v>-2</v>
      </c>
      <c r="S35" s="107" t="n">
        <f aca="false">SUMIFS($E$4:$E$9,$B$4:$B$9,$P35,$D$4:$D$9,"&lt;&gt;"&amp;$P$36)+SUMIFS($G$4:$G$9,$B$4:$B$9,"&lt;&gt;"&amp;$P$36,$D$4:$D$9,$P35)</f>
        <v>3</v>
      </c>
      <c r="T35" s="107" t="n">
        <f aca="false">SUMIFS($G$4:$G$9,$B$4:$B$9,$P35,$D$4:$D$9,"&lt;&gt;"&amp;$P$36)+SUMIFS($E$4:$E$9,$B$4:$B$9,"&lt;&gt;"&amp;$P$36,$D$4:$D$9,$P35)</f>
        <v>5</v>
      </c>
      <c r="U35" s="107"/>
      <c r="V35" s="763" t="n">
        <f aca="false">Q35*FactorPts+(GDzero+R35)*FactorGD+S35*FactorFor</f>
        <v>48030</v>
      </c>
      <c r="W35" s="107" t="n">
        <f aca="false">RANK(V35,V$33:V$35,1)</f>
        <v>1</v>
      </c>
      <c r="X35" s="107" t="n">
        <f aca="false">IF(AND($Q$5=$Q$6,$Q$5=$Q$7,$Q$5&lt;&gt;$Q$4),W35,0)</f>
        <v>0</v>
      </c>
      <c r="Y35" s="107" t="str">
        <f aca="false">IF(AND(V35=V33,V35&lt;&gt;V34),IF(AB35&gt;AB33,3,IF(AB35=AB33,1,0)),IF(AND(V35=V34,V35&lt;&gt;V33),IF(AC35&gt;AC34,3,IF(AC35=AC34,1,0)),""))</f>
        <v/>
      </c>
      <c r="Z35" s="107" t="str">
        <f aca="false">IF(X35&gt;0,Y35,"")</f>
        <v/>
      </c>
      <c r="AA35" s="777"/>
      <c r="AB35" s="750" t="n">
        <f aca="false">$I$21</f>
        <v>2</v>
      </c>
      <c r="AC35" s="752" t="n">
        <f aca="false">$J$21</f>
        <v>1</v>
      </c>
      <c r="AD35" s="107" t="n">
        <f aca="false">IF(AND($AF$16,$AD$5=$AD$6,$AD$5=$AD$7,$AD$5&lt;&gt;$AD$4),W35,0)</f>
        <v>0</v>
      </c>
      <c r="AE35" s="107" t="str">
        <f aca="false">IF(AD35&gt;0,Y35,"")</f>
        <v/>
      </c>
    </row>
    <row r="36" customFormat="false" ht="14.25" hidden="false" customHeight="true" outlineLevel="0" collapsed="false">
      <c r="O36" s="107"/>
      <c r="P36" s="773" t="str">
        <f aca="false">$P$4</f>
        <v>Spain</v>
      </c>
      <c r="Q36" s="107"/>
      <c r="R36" s="107"/>
      <c r="S36" s="107"/>
      <c r="T36" s="107"/>
      <c r="U36" s="107"/>
    </row>
    <row r="37" customFormat="false" ht="14.25" hidden="false" customHeight="true" outlineLevel="0" collapsed="false">
      <c r="O37" s="107"/>
    </row>
    <row r="38" customFormat="false" ht="14.25" hidden="false" customHeight="true" outlineLevel="0" collapsed="false">
      <c r="O38" s="107"/>
    </row>
    <row r="39" customFormat="false" ht="14.25" hidden="false" customHeight="true" outlineLevel="0" collapsed="false">
      <c r="O39" s="107"/>
    </row>
    <row r="40" customFormat="false" ht="14.25" hidden="false" customHeight="true" outlineLevel="0" collapsed="false">
      <c r="O40" s="107"/>
    </row>
    <row r="41" customFormat="false" ht="14.25" hidden="false" customHeight="true" outlineLevel="0" collapsed="false">
      <c r="O41" s="107"/>
    </row>
    <row r="42" customFormat="false" ht="14.25" hidden="false" customHeight="true" outlineLevel="0" collapsed="false">
      <c r="O42" s="107"/>
    </row>
    <row r="43" customFormat="false" ht="14.25" hidden="false" customHeight="true" outlineLevel="0" collapsed="false">
      <c r="O43" s="107"/>
    </row>
    <row r="44" customFormat="false" ht="14.25" hidden="false" customHeight="true" outlineLevel="0" collapsed="false">
      <c r="O44" s="107"/>
    </row>
    <row r="45" customFormat="false" ht="14.25" hidden="false" customHeight="true" outlineLevel="0" collapsed="false">
      <c r="O45" s="107"/>
    </row>
    <row r="46" customFormat="false" ht="14.25" hidden="false" customHeight="true" outlineLevel="0" collapsed="false">
      <c r="O46" s="107"/>
    </row>
    <row r="47" customFormat="false" ht="14.25" hidden="false" customHeight="true" outlineLevel="0" collapsed="false">
      <c r="O47" s="107"/>
    </row>
    <row r="48" customFormat="false" ht="14.25" hidden="false" customHeight="true" outlineLevel="0" collapsed="false">
      <c r="O48" s="107"/>
    </row>
    <row r="49" customFormat="false" ht="14.25" hidden="false" customHeight="true" outlineLevel="0" collapsed="false">
      <c r="O49" s="107"/>
    </row>
    <row r="50" customFormat="false" ht="14.25" hidden="false" customHeight="true" outlineLevel="0" collapsed="false">
      <c r="O50" s="107"/>
    </row>
    <row r="51" customFormat="false" ht="14.25" hidden="false" customHeight="true" outlineLevel="0" collapsed="false">
      <c r="O51" s="107"/>
    </row>
    <row r="52" customFormat="false" ht="14.25" hidden="false" customHeight="true" outlineLevel="0" collapsed="false">
      <c r="O52" s="107"/>
    </row>
    <row r="53" customFormat="false" ht="14.25" hidden="false" customHeight="true" outlineLevel="0" collapsed="false">
      <c r="O53" s="107"/>
    </row>
    <row r="54" customFormat="false" ht="14.25" hidden="false" customHeight="true" outlineLevel="0" collapsed="false">
      <c r="O54" s="107"/>
    </row>
    <row r="55" customFormat="false" ht="14.25" hidden="false" customHeight="true" outlineLevel="0" collapsed="false">
      <c r="O55" s="107"/>
    </row>
    <row r="56" customFormat="false" ht="14.25" hidden="false" customHeight="true" outlineLevel="0" collapsed="false">
      <c r="O56" s="107"/>
    </row>
    <row r="57" customFormat="false" ht="14.25" hidden="false" customHeight="true" outlineLevel="0" collapsed="false">
      <c r="O57" s="107"/>
    </row>
    <row r="58" customFormat="false" ht="14.25" hidden="false" customHeight="true" outlineLevel="0" collapsed="false">
      <c r="O58" s="107"/>
    </row>
    <row r="59" customFormat="false" ht="14.25" hidden="false" customHeight="true" outlineLevel="0" collapsed="false">
      <c r="O59" s="107"/>
    </row>
    <row r="60" customFormat="false" ht="14.25" hidden="false" customHeight="true" outlineLevel="0" collapsed="false">
      <c r="O60" s="107"/>
    </row>
    <row r="61" customFormat="false" ht="14.25" hidden="false" customHeight="true" outlineLevel="0" collapsed="false">
      <c r="O61" s="107"/>
    </row>
    <row r="62" customFormat="false" ht="14.25" hidden="false" customHeight="true" outlineLevel="0" collapsed="false">
      <c r="O62" s="107"/>
    </row>
    <row r="63" customFormat="false" ht="14.25" hidden="false" customHeight="true" outlineLevel="0" collapsed="false">
      <c r="O63" s="107"/>
    </row>
    <row r="64" customFormat="false" ht="14.25" hidden="false" customHeight="true" outlineLevel="0" collapsed="false">
      <c r="O64" s="107"/>
    </row>
    <row r="65" customFormat="false" ht="14.25" hidden="false" customHeight="true" outlineLevel="0" collapsed="false">
      <c r="O65" s="107"/>
    </row>
    <row r="66" customFormat="false" ht="14.25" hidden="false" customHeight="true" outlineLevel="0" collapsed="false">
      <c r="O66" s="107"/>
    </row>
    <row r="67" customFormat="false" ht="14.25" hidden="false" customHeight="true" outlineLevel="0" collapsed="false">
      <c r="O67" s="107"/>
    </row>
    <row r="68" customFormat="false" ht="14.25" hidden="false" customHeight="true" outlineLevel="0" collapsed="false">
      <c r="O68" s="107"/>
    </row>
    <row r="69" customFormat="false" ht="14.25" hidden="false" customHeight="true" outlineLevel="0" collapsed="false">
      <c r="O69" s="107"/>
    </row>
    <row r="70" customFormat="false" ht="14.25" hidden="false" customHeight="true" outlineLevel="0" collapsed="false">
      <c r="O70" s="107"/>
    </row>
    <row r="71" customFormat="false" ht="14.25" hidden="false" customHeight="true" outlineLevel="0" collapsed="false">
      <c r="O71" s="107"/>
    </row>
    <row r="72" customFormat="false" ht="14.25" hidden="false" customHeight="true" outlineLevel="0" collapsed="false">
      <c r="O72" s="107"/>
    </row>
    <row r="73" customFormat="false" ht="14.25" hidden="false" customHeight="true" outlineLevel="0" collapsed="false">
      <c r="O73" s="107"/>
    </row>
    <row r="74" customFormat="false" ht="14.25" hidden="false" customHeight="true" outlineLevel="0" collapsed="false">
      <c r="O74" s="107"/>
    </row>
    <row r="75" customFormat="false" ht="14.25" hidden="false" customHeight="true" outlineLevel="0" collapsed="false">
      <c r="O75" s="107"/>
    </row>
    <row r="76" customFormat="false" ht="14.25" hidden="false" customHeight="true" outlineLevel="0" collapsed="false">
      <c r="O76" s="107"/>
    </row>
    <row r="77" customFormat="false" ht="14.25" hidden="false" customHeight="true" outlineLevel="0" collapsed="false">
      <c r="O77" s="107"/>
    </row>
    <row r="78" customFormat="false" ht="14.25" hidden="false" customHeight="true" outlineLevel="0" collapsed="false">
      <c r="O78" s="107"/>
    </row>
    <row r="79" customFormat="false" ht="14.25" hidden="false" customHeight="true" outlineLevel="0" collapsed="false">
      <c r="O79" s="107"/>
    </row>
    <row r="80" customFormat="false" ht="14.25" hidden="false" customHeight="true" outlineLevel="0" collapsed="false">
      <c r="O80" s="107"/>
    </row>
    <row r="81" customFormat="false" ht="14.25" hidden="false" customHeight="true" outlineLevel="0" collapsed="false">
      <c r="O81" s="107"/>
    </row>
    <row r="82" customFormat="false" ht="14.25" hidden="false" customHeight="true" outlineLevel="0" collapsed="false">
      <c r="O82" s="107"/>
    </row>
    <row r="83" customFormat="false" ht="14.25" hidden="false" customHeight="true" outlineLevel="0" collapsed="false">
      <c r="O83" s="107"/>
    </row>
    <row r="84" customFormat="false" ht="14.25" hidden="false" customHeight="true" outlineLevel="0" collapsed="false">
      <c r="O84" s="107"/>
    </row>
    <row r="85" customFormat="false" ht="14.25" hidden="false" customHeight="true" outlineLevel="0" collapsed="false">
      <c r="O85" s="107"/>
    </row>
    <row r="86" customFormat="false" ht="14.25" hidden="false" customHeight="true" outlineLevel="0" collapsed="false">
      <c r="O86" s="107"/>
    </row>
    <row r="87" customFormat="false" ht="14.25" hidden="false" customHeight="true" outlineLevel="0" collapsed="false">
      <c r="O87" s="107"/>
    </row>
    <row r="88" customFormat="false" ht="14.25" hidden="false" customHeight="true" outlineLevel="0" collapsed="false">
      <c r="O88" s="107"/>
    </row>
    <row r="89" customFormat="false" ht="14.25" hidden="false" customHeight="true" outlineLevel="0" collapsed="false">
      <c r="O89" s="107"/>
    </row>
    <row r="90" customFormat="false" ht="14.25" hidden="false" customHeight="true" outlineLevel="0" collapsed="false">
      <c r="O90" s="107"/>
    </row>
    <row r="91" customFormat="false" ht="14.25" hidden="false" customHeight="true" outlineLevel="0" collapsed="false">
      <c r="O91" s="107"/>
    </row>
    <row r="92" customFormat="false" ht="14.25" hidden="false" customHeight="true" outlineLevel="0" collapsed="false">
      <c r="O92" s="107"/>
    </row>
    <row r="93" customFormat="false" ht="14.25" hidden="false" customHeight="true" outlineLevel="0" collapsed="false">
      <c r="O93" s="107"/>
    </row>
    <row r="94" customFormat="false" ht="14.25" hidden="false" customHeight="true" outlineLevel="0" collapsed="false">
      <c r="O94" s="107"/>
    </row>
    <row r="95" customFormat="false" ht="14.25" hidden="false" customHeight="true" outlineLevel="0" collapsed="false">
      <c r="O95" s="107"/>
    </row>
    <row r="96" customFormat="false" ht="14.25" hidden="false" customHeight="true" outlineLevel="0" collapsed="false">
      <c r="O96" s="107"/>
    </row>
    <row r="97" customFormat="false" ht="14.25" hidden="false" customHeight="true" outlineLevel="0" collapsed="false">
      <c r="O97" s="107"/>
    </row>
    <row r="98" customFormat="false" ht="14.25" hidden="false" customHeight="true" outlineLevel="0" collapsed="false">
      <c r="O98" s="107"/>
    </row>
    <row r="99" customFormat="false" ht="14.25" hidden="false" customHeight="true" outlineLevel="0" collapsed="false">
      <c r="O99" s="107"/>
    </row>
    <row r="100" customFormat="false" ht="14.25" hidden="false" customHeight="true" outlineLevel="0" collapsed="false">
      <c r="O100" s="107"/>
    </row>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2.25"/>
    <col collapsed="false" customWidth="true" hidden="false" outlineLevel="0" max="2" min="2" style="1" width="13.76"/>
    <col collapsed="false" customWidth="true" hidden="false" outlineLevel="0" max="3" min="3" style="1" width="4.38"/>
    <col collapsed="false" customWidth="true" hidden="false" outlineLevel="0" max="4" min="4" style="1" width="14.13"/>
    <col collapsed="false" customWidth="true" hidden="false" outlineLevel="0" max="5" min="5" style="1" width="5.13"/>
    <col collapsed="false" customWidth="true" hidden="false" outlineLevel="0" max="6" min="6" style="1" width="3.63"/>
    <col collapsed="false" customWidth="true" hidden="false" outlineLevel="0" max="7" min="7" style="1" width="4.63"/>
    <col collapsed="false" customWidth="true" hidden="false" outlineLevel="0" max="9" min="8" style="1" width="5"/>
    <col collapsed="false" customWidth="true" hidden="false" outlineLevel="0" max="10" min="10" style="1" width="4.88"/>
    <col collapsed="false" customWidth="true" hidden="false" outlineLevel="0" max="11" min="11" style="1" width="5.26"/>
    <col collapsed="false" customWidth="true" hidden="false" outlineLevel="0" max="13" min="12" style="1" width="6.25"/>
    <col collapsed="false" customWidth="true" hidden="false" outlineLevel="0" max="14" min="14" style="1" width="3.13"/>
    <col collapsed="false" customWidth="true" hidden="false" outlineLevel="0" max="15" min="15" style="1" width="4.38"/>
    <col collapsed="false" customWidth="true" hidden="false" outlineLevel="0" max="16" min="16" style="1" width="14"/>
    <col collapsed="false" customWidth="true" hidden="false" outlineLevel="0" max="17" min="17" style="1" width="7.25"/>
    <col collapsed="false" customWidth="true" hidden="false" outlineLevel="0" max="18" min="18" style="1" width="5.75"/>
    <col collapsed="false" customWidth="true" hidden="false" outlineLevel="0" max="19" min="19" style="1" width="7.25"/>
    <col collapsed="false" customWidth="true" hidden="false" outlineLevel="0" max="20" min="20" style="1" width="8.25"/>
    <col collapsed="false" customWidth="true" hidden="false" outlineLevel="0" max="21" min="21" style="1" width="5.88"/>
    <col collapsed="false" customWidth="true" hidden="false" outlineLevel="0" max="22" min="22" style="1" width="20.75"/>
    <col collapsed="false" customWidth="true" hidden="false" outlineLevel="0" max="23" min="23" style="1" width="10.75"/>
    <col collapsed="false" customWidth="true" hidden="false" outlineLevel="0" max="25" min="24" style="1" width="10.88"/>
    <col collapsed="false" customWidth="true" hidden="false" outlineLevel="0" max="26" min="26" style="1" width="13"/>
    <col collapsed="false" customWidth="true" hidden="false" outlineLevel="0" max="27" min="27" style="1" width="12.25"/>
    <col collapsed="false" customWidth="true" hidden="false" outlineLevel="0" max="30" min="28" style="1" width="10.88"/>
    <col collapsed="false" customWidth="true" hidden="false" outlineLevel="0" max="31" min="31" style="1" width="7.87"/>
    <col collapsed="false" customWidth="true" hidden="false" outlineLevel="0" max="32" min="32" style="1" width="8.25"/>
    <col collapsed="false" customWidth="true" hidden="false" outlineLevel="0" max="33" min="33" style="1" width="10.88"/>
  </cols>
  <sheetData>
    <row r="1" customFormat="false" ht="14.25" hidden="false" customHeight="true" outlineLevel="0" collapsed="false">
      <c r="A1" s="717"/>
      <c r="B1" s="718" t="str">
        <f aca="false">VLOOKUP($Q$1,References!$B$5:$D$10,2,0)</f>
        <v>H</v>
      </c>
      <c r="D1" s="718" t="str">
        <f aca="false">VLOOKUP($Q$1,References!$B$5:$D$10,3,0)</f>
        <v>I</v>
      </c>
      <c r="O1" s="107"/>
      <c r="P1" s="719" t="s">
        <v>603</v>
      </c>
      <c r="Q1" s="720" t="s">
        <v>64</v>
      </c>
    </row>
    <row r="2" customFormat="false" ht="8.25" hidden="false" customHeight="true" outlineLevel="0" collapsed="false">
      <c r="O2" s="107"/>
    </row>
    <row r="3" customFormat="false" ht="14.25" hidden="false" customHeight="true" outlineLevel="0" collapsed="false">
      <c r="B3" s="598" t="s">
        <v>1770</v>
      </c>
      <c r="C3" s="598"/>
      <c r="D3" s="598"/>
      <c r="E3" s="598" t="s">
        <v>54</v>
      </c>
      <c r="F3" s="598"/>
      <c r="G3" s="598"/>
      <c r="H3" s="598" t="s">
        <v>70</v>
      </c>
      <c r="I3" s="598"/>
      <c r="J3" s="598" t="s">
        <v>1771</v>
      </c>
      <c r="K3" s="598"/>
      <c r="L3" s="598"/>
      <c r="M3" s="598" t="s">
        <v>1772</v>
      </c>
      <c r="N3" s="600"/>
      <c r="O3" s="596"/>
      <c r="P3" s="597"/>
      <c r="Q3" s="598" t="s">
        <v>70</v>
      </c>
      <c r="R3" s="598" t="s">
        <v>71</v>
      </c>
      <c r="S3" s="598" t="s">
        <v>72</v>
      </c>
      <c r="T3" s="598" t="s">
        <v>73</v>
      </c>
      <c r="U3" s="598" t="s">
        <v>632</v>
      </c>
      <c r="V3" s="598" t="s">
        <v>1690</v>
      </c>
      <c r="W3" s="598" t="s">
        <v>69</v>
      </c>
      <c r="X3" s="598" t="s">
        <v>1773</v>
      </c>
      <c r="Y3" s="598" t="s">
        <v>1774</v>
      </c>
      <c r="Z3" s="598" t="s">
        <v>1775</v>
      </c>
      <c r="AA3" s="598" t="s">
        <v>1776</v>
      </c>
      <c r="AB3" s="598" t="s">
        <v>1691</v>
      </c>
      <c r="AC3" s="598" t="s">
        <v>1777</v>
      </c>
      <c r="AD3" s="598" t="s">
        <v>1778</v>
      </c>
      <c r="AE3" s="598" t="s">
        <v>1779</v>
      </c>
      <c r="AF3" s="598" t="s">
        <v>1692</v>
      </c>
    </row>
    <row r="4" customFormat="false" ht="14.25" hidden="false" customHeight="true" outlineLevel="0" collapsed="false">
      <c r="B4" s="721" t="str">
        <f aca="true">INDIRECT("'"&amp;References!$A$1&amp;"'!"&amp;$B$1&amp;References!$G5)</f>
        <v>Slovenia</v>
      </c>
      <c r="C4" s="722" t="s">
        <v>74</v>
      </c>
      <c r="D4" s="723" t="str">
        <f aca="true">INDIRECT("'"&amp;References!$A$1&amp;"'!"&amp;$D$1&amp;References!$G5)</f>
        <v>Denmark</v>
      </c>
      <c r="E4" s="721" t="n">
        <f aca="true">IF(OR(INDIRECT("'"&amp;References!$A$1&amp;"'!"&amp;$B$1&amp;References!$H5)="",INDIRECT("'"&amp;References!$A$1&amp;"'!"&amp;$D$1&amp;References!$H5)=""),"",INDIRECT("'"&amp;References!$A$1&amp;"'!"&amp;$B$1&amp;References!$H5))</f>
        <v>0</v>
      </c>
      <c r="F4" s="722" t="s">
        <v>74</v>
      </c>
      <c r="G4" s="724" t="n">
        <f aca="true">IF(OR(INDIRECT("'"&amp;References!$A$1&amp;"'!"&amp;$B$1&amp;References!$H5)="",INDIRECT("'"&amp;References!$A$1&amp;"'!"&amp;$D$1&amp;References!$H5)=""),"",INDIRECT("'"&amp;References!$A$1&amp;"'!"&amp;$D$1&amp;References!$H5))</f>
        <v>2</v>
      </c>
      <c r="H4" s="107" t="n">
        <f aca="false">IF($M4&gt;0,IF($E4&gt;$G4,3,IF($E4=$G4,1,0)),0)</f>
        <v>0</v>
      </c>
      <c r="I4" s="107" t="n">
        <f aca="false">IF($M4&gt;0,IF($E4&lt;$G4,3,IF($E4=$G4,1,0)),0)</f>
        <v>3</v>
      </c>
      <c r="L4" s="33"/>
      <c r="M4" s="107" t="n">
        <f aca="false">IF(AND($E4&lt;&gt;"",$G4&lt;&gt;""),1,0)</f>
        <v>1</v>
      </c>
      <c r="N4" s="107"/>
      <c r="O4" s="107" t="s">
        <v>58</v>
      </c>
      <c r="P4" s="725" t="str">
        <f aca="false">VLOOKUP($Q$1&amp;ROW($A1),Groups!$B$7:$D$35,3,0)</f>
        <v>Slovenia</v>
      </c>
      <c r="Q4" s="107" t="n">
        <f aca="false">SUMIF($B$4:$B$9,P4,$H$4:$H$9)+SUMIF($D$4:$D$9,P4,$I$4:$I$9)</f>
        <v>0</v>
      </c>
      <c r="R4" s="107" t="n">
        <f aca="false">S4-T4</f>
        <v>-4</v>
      </c>
      <c r="S4" s="107" t="n">
        <f aca="false">SUMIF($B$4:$B$9,$P4,$E$4:$E$9)+SUMIF($D$4:$D$9,$P4,$G$4:$G$9)</f>
        <v>2</v>
      </c>
      <c r="T4" s="107" t="n">
        <f aca="false">SUMIF($B$4:$B$9,$P4,$G$4:$G$9)+SUMIF($D$4:$D$9,$P4,$E$4:$E$9)</f>
        <v>6</v>
      </c>
      <c r="U4" s="107" t="n">
        <f aca="false">COUNTIFS($B$4:$B$9,$P4,$H$4:$H$9,"=3")+COUNTIFS($D$4:$D$9,$P4,$I$4:$I$9,"=3")</f>
        <v>0</v>
      </c>
      <c r="V4" s="726" t="n">
        <f aca="false">$Q4*FactorPts+(GDzero+$R4)*FactorGD+$S4*FactorFor+$U4*FactorWins+$W4*FactorDirC3+$X4*FactorDirC2+$Y4*FactorDirC43+$Z4*FactorDirC42+$AA4*FactorDirC42+$AB4*FactorFairPlay+$AE4*FactorPenalty+(100-$AF4)*($M$10&gt;0)*FactorRank+(8-ROW())*FactorRow</f>
        <v>46020.0000854</v>
      </c>
      <c r="W4" s="107" t="n">
        <f aca="false">SUMIFS($X$18:$X$35,$P$18:$P$35,$P4)</f>
        <v>0</v>
      </c>
      <c r="X4" s="107" t="n">
        <f aca="false">IF($L18="",0,$L18)+SUMIFS($Z$18:$Z$35,$P$18:$P$35,$P4)</f>
        <v>0</v>
      </c>
      <c r="Y4" s="125" t="n">
        <f aca="false">SUMIFS($AD$18:$AD$35,$P$18:$P$35,$P4)</f>
        <v>0</v>
      </c>
      <c r="Z4" s="125" t="n">
        <f aca="false">SUMIFS($AE$18:$AE$35,$P$18:$P$35,$P4)</f>
        <v>0</v>
      </c>
      <c r="AA4" s="107" t="n">
        <f aca="false">IF($M18="",0,$M18)</f>
        <v>0</v>
      </c>
      <c r="AB4" s="107" t="n">
        <f aca="false">SUMIFS(FairPlayPoints1,FairPlayTeams1,$P4)+SUMIFS(FairPlayPoints2,FairPlayTeams2,$P4)</f>
        <v>0</v>
      </c>
      <c r="AC4" s="727" t="b">
        <f aca="false">(Q4+T4&gt;0)</f>
        <v>1</v>
      </c>
      <c r="AD4" s="728" t="n">
        <f aca="false">$Q4*FactorPts+(GDzero+$R4)*FactorGD+$S4*FactorFor</f>
        <v>46020</v>
      </c>
      <c r="AE4" s="107" t="n">
        <f aca="false">IF(OR(AND($Y$11&gt;0,OR(AND($B$8=$P4,$J$8&gt;$L$8),AND($D$8=$P4,$J$8&lt;$L$8))),AND($Y$12&gt;0,OR(AND($B$9=$P4,$J$9&gt;$L$9),AND($D$9=$P4,$J$9&lt;$L$9)))),1,0)</f>
        <v>0</v>
      </c>
      <c r="AF4" s="107" t="n">
        <f aca="false" t="array" ref="AF4:AF4">INDEX(Language!$D$5:$D$63,MATCH($P4,Language!$E$5:$E$63,0),1)</f>
        <v>15</v>
      </c>
      <c r="AG4" s="107"/>
    </row>
    <row r="5" customFormat="false" ht="14.25" hidden="false" customHeight="true" outlineLevel="0" collapsed="false">
      <c r="B5" s="721" t="str">
        <f aca="true">INDIRECT("'"&amp;References!$A$1&amp;"'!"&amp;$B$1&amp;References!$G6)</f>
        <v>Serbia</v>
      </c>
      <c r="C5" s="722" t="s">
        <v>74</v>
      </c>
      <c r="D5" s="723" t="str">
        <f aca="true">INDIRECT("'"&amp;References!$A$1&amp;"'!"&amp;$D$1&amp;References!$G6)</f>
        <v>England</v>
      </c>
      <c r="E5" s="721" t="n">
        <f aca="true">IF(OR(INDIRECT("'"&amp;References!$A$1&amp;"'!"&amp;$B$1&amp;References!$H6)="",INDIRECT("'"&amp;References!$A$1&amp;"'!"&amp;$D$1&amp;References!$H6)=""),"",INDIRECT("'"&amp;References!$A$1&amp;"'!"&amp;$B$1&amp;References!$H6))</f>
        <v>0</v>
      </c>
      <c r="F5" s="722" t="s">
        <v>74</v>
      </c>
      <c r="G5" s="724" t="n">
        <f aca="true">IF(OR(INDIRECT("'"&amp;References!$A$1&amp;"'!"&amp;$B$1&amp;References!$H6)="",INDIRECT("'"&amp;References!$A$1&amp;"'!"&amp;$D$1&amp;References!$H6)=""),"",INDIRECT("'"&amp;References!$A$1&amp;"'!"&amp;$D$1&amp;References!$H6))</f>
        <v>2</v>
      </c>
      <c r="H5" s="107" t="n">
        <f aca="false">IF($M5&gt;0,IF($E5&gt;$G5,3,IF($E5=$G5,1,0)),0)</f>
        <v>0</v>
      </c>
      <c r="I5" s="107" t="n">
        <f aca="false">IF($M5&gt;0,IF($E5&lt;$G5,3,IF($E5=$G5,1,0)),0)</f>
        <v>3</v>
      </c>
      <c r="L5" s="33"/>
      <c r="M5" s="107" t="n">
        <f aca="false">IF(AND($E5&lt;&gt;"",$G5&lt;&gt;""),1,0)</f>
        <v>1</v>
      </c>
      <c r="N5" s="107"/>
      <c r="O5" s="107" t="s">
        <v>59</v>
      </c>
      <c r="P5" s="725" t="str">
        <f aca="false">VLOOKUP($Q$1&amp;ROW($A2),Groups!$B$7:$D$35,3,0)</f>
        <v>Denmark</v>
      </c>
      <c r="Q5" s="107" t="n">
        <f aca="false">SUMIF($B$4:$B$9,P5,$H$4:$H$9)+SUMIF($D$4:$D$9,P5,$I$4:$I$9)</f>
        <v>4</v>
      </c>
      <c r="R5" s="107" t="n">
        <f aca="false">S5-T5</f>
        <v>1</v>
      </c>
      <c r="S5" s="107" t="n">
        <f aca="false">SUMIF($B$4:$B$9,$P5,$E$4:$E$9)+SUMIF($D$4:$D$9,$P5,$G$4:$G$9)</f>
        <v>4</v>
      </c>
      <c r="T5" s="107" t="n">
        <f aca="false">SUMIF($B$4:$B$9,$P5,$G$4:$G$9)+SUMIF($D$4:$D$9,$P5,$E$4:$E$9)</f>
        <v>3</v>
      </c>
      <c r="U5" s="107" t="n">
        <f aca="false">COUNTIFS($B$4:$B$9,$P5,$H$4:$H$9,"=3")+COUNTIFS($D$4:$D$9,$P5,$I$4:$I$9,"=3")</f>
        <v>1</v>
      </c>
      <c r="V5" s="726" t="n">
        <f aca="false">$Q5*FactorPts+(GDzero+$R5)*FactorGD+$S5*FactorFor+$U5*FactorWins+$W5*FactorDirC3+$X5*FactorDirC2+$Y5*FactorDirC43+$Z5*FactorDirC42+$AA5*FactorDirC42+$AB5*FactorFairPlay+$AE5*FactorPenalty+(100-$AF5)*($M$10&gt;0)*FactorRank+(8-ROW())*FactorRow</f>
        <v>40151040.0010913</v>
      </c>
      <c r="W5" s="107" t="n">
        <f aca="false">SUMIFS($X$18:$X$35,$P$18:$P$35,$P5)</f>
        <v>0</v>
      </c>
      <c r="X5" s="107" t="n">
        <f aca="false">IF($L19="",0,$L19)+SUMIFS($Z$18:$Z$35,$P$18:$P$35,$P5)</f>
        <v>1</v>
      </c>
      <c r="Y5" s="125" t="n">
        <f aca="false">SUMIFS($AD$18:$AD$35,$P$18:$P$35,$P5)</f>
        <v>0</v>
      </c>
      <c r="Z5" s="125" t="n">
        <f aca="false">SUMIFS($AE$18:$AE$35,$P$18:$P$35,$P5)</f>
        <v>0</v>
      </c>
      <c r="AA5" s="107" t="n">
        <f aca="false">IF($M19="",0,$M19)</f>
        <v>0</v>
      </c>
      <c r="AB5" s="107" t="n">
        <f aca="false">SUMIFS(FairPlayPoints1,FairPlayTeams1,$P5)+SUMIFS(FairPlayPoints2,FairPlayTeams2,$P5)</f>
        <v>0</v>
      </c>
      <c r="AC5" s="727" t="b">
        <f aca="false">(Q5+T5&gt;0)</f>
        <v>1</v>
      </c>
      <c r="AD5" s="728" t="n">
        <f aca="false">$Q5*FactorPts+(GDzero+$R5)*FactorGD+$S5*FactorFor</f>
        <v>40051040</v>
      </c>
      <c r="AE5" s="107" t="n">
        <f aca="false">IF(OR(AND($Y$11&gt;0,OR(AND($B$8=$P5,$J$8&gt;$L$8),AND($D$8=$P5,$J$8&lt;$L$8))),AND($Y$12&gt;0,OR(AND($B$9=$P5,$J$9&gt;$L$9),AND($D$9=$P5,$J$9&lt;$L$9)))),1,0)</f>
        <v>0</v>
      </c>
      <c r="AF5" s="107" t="n">
        <f aca="false" t="array" ref="AF5:AF5">INDEX(Language!$D$5:$D$63,MATCH($P5,Language!$E$5:$E$63,0),1)</f>
        <v>9</v>
      </c>
    </row>
    <row r="6" customFormat="false" ht="14.25" hidden="false" customHeight="true" outlineLevel="0" collapsed="false">
      <c r="B6" s="721" t="str">
        <f aca="true">INDIRECT("'"&amp;References!$A$1&amp;"'!"&amp;$B$1&amp;References!$G7)</f>
        <v>Slovenia</v>
      </c>
      <c r="C6" s="722" t="s">
        <v>74</v>
      </c>
      <c r="D6" s="723" t="str">
        <f aca="true">INDIRECT("'"&amp;References!$A$1&amp;"'!"&amp;$D$1&amp;References!$G7)</f>
        <v>Serbia</v>
      </c>
      <c r="E6" s="721" t="n">
        <f aca="true">IF(OR(INDIRECT("'"&amp;References!$A$1&amp;"'!"&amp;$B$1&amp;References!$H7)="",INDIRECT("'"&amp;References!$A$1&amp;"'!"&amp;$D$1&amp;References!$H7)=""),"",INDIRECT("'"&amp;References!$A$1&amp;"'!"&amp;$B$1&amp;References!$H7))</f>
        <v>1</v>
      </c>
      <c r="F6" s="722" t="s">
        <v>74</v>
      </c>
      <c r="G6" s="724" t="n">
        <f aca="true">IF(OR(INDIRECT("'"&amp;References!$A$1&amp;"'!"&amp;$B$1&amp;References!$H7)="",INDIRECT("'"&amp;References!$A$1&amp;"'!"&amp;$D$1&amp;References!$H7)=""),"",INDIRECT("'"&amp;References!$A$1&amp;"'!"&amp;$D$1&amp;References!$H7))</f>
        <v>2</v>
      </c>
      <c r="H6" s="107" t="n">
        <f aca="false">IF($M6&gt;0,IF($E6&gt;$G6,3,IF($E6=$G6,1,0)),0)</f>
        <v>0</v>
      </c>
      <c r="I6" s="107" t="n">
        <f aca="false">IF($M6&gt;0,IF($E6&lt;$G6,3,IF($E6=$G6,1,0)),0)</f>
        <v>3</v>
      </c>
      <c r="L6" s="33"/>
      <c r="M6" s="107" t="n">
        <f aca="false">IF(AND($E6&lt;&gt;"",$G6&lt;&gt;""),1,0)</f>
        <v>1</v>
      </c>
      <c r="N6" s="107"/>
      <c r="O6" s="107" t="s">
        <v>75</v>
      </c>
      <c r="P6" s="725" t="str">
        <f aca="false">VLOOKUP($Q$1&amp;ROW($A3),Groups!$B$7:$D$35,3,0)</f>
        <v>Serbia</v>
      </c>
      <c r="Q6" s="107" t="n">
        <f aca="false">SUMIF($B$4:$B$9,P6,$H$4:$H$9)+SUMIF($D$4:$D$9,P6,$I$4:$I$9)</f>
        <v>4</v>
      </c>
      <c r="R6" s="107" t="n">
        <f aca="false">S6-T6</f>
        <v>-1</v>
      </c>
      <c r="S6" s="107" t="n">
        <f aca="false">SUMIF($B$4:$B$9,$P6,$E$4:$E$9)+SUMIF($D$4:$D$9,$P6,$G$4:$G$9)</f>
        <v>2</v>
      </c>
      <c r="T6" s="107" t="n">
        <f aca="false">SUMIF($B$4:$B$9,$P6,$G$4:$G$9)+SUMIF($D$4:$D$9,$P6,$E$4:$E$9)</f>
        <v>3</v>
      </c>
      <c r="U6" s="107" t="n">
        <f aca="false">COUNTIFS($B$4:$B$9,$P6,$H$4:$H$9,"=3")+COUNTIFS($D$4:$D$9,$P6,$I$4:$I$9,"=3")</f>
        <v>1</v>
      </c>
      <c r="V6" s="726" t="n">
        <f aca="false">$Q6*FactorPts+(GDzero+$R6)*FactorGD+$S6*FactorFor+$U6*FactorWins+$W6*FactorDirC3+$X6*FactorDirC2+$Y6*FactorDirC43+$Z6*FactorDirC42+$AA6*FactorDirC42+$AB6*FactorFairPlay+$AE6*FactorPenalty+(100-$AF6)*($M$10&gt;0)*FactorRank+(8-ROW())*FactorRow</f>
        <v>40149020.0010812</v>
      </c>
      <c r="W6" s="107" t="n">
        <f aca="false">SUMIFS($X$18:$X$35,$P$18:$P$35,$P6)</f>
        <v>0</v>
      </c>
      <c r="X6" s="107" t="n">
        <f aca="false">IF($L20="",0,$L20)+SUMIFS($Z$18:$Z$35,$P$18:$P$35,$P6)</f>
        <v>1</v>
      </c>
      <c r="Y6" s="125" t="n">
        <f aca="false">SUMIFS($AD$18:$AD$35,$P$18:$P$35,$P6)</f>
        <v>0</v>
      </c>
      <c r="Z6" s="125" t="n">
        <f aca="false">SUMIFS($AE$18:$AE$35,$P$18:$P$35,$P6)</f>
        <v>0</v>
      </c>
      <c r="AA6" s="107" t="n">
        <f aca="false">IF($M20="",0,$M20)</f>
        <v>0</v>
      </c>
      <c r="AB6" s="107" t="n">
        <f aca="false">SUMIFS(FairPlayPoints1,FairPlayTeams1,$P6)+SUMIFS(FairPlayPoints2,FairPlayTeams2,$P6)</f>
        <v>0</v>
      </c>
      <c r="AC6" s="727" t="b">
        <f aca="false">(Q6+T6&gt;0)</f>
        <v>1</v>
      </c>
      <c r="AD6" s="728" t="n">
        <f aca="false">$Q6*FactorPts+(GDzero+$R6)*FactorGD+$S6*FactorFor</f>
        <v>40049020</v>
      </c>
      <c r="AE6" s="107" t="n">
        <f aca="false">IF(OR(AND($Y$11&gt;0,OR(AND($B$8=$P6,$J$8&gt;$L$8),AND($D$8=$P6,$J$8&lt;$L$8))),AND($Y$12&gt;0,OR(AND($B$9=$P6,$J$9&gt;$L$9),AND($D$9=$P6,$J$9&lt;$L$9)))),1,0)</f>
        <v>0</v>
      </c>
      <c r="AF6" s="107" t="n">
        <f aca="false" t="array" ref="AF6:AF6">INDEX(Language!$D$5:$D$63,MATCH($P6,Language!$E$5:$E$63,0),1)</f>
        <v>19</v>
      </c>
    </row>
    <row r="7" customFormat="false" ht="14.25" hidden="false" customHeight="true" outlineLevel="0" collapsed="false">
      <c r="B7" s="721" t="str">
        <f aca="true">INDIRECT("'"&amp;References!$A$1&amp;"'!"&amp;$B$1&amp;References!$G8)</f>
        <v>Denmark</v>
      </c>
      <c r="C7" s="722" t="s">
        <v>74</v>
      </c>
      <c r="D7" s="723" t="str">
        <f aca="true">INDIRECT("'"&amp;References!$A$1&amp;"'!"&amp;$D$1&amp;References!$G8)</f>
        <v>England</v>
      </c>
      <c r="E7" s="721" t="n">
        <f aca="true">IF(OR(INDIRECT("'"&amp;References!$A$1&amp;"'!"&amp;$B$1&amp;References!$H8)="",INDIRECT("'"&amp;References!$A$1&amp;"'!"&amp;$D$1&amp;References!$H8)=""),"",INDIRECT("'"&amp;References!$A$1&amp;"'!"&amp;$B$1&amp;References!$H8))</f>
        <v>2</v>
      </c>
      <c r="F7" s="722" t="s">
        <v>74</v>
      </c>
      <c r="G7" s="724" t="n">
        <f aca="true">IF(OR(INDIRECT("'"&amp;References!$A$1&amp;"'!"&amp;$B$1&amp;References!$H8)="",INDIRECT("'"&amp;References!$A$1&amp;"'!"&amp;$D$1&amp;References!$H8)=""),"",INDIRECT("'"&amp;References!$A$1&amp;"'!"&amp;$D$1&amp;References!$H8))</f>
        <v>3</v>
      </c>
      <c r="H7" s="107" t="n">
        <f aca="false">IF($M7&gt;0,IF($E7&gt;$G7,3,IF($E7=$G7,1,0)),0)</f>
        <v>0</v>
      </c>
      <c r="I7" s="107" t="n">
        <f aca="false">IF($M7&gt;0,IF($E7&lt;$G7,3,IF($E7=$G7,1,0)),0)</f>
        <v>3</v>
      </c>
      <c r="L7" s="33"/>
      <c r="M7" s="107" t="n">
        <f aca="false">IF(AND($E7&lt;&gt;"",$G7&lt;&gt;""),1,0)</f>
        <v>1</v>
      </c>
      <c r="N7" s="107"/>
      <c r="O7" s="107" t="s">
        <v>76</v>
      </c>
      <c r="P7" s="725" t="str">
        <f aca="false">VLOOKUP($Q$1&amp;ROW($A4),Groups!$B$7:$D$35,3,0)</f>
        <v>England</v>
      </c>
      <c r="Q7" s="107" t="n">
        <f aca="false">SUMIF($B$4:$B$9,P7,$H$4:$H$9)+SUMIF($D$4:$D$9,P7,$I$4:$I$9)</f>
        <v>9</v>
      </c>
      <c r="R7" s="107" t="n">
        <f aca="false">S7-T7</f>
        <v>4</v>
      </c>
      <c r="S7" s="107" t="n">
        <f aca="false">SUMIF($B$4:$B$9,$P7,$E$4:$E$9)+SUMIF($D$4:$D$9,$P7,$G$4:$G$9)</f>
        <v>7</v>
      </c>
      <c r="T7" s="107" t="n">
        <f aca="false">SUMIF($B$4:$B$9,$P7,$G$4:$G$9)+SUMIF($D$4:$D$9,$P7,$E$4:$E$9)</f>
        <v>3</v>
      </c>
      <c r="U7" s="107" t="n">
        <f aca="false">COUNTIFS($B$4:$B$9,$P7,$H$4:$H$9,"=3")+COUNTIFS($D$4:$D$9,$P7,$I$4:$I$9,"=3")</f>
        <v>3</v>
      </c>
      <c r="V7" s="726" t="n">
        <f aca="false">$Q7*FactorPts+(GDzero+$R7)*FactorGD+$S7*FactorFor+$U7*FactorWins+$W7*FactorDirC3+$X7*FactorDirC2+$Y7*FactorDirC43+$Z7*FactorDirC42+$AA7*FactorDirC42+$AB7*FactorFairPlay+$AE7*FactorPenalty+(100-$AF7)*($M$10&gt;0)*FactorRank+(8-ROW())*FactorRow</f>
        <v>90054070.0030951</v>
      </c>
      <c r="W7" s="107" t="n">
        <f aca="false">SUMIFS($X$18:$X$35,$P$18:$P$35,$P7)</f>
        <v>0</v>
      </c>
      <c r="X7" s="107" t="n">
        <f aca="false">IF($L21="",0,$L21)+SUMIFS($Z$18:$Z$35,$P$18:$P$35,$P7)</f>
        <v>0</v>
      </c>
      <c r="Y7" s="125" t="n">
        <f aca="false">SUMIFS($AD$18:$AD$35,$P$18:$P$35,$P7)</f>
        <v>0</v>
      </c>
      <c r="Z7" s="125" t="n">
        <f aca="false">SUMIFS($AE$18:$AE$35,$P$18:$P$35,$P7)</f>
        <v>0</v>
      </c>
      <c r="AA7" s="107" t="n">
        <f aca="false">IF($M21="",0,$M21)</f>
        <v>0</v>
      </c>
      <c r="AB7" s="107" t="n">
        <f aca="false">SUMIFS(FairPlayPoints1,FairPlayTeams1,$P7)+SUMIFS(FairPlayPoints2,FairPlayTeams2,$P7)</f>
        <v>0</v>
      </c>
      <c r="AC7" s="727" t="b">
        <f aca="false">(Q7+T7&gt;0)</f>
        <v>1</v>
      </c>
      <c r="AD7" s="728" t="n">
        <f aca="false">$Q7*FactorPts+(GDzero+$R7)*FactorGD+$S7*FactorFor</f>
        <v>90054070</v>
      </c>
      <c r="AE7" s="107" t="n">
        <f aca="false">IF(OR(AND($Y$11&gt;0,OR(AND($B$8=$P7,$J$8&gt;$L$8),AND($D$8=$P7,$J$8&lt;$L$8))),AND($Y$12&gt;0,OR(AND($B$9=$P7,$J$9&gt;$L$9),AND($D$9=$P7,$J$9&lt;$L$9)))),1,0)</f>
        <v>0</v>
      </c>
      <c r="AF7" s="107" t="n">
        <f aca="false" t="array" ref="AF7:AF7">INDEX(Language!$D$5:$D$63,MATCH($P7,Language!$E$5:$E$63,0),1)</f>
        <v>5</v>
      </c>
    </row>
    <row r="8" customFormat="false" ht="14.25" hidden="false" customHeight="true" outlineLevel="0" collapsed="false">
      <c r="B8" s="721" t="str">
        <f aca="true">INDIRECT("'"&amp;References!$A$1&amp;"'!"&amp;$B$1&amp;References!$G9)</f>
        <v>England</v>
      </c>
      <c r="C8" s="722" t="s">
        <v>74</v>
      </c>
      <c r="D8" s="723" t="str">
        <f aca="true">INDIRECT("'"&amp;References!$A$1&amp;"'!"&amp;$D$1&amp;References!$G9)</f>
        <v>Slovenia</v>
      </c>
      <c r="E8" s="721" t="n">
        <f aca="true">IF(OR(INDIRECT("'"&amp;References!$A$1&amp;"'!"&amp;$B$1&amp;References!$H9)="",INDIRECT("'"&amp;References!$A$1&amp;"'!"&amp;$D$1&amp;References!$H9)=""),"",INDIRECT("'"&amp;References!$A$1&amp;"'!"&amp;$B$1&amp;References!$H9))</f>
        <v>2</v>
      </c>
      <c r="F8" s="722" t="s">
        <v>74</v>
      </c>
      <c r="G8" s="724" t="n">
        <f aca="true">IF(OR(INDIRECT("'"&amp;References!$A$1&amp;"'!"&amp;$B$1&amp;References!$H9)="",INDIRECT("'"&amp;References!$A$1&amp;"'!"&amp;$D$1&amp;References!$H9)=""),"",INDIRECT("'"&amp;References!$A$1&amp;"'!"&amp;$D$1&amp;References!$H9))</f>
        <v>1</v>
      </c>
      <c r="H8" s="107" t="n">
        <f aca="false">IF($M8&gt;0,IF($E8&gt;$G8,3,IF($E8=$G8,1,0)),0)</f>
        <v>3</v>
      </c>
      <c r="I8" s="107" t="n">
        <f aca="false">IF($M8&gt;0,IF($E8&lt;$G8,3,IF($E8=$G8,1,0)),0)</f>
        <v>0</v>
      </c>
      <c r="J8" s="125" t="str">
        <f aca="true">IF(OR(INDIRECT("'"&amp;References!$A$1&amp;"'!"&amp;$B$1&amp;(References!$H9+2))="",INDIRECT("'"&amp;References!$A$1&amp;"'!"&amp;$D$1&amp;(References!$H9+2))=""),"",INDIRECT("'"&amp;References!$A$1&amp;"'!"&amp;$B$1&amp;(References!$H9+2)))</f>
        <v/>
      </c>
      <c r="K8" s="107" t="s">
        <v>1001</v>
      </c>
      <c r="L8" s="33" t="str">
        <f aca="true">IF(OR(INDIRECT("'"&amp;References!$A$1&amp;"'!"&amp;$B$1&amp;(References!$H9+2))="",INDIRECT("'"&amp;References!$A$1&amp;"'!"&amp;$D$1&amp;(References!$H9+2))=""),"",INDIRECT("'"&amp;References!$A$1&amp;"'!"&amp;$D$1&amp;(References!$H9+2)))</f>
        <v/>
      </c>
      <c r="M8" s="107" t="n">
        <f aca="false">IF(AND($E8&lt;&gt;"",$G8&lt;&gt;""),1,0)</f>
        <v>1</v>
      </c>
      <c r="N8" s="107"/>
      <c r="O8" s="107"/>
      <c r="Z8" s="294"/>
    </row>
    <row r="9" customFormat="false" ht="14.25" hidden="false" customHeight="true" outlineLevel="0" collapsed="false">
      <c r="B9" s="721" t="str">
        <f aca="true">INDIRECT("'"&amp;References!$A$1&amp;"'!"&amp;$B$1&amp;References!$G10)</f>
        <v>Denmark</v>
      </c>
      <c r="C9" s="722" t="s">
        <v>74</v>
      </c>
      <c r="D9" s="723" t="str">
        <f aca="true">INDIRECT("'"&amp;References!$A$1&amp;"'!"&amp;$D$1&amp;References!$G10)</f>
        <v>Serbia</v>
      </c>
      <c r="E9" s="721" t="n">
        <f aca="true">IF(OR(INDIRECT("'"&amp;References!$A$1&amp;"'!"&amp;$B$1&amp;References!$H10)="",INDIRECT("'"&amp;References!$A$1&amp;"'!"&amp;$D$1&amp;References!$H10)=""),"",INDIRECT("'"&amp;References!$A$1&amp;"'!"&amp;$B$1&amp;References!$H10))</f>
        <v>0</v>
      </c>
      <c r="F9" s="722" t="s">
        <v>74</v>
      </c>
      <c r="G9" s="724" t="n">
        <f aca="true">IF(OR(INDIRECT("'"&amp;References!$A$1&amp;"'!"&amp;$B$1&amp;References!$H10)="",INDIRECT("'"&amp;References!$A$1&amp;"'!"&amp;$D$1&amp;References!$H10)=""),"",INDIRECT("'"&amp;References!$A$1&amp;"'!"&amp;$D$1&amp;References!$H10))</f>
        <v>0</v>
      </c>
      <c r="H9" s="107" t="n">
        <f aca="false">IF($M9&gt;0,IF($E9&gt;$G9,3,IF($E9=$G9,1,0)),0)</f>
        <v>1</v>
      </c>
      <c r="I9" s="107" t="n">
        <f aca="false">IF($M9&gt;0,IF($E9&lt;$G9,3,IF($E9=$G9,1,0)),0)</f>
        <v>1</v>
      </c>
      <c r="J9" s="125" t="str">
        <f aca="true">IF(OR(INDIRECT("'"&amp;References!$A$1&amp;"'!"&amp;$B$1&amp;(References!$H10+2))="",INDIRECT("'"&amp;References!$A$1&amp;"'!"&amp;$D$1&amp;(References!$H10+2))=""),"",INDIRECT("'"&amp;References!$A$1&amp;"'!"&amp;$B$1&amp;(References!$H10+2)))</f>
        <v/>
      </c>
      <c r="K9" s="107" t="s">
        <v>1001</v>
      </c>
      <c r="L9" s="33" t="str">
        <f aca="true">IF(OR(INDIRECT("'"&amp;References!$A$1&amp;"'!"&amp;$B$1&amp;(References!$H10+2))="",INDIRECT("'"&amp;References!$A$1&amp;"'!"&amp;$D$1&amp;(References!$H10+2))=""),"",INDIRECT("'"&amp;References!$A$1&amp;"'!"&amp;$D$1&amp;(References!$H10+2)))</f>
        <v/>
      </c>
      <c r="M9" s="107" t="n">
        <f aca="false">IF(AND($E9&lt;&gt;"",$G9&lt;&gt;""),1,0)</f>
        <v>1</v>
      </c>
      <c r="N9" s="107"/>
      <c r="O9" s="107"/>
      <c r="Z9" s="729" t="s">
        <v>1780</v>
      </c>
      <c r="AA9" s="729"/>
      <c r="AB9" s="729"/>
      <c r="AC9" s="729"/>
      <c r="AD9" s="729"/>
      <c r="AE9" s="729"/>
    </row>
    <row r="10" customFormat="false" ht="14.25" hidden="false" customHeight="true" outlineLevel="0" collapsed="false">
      <c r="L10" s="636" t="s">
        <v>1180</v>
      </c>
      <c r="M10" s="730" t="n">
        <f aca="false">SUM($M$4:$M$9)</f>
        <v>6</v>
      </c>
      <c r="N10" s="107"/>
      <c r="O10" s="107"/>
      <c r="P10" s="731" t="s">
        <v>1781</v>
      </c>
      <c r="Q10" s="380" t="s">
        <v>70</v>
      </c>
      <c r="R10" s="380" t="s">
        <v>71</v>
      </c>
      <c r="S10" s="380" t="s">
        <v>72</v>
      </c>
      <c r="T10" s="380" t="s">
        <v>73</v>
      </c>
      <c r="U10" s="380" t="s">
        <v>1782</v>
      </c>
      <c r="V10" s="380" t="s">
        <v>1690</v>
      </c>
      <c r="X10" s="600" t="s">
        <v>1783</v>
      </c>
      <c r="Y10" s="380" t="s">
        <v>1784</v>
      </c>
      <c r="Z10" s="380" t="s">
        <v>1785</v>
      </c>
      <c r="AA10" s="380" t="s">
        <v>1786</v>
      </c>
      <c r="AB10" s="380" t="s">
        <v>1787</v>
      </c>
      <c r="AC10" s="380" t="s">
        <v>1788</v>
      </c>
      <c r="AD10" s="380" t="s">
        <v>1789</v>
      </c>
      <c r="AE10" s="380" t="s">
        <v>1779</v>
      </c>
    </row>
    <row r="11" customFormat="false" ht="14.25" hidden="false" customHeight="true" outlineLevel="0" collapsed="false">
      <c r="B11" s="600"/>
      <c r="C11" s="107"/>
      <c r="D11" s="600"/>
      <c r="O11" s="732" t="s">
        <v>58</v>
      </c>
      <c r="P11" s="552" t="str">
        <f aca="false">INDEX(P$4:P$7,MATCH($V11,$V$4:$V$7,0))</f>
        <v>England</v>
      </c>
      <c r="Q11" s="733" t="n">
        <f aca="false">INDEX(Q$4:Q$7,MATCH($V11,$V$4:$V$7,0))</f>
        <v>9</v>
      </c>
      <c r="R11" s="734" t="n">
        <f aca="false">INDEX(R$4:R$7,MATCH($V11,$V$4:$V$7,0))</f>
        <v>4</v>
      </c>
      <c r="S11" s="734" t="n">
        <f aca="false">INDEX(S$4:S$7,MATCH($V11,$V$4:$V$7,0))</f>
        <v>7</v>
      </c>
      <c r="T11" s="734" t="n">
        <f aca="false">INDEX(T$4:T$7,MATCH($V11,$V$4:$V$7,0))</f>
        <v>3</v>
      </c>
      <c r="U11" s="734" t="n">
        <f aca="false">INDEX(U$4:U$7,MATCH($V11,$V$4:$V$7,0))</f>
        <v>3</v>
      </c>
      <c r="V11" s="735" t="n">
        <f aca="false">LARGE($V$4:$V$7,ROW(A1))</f>
        <v>90054070.0030951</v>
      </c>
      <c r="X11" s="736" t="n">
        <f aca="false">IF(AND(OR(TRUNC($V$11,4)=TRUNC($V$12,4),TRUNC($V$11,4)=TRUNC($V$13,4),TRUNC($V$11,4)=TRUNC($V$14,4),TRUNC($V$12,4)=TRUNC($V$13,4),TRUNC($V$12,4)=TRUNC($V$14,4),TRUNC($V$13,4)=TRUNC($V$14,4)),$M$10&gt;0),1,0)</f>
        <v>0</v>
      </c>
      <c r="Y11" s="107" t="n">
        <f aca="false">IF(AND(VLOOKUP($B$8,$P$4:$AD$7,15,0)=VLOOKUP($D$8,$P$4:$AD$7,15,0),$E$8=$G$8,COUNTIF($Q$4:$Q$7,VLOOKUP($B$8,$P$4:$Q$7,2,0))=2,$M$10=6),1,0)</f>
        <v>0</v>
      </c>
      <c r="Z11" s="737" t="b">
        <f aca="false">VLOOKUP($P11,$E$18:$M$21,8,0)&lt;&gt;""</f>
        <v>0</v>
      </c>
      <c r="AA11" s="429" t="b">
        <f aca="false">VLOOKUP($P11,$E$18:$M$21,9,0)&lt;&gt;""</f>
        <v>0</v>
      </c>
      <c r="AB11" s="738" t="b">
        <f aca="false">SUMPRODUCT(1*(LEN($Z$18:$Z$35)&gt;0)*($P$18:$P$35=$P11))&gt;0</f>
        <v>0</v>
      </c>
      <c r="AC11" s="738" t="b">
        <f aca="false">SUMPRODUCT(1*(LEN($AE$18:$AE$35)&gt;0)*($P$18:$P$35=$P11))&gt;0</f>
        <v>0</v>
      </c>
      <c r="AD11" s="429" t="str">
        <f aca="false">IF($Z11,VLOOKUP($P11,$E$18:$M$21,8,0),IF($AA11,VLOOKUP($P11,$E$18:$M$21,9,0),IF($AB11,SUMIFS($Z$18:$Z$35,$P$18:$P$35,$P11),IF($AC11,SUMIFS($AE$18:$AE$35,$P$18:$P$35,$P11),""))))</f>
        <v/>
      </c>
      <c r="AE11" s="739" t="str">
        <f aca="false">IF(OR(AND($Y$11&gt;0,OR($B$8=$P11,$D$8=$P11)),AND($Y$12&gt;0,OR($B$9=$P11,$D$9=$P11))),SUMIF($B$8:$B$9,$P11,$J$8:$J$9)+SUMIF($D$8:$D$9,$P11,$L$8:$L$9),"")</f>
        <v/>
      </c>
    </row>
    <row r="12" customFormat="false" ht="14.25" hidden="false" customHeight="true" outlineLevel="0" collapsed="false">
      <c r="B12" s="107"/>
      <c r="C12" s="107"/>
      <c r="D12" s="107"/>
      <c r="O12" s="740" t="s">
        <v>59</v>
      </c>
      <c r="P12" s="125" t="str">
        <f aca="false">INDEX(P$4:P$7,MATCH($V12,$V$4:$V$7,0))</f>
        <v>Denmark</v>
      </c>
      <c r="Q12" s="119" t="n">
        <f aca="false">INDEX(Q$4:Q$7,MATCH($V12,$V$4:$V$7,0))</f>
        <v>4</v>
      </c>
      <c r="R12" s="107" t="n">
        <f aca="false">INDEX(R$4:R$7,MATCH($V12,$V$4:$V$7,0))</f>
        <v>1</v>
      </c>
      <c r="S12" s="107" t="n">
        <f aca="false">INDEX(S$4:S$7,MATCH($V12,$V$4:$V$7,0))</f>
        <v>4</v>
      </c>
      <c r="T12" s="107" t="n">
        <f aca="false">INDEX(T$4:T$7,MATCH($V12,$V$4:$V$7,0))</f>
        <v>3</v>
      </c>
      <c r="U12" s="107" t="n">
        <f aca="false">INDEX(U$4:U$7,MATCH($V12,$V$4:$V$7,0))</f>
        <v>1</v>
      </c>
      <c r="V12" s="741" t="n">
        <f aca="false">LARGE($V$4:$V$7,ROW(A2))</f>
        <v>40151040.0010913</v>
      </c>
      <c r="Y12" s="107" t="n">
        <f aca="false">IF(AND(VLOOKUP($B$9,$P$4:$AD$7,15,0)=VLOOKUP($D$9,$P$4:$AD$7,15,0),$E$9=$G$9,COUNTIF($Q$4:$Q$7,VLOOKUP($B$9,$P$4:$Q$7,2,0))=2,$M$10=6),1,0)</f>
        <v>0</v>
      </c>
      <c r="Z12" s="742" t="b">
        <f aca="false">VLOOKUP($P12,$E$18:$M$21,8,0)&lt;&gt;""</f>
        <v>1</v>
      </c>
      <c r="AA12" s="727" t="b">
        <f aca="false">VLOOKUP($P12,$E$18:$M$21,9,0)&lt;&gt;""</f>
        <v>0</v>
      </c>
      <c r="AB12" s="125" t="b">
        <f aca="false">SUMPRODUCT(1*(LEN($Z$18:$Z$35)&gt;0)*($P$18:$P$35=$P12))&gt;0</f>
        <v>0</v>
      </c>
      <c r="AC12" s="125" t="b">
        <f aca="false">SUMPRODUCT(1*(LEN($AE$18:$AE$35)&gt;0)*($P$18:$P$35=$P12))&gt;0</f>
        <v>0</v>
      </c>
      <c r="AD12" s="107" t="n">
        <f aca="false">IF($Z12,VLOOKUP($P12,$E$18:$M$21,8,0),IF($AA12,VLOOKUP($P12,$E$18:$M$21,9,0),IF($AB12,SUMIFS($Z$18:$Z$35,$P$18:$P$35,$P12),IF($AC12,SUMIFS($AE$18:$AE$35,$P$18:$P$35,$P12),""))))</f>
        <v>1</v>
      </c>
      <c r="AE12" s="743" t="str">
        <f aca="false">IF(OR(AND($Y$11&gt;0,OR($B$8=$P12,$D$8=$P12)),AND($Y$12&gt;0,OR($B$9=$P12,$D$9=$P12))),SUMIF($B$8:$B$9,$P12,$J$8:$J$9)+SUMIF($D$8:$D$9,$P12,$L$8:$L$9),"")</f>
        <v/>
      </c>
    </row>
    <row r="13" customFormat="false" ht="14.25" hidden="false" customHeight="true" outlineLevel="0" collapsed="false">
      <c r="B13" s="107"/>
      <c r="C13" s="107"/>
      <c r="D13" s="107"/>
      <c r="O13" s="740" t="s">
        <v>75</v>
      </c>
      <c r="P13" s="125" t="str">
        <f aca="false">INDEX(P$4:P$7,MATCH($V13,$V$4:$V$7,0))</f>
        <v>Serbia</v>
      </c>
      <c r="Q13" s="119" t="n">
        <f aca="false">INDEX(Q$4:Q$7,MATCH($V13,$V$4:$V$7,0))</f>
        <v>4</v>
      </c>
      <c r="R13" s="107" t="n">
        <f aca="false">INDEX(R$4:R$7,MATCH($V13,$V$4:$V$7,0))</f>
        <v>-1</v>
      </c>
      <c r="S13" s="107" t="n">
        <f aca="false">INDEX(S$4:S$7,MATCH($V13,$V$4:$V$7,0))</f>
        <v>2</v>
      </c>
      <c r="T13" s="107" t="n">
        <f aca="false">INDEX(T$4:T$7,MATCH($V13,$V$4:$V$7,0))</f>
        <v>3</v>
      </c>
      <c r="U13" s="107" t="n">
        <f aca="false">INDEX(U$4:U$7,MATCH($V13,$V$4:$V$7,0))</f>
        <v>1</v>
      </c>
      <c r="V13" s="741" t="n">
        <f aca="false">LARGE($V$4:$V$7,ROW(A3))</f>
        <v>40149020.0010812</v>
      </c>
      <c r="Z13" s="742" t="b">
        <f aca="false">VLOOKUP($P13,$E$18:$M$21,8,0)&lt;&gt;""</f>
        <v>1</v>
      </c>
      <c r="AA13" s="727" t="b">
        <f aca="false">VLOOKUP($P13,$E$18:$M$21,9,0)&lt;&gt;""</f>
        <v>0</v>
      </c>
      <c r="AB13" s="125" t="b">
        <f aca="false">SUMPRODUCT(1*(LEN($Z$18:$Z$35)&gt;0)*($P$18:$P$35=$P13))&gt;0</f>
        <v>0</v>
      </c>
      <c r="AC13" s="125" t="b">
        <f aca="false">SUMPRODUCT(1*(LEN($AE$18:$AE$35)&gt;0)*($P$18:$P$35=$P13))&gt;0</f>
        <v>0</v>
      </c>
      <c r="AD13" s="107" t="n">
        <f aca="false">IF($Z13,VLOOKUP($P13,$E$18:$M$21,8,0),IF($AA13,VLOOKUP($P13,$E$18:$M$21,9,0),IF($AB13,SUMIFS($Z$18:$Z$35,$P$18:$P$35,$P13),IF($AC13,SUMIFS($AE$18:$AE$35,$P$18:$P$35,$P13),""))))</f>
        <v>1</v>
      </c>
      <c r="AE13" s="743" t="str">
        <f aca="false">IF(OR(AND($Y$11&gt;0,OR($B$8=$P13,$D$8=$P13)),AND($Y$12&gt;0,OR($B$9=$P13,$D$9=$P13))),SUMIF($B$8:$B$9,$P13,$J$8:$J$9)+SUMIF($D$8:$D$9,$P13,$L$8:$L$9),"")</f>
        <v/>
      </c>
    </row>
    <row r="14" customFormat="false" ht="14.25" hidden="false" customHeight="true" outlineLevel="0" collapsed="false">
      <c r="B14" s="107"/>
      <c r="C14" s="107"/>
      <c r="D14" s="107"/>
      <c r="F14" s="107"/>
      <c r="G14" s="33"/>
      <c r="O14" s="744" t="s">
        <v>76</v>
      </c>
      <c r="P14" s="745" t="str">
        <f aca="false">INDEX(P$4:P$7,MATCH($V14,$V$4:$V$7,0))</f>
        <v>Slovenia</v>
      </c>
      <c r="Q14" s="746" t="n">
        <f aca="false">INDEX(Q$4:Q$7,MATCH($V14,$V$4:$V$7,0))</f>
        <v>0</v>
      </c>
      <c r="R14" s="747" t="n">
        <f aca="false">INDEX(R$4:R$7,MATCH($V14,$V$4:$V$7,0))</f>
        <v>-4</v>
      </c>
      <c r="S14" s="747" t="n">
        <f aca="false">INDEX(S$4:S$7,MATCH($V14,$V$4:$V$7,0))</f>
        <v>2</v>
      </c>
      <c r="T14" s="747" t="n">
        <f aca="false">INDEX(T$4:T$7,MATCH($V14,$V$4:$V$7,0))</f>
        <v>6</v>
      </c>
      <c r="U14" s="747" t="n">
        <f aca="false">INDEX(U$4:U$7,MATCH($V14,$V$4:$V$7,0))</f>
        <v>0</v>
      </c>
      <c r="V14" s="748" t="n">
        <f aca="false">LARGE($V$4:$V$7,ROW(A4))</f>
        <v>46020.0000854</v>
      </c>
      <c r="Z14" s="749" t="b">
        <f aca="false">VLOOKUP($P14,$E$18:$M$21,8,0)&lt;&gt;""</f>
        <v>0</v>
      </c>
      <c r="AA14" s="750" t="b">
        <f aca="false">VLOOKUP($P14,$E$18:$M$21,9,0)&lt;&gt;""</f>
        <v>0</v>
      </c>
      <c r="AB14" s="751" t="b">
        <f aca="false">SUMPRODUCT(1*(LEN($Z$18:$Z$35)&gt;0)*($P$18:$P$35=$P14))&gt;0</f>
        <v>0</v>
      </c>
      <c r="AC14" s="751" t="b">
        <f aca="false">SUMPRODUCT(1*(LEN($AE$18:$AE$35)&gt;0)*($P$18:$P$35=$P14))&gt;0</f>
        <v>0</v>
      </c>
      <c r="AD14" s="750" t="str">
        <f aca="false">IF($Z14,VLOOKUP($P14,$E$18:$M$21,8,0),IF($AA14,VLOOKUP($P14,$E$18:$M$21,9,0),IF($AB14,SUMIFS($Z$18:$Z$35,$P$18:$P$35,$P14),IF($AC14,SUMIFS($AE$18:$AE$35,$P$18:$P$35,$P14),""))))</f>
        <v/>
      </c>
      <c r="AE14" s="752" t="str">
        <f aca="false">IF(OR(AND($Y$11&gt;0,OR($B$8=$P14,$D$8=$P14)),AND($Y$12&gt;0,OR($B$9=$P14,$D$9=$P14))),SUMIF($B$8:$B$9,$P14,$J$8:$J$9)+SUMIF($D$8:$D$9,$P14,$L$8:$L$9),"")</f>
        <v/>
      </c>
    </row>
    <row r="15" customFormat="false" ht="14.25" hidden="false" customHeight="true" outlineLevel="0" collapsed="false">
      <c r="B15" s="107"/>
      <c r="C15" s="107"/>
      <c r="D15" s="107"/>
      <c r="F15" s="107"/>
      <c r="G15" s="33"/>
      <c r="L15" s="380"/>
      <c r="M15" s="380"/>
      <c r="N15" s="380"/>
      <c r="O15" s="107"/>
    </row>
    <row r="16" customFormat="false" ht="14.25" hidden="false" customHeight="true" outlineLevel="0" collapsed="false">
      <c r="B16" s="107"/>
      <c r="C16" s="107"/>
      <c r="D16" s="600"/>
      <c r="E16" s="753"/>
      <c r="F16" s="753"/>
      <c r="G16" s="754" t="s">
        <v>1790</v>
      </c>
      <c r="H16" s="754"/>
      <c r="I16" s="754"/>
      <c r="J16" s="754"/>
      <c r="K16" s="754"/>
      <c r="L16" s="754"/>
      <c r="M16" s="380"/>
      <c r="N16" s="380"/>
      <c r="O16" s="107"/>
      <c r="W16" s="755" t="s">
        <v>1791</v>
      </c>
      <c r="X16" s="755"/>
      <c r="Y16" s="755"/>
      <c r="Z16" s="755"/>
      <c r="AD16" s="755" t="s">
        <v>1792</v>
      </c>
      <c r="AE16" s="755"/>
      <c r="AF16" s="756" t="b">
        <f aca="false">AND($Q$4=$Q$5,$Q$4=$Q$6,$Q$4=$Q$7)</f>
        <v>0</v>
      </c>
    </row>
    <row r="17" customFormat="false" ht="14.25" hidden="false" customHeight="true" outlineLevel="0" collapsed="false">
      <c r="B17" s="107"/>
      <c r="C17" s="107"/>
      <c r="D17" s="107"/>
      <c r="G17" s="757"/>
      <c r="H17" s="734" t="str">
        <f aca="false">LEFT($P$4,3)</f>
        <v>Slo</v>
      </c>
      <c r="I17" s="734" t="str">
        <f aca="false">LEFT($P$5,3)</f>
        <v>Den</v>
      </c>
      <c r="J17" s="734" t="str">
        <f aca="false">LEFT($P$6,3)</f>
        <v>Ser</v>
      </c>
      <c r="K17" s="758" t="str">
        <f aca="false">LEFT($P$7,3)</f>
        <v>Eng</v>
      </c>
      <c r="L17" s="380" t="s">
        <v>1793</v>
      </c>
      <c r="M17" s="380" t="s">
        <v>1794</v>
      </c>
      <c r="N17" s="380"/>
      <c r="O17" s="107"/>
      <c r="Q17" s="380" t="s">
        <v>70</v>
      </c>
      <c r="R17" s="380" t="s">
        <v>71</v>
      </c>
      <c r="S17" s="380" t="s">
        <v>72</v>
      </c>
      <c r="T17" s="380" t="s">
        <v>73</v>
      </c>
      <c r="U17" s="380"/>
      <c r="V17" s="380" t="s">
        <v>1778</v>
      </c>
      <c r="W17" s="380" t="s">
        <v>1795</v>
      </c>
      <c r="X17" s="380" t="s">
        <v>1796</v>
      </c>
      <c r="Y17" s="380" t="s">
        <v>1797</v>
      </c>
      <c r="Z17" s="380" t="s">
        <v>1797</v>
      </c>
      <c r="AA17" s="759" t="s">
        <v>1798</v>
      </c>
      <c r="AB17" s="759"/>
      <c r="AC17" s="759"/>
      <c r="AD17" s="380" t="s">
        <v>1799</v>
      </c>
      <c r="AE17" s="380" t="s">
        <v>1800</v>
      </c>
    </row>
    <row r="18" customFormat="false" ht="14.25" hidden="false" customHeight="true" outlineLevel="0" collapsed="false">
      <c r="B18" s="107"/>
      <c r="C18" s="107"/>
      <c r="D18" s="107"/>
      <c r="E18" s="760" t="str">
        <f aca="false">$P$4</f>
        <v>Slovenia</v>
      </c>
      <c r="F18" s="760"/>
      <c r="G18" s="760"/>
      <c r="H18" s="761"/>
      <c r="I18" s="734" t="n">
        <f aca="false">SUMIFS($E$4:$E$9,$B$4:$B$9,$P$4,$D$4:$D$9,$P$5)+SUMIFS($G$4:$G$9,$B$4:$B$9,$P$5,$D$4:$D$9,$P$4)</f>
        <v>0</v>
      </c>
      <c r="J18" s="734" t="n">
        <f aca="false">SUMIFS($E$4:$E$9,$B$4:$B$9,$P$4,$D$4:$D$9,$P$6)+SUMIFS($G$4:$G$9,$B$4:$B$9,$P$6,$D$4:$D$9,$P$4)</f>
        <v>1</v>
      </c>
      <c r="K18" s="758" t="n">
        <f aca="false">SUMIFS($E$4:$E$9,$B$4:$B$9,$P$4,$D$4:$D$9,$P$7)+SUMIFS($G$4:$G$9,$B$4:$B$9,$P$7,$D$4:$D$9,$P$4)</f>
        <v>1</v>
      </c>
      <c r="L18" s="762" t="str">
        <f aca="false">IF(AND($Q$4=$Q$5,$Q$4&lt;&gt;$Q$6,$Q$4&lt;&gt;$Q$7),IF(I18&gt;H19,3,IF(I18=H19,1,0)),IF(AND($Q$4=$Q$6,$Q$4&lt;&gt;$Q$5,$Q$4&lt;&gt;$Q$7),IF(J18&gt;H20,3,IF(J18=H20,1,0)),IF(AND($Q$4=$Q$7,$Q$4&lt;&gt;$Q$5,$Q$4&lt;&gt;$Q$6),IF(K18&gt;H21,3,IF(K18=H21,1,0)),"")))</f>
        <v/>
      </c>
      <c r="M18" s="762" t="str">
        <f aca="false">IF($AF$16,IF(AND($AD$4=$AD$5,$AD$4&lt;&gt;$AD$6,$AD$4&lt;&gt;$AD$7),IF(I18&gt;H19,3,IF(I18=H19,1,0)),IF(AND($AD$4&lt;&gt;$AD$5,$AD$4=$AD$6,$AD$4&lt;&gt;$AD$7),IF(J18&gt;H20,3,IF(J18=H20,1,0)),IF(AND($AD$4&lt;&gt;$AD$5,$AD$4&lt;&gt;$AD$6,$AD$4=$AD$7),IF(K18&gt;H21,3,IF(K18=H21,1,0)),""))),"")</f>
        <v/>
      </c>
      <c r="N18" s="107"/>
      <c r="O18" s="107" t="s">
        <v>58</v>
      </c>
      <c r="P18" s="125" t="str">
        <f aca="false">$P$4</f>
        <v>Slovenia</v>
      </c>
      <c r="Q18" s="107" t="n">
        <f aca="false">SUMIFS($H$4:$H$9,$B$4:$B$9,$P18,$D$4:$D$9,"&lt;&gt;"&amp;$P$21)+SUMIFS($I$4:$I$9,$B$4:$B$9,"&lt;&gt;"&amp;$P$21,$D$4:$D$9,$P18)</f>
        <v>0</v>
      </c>
      <c r="R18" s="107" t="n">
        <f aca="false">S18-T18</f>
        <v>-3</v>
      </c>
      <c r="S18" s="107" t="n">
        <f aca="false">SUMIFS($E$4:$E$9,$B$4:$B$9,$P18,$D$4:$D$9,"&lt;&gt;"&amp;$P$21)+SUMIFS($G$4:$G$9,$B$4:$B$9,"&lt;&gt;"&amp;$P$21,$D$4:$D$9,$P18)</f>
        <v>1</v>
      </c>
      <c r="T18" s="107" t="n">
        <f aca="false">SUMIFS($G$4:$G$9,$B$4:$B$9,$P18,$D$4:$D$9,"&lt;&gt;"&amp;$P$21)+SUMIFS($E$4:$E$9,$B$4:$B$9,"&lt;&gt;"&amp;$P$21,$D$4:$D$9,$P18)</f>
        <v>4</v>
      </c>
      <c r="U18" s="107"/>
      <c r="V18" s="763" t="n">
        <f aca="false">Q18*FactorPts+(GDzero+R18)*FactorGD+S18*FactorFor</f>
        <v>47010</v>
      </c>
      <c r="W18" s="107" t="n">
        <f aca="false">RANK(V18,V$18:V$20,1)</f>
        <v>1</v>
      </c>
      <c r="X18" s="107" t="n">
        <f aca="false">IF(AND($Q$4=$Q$5,$Q$4=$Q$6,$Q$4&lt;&gt;$Q$7),W18,0)</f>
        <v>0</v>
      </c>
      <c r="Y18" s="107" t="str">
        <f aca="false">IF(AND(V18=V19,V18&lt;&gt;V20),IF(AA18&gt;AA19,3,IF(AA18=AA19,1,0)),IF(AND(V18=V20,V18&lt;&gt;V19),IF(AB18&gt;AB20,3,IF(AB18=AB20,1,0)),""))</f>
        <v/>
      </c>
      <c r="Z18" s="107" t="str">
        <f aca="false">IF(X18&gt;0,Y18,"")</f>
        <v/>
      </c>
      <c r="AA18" s="764" t="n">
        <f aca="false">$I$18</f>
        <v>0</v>
      </c>
      <c r="AB18" s="429" t="n">
        <f aca="false">$J$18</f>
        <v>1</v>
      </c>
      <c r="AC18" s="739"/>
      <c r="AD18" s="107" t="n">
        <f aca="false">IF(AND($AF$16,$AD$4=$AD$5,$AD$4=$AD$6,$AD$4&lt;&gt;$AD$7),W18,0)</f>
        <v>0</v>
      </c>
      <c r="AE18" s="107" t="str">
        <f aca="false">IF(AD18&gt;0,Y18,"")</f>
        <v/>
      </c>
    </row>
    <row r="19" customFormat="false" ht="14.25" hidden="false" customHeight="true" outlineLevel="0" collapsed="false">
      <c r="B19" s="107"/>
      <c r="C19" s="107"/>
      <c r="D19" s="107"/>
      <c r="E19" s="765" t="str">
        <f aca="false">$P$5</f>
        <v>Denmark</v>
      </c>
      <c r="F19" s="765"/>
      <c r="G19" s="765"/>
      <c r="H19" s="740" t="n">
        <f aca="false">SUMIFS($E$4:$E$9,$B$4:$B$9,$P$5,$D$4:$D$9,$P$4)+SUMIFS($G$4:$G$9,$B$4:$B$9,$P$4,$D$4:$D$9,$P$5)</f>
        <v>2</v>
      </c>
      <c r="I19" s="766"/>
      <c r="J19" s="107" t="n">
        <f aca="false">SUMIFS($E$4:$E$9,$B$4:$B$9,$P$5,$D$4:$D$9,$P$6)+SUMIFS($G$4:$G$9,$B$4:$B$9,$P$6,$D$4:$D$9,$P$5)</f>
        <v>0</v>
      </c>
      <c r="K19" s="767" t="n">
        <f aca="false">SUMIFS($E$4:$E$9,$B$4:$B$9,$P$5,$D$4:$D$9,$P$7)+SUMIFS($G$4:$G$9,$B$4:$B$9,$P$7,$D$4:$D$9,$P$5)</f>
        <v>2</v>
      </c>
      <c r="L19" s="768" t="n">
        <f aca="false">IF(AND($Q$5=$Q$4,$Q$5&lt;&gt;$Q$6,$Q$5&lt;&gt;$Q$7),IF(H19&gt;I18,3,IF(H19=I18,1,0)),IF(AND($Q$5=$Q$6,$Q$5&lt;&gt;$Q$4,$Q$5&lt;&gt;$Q$7),IF(J19&gt;I20,3,IF(J19=I20,1,0)),IF(AND($Q$5=$Q$7,$Q$5&lt;&gt;$Q$4,$Q$5&lt;&gt;$Q$6),IF(K19&gt;I21,3,IF(K19=I21,1,0)),"")))</f>
        <v>1</v>
      </c>
      <c r="M19" s="768" t="str">
        <f aca="false">IF($AF$16,IF(AND($AD$5=$AD$4,$AD$5&lt;&gt;$AD$6,$AD$5&lt;&gt;$AD$7),IF(H19&gt;I18,3,IF(H19=I18,1,0)),IF(AND($AD$5&lt;&gt;$AD$4,$AD$5=$AD$6,$AD$5&lt;&gt;$AD$7),IF(J19&gt;I20,3,IF(J19=I20,1,0)),IF(AND($AD$5&lt;&gt;$AD$4,$AD$5&lt;&gt;$AD$6,$AD$5=$AD$7),IF(K19&gt;I21,3,IF(K19=I21,1,0)),""))),"")</f>
        <v/>
      </c>
      <c r="N19" s="107"/>
      <c r="O19" s="107" t="s">
        <v>59</v>
      </c>
      <c r="P19" s="125" t="str">
        <f aca="false">$P$5</f>
        <v>Denmark</v>
      </c>
      <c r="Q19" s="107" t="n">
        <f aca="false">SUMIFS($H$4:$H$9,$B$4:$B$9,$P19,$D$4:$D$9,"&lt;&gt;"&amp;$P$21)+SUMIFS($I$4:$I$9,$B$4:$B$9,"&lt;&gt;"&amp;$P$21,$D$4:$D$9,$P19)</f>
        <v>4</v>
      </c>
      <c r="R19" s="107" t="n">
        <f aca="false">S19-T19</f>
        <v>2</v>
      </c>
      <c r="S19" s="107" t="n">
        <f aca="false">SUMIFS($E$4:$E$9,$B$4:$B$9,$P19,$D$4:$D$9,"&lt;&gt;"&amp;$P$21)+SUMIFS($G$4:$G$9,$B$4:$B$9,"&lt;&gt;"&amp;$P$21,$D$4:$D$9,$P19)</f>
        <v>2</v>
      </c>
      <c r="T19" s="107" t="n">
        <f aca="false">SUMIFS($G$4:$G$9,$B$4:$B$9,$P19,$D$4:$D$9,"&lt;&gt;"&amp;$P$21)+SUMIFS($E$4:$E$9,$B$4:$B$9,"&lt;&gt;"&amp;$P$21,$D$4:$D$9,$P19)</f>
        <v>0</v>
      </c>
      <c r="U19" s="107"/>
      <c r="V19" s="763" t="n">
        <f aca="false">Q19*FactorPts+(GDzero+R19)*FactorGD+S19*FactorFor</f>
        <v>40052020</v>
      </c>
      <c r="W19" s="107" t="n">
        <f aca="false">RANK(V19,V$18:V$20,1)</f>
        <v>3</v>
      </c>
      <c r="X19" s="107" t="n">
        <f aca="false">IF(AND($Q$4=$Q$5,$Q$4=$Q$6,$Q$4&lt;&gt;$Q$7),W19,0)</f>
        <v>0</v>
      </c>
      <c r="Y19" s="107" t="str">
        <f aca="false">IF(AND(V19=V18,V19&lt;&gt;V20),IF(AA19&gt;AA18,3,IF(AA19=AA18,1,0)),IF(AND(V19=V20,V19&lt;&gt;V18),IF(AC19&gt;AC20,3,IF(AC19=AC20,1,0)),""))</f>
        <v/>
      </c>
      <c r="Z19" s="107" t="str">
        <f aca="false">IF(X19&gt;0,Y19,"")</f>
        <v/>
      </c>
      <c r="AA19" s="769" t="n">
        <f aca="false">$H$19</f>
        <v>2</v>
      </c>
      <c r="AB19" s="107"/>
      <c r="AC19" s="743" t="n">
        <f aca="false">$J$19</f>
        <v>0</v>
      </c>
      <c r="AD19" s="107" t="n">
        <f aca="false">IF(AND($AF$16,$AD$4=$AD$5,$AD$4=$AD$6,$AD$4&lt;&gt;$AD$7),W19,0)</f>
        <v>0</v>
      </c>
      <c r="AE19" s="107" t="str">
        <f aca="false">IF(AD19&gt;0,Y19,"")</f>
        <v/>
      </c>
    </row>
    <row r="20" customFormat="false" ht="14.25" hidden="false" customHeight="true" outlineLevel="0" collapsed="false">
      <c r="E20" s="765" t="str">
        <f aca="false">$P$6</f>
        <v>Serbia</v>
      </c>
      <c r="F20" s="765"/>
      <c r="G20" s="765"/>
      <c r="H20" s="740" t="n">
        <f aca="false">SUMIFS($E$4:$E$9,$B$4:$B$9,$P$6,$D$4:$D$9,$P$4)+SUMIFS($G$4:$G$9,$B$4:$B$9,$P$4,$D$4:$D$9,$P$6)</f>
        <v>2</v>
      </c>
      <c r="I20" s="107" t="n">
        <f aca="false">SUMIFS($E$4:$E$9,$B$4:$B$9,$P$6,$D$4:$D$9,$P$5)+SUMIFS($G$4:$G$9,$B$4:$B$9,$P$5,$D$4:$D$9,$P$6)</f>
        <v>0</v>
      </c>
      <c r="J20" s="766"/>
      <c r="K20" s="767" t="n">
        <f aca="false">SUMIFS($E$4:$E$9,$B$4:$B$9,$P$6,$D$4:$D$9,$P$7)+SUMIFS($G$4:$G$9,$B$4:$B$9,$P$7,$D$4:$D$9,$P$6)</f>
        <v>0</v>
      </c>
      <c r="L20" s="768" t="n">
        <f aca="false">IF(AND($Q$6=$Q$4,$Q$6&lt;&gt;$Q$5,$Q$6&lt;&gt;$Q$7),IF(H20&gt;J18,3,IF(H20=J18,1,0)),IF(AND($Q$6=$Q$5,$Q$6&lt;&gt;$Q$4,$Q$6&lt;&gt;$Q$7),IF(I20&gt;J19,3,IF(I20=J19,1,0)),IF(AND($Q$6=$Q$7,$Q$6&lt;&gt;$Q$4,$Q$6&lt;&gt;$Q$5),IF(K20&gt;J21,3,IF(K20=J21,1,0)),"")))</f>
        <v>1</v>
      </c>
      <c r="M20" s="768" t="str">
        <f aca="false">IF($AF$16,IF(AND($AD$6=$AD$4,$AD$6&lt;&gt;$AD$5,$AD$6&lt;&gt;$AD$7),IF(H20&gt;J18,3,IF(H20=J18,1,0)),IF(AND($AD$6&lt;&gt;$AD$4,$AD$6=$AD$5,$AD$6&lt;&gt;$AD$7),IF(I20&gt;J19,3,IF(I20=J19,1,0)),IF(AND($AD$6&lt;&gt;$AD$4,$AD$6&lt;&gt;$AD$5,$AD$6=$AD$7),IF(K20&gt;J21,3,IF(K20=J21,1,0)),""))),"")</f>
        <v/>
      </c>
      <c r="N20" s="107"/>
      <c r="O20" s="107" t="s">
        <v>75</v>
      </c>
      <c r="P20" s="125" t="str">
        <f aca="false">$P$6</f>
        <v>Serbia</v>
      </c>
      <c r="Q20" s="107" t="n">
        <f aca="false">SUMIFS($H$4:$H$9,$B$4:$B$9,$P20,$D$4:$D$9,"&lt;&gt;"&amp;$P$21)+SUMIFS($I$4:$I$9,$B$4:$B$9,"&lt;&gt;"&amp;$P$21,$D$4:$D$9,$P20)</f>
        <v>4</v>
      </c>
      <c r="R20" s="107" t="n">
        <f aca="false">S20-T20</f>
        <v>1</v>
      </c>
      <c r="S20" s="107" t="n">
        <f aca="false">SUMIFS($E$4:$E$9,$B$4:$B$9,$P20,$D$4:$D$9,"&lt;&gt;"&amp;$P$21)+SUMIFS($G$4:$G$9,$B$4:$B$9,"&lt;&gt;"&amp;$P$21,$D$4:$D$9,$P20)</f>
        <v>2</v>
      </c>
      <c r="T20" s="107" t="n">
        <f aca="false">SUMIFS($G$4:$G$9,$B$4:$B$9,$P20,$D$4:$D$9,"&lt;&gt;"&amp;$P$21)+SUMIFS($E$4:$E$9,$B$4:$B$9,"&lt;&gt;"&amp;$P$21,$D$4:$D$9,$P20)</f>
        <v>1</v>
      </c>
      <c r="U20" s="107"/>
      <c r="V20" s="763" t="n">
        <f aca="false">Q20*FactorPts+(GDzero+R20)*FactorGD+S20*FactorFor</f>
        <v>40051020</v>
      </c>
      <c r="W20" s="107" t="n">
        <f aca="false">RANK(V20,V$18:V$20,1)</f>
        <v>2</v>
      </c>
      <c r="X20" s="107" t="n">
        <f aca="false">IF(AND($Q$4=$Q$5,$Q$4=$Q$6,$Q$4&lt;&gt;$Q$7),W20,0)</f>
        <v>0</v>
      </c>
      <c r="Y20" s="107" t="str">
        <f aca="false">IF(AND(V20=V18,V20&lt;&gt;V19),IF(AB20&gt;AB18,3,IF(AB20=AB18,1,0)),IF(AND(V20=V19,V20&lt;&gt;V18),IF(AC20&gt;AC19,3,IF(AC20=AC19,1,0)),""))</f>
        <v/>
      </c>
      <c r="Z20" s="107" t="str">
        <f aca="false">IF(X20&gt;0,Y20,"")</f>
        <v/>
      </c>
      <c r="AA20" s="769"/>
      <c r="AB20" s="107" t="n">
        <f aca="false">$H$20</f>
        <v>2</v>
      </c>
      <c r="AC20" s="743" t="n">
        <f aca="false">$I$20</f>
        <v>0</v>
      </c>
      <c r="AD20" s="107" t="n">
        <f aca="false">IF(AND($AF$16,$AD$4=$AD$5,$AD$4=$AD$6,$AD$4&lt;&gt;$AD$7),W20,0)</f>
        <v>0</v>
      </c>
      <c r="AE20" s="107" t="str">
        <f aca="false">IF(AD20&gt;0,Y20,"")</f>
        <v/>
      </c>
    </row>
    <row r="21" customFormat="false" ht="14.25" hidden="false" customHeight="true" outlineLevel="0" collapsed="false">
      <c r="B21" s="294"/>
      <c r="C21" s="107"/>
      <c r="E21" s="770" t="str">
        <f aca="false">$P$7</f>
        <v>England</v>
      </c>
      <c r="F21" s="770"/>
      <c r="G21" s="770"/>
      <c r="H21" s="744" t="n">
        <f aca="false">SUMIFS($E$4:$E$9,$B$4:$B$9,$P$7,$D$4:$D$9,$P$4)+SUMIFS($G$4:$G$9,$B$4:$B$9,$P$4,$D$4:$D$9,$P$7)</f>
        <v>2</v>
      </c>
      <c r="I21" s="747" t="n">
        <f aca="false">SUMIFS($E$4:$E$9,$B$4:$B$9,$P$7,$D$4:$D$9,$P$5)+SUMIFS($G$4:$G$9,$B$4:$B$9,$P$5,$D$4:$D$9,$P$7)</f>
        <v>3</v>
      </c>
      <c r="J21" s="747" t="n">
        <f aca="false">SUMIFS($E$4:$E$9,$B$4:$B$9,$P$7,$D$4:$D$9,$P$6)+SUMIFS($G$4:$G$9,$B$4:$B$9,$P$6,$D$4:$D$9,$P$7)</f>
        <v>2</v>
      </c>
      <c r="K21" s="771"/>
      <c r="L21" s="772" t="str">
        <f aca="false">IF(AND($Q$7=$Q$4,$Q$7&lt;&gt;$Q$5,$Q$7&lt;&gt;$Q$6),IF(H21&gt;K18,3,IF(H21=K18,1,0)),IF(AND($Q$7=$Q$5,$Q$7&lt;&gt;$Q$4,$Q$7&lt;&gt;$Q$6),IF(I21&gt;K19,3,IF(I21=K19,1,0)),IF(AND($Q$7=$Q$6,$Q$7&lt;&gt;$Q$4,$Q$7&lt;&gt;$Q$5),IF(J21&gt;K20,3,IF(J21=K20,1,0)),"")))</f>
        <v/>
      </c>
      <c r="M21" s="772" t="str">
        <f aca="false">IF($AF$16,IF(AND($AD$7=$AD$4,$AD$7&lt;&gt;$AD$5,$AD$7&lt;&gt;$AD$6),IF(H21&gt;K18,3,IF(H21=K18,1,0)),IF(AND($AD$7&lt;&gt;$AD$4,$AD$7=$AD$5,$AD$7&lt;&gt;$AD$6),IF(I21&gt;K19,3,IF(I21=K19,1,0)),IF(AND($AD$7&lt;&gt;$AD$4,$AD$7&lt;&gt;$AD$5,$AD$7=$AD$6),IF(J21&gt;K20,3,IF(J21=K20,1,0)),""))),"")</f>
        <v/>
      </c>
      <c r="N21" s="107"/>
      <c r="O21" s="107"/>
      <c r="P21" s="773" t="str">
        <f aca="false">$P$7</f>
        <v>England</v>
      </c>
      <c r="Q21" s="774"/>
      <c r="R21" s="774"/>
      <c r="S21" s="774"/>
      <c r="T21" s="774"/>
      <c r="U21" s="774"/>
      <c r="V21" s="43"/>
      <c r="W21" s="43"/>
      <c r="X21" s="774"/>
      <c r="Y21" s="774"/>
      <c r="Z21" s="774"/>
      <c r="AA21" s="775"/>
      <c r="AB21" s="774"/>
      <c r="AC21" s="776"/>
      <c r="AD21" s="43"/>
      <c r="AE21" s="774"/>
    </row>
    <row r="22" customFormat="false" ht="14.25" hidden="false" customHeight="true" outlineLevel="0" collapsed="false">
      <c r="B22" s="294"/>
      <c r="C22" s="107"/>
      <c r="F22" s="107"/>
      <c r="G22" s="33"/>
      <c r="L22" s="380"/>
      <c r="O22" s="107"/>
      <c r="Q22" s="43"/>
      <c r="R22" s="43"/>
      <c r="S22" s="43"/>
      <c r="T22" s="43"/>
      <c r="U22" s="43"/>
      <c r="V22" s="43"/>
      <c r="W22" s="43"/>
      <c r="X22" s="774"/>
      <c r="Y22" s="774"/>
      <c r="Z22" s="774"/>
      <c r="AA22" s="775"/>
      <c r="AB22" s="774"/>
      <c r="AC22" s="776"/>
      <c r="AD22" s="43"/>
      <c r="AE22" s="774"/>
    </row>
    <row r="23" customFormat="false" ht="14.25" hidden="false" customHeight="true" outlineLevel="0" collapsed="false">
      <c r="B23" s="294"/>
      <c r="C23" s="107"/>
      <c r="O23" s="107" t="s">
        <v>58</v>
      </c>
      <c r="P23" s="125" t="str">
        <f aca="false">$P$4</f>
        <v>Slovenia</v>
      </c>
      <c r="Q23" s="107" t="n">
        <f aca="false">SUMIFS($H$4:$H$9,$B$4:$B$9,$P23,$D$4:$D$9,"&lt;&gt;"&amp;$P$26)+SUMIFS($I$4:$I$9,$B$4:$B$9,"&lt;&gt;"&amp;$P$26,$D$4:$D$9,$P23)</f>
        <v>0</v>
      </c>
      <c r="R23" s="107" t="n">
        <f aca="false">S23-T23</f>
        <v>-3</v>
      </c>
      <c r="S23" s="107" t="n">
        <f aca="false">SUMIFS($E$4:$E$9,$B$4:$B$9,$P23,$D$4:$D$9,"&lt;&gt;"&amp;$P$26)+SUMIFS($G$4:$G$9,$B$4:$B$9,"&lt;&gt;"&amp;$P$26,$D$4:$D$9,$P23)</f>
        <v>1</v>
      </c>
      <c r="T23" s="107" t="n">
        <f aca="false">SUMIFS($G$4:$G$9,$B$4:$B$9,$P23,$D$4:$D$9,"&lt;&gt;"&amp;$P$26)+SUMIFS($E$4:$E$9,$B$4:$B$9,"&lt;&gt;"&amp;$P$26,$D$4:$D$9,$P23)</f>
        <v>4</v>
      </c>
      <c r="U23" s="107"/>
      <c r="V23" s="763" t="n">
        <f aca="false">Q23*FactorPts+(GDzero+R23)*FactorGD+S23*FactorFor</f>
        <v>47010</v>
      </c>
      <c r="W23" s="107" t="n">
        <f aca="false">RANK(V23,V$23:V$25,1)</f>
        <v>1</v>
      </c>
      <c r="X23" s="107" t="n">
        <f aca="false">IF(AND($Q$4=$Q$5,$Q$4=$Q$7,$Q$4&lt;&gt;$Q$6),W23,0)</f>
        <v>0</v>
      </c>
      <c r="Y23" s="107" t="str">
        <f aca="false">IF(AND(V23=V24,V23&lt;&gt;V25),IF(AA23&gt;AA24,3,IF(AA23=AA24,1,0)),IF(AND(V23=V25,V23&lt;&gt;V24),IF(AB23&gt;AB25,3,IF(AB23=AB25,1,0)),""))</f>
        <v/>
      </c>
      <c r="Z23" s="107" t="str">
        <f aca="false">IF(X23&gt;0,Y23,"")</f>
        <v/>
      </c>
      <c r="AA23" s="769" t="n">
        <f aca="false">$I$18</f>
        <v>0</v>
      </c>
      <c r="AB23" s="107" t="n">
        <f aca="false">$K$18</f>
        <v>1</v>
      </c>
      <c r="AC23" s="743"/>
      <c r="AD23" s="107" t="n">
        <f aca="false">IF(AND($AF$16,$AD$4=$AD$5,$AD$4=$AD$7,$AD$4&lt;&gt;$AD$6),W23,0)</f>
        <v>0</v>
      </c>
      <c r="AE23" s="107" t="str">
        <f aca="false">IF(AD23&gt;0,Y23,"")</f>
        <v/>
      </c>
    </row>
    <row r="24" customFormat="false" ht="14.25" hidden="false" customHeight="true" outlineLevel="0" collapsed="false">
      <c r="B24" s="294"/>
      <c r="C24" s="107"/>
      <c r="O24" s="107" t="s">
        <v>59</v>
      </c>
      <c r="P24" s="125" t="str">
        <f aca="false">$P$5</f>
        <v>Denmark</v>
      </c>
      <c r="Q24" s="107" t="n">
        <f aca="false">SUMIFS($H$4:$H$9,$B$4:$B$9,$P24,$D$4:$D$9,"&lt;&gt;"&amp;$P$26)+SUMIFS($I$4:$I$9,$B$4:$B$9,"&lt;&gt;"&amp;$P$26,$D$4:$D$9,$P24)</f>
        <v>3</v>
      </c>
      <c r="R24" s="107" t="n">
        <f aca="false">S24-T24</f>
        <v>1</v>
      </c>
      <c r="S24" s="107" t="n">
        <f aca="false">SUMIFS($E$4:$E$9,$B$4:$B$9,$P24,$D$4:$D$9,"&lt;&gt;"&amp;$P$26)+SUMIFS($G$4:$G$9,$B$4:$B$9,"&lt;&gt;"&amp;$P$26,$D$4:$D$9,$P24)</f>
        <v>4</v>
      </c>
      <c r="T24" s="107" t="n">
        <f aca="false">SUMIFS($G$4:$G$9,$B$4:$B$9,$P24,$D$4:$D$9,"&lt;&gt;"&amp;$P$26)+SUMIFS($E$4:$E$9,$B$4:$B$9,"&lt;&gt;"&amp;$P$26,$D$4:$D$9,$P24)</f>
        <v>3</v>
      </c>
      <c r="U24" s="107"/>
      <c r="V24" s="763" t="n">
        <f aca="false">Q24*FactorPts+(GDzero+R24)*FactorGD+S24*FactorFor</f>
        <v>30051040</v>
      </c>
      <c r="W24" s="107" t="n">
        <f aca="false">RANK(V24,V$23:V$25,1)</f>
        <v>2</v>
      </c>
      <c r="X24" s="107" t="n">
        <f aca="false">IF(AND($Q$4=$Q$5,$Q$4=$Q$7,$Q$4&lt;&gt;$Q$6),W24,0)</f>
        <v>0</v>
      </c>
      <c r="Y24" s="107" t="str">
        <f aca="false">IF(AND(V24=V23,V24&lt;&gt;V25),IF(AA24&gt;AA23,3,IF(AA24=AA23,1,0)),IF(AND(V24=V25,V24&lt;&gt;V23),IF(AC24&gt;AC25,3,IF(AC24=AC25,1,0)),""))</f>
        <v/>
      </c>
      <c r="Z24" s="107" t="str">
        <f aca="false">IF(X24&gt;0,Y24,"")</f>
        <v/>
      </c>
      <c r="AA24" s="769" t="n">
        <f aca="false">$H$19</f>
        <v>2</v>
      </c>
      <c r="AB24" s="107"/>
      <c r="AC24" s="743" t="n">
        <f aca="false">$K$19</f>
        <v>2</v>
      </c>
      <c r="AD24" s="107" t="n">
        <f aca="false">IF(AND($AF$16,$AD$4=$AD$5,$AD$4=$AD$7,$AD$4&lt;&gt;$AD$6),W24,0)</f>
        <v>0</v>
      </c>
      <c r="AE24" s="107" t="str">
        <f aca="false">IF(AD24&gt;0,Y24,"")</f>
        <v/>
      </c>
    </row>
    <row r="25" customFormat="false" ht="14.25" hidden="false" customHeight="true" outlineLevel="0" collapsed="false">
      <c r="B25" s="294"/>
      <c r="C25" s="107"/>
      <c r="O25" s="107" t="s">
        <v>75</v>
      </c>
      <c r="P25" s="125" t="str">
        <f aca="false">$P$7</f>
        <v>England</v>
      </c>
      <c r="Q25" s="107" t="n">
        <f aca="false">SUMIFS($H$4:$H$9,$B$4:$B$9,$P25,$D$4:$D$9,"&lt;&gt;"&amp;$P$26)+SUMIFS($I$4:$I$9,$B$4:$B$9,"&lt;&gt;"&amp;$P$26,$D$4:$D$9,$P25)</f>
        <v>6</v>
      </c>
      <c r="R25" s="107" t="n">
        <f aca="false">S25-T25</f>
        <v>2</v>
      </c>
      <c r="S25" s="107" t="n">
        <f aca="false">SUMIFS($E$4:$E$9,$B$4:$B$9,$P25,$D$4:$D$9,"&lt;&gt;"&amp;$P$26)+SUMIFS($G$4:$G$9,$B$4:$B$9,"&lt;&gt;"&amp;$P$26,$D$4:$D$9,$P25)</f>
        <v>5</v>
      </c>
      <c r="T25" s="107" t="n">
        <f aca="false">SUMIFS($G$4:$G$9,$B$4:$B$9,$P25,$D$4:$D$9,"&lt;&gt;"&amp;$P$26)+SUMIFS($E$4:$E$9,$B$4:$B$9,"&lt;&gt;"&amp;$P$26,$D$4:$D$9,$P25)</f>
        <v>3</v>
      </c>
      <c r="U25" s="107"/>
      <c r="V25" s="763" t="n">
        <f aca="false">Q25*FactorPts+(GDzero+R25)*FactorGD+S25*FactorFor</f>
        <v>60052050</v>
      </c>
      <c r="W25" s="107" t="n">
        <f aca="false">RANK(V25,V$23:V$25,1)</f>
        <v>3</v>
      </c>
      <c r="X25" s="107" t="n">
        <f aca="false">IF(AND($Q$4=$Q$5,$Q$4=$Q$7,$Q$4&lt;&gt;$Q$6),W25,0)</f>
        <v>0</v>
      </c>
      <c r="Y25" s="107" t="str">
        <f aca="false">IF(AND(V25=V23,V25&lt;&gt;V24),IF(AB25&gt;AB23,3,IF(AB25=AB23,1,0)),IF(AND(V25=V24,V25&lt;&gt;V23),IF(AC25&gt;AC24,3,IF(AC25=AC24,1,0)),""))</f>
        <v/>
      </c>
      <c r="Z25" s="107" t="str">
        <f aca="false">IF(X25&gt;0,Y25,"")</f>
        <v/>
      </c>
      <c r="AA25" s="769"/>
      <c r="AB25" s="107" t="n">
        <f aca="false">$H$21</f>
        <v>2</v>
      </c>
      <c r="AC25" s="743" t="n">
        <f aca="false">$I$21</f>
        <v>3</v>
      </c>
      <c r="AD25" s="107" t="n">
        <f aca="false">IF(AND($AF$16,$AD$4=$AD$5,$AD$4=$AD$7,$AD$4&lt;&gt;$AD$6),W25,0)</f>
        <v>0</v>
      </c>
      <c r="AE25" s="107" t="str">
        <f aca="false">IF(AD25&gt;0,Y25,"")</f>
        <v/>
      </c>
    </row>
    <row r="26" customFormat="false" ht="14.25" hidden="false" customHeight="true" outlineLevel="0" collapsed="false">
      <c r="B26" s="294"/>
      <c r="C26" s="107"/>
      <c r="O26" s="107"/>
      <c r="P26" s="773" t="str">
        <f aca="false">$P$6</f>
        <v>Serbia</v>
      </c>
      <c r="Q26" s="774"/>
      <c r="R26" s="774"/>
      <c r="S26" s="774"/>
      <c r="T26" s="774"/>
      <c r="U26" s="774"/>
      <c r="V26" s="43"/>
      <c r="W26" s="43"/>
      <c r="X26" s="774"/>
      <c r="Y26" s="774"/>
      <c r="Z26" s="774"/>
      <c r="AA26" s="775"/>
      <c r="AB26" s="774"/>
      <c r="AC26" s="776"/>
      <c r="AD26" s="43"/>
      <c r="AE26" s="774"/>
    </row>
    <row r="27" customFormat="false" ht="14.25" hidden="false" customHeight="true" outlineLevel="0" collapsed="false">
      <c r="O27" s="107"/>
      <c r="Q27" s="43"/>
      <c r="R27" s="43"/>
      <c r="S27" s="43"/>
      <c r="T27" s="43"/>
      <c r="U27" s="43"/>
      <c r="V27" s="43"/>
      <c r="W27" s="43"/>
      <c r="X27" s="774"/>
      <c r="Y27" s="774"/>
      <c r="Z27" s="774"/>
      <c r="AA27" s="775"/>
      <c r="AB27" s="774"/>
      <c r="AC27" s="776"/>
      <c r="AD27" s="43"/>
      <c r="AE27" s="774"/>
    </row>
    <row r="28" customFormat="false" ht="14.25" hidden="false" customHeight="true" outlineLevel="0" collapsed="false">
      <c r="O28" s="107" t="s">
        <v>58</v>
      </c>
      <c r="P28" s="125" t="str">
        <f aca="false">$P$4</f>
        <v>Slovenia</v>
      </c>
      <c r="Q28" s="107" t="n">
        <f aca="false">SUMIFS($H$4:$H$9,$B$4:$B$9,$P28,$D$4:$D$9,"&lt;&gt;"&amp;$P$31)+SUMIFS($I$4:$I$9,$B$4:$B$9,"&lt;&gt;"&amp;$P$31,$D$4:$D$9,$P28)</f>
        <v>0</v>
      </c>
      <c r="R28" s="107" t="n">
        <f aca="false">S28-T28</f>
        <v>-2</v>
      </c>
      <c r="S28" s="107" t="n">
        <f aca="false">SUMIFS($E$4:$E$9,$B$4:$B$9,$P28,$D$4:$D$9,"&lt;&gt;"&amp;$P$31)+SUMIFS($G$4:$G$9,$B$4:$B$9,"&lt;&gt;"&amp;$P$31,$D$4:$D$9,$P28)</f>
        <v>2</v>
      </c>
      <c r="T28" s="107" t="n">
        <f aca="false">SUMIFS($G$4:$G$9,$B$4:$B$9,$P28,$D$4:$D$9,"&lt;&gt;"&amp;$P$31)+SUMIFS($E$4:$E$9,$B$4:$B$9,"&lt;&gt;"&amp;$P$31,$D$4:$D$9,$P28)</f>
        <v>4</v>
      </c>
      <c r="U28" s="107"/>
      <c r="V28" s="763" t="n">
        <f aca="false">Q28*FactorPts+(GDzero+R28)*FactorGD+S28*FactorFor</f>
        <v>48020</v>
      </c>
      <c r="W28" s="107" t="n">
        <f aca="false">RANK(V28,V$28:V$30,1)</f>
        <v>1</v>
      </c>
      <c r="X28" s="107" t="n">
        <f aca="false">IF(AND($Q$4=$Q$6,$Q$4=$Q$7,$Q$4&lt;&gt;$Q$5),W28,0)</f>
        <v>0</v>
      </c>
      <c r="Y28" s="107" t="str">
        <f aca="false">IF(AND(V28=V29,V28&lt;&gt;V30),IF(AA28&gt;AA29,3,IF(AA28=AA29,1,0)),IF(AND(V28=V30,V28&lt;&gt;V29),IF(AB28&gt;AB30,3,IF(AB28=AB30,1,0)),""))</f>
        <v/>
      </c>
      <c r="Z28" s="107" t="str">
        <f aca="false">IF(X28&gt;0,Y28,"")</f>
        <v/>
      </c>
      <c r="AA28" s="769" t="n">
        <f aca="false">$J$18</f>
        <v>1</v>
      </c>
      <c r="AB28" s="107" t="n">
        <f aca="false">$K$18</f>
        <v>1</v>
      </c>
      <c r="AC28" s="743"/>
      <c r="AD28" s="107" t="n">
        <f aca="false">IF(AND($AF$16,$AD$4=$AD$6,$AD$4=$AD$7,$AD$4&lt;&gt;$AD$5),W28,0)</f>
        <v>0</v>
      </c>
      <c r="AE28" s="107" t="str">
        <f aca="false">IF(AD28&gt;0,Y28,"")</f>
        <v/>
      </c>
    </row>
    <row r="29" customFormat="false" ht="14.25" hidden="false" customHeight="true" outlineLevel="0" collapsed="false">
      <c r="O29" s="107" t="s">
        <v>59</v>
      </c>
      <c r="P29" s="125" t="str">
        <f aca="false">$P$6</f>
        <v>Serbia</v>
      </c>
      <c r="Q29" s="107" t="n">
        <f aca="false">SUMIFS($H$4:$H$9,$B$4:$B$9,$P29,$D$4:$D$9,"&lt;&gt;"&amp;$P$31)+SUMIFS($I$4:$I$9,$B$4:$B$9,"&lt;&gt;"&amp;$P$31,$D$4:$D$9,$P29)</f>
        <v>3</v>
      </c>
      <c r="R29" s="107" t="n">
        <f aca="false">S29-T29</f>
        <v>-1</v>
      </c>
      <c r="S29" s="107" t="n">
        <f aca="false">SUMIFS($E$4:$E$9,$B$4:$B$9,$P29,$D$4:$D$9,"&lt;&gt;"&amp;$P$31)+SUMIFS($G$4:$G$9,$B$4:$B$9,"&lt;&gt;"&amp;$P$31,$D$4:$D$9,$P29)</f>
        <v>2</v>
      </c>
      <c r="T29" s="107" t="n">
        <f aca="false">SUMIFS($G$4:$G$9,$B$4:$B$9,$P29,$D$4:$D$9,"&lt;&gt;"&amp;$P$31)+SUMIFS($E$4:$E$9,$B$4:$B$9,"&lt;&gt;"&amp;$P$31,$D$4:$D$9,$P29)</f>
        <v>3</v>
      </c>
      <c r="U29" s="107"/>
      <c r="V29" s="763" t="n">
        <f aca="false">Q29*FactorPts+(GDzero+R29)*FactorGD+S29*FactorFor</f>
        <v>30049020</v>
      </c>
      <c r="W29" s="107" t="n">
        <f aca="false">RANK(V29,V$28:V$30,1)</f>
        <v>2</v>
      </c>
      <c r="X29" s="107" t="n">
        <f aca="false">IF(AND($Q$4=$Q$6,$Q$4=$Q$7,$Q$4&lt;&gt;$Q$5),W29,0)</f>
        <v>0</v>
      </c>
      <c r="Y29" s="107" t="str">
        <f aca="false">IF(AND(V29=V28,V29&lt;&gt;V30),IF(AA29&gt;AA28,3,IF(AA29=AA28,1,0)),IF(AND(V29=V30,V29&lt;&gt;V28),IF(AC29&gt;AC30,3,IF(AC29=AC30,1,0)),""))</f>
        <v/>
      </c>
      <c r="Z29" s="107" t="str">
        <f aca="false">IF(X29&gt;0,Y29,"")</f>
        <v/>
      </c>
      <c r="AA29" s="769" t="n">
        <f aca="false">$H$20</f>
        <v>2</v>
      </c>
      <c r="AB29" s="107"/>
      <c r="AC29" s="743" t="n">
        <f aca="false">$K$20</f>
        <v>0</v>
      </c>
      <c r="AD29" s="107" t="n">
        <f aca="false">IF(AND($AF$16,$AD$4=$AD$6,$AD$4=$AD$7,$AD$4&lt;&gt;$AD$5),W29,0)</f>
        <v>0</v>
      </c>
      <c r="AE29" s="107" t="str">
        <f aca="false">IF(AD29&gt;0,Y29,"")</f>
        <v/>
      </c>
    </row>
    <row r="30" customFormat="false" ht="14.25" hidden="false" customHeight="true" outlineLevel="0" collapsed="false">
      <c r="O30" s="107" t="s">
        <v>75</v>
      </c>
      <c r="P30" s="125" t="str">
        <f aca="false">$P$7</f>
        <v>England</v>
      </c>
      <c r="Q30" s="107" t="n">
        <f aca="false">SUMIFS($H$4:$H$9,$B$4:$B$9,$P30,$D$4:$D$9,"&lt;&gt;"&amp;$P$31)+SUMIFS($I$4:$I$9,$B$4:$B$9,"&lt;&gt;"&amp;$P$31,$D$4:$D$9,$P30)</f>
        <v>6</v>
      </c>
      <c r="R30" s="107" t="n">
        <f aca="false">S30-T30</f>
        <v>3</v>
      </c>
      <c r="S30" s="107" t="n">
        <f aca="false">SUMIFS($E$4:$E$9,$B$4:$B$9,$P30,$D$4:$D$9,"&lt;&gt;"&amp;$P$31)+SUMIFS($G$4:$G$9,$B$4:$B$9,"&lt;&gt;"&amp;$P$31,$D$4:$D$9,$P30)</f>
        <v>4</v>
      </c>
      <c r="T30" s="107" t="n">
        <f aca="false">SUMIFS($G$4:$G$9,$B$4:$B$9,$P30,$D$4:$D$9,"&lt;&gt;"&amp;$P$31)+SUMIFS($E$4:$E$9,$B$4:$B$9,"&lt;&gt;"&amp;$P$31,$D$4:$D$9,$P30)</f>
        <v>1</v>
      </c>
      <c r="U30" s="107"/>
      <c r="V30" s="763" t="n">
        <f aca="false">Q30*FactorPts+(GDzero+R30)*FactorGD+S30*FactorFor</f>
        <v>60053040</v>
      </c>
      <c r="W30" s="107" t="n">
        <f aca="false">RANK(V30,V$28:V$30,1)</f>
        <v>3</v>
      </c>
      <c r="X30" s="107" t="n">
        <f aca="false">IF(AND($Q$4=$Q$6,$Q$4=$Q$7,$Q$4&lt;&gt;$Q$5),W30,0)</f>
        <v>0</v>
      </c>
      <c r="Y30" s="107" t="str">
        <f aca="false">IF(AND(V30=V28,V30&lt;&gt;V29),IF(AB30&gt;AB28,3,IF(AB30=AB28,1,0)),IF(AND(V30=V29,V30&lt;&gt;V28),IF(AC30&gt;AC29,3,IF(AC30=AC29,1,0)),""))</f>
        <v/>
      </c>
      <c r="Z30" s="107" t="str">
        <f aca="false">IF(X30&gt;0,Y30,"")</f>
        <v/>
      </c>
      <c r="AA30" s="769"/>
      <c r="AB30" s="107" t="n">
        <f aca="false">$H$21</f>
        <v>2</v>
      </c>
      <c r="AC30" s="743" t="n">
        <f aca="false">$J$21</f>
        <v>2</v>
      </c>
      <c r="AD30" s="107" t="n">
        <f aca="false">IF(AND($AF$16,$AD$4=$AD$6,$AD$4=$AD$7,$AD$4&lt;&gt;$AD$5),W30,0)</f>
        <v>0</v>
      </c>
      <c r="AE30" s="107" t="str">
        <f aca="false">IF(AD30&gt;0,Y30,"")</f>
        <v/>
      </c>
    </row>
    <row r="31" customFormat="false" ht="14.25" hidden="false" customHeight="true" outlineLevel="0" collapsed="false">
      <c r="O31" s="107"/>
      <c r="P31" s="773" t="str">
        <f aca="false">$P$5</f>
        <v>Denmark</v>
      </c>
      <c r="Q31" s="774"/>
      <c r="R31" s="774"/>
      <c r="S31" s="774"/>
      <c r="T31" s="774"/>
      <c r="U31" s="774"/>
      <c r="V31" s="43"/>
      <c r="W31" s="43"/>
      <c r="X31" s="774"/>
      <c r="Y31" s="774"/>
      <c r="Z31" s="774"/>
      <c r="AA31" s="775"/>
      <c r="AB31" s="774"/>
      <c r="AC31" s="776"/>
      <c r="AD31" s="43"/>
      <c r="AE31" s="774"/>
    </row>
    <row r="32" customFormat="false" ht="14.25" hidden="false" customHeight="true" outlineLevel="0" collapsed="false">
      <c r="O32" s="107"/>
      <c r="Q32" s="43"/>
      <c r="R32" s="43"/>
      <c r="S32" s="43"/>
      <c r="T32" s="43"/>
      <c r="U32" s="43"/>
      <c r="V32" s="43"/>
      <c r="W32" s="43"/>
      <c r="X32" s="774"/>
      <c r="Y32" s="774"/>
      <c r="Z32" s="774"/>
      <c r="AA32" s="775"/>
      <c r="AB32" s="774"/>
      <c r="AC32" s="776"/>
      <c r="AD32" s="43"/>
      <c r="AE32" s="774"/>
    </row>
    <row r="33" customFormat="false" ht="14.25" hidden="false" customHeight="true" outlineLevel="0" collapsed="false">
      <c r="O33" s="107" t="s">
        <v>58</v>
      </c>
      <c r="P33" s="125" t="str">
        <f aca="false">$P$5</f>
        <v>Denmark</v>
      </c>
      <c r="Q33" s="107" t="n">
        <f aca="false">SUMIFS($H$4:$H$9,$B$4:$B$9,$P33,$D$4:$D$9,"&lt;&gt;"&amp;$P$36)+SUMIFS($I$4:$I$9,$B$4:$B$9,"&lt;&gt;"&amp;$P$36,$D$4:$D$9,$P33)</f>
        <v>1</v>
      </c>
      <c r="R33" s="107" t="n">
        <f aca="false">S33-T33</f>
        <v>-1</v>
      </c>
      <c r="S33" s="107" t="n">
        <f aca="false">SUMIFS($E$4:$E$9,$B$4:$B$9,$P33,$D$4:$D$9,"&lt;&gt;"&amp;$P$36)+SUMIFS($G$4:$G$9,$B$4:$B$9,"&lt;&gt;"&amp;$P$36,$D$4:$D$9,$P33)</f>
        <v>2</v>
      </c>
      <c r="T33" s="107" t="n">
        <f aca="false">SUMIFS($G$4:$G$9,$B$4:$B$9,$P33,$D$4:$D$9,"&lt;&gt;"&amp;$P$36)+SUMIFS($E$4:$E$9,$B$4:$B$9,"&lt;&gt;"&amp;$P$36,$D$4:$D$9,$P33)</f>
        <v>3</v>
      </c>
      <c r="U33" s="107"/>
      <c r="V33" s="763" t="n">
        <f aca="false">Q33*FactorPts+(GDzero+R33)*FactorGD+S33*FactorFor</f>
        <v>10049020</v>
      </c>
      <c r="W33" s="107" t="n">
        <f aca="false">RANK(V33,V$33:V$35,1)</f>
        <v>2</v>
      </c>
      <c r="X33" s="107" t="n">
        <f aca="false">IF(AND($Q$5=$Q$6,$Q$5=$Q$7,$Q$5&lt;&gt;$Q$4),W33,0)</f>
        <v>0</v>
      </c>
      <c r="Y33" s="107" t="str">
        <f aca="false">IF(AND(V33=V34,V33&lt;&gt;V35),IF(AA33&gt;AA34,3,IF(AA33=AA34,1,0)),IF(AND(V33=V35,V33&lt;&gt;V34),IF(AB33&gt;AB35,3,IF(AB33=AB35,1,0)),""))</f>
        <v/>
      </c>
      <c r="Z33" s="107" t="str">
        <f aca="false">IF(X33&gt;0,Y33,"")</f>
        <v/>
      </c>
      <c r="AA33" s="769" t="n">
        <f aca="false">$J$19</f>
        <v>0</v>
      </c>
      <c r="AB33" s="107" t="n">
        <f aca="false">$K$19</f>
        <v>2</v>
      </c>
      <c r="AC33" s="743"/>
      <c r="AD33" s="107" t="n">
        <f aca="false">IF(AND($AF$16,$AD$5=$AD$6,$AD$5=$AD$7,$AD$5&lt;&gt;$AD$4),W33,0)</f>
        <v>0</v>
      </c>
      <c r="AE33" s="107" t="str">
        <f aca="false">IF(AD33&gt;0,Y33,"")</f>
        <v/>
      </c>
    </row>
    <row r="34" customFormat="false" ht="14.25" hidden="false" customHeight="true" outlineLevel="0" collapsed="false">
      <c r="O34" s="107" t="s">
        <v>59</v>
      </c>
      <c r="P34" s="125" t="str">
        <f aca="false">$P$6</f>
        <v>Serbia</v>
      </c>
      <c r="Q34" s="107" t="n">
        <f aca="false">SUMIFS($H$4:$H$9,$B$4:$B$9,$P34,$D$4:$D$9,"&lt;&gt;"&amp;$P$36)+SUMIFS($I$4:$I$9,$B$4:$B$9,"&lt;&gt;"&amp;$P$36,$D$4:$D$9,$P34)</f>
        <v>1</v>
      </c>
      <c r="R34" s="107" t="n">
        <f aca="false">S34-T34</f>
        <v>-2</v>
      </c>
      <c r="S34" s="107" t="n">
        <f aca="false">SUMIFS($E$4:$E$9,$B$4:$B$9,$P34,$D$4:$D$9,"&lt;&gt;"&amp;$P$36)+SUMIFS($G$4:$G$9,$B$4:$B$9,"&lt;&gt;"&amp;$P$36,$D$4:$D$9,$P34)</f>
        <v>0</v>
      </c>
      <c r="T34" s="107" t="n">
        <f aca="false">SUMIFS($G$4:$G$9,$B$4:$B$9,$P34,$D$4:$D$9,"&lt;&gt;"&amp;$P$36)+SUMIFS($E$4:$E$9,$B$4:$B$9,"&lt;&gt;"&amp;$P$36,$D$4:$D$9,$P34)</f>
        <v>2</v>
      </c>
      <c r="U34" s="107"/>
      <c r="V34" s="763" t="n">
        <f aca="false">Q34*FactorPts+(GDzero+R34)*FactorGD+S34*FactorFor</f>
        <v>10048000</v>
      </c>
      <c r="W34" s="107" t="n">
        <f aca="false">RANK(V34,V$33:V$35,1)</f>
        <v>1</v>
      </c>
      <c r="X34" s="107" t="n">
        <f aca="false">IF(AND($Q$5=$Q$6,$Q$5=$Q$7,$Q$5&lt;&gt;$Q$4),W34,0)</f>
        <v>0</v>
      </c>
      <c r="Y34" s="107" t="str">
        <f aca="false">IF(AND(V34=V33,V34&lt;&gt;V35),IF(AA34&gt;AA33,3,IF(AA34=AA33,1,0)),IF(AND(V34=V35,V34&lt;&gt;V33),IF(AC34&gt;AC35,3,IF(AC34=AC35,1,0)),""))</f>
        <v/>
      </c>
      <c r="Z34" s="107" t="str">
        <f aca="false">IF(X34&gt;0,Y34,"")</f>
        <v/>
      </c>
      <c r="AA34" s="769" t="n">
        <f aca="false">$I$20</f>
        <v>0</v>
      </c>
      <c r="AB34" s="107"/>
      <c r="AC34" s="743" t="n">
        <f aca="false">$K$20</f>
        <v>0</v>
      </c>
      <c r="AD34" s="107" t="n">
        <f aca="false">IF(AND($AF$16,$AD$5=$AD$6,$AD$5=$AD$7,$AD$5&lt;&gt;$AD$4),W34,0)</f>
        <v>0</v>
      </c>
      <c r="AE34" s="107" t="str">
        <f aca="false">IF(AD34&gt;0,Y34,"")</f>
        <v/>
      </c>
    </row>
    <row r="35" customFormat="false" ht="14.25" hidden="false" customHeight="true" outlineLevel="0" collapsed="false">
      <c r="O35" s="107" t="s">
        <v>75</v>
      </c>
      <c r="P35" s="125" t="str">
        <f aca="false">$P$7</f>
        <v>England</v>
      </c>
      <c r="Q35" s="107" t="n">
        <f aca="false">SUMIFS($H$4:$H$9,$B$4:$B$9,$P35,$D$4:$D$9,"&lt;&gt;"&amp;$P$36)+SUMIFS($I$4:$I$9,$B$4:$B$9,"&lt;&gt;"&amp;$P$36,$D$4:$D$9,$P35)</f>
        <v>6</v>
      </c>
      <c r="R35" s="107" t="n">
        <f aca="false">S35-T35</f>
        <v>3</v>
      </c>
      <c r="S35" s="107" t="n">
        <f aca="false">SUMIFS($E$4:$E$9,$B$4:$B$9,$P35,$D$4:$D$9,"&lt;&gt;"&amp;$P$36)+SUMIFS($G$4:$G$9,$B$4:$B$9,"&lt;&gt;"&amp;$P$36,$D$4:$D$9,$P35)</f>
        <v>5</v>
      </c>
      <c r="T35" s="107" t="n">
        <f aca="false">SUMIFS($G$4:$G$9,$B$4:$B$9,$P35,$D$4:$D$9,"&lt;&gt;"&amp;$P$36)+SUMIFS($E$4:$E$9,$B$4:$B$9,"&lt;&gt;"&amp;$P$36,$D$4:$D$9,$P35)</f>
        <v>2</v>
      </c>
      <c r="U35" s="107"/>
      <c r="V35" s="763" t="n">
        <f aca="false">Q35*FactorPts+(GDzero+R35)*FactorGD+S35*FactorFor</f>
        <v>60053050</v>
      </c>
      <c r="W35" s="107" t="n">
        <f aca="false">RANK(V35,V$33:V$35,1)</f>
        <v>3</v>
      </c>
      <c r="X35" s="107" t="n">
        <f aca="false">IF(AND($Q$5=$Q$6,$Q$5=$Q$7,$Q$5&lt;&gt;$Q$4),W35,0)</f>
        <v>0</v>
      </c>
      <c r="Y35" s="107" t="str">
        <f aca="false">IF(AND(V35=V33,V35&lt;&gt;V34),IF(AB35&gt;AB33,3,IF(AB35=AB33,1,0)),IF(AND(V35=V34,V35&lt;&gt;V33),IF(AC35&gt;AC34,3,IF(AC35=AC34,1,0)),""))</f>
        <v/>
      </c>
      <c r="Z35" s="107" t="str">
        <f aca="false">IF(X35&gt;0,Y35,"")</f>
        <v/>
      </c>
      <c r="AA35" s="777"/>
      <c r="AB35" s="750" t="n">
        <f aca="false">$I$21</f>
        <v>3</v>
      </c>
      <c r="AC35" s="752" t="n">
        <f aca="false">$J$21</f>
        <v>2</v>
      </c>
      <c r="AD35" s="107" t="n">
        <f aca="false">IF(AND($AF$16,$AD$5=$AD$6,$AD$5=$AD$7,$AD$5&lt;&gt;$AD$4),W35,0)</f>
        <v>0</v>
      </c>
      <c r="AE35" s="107" t="str">
        <f aca="false">IF(AD35&gt;0,Y35,"")</f>
        <v/>
      </c>
    </row>
    <row r="36" customFormat="false" ht="14.25" hidden="false" customHeight="true" outlineLevel="0" collapsed="false">
      <c r="O36" s="107"/>
      <c r="P36" s="773" t="str">
        <f aca="false">$P$4</f>
        <v>Slovenia</v>
      </c>
      <c r="Q36" s="107"/>
      <c r="R36" s="107"/>
      <c r="S36" s="107"/>
      <c r="T36" s="107"/>
      <c r="U36" s="107"/>
    </row>
    <row r="37" customFormat="false" ht="14.25" hidden="false" customHeight="true" outlineLevel="0" collapsed="false">
      <c r="O37" s="107"/>
    </row>
    <row r="38" customFormat="false" ht="14.25" hidden="false" customHeight="true" outlineLevel="0" collapsed="false">
      <c r="O38" s="107"/>
    </row>
    <row r="39" customFormat="false" ht="14.25" hidden="false" customHeight="true" outlineLevel="0" collapsed="false">
      <c r="O39" s="107"/>
    </row>
    <row r="40" customFormat="false" ht="14.25" hidden="false" customHeight="true" outlineLevel="0" collapsed="false">
      <c r="O40" s="107"/>
    </row>
    <row r="41" customFormat="false" ht="14.25" hidden="false" customHeight="true" outlineLevel="0" collapsed="false">
      <c r="O41" s="107"/>
    </row>
    <row r="42" customFormat="false" ht="14.25" hidden="false" customHeight="true" outlineLevel="0" collapsed="false">
      <c r="O42" s="107"/>
    </row>
    <row r="43" customFormat="false" ht="14.25" hidden="false" customHeight="true" outlineLevel="0" collapsed="false">
      <c r="O43" s="107"/>
    </row>
    <row r="44" customFormat="false" ht="14.25" hidden="false" customHeight="true" outlineLevel="0" collapsed="false">
      <c r="O44" s="107"/>
    </row>
    <row r="45" customFormat="false" ht="14.25" hidden="false" customHeight="true" outlineLevel="0" collapsed="false">
      <c r="O45" s="107"/>
    </row>
    <row r="46" customFormat="false" ht="14.25" hidden="false" customHeight="true" outlineLevel="0" collapsed="false">
      <c r="O46" s="107"/>
    </row>
    <row r="47" customFormat="false" ht="14.25" hidden="false" customHeight="true" outlineLevel="0" collapsed="false">
      <c r="O47" s="107"/>
    </row>
    <row r="48" customFormat="false" ht="14.25" hidden="false" customHeight="true" outlineLevel="0" collapsed="false">
      <c r="O48" s="107"/>
    </row>
    <row r="49" customFormat="false" ht="14.25" hidden="false" customHeight="true" outlineLevel="0" collapsed="false">
      <c r="O49" s="107"/>
    </row>
    <row r="50" customFormat="false" ht="14.25" hidden="false" customHeight="true" outlineLevel="0" collapsed="false">
      <c r="O50" s="107"/>
    </row>
    <row r="51" customFormat="false" ht="14.25" hidden="false" customHeight="true" outlineLevel="0" collapsed="false">
      <c r="O51" s="107"/>
    </row>
    <row r="52" customFormat="false" ht="14.25" hidden="false" customHeight="true" outlineLevel="0" collapsed="false">
      <c r="O52" s="107"/>
    </row>
    <row r="53" customFormat="false" ht="14.25" hidden="false" customHeight="true" outlineLevel="0" collapsed="false">
      <c r="O53" s="107"/>
    </row>
    <row r="54" customFormat="false" ht="14.25" hidden="false" customHeight="true" outlineLevel="0" collapsed="false">
      <c r="O54" s="107"/>
    </row>
    <row r="55" customFormat="false" ht="14.25" hidden="false" customHeight="true" outlineLevel="0" collapsed="false">
      <c r="O55" s="107"/>
    </row>
    <row r="56" customFormat="false" ht="14.25" hidden="false" customHeight="true" outlineLevel="0" collapsed="false">
      <c r="O56" s="107"/>
    </row>
    <row r="57" customFormat="false" ht="14.25" hidden="false" customHeight="true" outlineLevel="0" collapsed="false">
      <c r="O57" s="107"/>
    </row>
    <row r="58" customFormat="false" ht="14.25" hidden="false" customHeight="true" outlineLevel="0" collapsed="false">
      <c r="O58" s="107"/>
    </row>
    <row r="59" customFormat="false" ht="14.25" hidden="false" customHeight="true" outlineLevel="0" collapsed="false">
      <c r="O59" s="107"/>
    </row>
    <row r="60" customFormat="false" ht="14.25" hidden="false" customHeight="true" outlineLevel="0" collapsed="false">
      <c r="O60" s="107"/>
    </row>
    <row r="61" customFormat="false" ht="14.25" hidden="false" customHeight="true" outlineLevel="0" collapsed="false">
      <c r="O61" s="107"/>
    </row>
    <row r="62" customFormat="false" ht="14.25" hidden="false" customHeight="true" outlineLevel="0" collapsed="false">
      <c r="O62" s="107"/>
    </row>
    <row r="63" customFormat="false" ht="14.25" hidden="false" customHeight="true" outlineLevel="0" collapsed="false">
      <c r="O63" s="107"/>
    </row>
    <row r="64" customFormat="false" ht="14.25" hidden="false" customHeight="true" outlineLevel="0" collapsed="false">
      <c r="O64" s="107"/>
    </row>
    <row r="65" customFormat="false" ht="14.25" hidden="false" customHeight="true" outlineLevel="0" collapsed="false">
      <c r="O65" s="107"/>
    </row>
    <row r="66" customFormat="false" ht="14.25" hidden="false" customHeight="true" outlineLevel="0" collapsed="false">
      <c r="O66" s="107"/>
    </row>
    <row r="67" customFormat="false" ht="14.25" hidden="false" customHeight="true" outlineLevel="0" collapsed="false">
      <c r="O67" s="107"/>
    </row>
    <row r="68" customFormat="false" ht="14.25" hidden="false" customHeight="true" outlineLevel="0" collapsed="false">
      <c r="O68" s="107"/>
    </row>
    <row r="69" customFormat="false" ht="14.25" hidden="false" customHeight="true" outlineLevel="0" collapsed="false">
      <c r="O69" s="107"/>
    </row>
    <row r="70" customFormat="false" ht="14.25" hidden="false" customHeight="true" outlineLevel="0" collapsed="false">
      <c r="O70" s="107"/>
    </row>
    <row r="71" customFormat="false" ht="14.25" hidden="false" customHeight="true" outlineLevel="0" collapsed="false">
      <c r="O71" s="107"/>
    </row>
    <row r="72" customFormat="false" ht="14.25" hidden="false" customHeight="true" outlineLevel="0" collapsed="false">
      <c r="O72" s="107"/>
    </row>
    <row r="73" customFormat="false" ht="14.25" hidden="false" customHeight="true" outlineLevel="0" collapsed="false">
      <c r="O73" s="107"/>
    </row>
    <row r="74" customFormat="false" ht="14.25" hidden="false" customHeight="true" outlineLevel="0" collapsed="false">
      <c r="O74" s="107"/>
    </row>
    <row r="75" customFormat="false" ht="14.25" hidden="false" customHeight="true" outlineLevel="0" collapsed="false">
      <c r="O75" s="107"/>
    </row>
    <row r="76" customFormat="false" ht="14.25" hidden="false" customHeight="true" outlineLevel="0" collapsed="false">
      <c r="O76" s="107"/>
    </row>
    <row r="77" customFormat="false" ht="14.25" hidden="false" customHeight="true" outlineLevel="0" collapsed="false">
      <c r="O77" s="107"/>
    </row>
    <row r="78" customFormat="false" ht="14.25" hidden="false" customHeight="true" outlineLevel="0" collapsed="false">
      <c r="O78" s="107"/>
    </row>
    <row r="79" customFormat="false" ht="14.25" hidden="false" customHeight="true" outlineLevel="0" collapsed="false">
      <c r="O79" s="107"/>
    </row>
    <row r="80" customFormat="false" ht="14.25" hidden="false" customHeight="true" outlineLevel="0" collapsed="false">
      <c r="O80" s="107"/>
    </row>
    <row r="81" customFormat="false" ht="14.25" hidden="false" customHeight="true" outlineLevel="0" collapsed="false">
      <c r="O81" s="107"/>
    </row>
    <row r="82" customFormat="false" ht="14.25" hidden="false" customHeight="true" outlineLevel="0" collapsed="false">
      <c r="O82" s="107"/>
    </row>
    <row r="83" customFormat="false" ht="14.25" hidden="false" customHeight="true" outlineLevel="0" collapsed="false">
      <c r="O83" s="107"/>
    </row>
    <row r="84" customFormat="false" ht="14.25" hidden="false" customHeight="true" outlineLevel="0" collapsed="false">
      <c r="O84" s="107"/>
    </row>
    <row r="85" customFormat="false" ht="14.25" hidden="false" customHeight="true" outlineLevel="0" collapsed="false">
      <c r="O85" s="107"/>
    </row>
    <row r="86" customFormat="false" ht="14.25" hidden="false" customHeight="true" outlineLevel="0" collapsed="false">
      <c r="O86" s="107"/>
    </row>
    <row r="87" customFormat="false" ht="14.25" hidden="false" customHeight="true" outlineLevel="0" collapsed="false">
      <c r="O87" s="107"/>
    </row>
    <row r="88" customFormat="false" ht="14.25" hidden="false" customHeight="true" outlineLevel="0" collapsed="false">
      <c r="O88" s="107"/>
    </row>
    <row r="89" customFormat="false" ht="14.25" hidden="false" customHeight="true" outlineLevel="0" collapsed="false">
      <c r="O89" s="107"/>
    </row>
    <row r="90" customFormat="false" ht="14.25" hidden="false" customHeight="true" outlineLevel="0" collapsed="false">
      <c r="O90" s="107"/>
    </row>
    <row r="91" customFormat="false" ht="14.25" hidden="false" customHeight="true" outlineLevel="0" collapsed="false">
      <c r="O91" s="107"/>
    </row>
    <row r="92" customFormat="false" ht="14.25" hidden="false" customHeight="true" outlineLevel="0" collapsed="false">
      <c r="O92" s="107"/>
    </row>
    <row r="93" customFormat="false" ht="14.25" hidden="false" customHeight="true" outlineLevel="0" collapsed="false">
      <c r="O93" s="107"/>
    </row>
    <row r="94" customFormat="false" ht="14.25" hidden="false" customHeight="true" outlineLevel="0" collapsed="false">
      <c r="O94" s="107"/>
    </row>
    <row r="95" customFormat="false" ht="14.25" hidden="false" customHeight="true" outlineLevel="0" collapsed="false">
      <c r="O95" s="107"/>
    </row>
    <row r="96" customFormat="false" ht="14.25" hidden="false" customHeight="true" outlineLevel="0" collapsed="false">
      <c r="O96" s="107"/>
    </row>
    <row r="97" customFormat="false" ht="14.25" hidden="false" customHeight="true" outlineLevel="0" collapsed="false">
      <c r="O97" s="107"/>
    </row>
    <row r="98" customFormat="false" ht="14.25" hidden="false" customHeight="true" outlineLevel="0" collapsed="false">
      <c r="O98" s="107"/>
    </row>
    <row r="99" customFormat="false" ht="14.25" hidden="false" customHeight="true" outlineLevel="0" collapsed="false">
      <c r="O99" s="107"/>
    </row>
    <row r="100" customFormat="false" ht="14.25" hidden="false" customHeight="true" outlineLevel="0" collapsed="false">
      <c r="O100" s="107"/>
    </row>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2.25"/>
    <col collapsed="false" customWidth="true" hidden="false" outlineLevel="0" max="2" min="2" style="1" width="13.76"/>
    <col collapsed="false" customWidth="true" hidden="false" outlineLevel="0" max="3" min="3" style="1" width="4.38"/>
    <col collapsed="false" customWidth="true" hidden="false" outlineLevel="0" max="4" min="4" style="1" width="14.13"/>
    <col collapsed="false" customWidth="true" hidden="false" outlineLevel="0" max="5" min="5" style="1" width="5.13"/>
    <col collapsed="false" customWidth="true" hidden="false" outlineLevel="0" max="6" min="6" style="1" width="3.63"/>
    <col collapsed="false" customWidth="true" hidden="false" outlineLevel="0" max="7" min="7" style="1" width="4.63"/>
    <col collapsed="false" customWidth="true" hidden="false" outlineLevel="0" max="9" min="8" style="1" width="5"/>
    <col collapsed="false" customWidth="true" hidden="false" outlineLevel="0" max="10" min="10" style="1" width="4.88"/>
    <col collapsed="false" customWidth="true" hidden="false" outlineLevel="0" max="11" min="11" style="1" width="5.26"/>
    <col collapsed="false" customWidth="true" hidden="false" outlineLevel="0" max="13" min="12" style="1" width="6.25"/>
    <col collapsed="false" customWidth="true" hidden="false" outlineLevel="0" max="14" min="14" style="1" width="3.13"/>
    <col collapsed="false" customWidth="true" hidden="false" outlineLevel="0" max="15" min="15" style="1" width="4.38"/>
    <col collapsed="false" customWidth="true" hidden="false" outlineLevel="0" max="16" min="16" style="1" width="14"/>
    <col collapsed="false" customWidth="true" hidden="false" outlineLevel="0" max="17" min="17" style="1" width="7.25"/>
    <col collapsed="false" customWidth="true" hidden="false" outlineLevel="0" max="18" min="18" style="1" width="5.75"/>
    <col collapsed="false" customWidth="true" hidden="false" outlineLevel="0" max="19" min="19" style="1" width="7.25"/>
    <col collapsed="false" customWidth="true" hidden="false" outlineLevel="0" max="20" min="20" style="1" width="8.25"/>
    <col collapsed="false" customWidth="true" hidden="false" outlineLevel="0" max="21" min="21" style="1" width="5.88"/>
    <col collapsed="false" customWidth="true" hidden="false" outlineLevel="0" max="22" min="22" style="1" width="20.75"/>
    <col collapsed="false" customWidth="true" hidden="false" outlineLevel="0" max="23" min="23" style="1" width="10.75"/>
    <col collapsed="false" customWidth="true" hidden="false" outlineLevel="0" max="25" min="24" style="1" width="10.88"/>
    <col collapsed="false" customWidth="true" hidden="false" outlineLevel="0" max="26" min="26" style="1" width="13"/>
    <col collapsed="false" customWidth="true" hidden="false" outlineLevel="0" max="27" min="27" style="1" width="12.25"/>
    <col collapsed="false" customWidth="true" hidden="false" outlineLevel="0" max="30" min="28" style="1" width="10.88"/>
    <col collapsed="false" customWidth="true" hidden="false" outlineLevel="0" max="31" min="31" style="1" width="7.87"/>
    <col collapsed="false" customWidth="true" hidden="false" outlineLevel="0" max="32" min="32" style="1" width="8.25"/>
    <col collapsed="false" customWidth="true" hidden="false" outlineLevel="0" max="33" min="33" style="1" width="10.88"/>
  </cols>
  <sheetData>
    <row r="1" customFormat="false" ht="14.25" hidden="false" customHeight="true" outlineLevel="0" collapsed="false">
      <c r="A1" s="717"/>
      <c r="B1" s="718" t="str">
        <f aca="false">VLOOKUP($Q$1,References!$B$5:$D$10,2,0)</f>
        <v>K</v>
      </c>
      <c r="D1" s="718" t="str">
        <f aca="false">VLOOKUP($Q$1,References!$B$5:$D$10,3,0)</f>
        <v>L</v>
      </c>
      <c r="O1" s="107"/>
      <c r="P1" s="719" t="s">
        <v>603</v>
      </c>
      <c r="Q1" s="720" t="s">
        <v>61</v>
      </c>
    </row>
    <row r="2" customFormat="false" ht="8.25" hidden="false" customHeight="true" outlineLevel="0" collapsed="false">
      <c r="O2" s="107"/>
    </row>
    <row r="3" customFormat="false" ht="14.25" hidden="false" customHeight="true" outlineLevel="0" collapsed="false">
      <c r="B3" s="598" t="s">
        <v>1770</v>
      </c>
      <c r="C3" s="598"/>
      <c r="D3" s="598"/>
      <c r="E3" s="598" t="s">
        <v>54</v>
      </c>
      <c r="F3" s="598"/>
      <c r="G3" s="598"/>
      <c r="H3" s="598" t="s">
        <v>70</v>
      </c>
      <c r="I3" s="598"/>
      <c r="J3" s="598" t="s">
        <v>1771</v>
      </c>
      <c r="K3" s="598"/>
      <c r="L3" s="598"/>
      <c r="M3" s="598" t="s">
        <v>1772</v>
      </c>
      <c r="N3" s="600"/>
      <c r="O3" s="596"/>
      <c r="P3" s="597"/>
      <c r="Q3" s="598" t="s">
        <v>70</v>
      </c>
      <c r="R3" s="598" t="s">
        <v>71</v>
      </c>
      <c r="S3" s="598" t="s">
        <v>72</v>
      </c>
      <c r="T3" s="598" t="s">
        <v>73</v>
      </c>
      <c r="U3" s="598" t="s">
        <v>632</v>
      </c>
      <c r="V3" s="598" t="s">
        <v>1690</v>
      </c>
      <c r="W3" s="598" t="s">
        <v>69</v>
      </c>
      <c r="X3" s="598" t="s">
        <v>1773</v>
      </c>
      <c r="Y3" s="598" t="s">
        <v>1774</v>
      </c>
      <c r="Z3" s="598" t="s">
        <v>1775</v>
      </c>
      <c r="AA3" s="598" t="s">
        <v>1776</v>
      </c>
      <c r="AB3" s="598" t="s">
        <v>1691</v>
      </c>
      <c r="AC3" s="598" t="s">
        <v>1777</v>
      </c>
      <c r="AD3" s="598" t="s">
        <v>1778</v>
      </c>
      <c r="AE3" s="598" t="s">
        <v>1779</v>
      </c>
      <c r="AF3" s="598" t="s">
        <v>1692</v>
      </c>
    </row>
    <row r="4" customFormat="false" ht="14.25" hidden="false" customHeight="true" outlineLevel="0" collapsed="false">
      <c r="B4" s="721" t="str">
        <f aca="true">INDIRECT("'"&amp;References!$A$1&amp;"'!"&amp;$B$1&amp;References!$G5)</f>
        <v>Poland</v>
      </c>
      <c r="C4" s="722" t="s">
        <v>74</v>
      </c>
      <c r="D4" s="723" t="str">
        <f aca="true">INDIRECT("'"&amp;References!$A$1&amp;"'!"&amp;$D$1&amp;References!$G5)</f>
        <v>Netherlands</v>
      </c>
      <c r="E4" s="721" t="n">
        <f aca="true">IF(OR(INDIRECT("'"&amp;References!$A$1&amp;"'!"&amp;$B$1&amp;References!$H5)="",INDIRECT("'"&amp;References!$A$1&amp;"'!"&amp;$D$1&amp;References!$H5)=""),"",INDIRECT("'"&amp;References!$A$1&amp;"'!"&amp;$B$1&amp;References!$H5))</f>
        <v>1</v>
      </c>
      <c r="F4" s="722" t="s">
        <v>74</v>
      </c>
      <c r="G4" s="724" t="n">
        <f aca="true">IF(OR(INDIRECT("'"&amp;References!$A$1&amp;"'!"&amp;$B$1&amp;References!$H5)="",INDIRECT("'"&amp;References!$A$1&amp;"'!"&amp;$D$1&amp;References!$H5)=""),"",INDIRECT("'"&amp;References!$A$1&amp;"'!"&amp;$D$1&amp;References!$H5))</f>
        <v>2</v>
      </c>
      <c r="H4" s="107" t="n">
        <f aca="false">IF($M4&gt;0,IF($E4&gt;$G4,3,IF($E4=$G4,1,0)),0)</f>
        <v>0</v>
      </c>
      <c r="I4" s="107" t="n">
        <f aca="false">IF($M4&gt;0,IF($E4&lt;$G4,3,IF($E4=$G4,1,0)),0)</f>
        <v>3</v>
      </c>
      <c r="L4" s="33"/>
      <c r="M4" s="107" t="n">
        <f aca="false">IF(AND($E4&lt;&gt;"",$G4&lt;&gt;""),1,0)</f>
        <v>1</v>
      </c>
      <c r="N4" s="107"/>
      <c r="O4" s="107" t="s">
        <v>58</v>
      </c>
      <c r="P4" s="725" t="str">
        <f aca="false">VLOOKUP($Q$1&amp;ROW($A1),Groups!$B$7:$D$35,3,0)</f>
        <v>Poland</v>
      </c>
      <c r="Q4" s="107" t="n">
        <f aca="false">SUMIF($B$4:$B$9,P4,$H$4:$H$9)+SUMIF($D$4:$D$9,P4,$I$4:$I$9)</f>
        <v>0</v>
      </c>
      <c r="R4" s="107" t="n">
        <f aca="false">S4-T4</f>
        <v>-4</v>
      </c>
      <c r="S4" s="107" t="n">
        <f aca="false">SUMIF($B$4:$B$9,$P4,$E$4:$E$9)+SUMIF($D$4:$D$9,$P4,$G$4:$G$9)</f>
        <v>2</v>
      </c>
      <c r="T4" s="107" t="n">
        <f aca="false">SUMIF($B$4:$B$9,$P4,$G$4:$G$9)+SUMIF($D$4:$D$9,$P4,$E$4:$E$9)</f>
        <v>6</v>
      </c>
      <c r="U4" s="107" t="n">
        <f aca="false">COUNTIFS($B$4:$B$9,$P4,$H$4:$H$9,"=3")+COUNTIFS($D$4:$D$9,$P4,$I$4:$I$9,"=3")</f>
        <v>0</v>
      </c>
      <c r="V4" s="726" t="n">
        <f aca="false">$Q4*FactorPts+(GDzero+$R4)*FactorGD+$S4*FactorFor+$U4*FactorWins+$W4*FactorDirC3+$X4*FactorDirC2+$Y4*FactorDirC43+$Z4*FactorDirC42+$AA4*FactorDirC42+$AB4*FactorFairPlay+$AE4*FactorPenalty+(100-$AF4)*($M$10&gt;0)*FactorRank+(8-ROW())*FactorRow</f>
        <v>46020.0000744</v>
      </c>
      <c r="W4" s="107" t="n">
        <f aca="false">SUMIFS($X$18:$X$35,$P$18:$P$35,$P4)</f>
        <v>0</v>
      </c>
      <c r="X4" s="107" t="n">
        <f aca="false">IF($L18="",0,$L18)+SUMIFS($Z$18:$Z$35,$P$18:$P$35,$P4)</f>
        <v>0</v>
      </c>
      <c r="Y4" s="125" t="n">
        <f aca="false">SUMIFS($AD$18:$AD$35,$P$18:$P$35,$P4)</f>
        <v>0</v>
      </c>
      <c r="Z4" s="125" t="n">
        <f aca="false">SUMIFS($AE$18:$AE$35,$P$18:$P$35,$P4)</f>
        <v>0</v>
      </c>
      <c r="AA4" s="107" t="n">
        <f aca="false">IF($M18="",0,$M18)</f>
        <v>0</v>
      </c>
      <c r="AB4" s="107" t="n">
        <f aca="false">SUMIFS(FairPlayPoints1,FairPlayTeams1,$P4)+SUMIFS(FairPlayPoints2,FairPlayTeams2,$P4)</f>
        <v>0</v>
      </c>
      <c r="AC4" s="727" t="b">
        <f aca="false">(Q4+T4&gt;0)</f>
        <v>1</v>
      </c>
      <c r="AD4" s="728" t="n">
        <f aca="false">$Q4*FactorPts+(GDzero+$R4)*FactorGD+$S4*FactorFor</f>
        <v>46020</v>
      </c>
      <c r="AE4" s="107" t="n">
        <f aca="false">IF(OR(AND($Y$11&gt;0,OR(AND($B$8=$P4,$J$8&gt;$L$8),AND($D$8=$P4,$J$8&lt;$L$8))),AND($Y$12&gt;0,OR(AND($B$9=$P4,$J$9&gt;$L$9),AND($D$9=$P4,$J$9&lt;$L$9)))),1,0)</f>
        <v>0</v>
      </c>
      <c r="AF4" s="107" t="n">
        <f aca="false" t="array" ref="AF4:AF4">INDEX(Language!$D$5:$D$63,MATCH($P4,Language!$E$5:$E$63,0),1)</f>
        <v>26</v>
      </c>
      <c r="AG4" s="107"/>
    </row>
    <row r="5" customFormat="false" ht="14.25" hidden="false" customHeight="true" outlineLevel="0" collapsed="false">
      <c r="B5" s="721" t="str">
        <f aca="true">INDIRECT("'"&amp;References!$A$1&amp;"'!"&amp;$B$1&amp;References!$G6)</f>
        <v>Austria</v>
      </c>
      <c r="C5" s="722" t="s">
        <v>74</v>
      </c>
      <c r="D5" s="723" t="str">
        <f aca="true">INDIRECT("'"&amp;References!$A$1&amp;"'!"&amp;$D$1&amp;References!$G6)</f>
        <v>France</v>
      </c>
      <c r="E5" s="721" t="n">
        <f aca="true">IF(OR(INDIRECT("'"&amp;References!$A$1&amp;"'!"&amp;$B$1&amp;References!$H6)="",INDIRECT("'"&amp;References!$A$1&amp;"'!"&amp;$D$1&amp;References!$H6)=""),"",INDIRECT("'"&amp;References!$A$1&amp;"'!"&amp;$B$1&amp;References!$H6))</f>
        <v>1</v>
      </c>
      <c r="F5" s="722" t="s">
        <v>74</v>
      </c>
      <c r="G5" s="724" t="n">
        <f aca="true">IF(OR(INDIRECT("'"&amp;References!$A$1&amp;"'!"&amp;$B$1&amp;References!$H6)="",INDIRECT("'"&amp;References!$A$1&amp;"'!"&amp;$D$1&amp;References!$H6)=""),"",INDIRECT("'"&amp;References!$A$1&amp;"'!"&amp;$D$1&amp;References!$H6))</f>
        <v>4</v>
      </c>
      <c r="H5" s="107" t="n">
        <f aca="false">IF($M5&gt;0,IF($E5&gt;$G5,3,IF($E5=$G5,1,0)),0)</f>
        <v>0</v>
      </c>
      <c r="I5" s="107" t="n">
        <f aca="false">IF($M5&gt;0,IF($E5&lt;$G5,3,IF($E5=$G5,1,0)),0)</f>
        <v>3</v>
      </c>
      <c r="L5" s="33"/>
      <c r="M5" s="107" t="n">
        <f aca="false">IF(AND($E5&lt;&gt;"",$G5&lt;&gt;""),1,0)</f>
        <v>1</v>
      </c>
      <c r="N5" s="107"/>
      <c r="O5" s="107" t="s">
        <v>59</v>
      </c>
      <c r="P5" s="725" t="str">
        <f aca="false">VLOOKUP($Q$1&amp;ROW($A2),Groups!$B$7:$D$35,3,0)</f>
        <v>Netherlands</v>
      </c>
      <c r="Q5" s="107" t="n">
        <f aca="false">SUMIF($B$4:$B$9,P5,$H$4:$H$9)+SUMIF($D$4:$D$9,P5,$I$4:$I$9)</f>
        <v>6</v>
      </c>
      <c r="R5" s="107" t="n">
        <f aca="false">S5-T5</f>
        <v>1</v>
      </c>
      <c r="S5" s="107" t="n">
        <f aca="false">SUMIF($B$4:$B$9,$P5,$E$4:$E$9)+SUMIF($D$4:$D$9,$P5,$G$4:$G$9)</f>
        <v>5</v>
      </c>
      <c r="T5" s="107" t="n">
        <f aca="false">SUMIF($B$4:$B$9,$P5,$G$4:$G$9)+SUMIF($D$4:$D$9,$P5,$E$4:$E$9)</f>
        <v>4</v>
      </c>
      <c r="U5" s="107" t="n">
        <f aca="false">COUNTIFS($B$4:$B$9,$P5,$H$4:$H$9,"=3")+COUNTIFS($D$4:$D$9,$P5,$I$4:$I$9,"=3")</f>
        <v>2</v>
      </c>
      <c r="V5" s="726" t="n">
        <f aca="false">$Q5*FactorPts+(GDzero+$R5)*FactorGD+$S5*FactorFor+$U5*FactorWins+$W5*FactorDirC3+$X5*FactorDirC2+$Y5*FactorDirC43+$Z5*FactorDirC42+$AA5*FactorDirC42+$AB5*FactorFairPlay+$AE5*FactorPenalty+(100-$AF5)*($M$10&gt;0)*FactorRank+(8-ROW())*FactorRow</f>
        <v>60051050.0020883</v>
      </c>
      <c r="W5" s="107" t="n">
        <f aca="false">SUMIFS($X$18:$X$35,$P$18:$P$35,$P5)</f>
        <v>0</v>
      </c>
      <c r="X5" s="107" t="n">
        <f aca="false">IF($L19="",0,$L19)+SUMIFS($Z$18:$Z$35,$P$18:$P$35,$P5)</f>
        <v>0</v>
      </c>
      <c r="Y5" s="125" t="n">
        <f aca="false">SUMIFS($AD$18:$AD$35,$P$18:$P$35,$P5)</f>
        <v>0</v>
      </c>
      <c r="Z5" s="125" t="n">
        <f aca="false">SUMIFS($AE$18:$AE$35,$P$18:$P$35,$P5)</f>
        <v>0</v>
      </c>
      <c r="AA5" s="107" t="n">
        <f aca="false">IF($M19="",0,$M19)</f>
        <v>0</v>
      </c>
      <c r="AB5" s="107" t="n">
        <f aca="false">SUMIFS(FairPlayPoints1,FairPlayTeams1,$P5)+SUMIFS(FairPlayPoints2,FairPlayTeams2,$P5)</f>
        <v>0</v>
      </c>
      <c r="AC5" s="727" t="b">
        <f aca="false">(Q5+T5&gt;0)</f>
        <v>1</v>
      </c>
      <c r="AD5" s="728" t="n">
        <f aca="false">$Q5*FactorPts+(GDzero+$R5)*FactorGD+$S5*FactorFor</f>
        <v>60051050</v>
      </c>
      <c r="AE5" s="107" t="n">
        <f aca="false">IF(OR(AND($Y$11&gt;0,OR(AND($B$8=$P5,$J$8&gt;$L$8),AND($D$8=$P5,$J$8&lt;$L$8))),AND($Y$12&gt;0,OR(AND($B$9=$P5,$J$9&gt;$L$9),AND($D$9=$P5,$J$9&lt;$L$9)))),1,0)</f>
        <v>0</v>
      </c>
      <c r="AF5" s="107" t="n">
        <f aca="false" t="array" ref="AF5:AF5">INDEX(Language!$D$5:$D$63,MATCH($P5,Language!$E$5:$E$63,0),1)</f>
        <v>12</v>
      </c>
    </row>
    <row r="6" customFormat="false" ht="14.25" hidden="false" customHeight="true" outlineLevel="0" collapsed="false">
      <c r="B6" s="721" t="str">
        <f aca="true">INDIRECT("'"&amp;References!$A$1&amp;"'!"&amp;$B$1&amp;References!$G7)</f>
        <v>Poland</v>
      </c>
      <c r="C6" s="722" t="s">
        <v>74</v>
      </c>
      <c r="D6" s="723" t="str">
        <f aca="true">INDIRECT("'"&amp;References!$A$1&amp;"'!"&amp;$D$1&amp;References!$G7)</f>
        <v>Austria</v>
      </c>
      <c r="E6" s="721" t="n">
        <f aca="true">IF(OR(INDIRECT("'"&amp;References!$A$1&amp;"'!"&amp;$B$1&amp;References!$H7)="",INDIRECT("'"&amp;References!$A$1&amp;"'!"&amp;$D$1&amp;References!$H7)=""),"",INDIRECT("'"&amp;References!$A$1&amp;"'!"&amp;$B$1&amp;References!$H7))</f>
        <v>1</v>
      </c>
      <c r="F6" s="722" t="s">
        <v>74</v>
      </c>
      <c r="G6" s="724" t="n">
        <f aca="true">IF(OR(INDIRECT("'"&amp;References!$A$1&amp;"'!"&amp;$B$1&amp;References!$H7)="",INDIRECT("'"&amp;References!$A$1&amp;"'!"&amp;$D$1&amp;References!$H7)=""),"",INDIRECT("'"&amp;References!$A$1&amp;"'!"&amp;$D$1&amp;References!$H7))</f>
        <v>2</v>
      </c>
      <c r="H6" s="107" t="n">
        <f aca="false">IF($M6&gt;0,IF($E6&gt;$G6,3,IF($E6=$G6,1,0)),0)</f>
        <v>0</v>
      </c>
      <c r="I6" s="107" t="n">
        <f aca="false">IF($M6&gt;0,IF($E6&lt;$G6,3,IF($E6=$G6,1,0)),0)</f>
        <v>3</v>
      </c>
      <c r="L6" s="33"/>
      <c r="M6" s="107" t="n">
        <f aca="false">IF(AND($E6&lt;&gt;"",$G6&lt;&gt;""),1,0)</f>
        <v>1</v>
      </c>
      <c r="N6" s="107"/>
      <c r="O6" s="107" t="s">
        <v>75</v>
      </c>
      <c r="P6" s="725" t="str">
        <f aca="false">VLOOKUP($Q$1&amp;ROW($A3),Groups!$B$7:$D$35,3,0)</f>
        <v>Austria</v>
      </c>
      <c r="Q6" s="107" t="n">
        <f aca="false">SUMIF($B$4:$B$9,P6,$H$4:$H$9)+SUMIF($D$4:$D$9,P6,$I$4:$I$9)</f>
        <v>3</v>
      </c>
      <c r="R6" s="107" t="n">
        <f aca="false">S6-T6</f>
        <v>-4</v>
      </c>
      <c r="S6" s="107" t="n">
        <f aca="false">SUMIF($B$4:$B$9,$P6,$E$4:$E$9)+SUMIF($D$4:$D$9,$P6,$G$4:$G$9)</f>
        <v>3</v>
      </c>
      <c r="T6" s="107" t="n">
        <f aca="false">SUMIF($B$4:$B$9,$P6,$G$4:$G$9)+SUMIF($D$4:$D$9,$P6,$E$4:$E$9)</f>
        <v>7</v>
      </c>
      <c r="U6" s="107" t="n">
        <f aca="false">COUNTIFS($B$4:$B$9,$P6,$H$4:$H$9,"=3")+COUNTIFS($D$4:$D$9,$P6,$I$4:$I$9,"=3")</f>
        <v>1</v>
      </c>
      <c r="V6" s="726" t="n">
        <f aca="false">$Q6*FactorPts+(GDzero+$R6)*FactorGD+$S6*FactorFor+$U6*FactorWins+$W6*FactorDirC3+$X6*FactorDirC2+$Y6*FactorDirC43+$Z6*FactorDirC42+$AA6*FactorDirC42+$AB6*FactorFairPlay+$AE6*FactorPenalty+(100-$AF6)*($M$10&gt;0)*FactorRank+(8-ROW())*FactorRow</f>
        <v>30046030.0010892</v>
      </c>
      <c r="W6" s="107" t="n">
        <f aca="false">SUMIFS($X$18:$X$35,$P$18:$P$35,$P6)</f>
        <v>0</v>
      </c>
      <c r="X6" s="107" t="n">
        <f aca="false">IF($L20="",0,$L20)+SUMIFS($Z$18:$Z$35,$P$18:$P$35,$P6)</f>
        <v>0</v>
      </c>
      <c r="Y6" s="125" t="n">
        <f aca="false">SUMIFS($AD$18:$AD$35,$P$18:$P$35,$P6)</f>
        <v>0</v>
      </c>
      <c r="Z6" s="125" t="n">
        <f aca="false">SUMIFS($AE$18:$AE$35,$P$18:$P$35,$P6)</f>
        <v>0</v>
      </c>
      <c r="AA6" s="107" t="n">
        <f aca="false">IF($M20="",0,$M20)</f>
        <v>0</v>
      </c>
      <c r="AB6" s="107" t="n">
        <f aca="false">SUMIFS(FairPlayPoints1,FairPlayTeams1,$P6)+SUMIFS(FairPlayPoints2,FairPlayTeams2,$P6)</f>
        <v>0</v>
      </c>
      <c r="AC6" s="727" t="b">
        <f aca="false">(Q6+T6&gt;0)</f>
        <v>1</v>
      </c>
      <c r="AD6" s="728" t="n">
        <f aca="false">$Q6*FactorPts+(GDzero+$R6)*FactorGD+$S6*FactorFor</f>
        <v>30046030</v>
      </c>
      <c r="AE6" s="107" t="n">
        <f aca="false">IF(OR(AND($Y$11&gt;0,OR(AND($B$8=$P6,$J$8&gt;$L$8),AND($D$8=$P6,$J$8&lt;$L$8))),AND($Y$12&gt;0,OR(AND($B$9=$P6,$J$9&gt;$L$9),AND($D$9=$P6,$J$9&lt;$L$9)))),1,0)</f>
        <v>0</v>
      </c>
      <c r="AF6" s="107" t="n">
        <f aca="false" t="array" ref="AF6:AF6">INDEX(Language!$D$5:$D$63,MATCH($P6,Language!$E$5:$E$63,0),1)</f>
        <v>11</v>
      </c>
    </row>
    <row r="7" customFormat="false" ht="14.25" hidden="false" customHeight="true" outlineLevel="0" collapsed="false">
      <c r="B7" s="721" t="str">
        <f aca="true">INDIRECT("'"&amp;References!$A$1&amp;"'!"&amp;$B$1&amp;References!$G8)</f>
        <v>Netherlands</v>
      </c>
      <c r="C7" s="722" t="s">
        <v>74</v>
      </c>
      <c r="D7" s="723" t="str">
        <f aca="true">INDIRECT("'"&amp;References!$A$1&amp;"'!"&amp;$D$1&amp;References!$G8)</f>
        <v>France</v>
      </c>
      <c r="E7" s="721" t="n">
        <f aca="true">IF(OR(INDIRECT("'"&amp;References!$A$1&amp;"'!"&amp;$B$1&amp;References!$H8)="",INDIRECT("'"&amp;References!$A$1&amp;"'!"&amp;$D$1&amp;References!$H8)=""),"",INDIRECT("'"&amp;References!$A$1&amp;"'!"&amp;$B$1&amp;References!$H8))</f>
        <v>1</v>
      </c>
      <c r="F7" s="722" t="s">
        <v>74</v>
      </c>
      <c r="G7" s="724" t="n">
        <f aca="true">IF(OR(INDIRECT("'"&amp;References!$A$1&amp;"'!"&amp;$B$1&amp;References!$H8)="",INDIRECT("'"&amp;References!$A$1&amp;"'!"&amp;$D$1&amp;References!$H8)=""),"",INDIRECT("'"&amp;References!$A$1&amp;"'!"&amp;$D$1&amp;References!$H8))</f>
        <v>3</v>
      </c>
      <c r="H7" s="107" t="n">
        <f aca="false">IF($M7&gt;0,IF($E7&gt;$G7,3,IF($E7=$G7,1,0)),0)</f>
        <v>0</v>
      </c>
      <c r="I7" s="107" t="n">
        <f aca="false">IF($M7&gt;0,IF($E7&lt;$G7,3,IF($E7=$G7,1,0)),0)</f>
        <v>3</v>
      </c>
      <c r="L7" s="33"/>
      <c r="M7" s="107" t="n">
        <f aca="false">IF(AND($E7&lt;&gt;"",$G7&lt;&gt;""),1,0)</f>
        <v>1</v>
      </c>
      <c r="N7" s="107"/>
      <c r="O7" s="107" t="s">
        <v>76</v>
      </c>
      <c r="P7" s="725" t="str">
        <f aca="false">VLOOKUP($Q$1&amp;ROW($A4),Groups!$B$7:$D$35,3,0)</f>
        <v>France</v>
      </c>
      <c r="Q7" s="107" t="n">
        <f aca="false">SUMIF($B$4:$B$9,P7,$H$4:$H$9)+SUMIF($D$4:$D$9,P7,$I$4:$I$9)</f>
        <v>9</v>
      </c>
      <c r="R7" s="107" t="n">
        <f aca="false">S7-T7</f>
        <v>7</v>
      </c>
      <c r="S7" s="107" t="n">
        <f aca="false">SUMIF($B$4:$B$9,$P7,$E$4:$E$9)+SUMIF($D$4:$D$9,$P7,$G$4:$G$9)</f>
        <v>9</v>
      </c>
      <c r="T7" s="107" t="n">
        <f aca="false">SUMIF($B$4:$B$9,$P7,$G$4:$G$9)+SUMIF($D$4:$D$9,$P7,$E$4:$E$9)</f>
        <v>2</v>
      </c>
      <c r="U7" s="107" t="n">
        <f aca="false">COUNTIFS($B$4:$B$9,$P7,$H$4:$H$9,"=3")+COUNTIFS($D$4:$D$9,$P7,$I$4:$I$9,"=3")</f>
        <v>3</v>
      </c>
      <c r="V7" s="726" t="n">
        <f aca="false">$Q7*FactorPts+(GDzero+$R7)*FactorGD+$S7*FactorFor+$U7*FactorWins+$W7*FactorDirC3+$X7*FactorDirC2+$Y7*FactorDirC43+$Z7*FactorDirC42+$AA7*FactorDirC42+$AB7*FactorFairPlay+$AE7*FactorPenalty+(100-$AF7)*($M$10&gt;0)*FactorRank+(8-ROW())*FactorRow</f>
        <v>90057090.0030981</v>
      </c>
      <c r="W7" s="107" t="n">
        <f aca="false">SUMIFS($X$18:$X$35,$P$18:$P$35,$P7)</f>
        <v>0</v>
      </c>
      <c r="X7" s="107" t="n">
        <f aca="false">IF($L21="",0,$L21)+SUMIFS($Z$18:$Z$35,$P$18:$P$35,$P7)</f>
        <v>0</v>
      </c>
      <c r="Y7" s="125" t="n">
        <f aca="false">SUMIFS($AD$18:$AD$35,$P$18:$P$35,$P7)</f>
        <v>0</v>
      </c>
      <c r="Z7" s="125" t="n">
        <f aca="false">SUMIFS($AE$18:$AE$35,$P$18:$P$35,$P7)</f>
        <v>0</v>
      </c>
      <c r="AA7" s="107" t="n">
        <f aca="false">IF($M21="",0,$M21)</f>
        <v>0</v>
      </c>
      <c r="AB7" s="107" t="n">
        <f aca="false">SUMIFS(FairPlayPoints1,FairPlayTeams1,$P7)+SUMIFS(FairPlayPoints2,FairPlayTeams2,$P7)</f>
        <v>0</v>
      </c>
      <c r="AC7" s="727" t="b">
        <f aca="false">(Q7+T7&gt;0)</f>
        <v>1</v>
      </c>
      <c r="AD7" s="728" t="n">
        <f aca="false">$Q7*FactorPts+(GDzero+$R7)*FactorGD+$S7*FactorFor</f>
        <v>90057090</v>
      </c>
      <c r="AE7" s="107" t="n">
        <f aca="false">IF(OR(AND($Y$11&gt;0,OR(AND($B$8=$P7,$J$8&gt;$L$8),AND($D$8=$P7,$J$8&lt;$L$8))),AND($Y$12&gt;0,OR(AND($B$9=$P7,$J$9&gt;$L$9),AND($D$9=$P7,$J$9&lt;$L$9)))),1,0)</f>
        <v>0</v>
      </c>
      <c r="AF7" s="107" t="n">
        <f aca="false" t="array" ref="AF7:AF7">INDEX(Language!$D$5:$D$63,MATCH($P7,Language!$E$5:$E$63,0),1)</f>
        <v>2</v>
      </c>
    </row>
    <row r="8" customFormat="false" ht="14.25" hidden="false" customHeight="true" outlineLevel="0" collapsed="false">
      <c r="B8" s="721" t="str">
        <f aca="true">INDIRECT("'"&amp;References!$A$1&amp;"'!"&amp;$B$1&amp;References!$G9)</f>
        <v>Netherlands</v>
      </c>
      <c r="C8" s="722" t="s">
        <v>74</v>
      </c>
      <c r="D8" s="723" t="str">
        <f aca="true">INDIRECT("'"&amp;References!$A$1&amp;"'!"&amp;$D$1&amp;References!$G9)</f>
        <v>Austria</v>
      </c>
      <c r="E8" s="721" t="n">
        <f aca="true">IF(OR(INDIRECT("'"&amp;References!$A$1&amp;"'!"&amp;$B$1&amp;References!$H9)="",INDIRECT("'"&amp;References!$A$1&amp;"'!"&amp;$D$1&amp;References!$H9)=""),"",INDIRECT("'"&amp;References!$A$1&amp;"'!"&amp;$B$1&amp;References!$H9))</f>
        <v>2</v>
      </c>
      <c r="F8" s="722" t="s">
        <v>74</v>
      </c>
      <c r="G8" s="724" t="n">
        <f aca="true">IF(OR(INDIRECT("'"&amp;References!$A$1&amp;"'!"&amp;$B$1&amp;References!$H9)="",INDIRECT("'"&amp;References!$A$1&amp;"'!"&amp;$D$1&amp;References!$H9)=""),"",INDIRECT("'"&amp;References!$A$1&amp;"'!"&amp;$D$1&amp;References!$H9))</f>
        <v>0</v>
      </c>
      <c r="H8" s="107" t="n">
        <f aca="false">IF($M8&gt;0,IF($E8&gt;$G8,3,IF($E8=$G8,1,0)),0)</f>
        <v>3</v>
      </c>
      <c r="I8" s="107" t="n">
        <f aca="false">IF($M8&gt;0,IF($E8&lt;$G8,3,IF($E8=$G8,1,0)),0)</f>
        <v>0</v>
      </c>
      <c r="J8" s="125" t="str">
        <f aca="true">IF(OR(INDIRECT("'"&amp;References!$A$1&amp;"'!"&amp;$B$1&amp;(References!$H9+2))="",INDIRECT("'"&amp;References!$A$1&amp;"'!"&amp;$D$1&amp;(References!$H9+2))=""),"",INDIRECT("'"&amp;References!$A$1&amp;"'!"&amp;$B$1&amp;(References!$H9+2)))</f>
        <v/>
      </c>
      <c r="K8" s="107" t="s">
        <v>1001</v>
      </c>
      <c r="L8" s="33" t="str">
        <f aca="true">IF(OR(INDIRECT("'"&amp;References!$A$1&amp;"'!"&amp;$B$1&amp;(References!$H9+2))="",INDIRECT("'"&amp;References!$A$1&amp;"'!"&amp;$D$1&amp;(References!$H9+2))=""),"",INDIRECT("'"&amp;References!$A$1&amp;"'!"&amp;$D$1&amp;(References!$H9+2)))</f>
        <v/>
      </c>
      <c r="M8" s="107" t="n">
        <f aca="false">IF(AND($E8&lt;&gt;"",$G8&lt;&gt;""),1,0)</f>
        <v>1</v>
      </c>
      <c r="N8" s="107"/>
      <c r="O8" s="107"/>
      <c r="Z8" s="294"/>
    </row>
    <row r="9" customFormat="false" ht="14.25" hidden="false" customHeight="true" outlineLevel="0" collapsed="false">
      <c r="B9" s="721" t="str">
        <f aca="true">INDIRECT("'"&amp;References!$A$1&amp;"'!"&amp;$B$1&amp;References!$G10)</f>
        <v>France</v>
      </c>
      <c r="C9" s="722" t="s">
        <v>74</v>
      </c>
      <c r="D9" s="723" t="str">
        <f aca="true">INDIRECT("'"&amp;References!$A$1&amp;"'!"&amp;$D$1&amp;References!$G10)</f>
        <v>Poland</v>
      </c>
      <c r="E9" s="721" t="n">
        <f aca="true">IF(OR(INDIRECT("'"&amp;References!$A$1&amp;"'!"&amp;$B$1&amp;References!$H10)="",INDIRECT("'"&amp;References!$A$1&amp;"'!"&amp;$D$1&amp;References!$H10)=""),"",INDIRECT("'"&amp;References!$A$1&amp;"'!"&amp;$B$1&amp;References!$H10))</f>
        <v>2</v>
      </c>
      <c r="F9" s="722" t="s">
        <v>74</v>
      </c>
      <c r="G9" s="724" t="n">
        <f aca="true">IF(OR(INDIRECT("'"&amp;References!$A$1&amp;"'!"&amp;$B$1&amp;References!$H10)="",INDIRECT("'"&amp;References!$A$1&amp;"'!"&amp;$D$1&amp;References!$H10)=""),"",INDIRECT("'"&amp;References!$A$1&amp;"'!"&amp;$D$1&amp;References!$H10))</f>
        <v>0</v>
      </c>
      <c r="H9" s="107" t="n">
        <f aca="false">IF($M9&gt;0,IF($E9&gt;$G9,3,IF($E9=$G9,1,0)),0)</f>
        <v>3</v>
      </c>
      <c r="I9" s="107" t="n">
        <f aca="false">IF($M9&gt;0,IF($E9&lt;$G9,3,IF($E9=$G9,1,0)),0)</f>
        <v>0</v>
      </c>
      <c r="J9" s="125" t="str">
        <f aca="true">IF(OR(INDIRECT("'"&amp;References!$A$1&amp;"'!"&amp;$B$1&amp;(References!$H10+2))="",INDIRECT("'"&amp;References!$A$1&amp;"'!"&amp;$D$1&amp;(References!$H10+2))=""),"",INDIRECT("'"&amp;References!$A$1&amp;"'!"&amp;$B$1&amp;(References!$H10+2)))</f>
        <v/>
      </c>
      <c r="K9" s="107" t="s">
        <v>1001</v>
      </c>
      <c r="L9" s="33" t="str">
        <f aca="true">IF(OR(INDIRECT("'"&amp;References!$A$1&amp;"'!"&amp;$B$1&amp;(References!$H10+2))="",INDIRECT("'"&amp;References!$A$1&amp;"'!"&amp;$D$1&amp;(References!$H10+2))=""),"",INDIRECT("'"&amp;References!$A$1&amp;"'!"&amp;$D$1&amp;(References!$H10+2)))</f>
        <v/>
      </c>
      <c r="M9" s="107" t="n">
        <f aca="false">IF(AND($E9&lt;&gt;"",$G9&lt;&gt;""),1,0)</f>
        <v>1</v>
      </c>
      <c r="N9" s="107"/>
      <c r="O9" s="107"/>
      <c r="Z9" s="729" t="s">
        <v>1780</v>
      </c>
      <c r="AA9" s="729"/>
      <c r="AB9" s="729"/>
      <c r="AC9" s="729"/>
      <c r="AD9" s="729"/>
      <c r="AE9" s="729"/>
    </row>
    <row r="10" customFormat="false" ht="14.25" hidden="false" customHeight="true" outlineLevel="0" collapsed="false">
      <c r="L10" s="636" t="s">
        <v>1180</v>
      </c>
      <c r="M10" s="730" t="n">
        <f aca="false">SUM($M$4:$M$9)</f>
        <v>6</v>
      </c>
      <c r="N10" s="107"/>
      <c r="O10" s="107"/>
      <c r="P10" s="731" t="s">
        <v>1781</v>
      </c>
      <c r="Q10" s="380" t="s">
        <v>70</v>
      </c>
      <c r="R10" s="380" t="s">
        <v>71</v>
      </c>
      <c r="S10" s="380" t="s">
        <v>72</v>
      </c>
      <c r="T10" s="380" t="s">
        <v>73</v>
      </c>
      <c r="U10" s="380" t="s">
        <v>1782</v>
      </c>
      <c r="V10" s="380" t="s">
        <v>1690</v>
      </c>
      <c r="X10" s="600" t="s">
        <v>1783</v>
      </c>
      <c r="Y10" s="380" t="s">
        <v>1784</v>
      </c>
      <c r="Z10" s="380" t="s">
        <v>1785</v>
      </c>
      <c r="AA10" s="380" t="s">
        <v>1786</v>
      </c>
      <c r="AB10" s="380" t="s">
        <v>1787</v>
      </c>
      <c r="AC10" s="380" t="s">
        <v>1788</v>
      </c>
      <c r="AD10" s="380" t="s">
        <v>1789</v>
      </c>
      <c r="AE10" s="380" t="s">
        <v>1779</v>
      </c>
    </row>
    <row r="11" customFormat="false" ht="14.25" hidden="false" customHeight="true" outlineLevel="0" collapsed="false">
      <c r="B11" s="600"/>
      <c r="C11" s="107"/>
      <c r="D11" s="600"/>
      <c r="O11" s="732" t="s">
        <v>58</v>
      </c>
      <c r="P11" s="552" t="str">
        <f aca="false">INDEX(P$4:P$7,MATCH($V11,$V$4:$V$7,0))</f>
        <v>France</v>
      </c>
      <c r="Q11" s="733" t="n">
        <f aca="false">INDEX(Q$4:Q$7,MATCH($V11,$V$4:$V$7,0))</f>
        <v>9</v>
      </c>
      <c r="R11" s="734" t="n">
        <f aca="false">INDEX(R$4:R$7,MATCH($V11,$V$4:$V$7,0))</f>
        <v>7</v>
      </c>
      <c r="S11" s="734" t="n">
        <f aca="false">INDEX(S$4:S$7,MATCH($V11,$V$4:$V$7,0))</f>
        <v>9</v>
      </c>
      <c r="T11" s="734" t="n">
        <f aca="false">INDEX(T$4:T$7,MATCH($V11,$V$4:$V$7,0))</f>
        <v>2</v>
      </c>
      <c r="U11" s="734" t="n">
        <f aca="false">INDEX(U$4:U$7,MATCH($V11,$V$4:$V$7,0))</f>
        <v>3</v>
      </c>
      <c r="V11" s="735" t="n">
        <f aca="false">LARGE($V$4:$V$7,ROW(A1))</f>
        <v>90057090.0030981</v>
      </c>
      <c r="X11" s="736" t="n">
        <f aca="false">IF(AND(OR(TRUNC($V$11,4)=TRUNC($V$12,4),TRUNC($V$11,4)=TRUNC($V$13,4),TRUNC($V$11,4)=TRUNC($V$14,4),TRUNC($V$12,4)=TRUNC($V$13,4),TRUNC($V$12,4)=TRUNC($V$14,4),TRUNC($V$13,4)=TRUNC($V$14,4)),$M$10&gt;0),1,0)</f>
        <v>0</v>
      </c>
      <c r="Y11" s="107" t="n">
        <f aca="false">IF(AND(VLOOKUP($B$8,$P$4:$AD$7,15,0)=VLOOKUP($D$8,$P$4:$AD$7,15,0),$E$8=$G$8,COUNTIF($Q$4:$Q$7,VLOOKUP($B$8,$P$4:$Q$7,2,0))=2,$M$10=6),1,0)</f>
        <v>0</v>
      </c>
      <c r="Z11" s="737" t="b">
        <f aca="false">VLOOKUP($P11,$E$18:$M$21,8,0)&lt;&gt;""</f>
        <v>0</v>
      </c>
      <c r="AA11" s="429" t="b">
        <f aca="false">VLOOKUP($P11,$E$18:$M$21,9,0)&lt;&gt;""</f>
        <v>0</v>
      </c>
      <c r="AB11" s="738" t="b">
        <f aca="false">SUMPRODUCT(1*(LEN($Z$18:$Z$35)&gt;0)*($P$18:$P$35=$P11))&gt;0</f>
        <v>0</v>
      </c>
      <c r="AC11" s="738" t="b">
        <f aca="false">SUMPRODUCT(1*(LEN($AE$18:$AE$35)&gt;0)*($P$18:$P$35=$P11))&gt;0</f>
        <v>0</v>
      </c>
      <c r="AD11" s="429" t="str">
        <f aca="false">IF($Z11,VLOOKUP($P11,$E$18:$M$21,8,0),IF($AA11,VLOOKUP($P11,$E$18:$M$21,9,0),IF($AB11,SUMIFS($Z$18:$Z$35,$P$18:$P$35,$P11),IF($AC11,SUMIFS($AE$18:$AE$35,$P$18:$P$35,$P11),""))))</f>
        <v/>
      </c>
      <c r="AE11" s="739" t="str">
        <f aca="false">IF(OR(AND($Y$11&gt;0,OR($B$8=$P11,$D$8=$P11)),AND($Y$12&gt;0,OR($B$9=$P11,$D$9=$P11))),SUMIF($B$8:$B$9,$P11,$J$8:$J$9)+SUMIF($D$8:$D$9,$P11,$L$8:$L$9),"")</f>
        <v/>
      </c>
    </row>
    <row r="12" customFormat="false" ht="14.25" hidden="false" customHeight="true" outlineLevel="0" collapsed="false">
      <c r="B12" s="107"/>
      <c r="C12" s="107"/>
      <c r="D12" s="107"/>
      <c r="O12" s="740" t="s">
        <v>59</v>
      </c>
      <c r="P12" s="125" t="str">
        <f aca="false">INDEX(P$4:P$7,MATCH($V12,$V$4:$V$7,0))</f>
        <v>Netherlands</v>
      </c>
      <c r="Q12" s="119" t="n">
        <f aca="false">INDEX(Q$4:Q$7,MATCH($V12,$V$4:$V$7,0))</f>
        <v>6</v>
      </c>
      <c r="R12" s="107" t="n">
        <f aca="false">INDEX(R$4:R$7,MATCH($V12,$V$4:$V$7,0))</f>
        <v>1</v>
      </c>
      <c r="S12" s="107" t="n">
        <f aca="false">INDEX(S$4:S$7,MATCH($V12,$V$4:$V$7,0))</f>
        <v>5</v>
      </c>
      <c r="T12" s="107" t="n">
        <f aca="false">INDEX(T$4:T$7,MATCH($V12,$V$4:$V$7,0))</f>
        <v>4</v>
      </c>
      <c r="U12" s="107" t="n">
        <f aca="false">INDEX(U$4:U$7,MATCH($V12,$V$4:$V$7,0))</f>
        <v>2</v>
      </c>
      <c r="V12" s="741" t="n">
        <f aca="false">LARGE($V$4:$V$7,ROW(A2))</f>
        <v>60051050.0020883</v>
      </c>
      <c r="Y12" s="107" t="n">
        <f aca="false">IF(AND(VLOOKUP($B$9,$P$4:$AD$7,15,0)=VLOOKUP($D$9,$P$4:$AD$7,15,0),$E$9=$G$9,COUNTIF($Q$4:$Q$7,VLOOKUP($B$9,$P$4:$Q$7,2,0))=2,$M$10=6),1,0)</f>
        <v>0</v>
      </c>
      <c r="Z12" s="742" t="b">
        <f aca="false">VLOOKUP($P12,$E$18:$M$21,8,0)&lt;&gt;""</f>
        <v>0</v>
      </c>
      <c r="AA12" s="727" t="b">
        <f aca="false">VLOOKUP($P12,$E$18:$M$21,9,0)&lt;&gt;""</f>
        <v>0</v>
      </c>
      <c r="AB12" s="125" t="b">
        <f aca="false">SUMPRODUCT(1*(LEN($Z$18:$Z$35)&gt;0)*($P$18:$P$35=$P12))&gt;0</f>
        <v>0</v>
      </c>
      <c r="AC12" s="125" t="b">
        <f aca="false">SUMPRODUCT(1*(LEN($AE$18:$AE$35)&gt;0)*($P$18:$P$35=$P12))&gt;0</f>
        <v>0</v>
      </c>
      <c r="AD12" s="107" t="str">
        <f aca="false">IF($Z12,VLOOKUP($P12,$E$18:$M$21,8,0),IF($AA12,VLOOKUP($P12,$E$18:$M$21,9,0),IF($AB12,SUMIFS($Z$18:$Z$35,$P$18:$P$35,$P12),IF($AC12,SUMIFS($AE$18:$AE$35,$P$18:$P$35,$P12),""))))</f>
        <v/>
      </c>
      <c r="AE12" s="743" t="str">
        <f aca="false">IF(OR(AND($Y$11&gt;0,OR($B$8=$P12,$D$8=$P12)),AND($Y$12&gt;0,OR($B$9=$P12,$D$9=$P12))),SUMIF($B$8:$B$9,$P12,$J$8:$J$9)+SUMIF($D$8:$D$9,$P12,$L$8:$L$9),"")</f>
        <v/>
      </c>
    </row>
    <row r="13" customFormat="false" ht="14.25" hidden="false" customHeight="true" outlineLevel="0" collapsed="false">
      <c r="B13" s="107"/>
      <c r="C13" s="107"/>
      <c r="D13" s="107"/>
      <c r="O13" s="740" t="s">
        <v>75</v>
      </c>
      <c r="P13" s="125" t="str">
        <f aca="false">INDEX(P$4:P$7,MATCH($V13,$V$4:$V$7,0))</f>
        <v>Austria</v>
      </c>
      <c r="Q13" s="119" t="n">
        <f aca="false">INDEX(Q$4:Q$7,MATCH($V13,$V$4:$V$7,0))</f>
        <v>3</v>
      </c>
      <c r="R13" s="107" t="n">
        <f aca="false">INDEX(R$4:R$7,MATCH($V13,$V$4:$V$7,0))</f>
        <v>-4</v>
      </c>
      <c r="S13" s="107" t="n">
        <f aca="false">INDEX(S$4:S$7,MATCH($V13,$V$4:$V$7,0))</f>
        <v>3</v>
      </c>
      <c r="T13" s="107" t="n">
        <f aca="false">INDEX(T$4:T$7,MATCH($V13,$V$4:$V$7,0))</f>
        <v>7</v>
      </c>
      <c r="U13" s="107" t="n">
        <f aca="false">INDEX(U$4:U$7,MATCH($V13,$V$4:$V$7,0))</f>
        <v>1</v>
      </c>
      <c r="V13" s="741" t="n">
        <f aca="false">LARGE($V$4:$V$7,ROW(A3))</f>
        <v>30046030.0010892</v>
      </c>
      <c r="Z13" s="742" t="b">
        <f aca="false">VLOOKUP($P13,$E$18:$M$21,8,0)&lt;&gt;""</f>
        <v>0</v>
      </c>
      <c r="AA13" s="727" t="b">
        <f aca="false">VLOOKUP($P13,$E$18:$M$21,9,0)&lt;&gt;""</f>
        <v>0</v>
      </c>
      <c r="AB13" s="125" t="b">
        <f aca="false">SUMPRODUCT(1*(LEN($Z$18:$Z$35)&gt;0)*($P$18:$P$35=$P13))&gt;0</f>
        <v>0</v>
      </c>
      <c r="AC13" s="125" t="b">
        <f aca="false">SUMPRODUCT(1*(LEN($AE$18:$AE$35)&gt;0)*($P$18:$P$35=$P13))&gt;0</f>
        <v>0</v>
      </c>
      <c r="AD13" s="107" t="str">
        <f aca="false">IF($Z13,VLOOKUP($P13,$E$18:$M$21,8,0),IF($AA13,VLOOKUP($P13,$E$18:$M$21,9,0),IF($AB13,SUMIFS($Z$18:$Z$35,$P$18:$P$35,$P13),IF($AC13,SUMIFS($AE$18:$AE$35,$P$18:$P$35,$P13),""))))</f>
        <v/>
      </c>
      <c r="AE13" s="743" t="str">
        <f aca="false">IF(OR(AND($Y$11&gt;0,OR($B$8=$P13,$D$8=$P13)),AND($Y$12&gt;0,OR($B$9=$P13,$D$9=$P13))),SUMIF($B$8:$B$9,$P13,$J$8:$J$9)+SUMIF($D$8:$D$9,$P13,$L$8:$L$9),"")</f>
        <v/>
      </c>
    </row>
    <row r="14" customFormat="false" ht="14.25" hidden="false" customHeight="true" outlineLevel="0" collapsed="false">
      <c r="B14" s="107"/>
      <c r="C14" s="107"/>
      <c r="D14" s="107"/>
      <c r="F14" s="107"/>
      <c r="G14" s="33"/>
      <c r="O14" s="744" t="s">
        <v>76</v>
      </c>
      <c r="P14" s="745" t="str">
        <f aca="false">INDEX(P$4:P$7,MATCH($V14,$V$4:$V$7,0))</f>
        <v>Poland</v>
      </c>
      <c r="Q14" s="746" t="n">
        <f aca="false">INDEX(Q$4:Q$7,MATCH($V14,$V$4:$V$7,0))</f>
        <v>0</v>
      </c>
      <c r="R14" s="747" t="n">
        <f aca="false">INDEX(R$4:R$7,MATCH($V14,$V$4:$V$7,0))</f>
        <v>-4</v>
      </c>
      <c r="S14" s="747" t="n">
        <f aca="false">INDEX(S$4:S$7,MATCH($V14,$V$4:$V$7,0))</f>
        <v>2</v>
      </c>
      <c r="T14" s="747" t="n">
        <f aca="false">INDEX(T$4:T$7,MATCH($V14,$V$4:$V$7,0))</f>
        <v>6</v>
      </c>
      <c r="U14" s="747" t="n">
        <f aca="false">INDEX(U$4:U$7,MATCH($V14,$V$4:$V$7,0))</f>
        <v>0</v>
      </c>
      <c r="V14" s="748" t="n">
        <f aca="false">LARGE($V$4:$V$7,ROW(A4))</f>
        <v>46020.0000744</v>
      </c>
      <c r="Z14" s="749" t="b">
        <f aca="false">VLOOKUP($P14,$E$18:$M$21,8,0)&lt;&gt;""</f>
        <v>0</v>
      </c>
      <c r="AA14" s="750" t="b">
        <f aca="false">VLOOKUP($P14,$E$18:$M$21,9,0)&lt;&gt;""</f>
        <v>0</v>
      </c>
      <c r="AB14" s="751" t="b">
        <f aca="false">SUMPRODUCT(1*(LEN($Z$18:$Z$35)&gt;0)*($P$18:$P$35=$P14))&gt;0</f>
        <v>0</v>
      </c>
      <c r="AC14" s="751" t="b">
        <f aca="false">SUMPRODUCT(1*(LEN($AE$18:$AE$35)&gt;0)*($P$18:$P$35=$P14))&gt;0</f>
        <v>0</v>
      </c>
      <c r="AD14" s="750" t="str">
        <f aca="false">IF($Z14,VLOOKUP($P14,$E$18:$M$21,8,0),IF($AA14,VLOOKUP($P14,$E$18:$M$21,9,0),IF($AB14,SUMIFS($Z$18:$Z$35,$P$18:$P$35,$P14),IF($AC14,SUMIFS($AE$18:$AE$35,$P$18:$P$35,$P14),""))))</f>
        <v/>
      </c>
      <c r="AE14" s="752" t="str">
        <f aca="false">IF(OR(AND($Y$11&gt;0,OR($B$8=$P14,$D$8=$P14)),AND($Y$12&gt;0,OR($B$9=$P14,$D$9=$P14))),SUMIF($B$8:$B$9,$P14,$J$8:$J$9)+SUMIF($D$8:$D$9,$P14,$L$8:$L$9),"")</f>
        <v/>
      </c>
    </row>
    <row r="15" customFormat="false" ht="14.25" hidden="false" customHeight="true" outlineLevel="0" collapsed="false">
      <c r="B15" s="107"/>
      <c r="C15" s="107"/>
      <c r="D15" s="107"/>
      <c r="F15" s="107"/>
      <c r="G15" s="33"/>
      <c r="L15" s="380"/>
      <c r="M15" s="380"/>
      <c r="N15" s="380"/>
      <c r="O15" s="107"/>
    </row>
    <row r="16" customFormat="false" ht="14.25" hidden="false" customHeight="true" outlineLevel="0" collapsed="false">
      <c r="B16" s="107"/>
      <c r="C16" s="107"/>
      <c r="D16" s="600"/>
      <c r="E16" s="753"/>
      <c r="F16" s="753"/>
      <c r="G16" s="754" t="s">
        <v>1790</v>
      </c>
      <c r="H16" s="754"/>
      <c r="I16" s="754"/>
      <c r="J16" s="754"/>
      <c r="K16" s="754"/>
      <c r="L16" s="754"/>
      <c r="M16" s="380"/>
      <c r="N16" s="380"/>
      <c r="O16" s="107"/>
      <c r="W16" s="755" t="s">
        <v>1791</v>
      </c>
      <c r="X16" s="755"/>
      <c r="Y16" s="755"/>
      <c r="Z16" s="755"/>
      <c r="AD16" s="755" t="s">
        <v>1792</v>
      </c>
      <c r="AE16" s="755"/>
      <c r="AF16" s="756" t="b">
        <f aca="false">AND($Q$4=$Q$5,$Q$4=$Q$6,$Q$4=$Q$7)</f>
        <v>0</v>
      </c>
    </row>
    <row r="17" customFormat="false" ht="14.25" hidden="false" customHeight="true" outlineLevel="0" collapsed="false">
      <c r="B17" s="107"/>
      <c r="C17" s="107"/>
      <c r="D17" s="107"/>
      <c r="G17" s="757"/>
      <c r="H17" s="734" t="str">
        <f aca="false">LEFT($P$4,3)</f>
        <v>Pol</v>
      </c>
      <c r="I17" s="734" t="str">
        <f aca="false">LEFT($P$5,3)</f>
        <v>Net</v>
      </c>
      <c r="J17" s="734" t="str">
        <f aca="false">LEFT($P$6,3)</f>
        <v>Aus</v>
      </c>
      <c r="K17" s="758" t="str">
        <f aca="false">LEFT($P$7,3)</f>
        <v>Fra</v>
      </c>
      <c r="L17" s="380" t="s">
        <v>1793</v>
      </c>
      <c r="M17" s="380" t="s">
        <v>1794</v>
      </c>
      <c r="N17" s="380"/>
      <c r="O17" s="107"/>
      <c r="Q17" s="380" t="s">
        <v>70</v>
      </c>
      <c r="R17" s="380" t="s">
        <v>71</v>
      </c>
      <c r="S17" s="380" t="s">
        <v>72</v>
      </c>
      <c r="T17" s="380" t="s">
        <v>73</v>
      </c>
      <c r="U17" s="380"/>
      <c r="V17" s="380" t="s">
        <v>1778</v>
      </c>
      <c r="W17" s="380" t="s">
        <v>1795</v>
      </c>
      <c r="X17" s="380" t="s">
        <v>1796</v>
      </c>
      <c r="Y17" s="380" t="s">
        <v>1797</v>
      </c>
      <c r="Z17" s="380" t="s">
        <v>1797</v>
      </c>
      <c r="AA17" s="759" t="s">
        <v>1798</v>
      </c>
      <c r="AB17" s="759"/>
      <c r="AC17" s="759"/>
      <c r="AD17" s="380" t="s">
        <v>1799</v>
      </c>
      <c r="AE17" s="380" t="s">
        <v>1800</v>
      </c>
    </row>
    <row r="18" customFormat="false" ht="14.25" hidden="false" customHeight="true" outlineLevel="0" collapsed="false">
      <c r="B18" s="107"/>
      <c r="C18" s="107"/>
      <c r="D18" s="107"/>
      <c r="E18" s="760" t="str">
        <f aca="false">$P$4</f>
        <v>Poland</v>
      </c>
      <c r="F18" s="760"/>
      <c r="G18" s="760"/>
      <c r="H18" s="761"/>
      <c r="I18" s="734" t="n">
        <f aca="false">SUMIFS($E$4:$E$9,$B$4:$B$9,$P$4,$D$4:$D$9,$P$5)+SUMIFS($G$4:$G$9,$B$4:$B$9,$P$5,$D$4:$D$9,$P$4)</f>
        <v>1</v>
      </c>
      <c r="J18" s="734" t="n">
        <f aca="false">SUMIFS($E$4:$E$9,$B$4:$B$9,$P$4,$D$4:$D$9,$P$6)+SUMIFS($G$4:$G$9,$B$4:$B$9,$P$6,$D$4:$D$9,$P$4)</f>
        <v>1</v>
      </c>
      <c r="K18" s="758" t="n">
        <f aca="false">SUMIFS($E$4:$E$9,$B$4:$B$9,$P$4,$D$4:$D$9,$P$7)+SUMIFS($G$4:$G$9,$B$4:$B$9,$P$7,$D$4:$D$9,$P$4)</f>
        <v>0</v>
      </c>
      <c r="L18" s="762" t="str">
        <f aca="false">IF(AND($Q$4=$Q$5,$Q$4&lt;&gt;$Q$6,$Q$4&lt;&gt;$Q$7),IF(I18&gt;H19,3,IF(I18=H19,1,0)),IF(AND($Q$4=$Q$6,$Q$4&lt;&gt;$Q$5,$Q$4&lt;&gt;$Q$7),IF(J18&gt;H20,3,IF(J18=H20,1,0)),IF(AND($Q$4=$Q$7,$Q$4&lt;&gt;$Q$5,$Q$4&lt;&gt;$Q$6),IF(K18&gt;H21,3,IF(K18=H21,1,0)),"")))</f>
        <v/>
      </c>
      <c r="M18" s="762" t="str">
        <f aca="false">IF($AF$16,IF(AND($AD$4=$AD$5,$AD$4&lt;&gt;$AD$6,$AD$4&lt;&gt;$AD$7),IF(I18&gt;H19,3,IF(I18=H19,1,0)),IF(AND($AD$4&lt;&gt;$AD$5,$AD$4=$AD$6,$AD$4&lt;&gt;$AD$7),IF(J18&gt;H20,3,IF(J18=H20,1,0)),IF(AND($AD$4&lt;&gt;$AD$5,$AD$4&lt;&gt;$AD$6,$AD$4=$AD$7),IF(K18&gt;H21,3,IF(K18=H21,1,0)),""))),"")</f>
        <v/>
      </c>
      <c r="N18" s="107"/>
      <c r="O18" s="107" t="s">
        <v>58</v>
      </c>
      <c r="P18" s="125" t="str">
        <f aca="false">$P$4</f>
        <v>Poland</v>
      </c>
      <c r="Q18" s="107" t="n">
        <f aca="false">SUMIFS($H$4:$H$9,$B$4:$B$9,$P18,$D$4:$D$9,"&lt;&gt;"&amp;$P$21)+SUMIFS($I$4:$I$9,$B$4:$B$9,"&lt;&gt;"&amp;$P$21,$D$4:$D$9,$P18)</f>
        <v>0</v>
      </c>
      <c r="R18" s="107" t="n">
        <f aca="false">S18-T18</f>
        <v>-2</v>
      </c>
      <c r="S18" s="107" t="n">
        <f aca="false">SUMIFS($E$4:$E$9,$B$4:$B$9,$P18,$D$4:$D$9,"&lt;&gt;"&amp;$P$21)+SUMIFS($G$4:$G$9,$B$4:$B$9,"&lt;&gt;"&amp;$P$21,$D$4:$D$9,$P18)</f>
        <v>2</v>
      </c>
      <c r="T18" s="107" t="n">
        <f aca="false">SUMIFS($G$4:$G$9,$B$4:$B$9,$P18,$D$4:$D$9,"&lt;&gt;"&amp;$P$21)+SUMIFS($E$4:$E$9,$B$4:$B$9,"&lt;&gt;"&amp;$P$21,$D$4:$D$9,$P18)</f>
        <v>4</v>
      </c>
      <c r="U18" s="107"/>
      <c r="V18" s="763" t="n">
        <f aca="false">Q18*FactorPts+(GDzero+R18)*FactorGD+S18*FactorFor</f>
        <v>48020</v>
      </c>
      <c r="W18" s="107" t="n">
        <f aca="false">RANK(V18,V$18:V$20,1)</f>
        <v>1</v>
      </c>
      <c r="X18" s="107" t="n">
        <f aca="false">IF(AND($Q$4=$Q$5,$Q$4=$Q$6,$Q$4&lt;&gt;$Q$7),W18,0)</f>
        <v>0</v>
      </c>
      <c r="Y18" s="107" t="str">
        <f aca="false">IF(AND(V18=V19,V18&lt;&gt;V20),IF(AA18&gt;AA19,3,IF(AA18=AA19,1,0)),IF(AND(V18=V20,V18&lt;&gt;V19),IF(AB18&gt;AB20,3,IF(AB18=AB20,1,0)),""))</f>
        <v/>
      </c>
      <c r="Z18" s="107" t="str">
        <f aca="false">IF(X18&gt;0,Y18,"")</f>
        <v/>
      </c>
      <c r="AA18" s="764" t="n">
        <f aca="false">$I$18</f>
        <v>1</v>
      </c>
      <c r="AB18" s="429" t="n">
        <f aca="false">$J$18</f>
        <v>1</v>
      </c>
      <c r="AC18" s="739"/>
      <c r="AD18" s="107" t="n">
        <f aca="false">IF(AND($AF$16,$AD$4=$AD$5,$AD$4=$AD$6,$AD$4&lt;&gt;$AD$7),W18,0)</f>
        <v>0</v>
      </c>
      <c r="AE18" s="107" t="str">
        <f aca="false">IF(AD18&gt;0,Y18,"")</f>
        <v/>
      </c>
    </row>
    <row r="19" customFormat="false" ht="14.25" hidden="false" customHeight="true" outlineLevel="0" collapsed="false">
      <c r="B19" s="107"/>
      <c r="C19" s="107"/>
      <c r="D19" s="107"/>
      <c r="E19" s="765" t="str">
        <f aca="false">$P$5</f>
        <v>Netherlands</v>
      </c>
      <c r="F19" s="765"/>
      <c r="G19" s="765"/>
      <c r="H19" s="740" t="n">
        <f aca="false">SUMIFS($E$4:$E$9,$B$4:$B$9,$P$5,$D$4:$D$9,$P$4)+SUMIFS($G$4:$G$9,$B$4:$B$9,$P$4,$D$4:$D$9,$P$5)</f>
        <v>2</v>
      </c>
      <c r="I19" s="766"/>
      <c r="J19" s="107" t="n">
        <f aca="false">SUMIFS($E$4:$E$9,$B$4:$B$9,$P$5,$D$4:$D$9,$P$6)+SUMIFS($G$4:$G$9,$B$4:$B$9,$P$6,$D$4:$D$9,$P$5)</f>
        <v>2</v>
      </c>
      <c r="K19" s="767" t="n">
        <f aca="false">SUMIFS($E$4:$E$9,$B$4:$B$9,$P$5,$D$4:$D$9,$P$7)+SUMIFS($G$4:$G$9,$B$4:$B$9,$P$7,$D$4:$D$9,$P$5)</f>
        <v>1</v>
      </c>
      <c r="L19" s="768" t="str">
        <f aca="false">IF(AND($Q$5=$Q$4,$Q$5&lt;&gt;$Q$6,$Q$5&lt;&gt;$Q$7),IF(H19&gt;I18,3,IF(H19=I18,1,0)),IF(AND($Q$5=$Q$6,$Q$5&lt;&gt;$Q$4,$Q$5&lt;&gt;$Q$7),IF(J19&gt;I20,3,IF(J19=I20,1,0)),IF(AND($Q$5=$Q$7,$Q$5&lt;&gt;$Q$4,$Q$5&lt;&gt;$Q$6),IF(K19&gt;I21,3,IF(K19=I21,1,0)),"")))</f>
        <v/>
      </c>
      <c r="M19" s="768" t="str">
        <f aca="false">IF($AF$16,IF(AND($AD$5=$AD$4,$AD$5&lt;&gt;$AD$6,$AD$5&lt;&gt;$AD$7),IF(H19&gt;I18,3,IF(H19=I18,1,0)),IF(AND($AD$5&lt;&gt;$AD$4,$AD$5=$AD$6,$AD$5&lt;&gt;$AD$7),IF(J19&gt;I20,3,IF(J19=I20,1,0)),IF(AND($AD$5&lt;&gt;$AD$4,$AD$5&lt;&gt;$AD$6,$AD$5=$AD$7),IF(K19&gt;I21,3,IF(K19=I21,1,0)),""))),"")</f>
        <v/>
      </c>
      <c r="N19" s="107"/>
      <c r="O19" s="107" t="s">
        <v>59</v>
      </c>
      <c r="P19" s="125" t="str">
        <f aca="false">$P$5</f>
        <v>Netherlands</v>
      </c>
      <c r="Q19" s="107" t="n">
        <f aca="false">SUMIFS($H$4:$H$9,$B$4:$B$9,$P19,$D$4:$D$9,"&lt;&gt;"&amp;$P$21)+SUMIFS($I$4:$I$9,$B$4:$B$9,"&lt;&gt;"&amp;$P$21,$D$4:$D$9,$P19)</f>
        <v>6</v>
      </c>
      <c r="R19" s="107" t="n">
        <f aca="false">S19-T19</f>
        <v>3</v>
      </c>
      <c r="S19" s="107" t="n">
        <f aca="false">SUMIFS($E$4:$E$9,$B$4:$B$9,$P19,$D$4:$D$9,"&lt;&gt;"&amp;$P$21)+SUMIFS($G$4:$G$9,$B$4:$B$9,"&lt;&gt;"&amp;$P$21,$D$4:$D$9,$P19)</f>
        <v>4</v>
      </c>
      <c r="T19" s="107" t="n">
        <f aca="false">SUMIFS($G$4:$G$9,$B$4:$B$9,$P19,$D$4:$D$9,"&lt;&gt;"&amp;$P$21)+SUMIFS($E$4:$E$9,$B$4:$B$9,"&lt;&gt;"&amp;$P$21,$D$4:$D$9,$P19)</f>
        <v>1</v>
      </c>
      <c r="U19" s="107"/>
      <c r="V19" s="763" t="n">
        <f aca="false">Q19*FactorPts+(GDzero+R19)*FactorGD+S19*FactorFor</f>
        <v>60053040</v>
      </c>
      <c r="W19" s="107" t="n">
        <f aca="false">RANK(V19,V$18:V$20,1)</f>
        <v>3</v>
      </c>
      <c r="X19" s="107" t="n">
        <f aca="false">IF(AND($Q$4=$Q$5,$Q$4=$Q$6,$Q$4&lt;&gt;$Q$7),W19,0)</f>
        <v>0</v>
      </c>
      <c r="Y19" s="107" t="str">
        <f aca="false">IF(AND(V19=V18,V19&lt;&gt;V20),IF(AA19&gt;AA18,3,IF(AA19=AA18,1,0)),IF(AND(V19=V20,V19&lt;&gt;V18),IF(AC19&gt;AC20,3,IF(AC19=AC20,1,0)),""))</f>
        <v/>
      </c>
      <c r="Z19" s="107" t="str">
        <f aca="false">IF(X19&gt;0,Y19,"")</f>
        <v/>
      </c>
      <c r="AA19" s="769" t="n">
        <f aca="false">$H$19</f>
        <v>2</v>
      </c>
      <c r="AB19" s="107"/>
      <c r="AC19" s="743" t="n">
        <f aca="false">$J$19</f>
        <v>2</v>
      </c>
      <c r="AD19" s="107" t="n">
        <f aca="false">IF(AND($AF$16,$AD$4=$AD$5,$AD$4=$AD$6,$AD$4&lt;&gt;$AD$7),W19,0)</f>
        <v>0</v>
      </c>
      <c r="AE19" s="107" t="str">
        <f aca="false">IF(AD19&gt;0,Y19,"")</f>
        <v/>
      </c>
    </row>
    <row r="20" customFormat="false" ht="14.25" hidden="false" customHeight="true" outlineLevel="0" collapsed="false">
      <c r="E20" s="765" t="str">
        <f aca="false">$P$6</f>
        <v>Austria</v>
      </c>
      <c r="F20" s="765"/>
      <c r="G20" s="765"/>
      <c r="H20" s="740" t="n">
        <f aca="false">SUMIFS($E$4:$E$9,$B$4:$B$9,$P$6,$D$4:$D$9,$P$4)+SUMIFS($G$4:$G$9,$B$4:$B$9,$P$4,$D$4:$D$9,$P$6)</f>
        <v>2</v>
      </c>
      <c r="I20" s="107" t="n">
        <f aca="false">SUMIFS($E$4:$E$9,$B$4:$B$9,$P$6,$D$4:$D$9,$P$5)+SUMIFS($G$4:$G$9,$B$4:$B$9,$P$5,$D$4:$D$9,$P$6)</f>
        <v>0</v>
      </c>
      <c r="J20" s="766"/>
      <c r="K20" s="767" t="n">
        <f aca="false">SUMIFS($E$4:$E$9,$B$4:$B$9,$P$6,$D$4:$D$9,$P$7)+SUMIFS($G$4:$G$9,$B$4:$B$9,$P$7,$D$4:$D$9,$P$6)</f>
        <v>1</v>
      </c>
      <c r="L20" s="768" t="str">
        <f aca="false">IF(AND($Q$6=$Q$4,$Q$6&lt;&gt;$Q$5,$Q$6&lt;&gt;$Q$7),IF(H20&gt;J18,3,IF(H20=J18,1,0)),IF(AND($Q$6=$Q$5,$Q$6&lt;&gt;$Q$4,$Q$6&lt;&gt;$Q$7),IF(I20&gt;J19,3,IF(I20=J19,1,0)),IF(AND($Q$6=$Q$7,$Q$6&lt;&gt;$Q$4,$Q$6&lt;&gt;$Q$5),IF(K20&gt;J21,3,IF(K20=J21,1,0)),"")))</f>
        <v/>
      </c>
      <c r="M20" s="768" t="str">
        <f aca="false">IF($AF$16,IF(AND($AD$6=$AD$4,$AD$6&lt;&gt;$AD$5,$AD$6&lt;&gt;$AD$7),IF(H20&gt;J18,3,IF(H20=J18,1,0)),IF(AND($AD$6&lt;&gt;$AD$4,$AD$6=$AD$5,$AD$6&lt;&gt;$AD$7),IF(I20&gt;J19,3,IF(I20=J19,1,0)),IF(AND($AD$6&lt;&gt;$AD$4,$AD$6&lt;&gt;$AD$5,$AD$6=$AD$7),IF(K20&gt;J21,3,IF(K20=J21,1,0)),""))),"")</f>
        <v/>
      </c>
      <c r="N20" s="107"/>
      <c r="O20" s="107" t="s">
        <v>75</v>
      </c>
      <c r="P20" s="125" t="str">
        <f aca="false">$P$6</f>
        <v>Austria</v>
      </c>
      <c r="Q20" s="107" t="n">
        <f aca="false">SUMIFS($H$4:$H$9,$B$4:$B$9,$P20,$D$4:$D$9,"&lt;&gt;"&amp;$P$21)+SUMIFS($I$4:$I$9,$B$4:$B$9,"&lt;&gt;"&amp;$P$21,$D$4:$D$9,$P20)</f>
        <v>3</v>
      </c>
      <c r="R20" s="107" t="n">
        <f aca="false">S20-T20</f>
        <v>-1</v>
      </c>
      <c r="S20" s="107" t="n">
        <f aca="false">SUMIFS($E$4:$E$9,$B$4:$B$9,$P20,$D$4:$D$9,"&lt;&gt;"&amp;$P$21)+SUMIFS($G$4:$G$9,$B$4:$B$9,"&lt;&gt;"&amp;$P$21,$D$4:$D$9,$P20)</f>
        <v>2</v>
      </c>
      <c r="T20" s="107" t="n">
        <f aca="false">SUMIFS($G$4:$G$9,$B$4:$B$9,$P20,$D$4:$D$9,"&lt;&gt;"&amp;$P$21)+SUMIFS($E$4:$E$9,$B$4:$B$9,"&lt;&gt;"&amp;$P$21,$D$4:$D$9,$P20)</f>
        <v>3</v>
      </c>
      <c r="U20" s="107"/>
      <c r="V20" s="763" t="n">
        <f aca="false">Q20*FactorPts+(GDzero+R20)*FactorGD+S20*FactorFor</f>
        <v>30049020</v>
      </c>
      <c r="W20" s="107" t="n">
        <f aca="false">RANK(V20,V$18:V$20,1)</f>
        <v>2</v>
      </c>
      <c r="X20" s="107" t="n">
        <f aca="false">IF(AND($Q$4=$Q$5,$Q$4=$Q$6,$Q$4&lt;&gt;$Q$7),W20,0)</f>
        <v>0</v>
      </c>
      <c r="Y20" s="107" t="str">
        <f aca="false">IF(AND(V20=V18,V20&lt;&gt;V19),IF(AB20&gt;AB18,3,IF(AB20=AB18,1,0)),IF(AND(V20=V19,V20&lt;&gt;V18),IF(AC20&gt;AC19,3,IF(AC20=AC19,1,0)),""))</f>
        <v/>
      </c>
      <c r="Z20" s="107" t="str">
        <f aca="false">IF(X20&gt;0,Y20,"")</f>
        <v/>
      </c>
      <c r="AA20" s="769"/>
      <c r="AB20" s="107" t="n">
        <f aca="false">$H$20</f>
        <v>2</v>
      </c>
      <c r="AC20" s="743" t="n">
        <f aca="false">$I$20</f>
        <v>0</v>
      </c>
      <c r="AD20" s="107" t="n">
        <f aca="false">IF(AND($AF$16,$AD$4=$AD$5,$AD$4=$AD$6,$AD$4&lt;&gt;$AD$7),W20,0)</f>
        <v>0</v>
      </c>
      <c r="AE20" s="107" t="str">
        <f aca="false">IF(AD20&gt;0,Y20,"")</f>
        <v/>
      </c>
    </row>
    <row r="21" customFormat="false" ht="14.25" hidden="false" customHeight="true" outlineLevel="0" collapsed="false">
      <c r="B21" s="294"/>
      <c r="C21" s="107"/>
      <c r="E21" s="770" t="str">
        <f aca="false">$P$7</f>
        <v>France</v>
      </c>
      <c r="F21" s="770"/>
      <c r="G21" s="770"/>
      <c r="H21" s="744" t="n">
        <f aca="false">SUMIFS($E$4:$E$9,$B$4:$B$9,$P$7,$D$4:$D$9,$P$4)+SUMIFS($G$4:$G$9,$B$4:$B$9,$P$4,$D$4:$D$9,$P$7)</f>
        <v>2</v>
      </c>
      <c r="I21" s="747" t="n">
        <f aca="false">SUMIFS($E$4:$E$9,$B$4:$B$9,$P$7,$D$4:$D$9,$P$5)+SUMIFS($G$4:$G$9,$B$4:$B$9,$P$5,$D$4:$D$9,$P$7)</f>
        <v>3</v>
      </c>
      <c r="J21" s="747" t="n">
        <f aca="false">SUMIFS($E$4:$E$9,$B$4:$B$9,$P$7,$D$4:$D$9,$P$6)+SUMIFS($G$4:$G$9,$B$4:$B$9,$P$6,$D$4:$D$9,$P$7)</f>
        <v>4</v>
      </c>
      <c r="K21" s="771"/>
      <c r="L21" s="772" t="str">
        <f aca="false">IF(AND($Q$7=$Q$4,$Q$7&lt;&gt;$Q$5,$Q$7&lt;&gt;$Q$6),IF(H21&gt;K18,3,IF(H21=K18,1,0)),IF(AND($Q$7=$Q$5,$Q$7&lt;&gt;$Q$4,$Q$7&lt;&gt;$Q$6),IF(I21&gt;K19,3,IF(I21=K19,1,0)),IF(AND($Q$7=$Q$6,$Q$7&lt;&gt;$Q$4,$Q$7&lt;&gt;$Q$5),IF(J21&gt;K20,3,IF(J21=K20,1,0)),"")))</f>
        <v/>
      </c>
      <c r="M21" s="772" t="str">
        <f aca="false">IF($AF$16,IF(AND($AD$7=$AD$4,$AD$7&lt;&gt;$AD$5,$AD$7&lt;&gt;$AD$6),IF(H21&gt;K18,3,IF(H21=K18,1,0)),IF(AND($AD$7&lt;&gt;$AD$4,$AD$7=$AD$5,$AD$7&lt;&gt;$AD$6),IF(I21&gt;K19,3,IF(I21=K19,1,0)),IF(AND($AD$7&lt;&gt;$AD$4,$AD$7&lt;&gt;$AD$5,$AD$7=$AD$6),IF(J21&gt;K20,3,IF(J21=K20,1,0)),""))),"")</f>
        <v/>
      </c>
      <c r="N21" s="107"/>
      <c r="O21" s="107"/>
      <c r="P21" s="773" t="str">
        <f aca="false">$P$7</f>
        <v>France</v>
      </c>
      <c r="Q21" s="774"/>
      <c r="R21" s="774"/>
      <c r="S21" s="774"/>
      <c r="T21" s="774"/>
      <c r="U21" s="774"/>
      <c r="V21" s="43"/>
      <c r="W21" s="43"/>
      <c r="X21" s="774"/>
      <c r="Y21" s="774"/>
      <c r="Z21" s="774"/>
      <c r="AA21" s="775"/>
      <c r="AB21" s="774"/>
      <c r="AC21" s="776"/>
      <c r="AD21" s="43"/>
      <c r="AE21" s="774"/>
    </row>
    <row r="22" customFormat="false" ht="14.25" hidden="false" customHeight="true" outlineLevel="0" collapsed="false">
      <c r="B22" s="294"/>
      <c r="C22" s="107"/>
      <c r="F22" s="107"/>
      <c r="G22" s="33"/>
      <c r="L22" s="380"/>
      <c r="O22" s="107"/>
      <c r="Q22" s="43"/>
      <c r="R22" s="43"/>
      <c r="S22" s="43"/>
      <c r="T22" s="43"/>
      <c r="U22" s="43"/>
      <c r="V22" s="43"/>
      <c r="W22" s="43"/>
      <c r="X22" s="774"/>
      <c r="Y22" s="774"/>
      <c r="Z22" s="774"/>
      <c r="AA22" s="775"/>
      <c r="AB22" s="774"/>
      <c r="AC22" s="776"/>
      <c r="AD22" s="43"/>
      <c r="AE22" s="774"/>
    </row>
    <row r="23" customFormat="false" ht="14.25" hidden="false" customHeight="true" outlineLevel="0" collapsed="false">
      <c r="B23" s="294"/>
      <c r="C23" s="107"/>
      <c r="O23" s="107" t="s">
        <v>58</v>
      </c>
      <c r="P23" s="125" t="str">
        <f aca="false">$P$4</f>
        <v>Poland</v>
      </c>
      <c r="Q23" s="107" t="n">
        <f aca="false">SUMIFS($H$4:$H$9,$B$4:$B$9,$P23,$D$4:$D$9,"&lt;&gt;"&amp;$P$26)+SUMIFS($I$4:$I$9,$B$4:$B$9,"&lt;&gt;"&amp;$P$26,$D$4:$D$9,$P23)</f>
        <v>0</v>
      </c>
      <c r="R23" s="107" t="n">
        <f aca="false">S23-T23</f>
        <v>-3</v>
      </c>
      <c r="S23" s="107" t="n">
        <f aca="false">SUMIFS($E$4:$E$9,$B$4:$B$9,$P23,$D$4:$D$9,"&lt;&gt;"&amp;$P$26)+SUMIFS($G$4:$G$9,$B$4:$B$9,"&lt;&gt;"&amp;$P$26,$D$4:$D$9,$P23)</f>
        <v>1</v>
      </c>
      <c r="T23" s="107" t="n">
        <f aca="false">SUMIFS($G$4:$G$9,$B$4:$B$9,$P23,$D$4:$D$9,"&lt;&gt;"&amp;$P$26)+SUMIFS($E$4:$E$9,$B$4:$B$9,"&lt;&gt;"&amp;$P$26,$D$4:$D$9,$P23)</f>
        <v>4</v>
      </c>
      <c r="U23" s="107"/>
      <c r="V23" s="763" t="n">
        <f aca="false">Q23*FactorPts+(GDzero+R23)*FactorGD+S23*FactorFor</f>
        <v>47010</v>
      </c>
      <c r="W23" s="107" t="n">
        <f aca="false">RANK(V23,V$23:V$25,1)</f>
        <v>1</v>
      </c>
      <c r="X23" s="107" t="n">
        <f aca="false">IF(AND($Q$4=$Q$5,$Q$4=$Q$7,$Q$4&lt;&gt;$Q$6),W23,0)</f>
        <v>0</v>
      </c>
      <c r="Y23" s="107" t="str">
        <f aca="false">IF(AND(V23=V24,V23&lt;&gt;V25),IF(AA23&gt;AA24,3,IF(AA23=AA24,1,0)),IF(AND(V23=V25,V23&lt;&gt;V24),IF(AB23&gt;AB25,3,IF(AB23=AB25,1,0)),""))</f>
        <v/>
      </c>
      <c r="Z23" s="107" t="str">
        <f aca="false">IF(X23&gt;0,Y23,"")</f>
        <v/>
      </c>
      <c r="AA23" s="769" t="n">
        <f aca="false">$I$18</f>
        <v>1</v>
      </c>
      <c r="AB23" s="107" t="n">
        <f aca="false">$K$18</f>
        <v>0</v>
      </c>
      <c r="AC23" s="743"/>
      <c r="AD23" s="107" t="n">
        <f aca="false">IF(AND($AF$16,$AD$4=$AD$5,$AD$4=$AD$7,$AD$4&lt;&gt;$AD$6),W23,0)</f>
        <v>0</v>
      </c>
      <c r="AE23" s="107" t="str">
        <f aca="false">IF(AD23&gt;0,Y23,"")</f>
        <v/>
      </c>
    </row>
    <row r="24" customFormat="false" ht="14.25" hidden="false" customHeight="true" outlineLevel="0" collapsed="false">
      <c r="B24" s="294"/>
      <c r="C24" s="107"/>
      <c r="O24" s="107" t="s">
        <v>59</v>
      </c>
      <c r="P24" s="125" t="str">
        <f aca="false">$P$5</f>
        <v>Netherlands</v>
      </c>
      <c r="Q24" s="107" t="n">
        <f aca="false">SUMIFS($H$4:$H$9,$B$4:$B$9,$P24,$D$4:$D$9,"&lt;&gt;"&amp;$P$26)+SUMIFS($I$4:$I$9,$B$4:$B$9,"&lt;&gt;"&amp;$P$26,$D$4:$D$9,$P24)</f>
        <v>3</v>
      </c>
      <c r="R24" s="107" t="n">
        <f aca="false">S24-T24</f>
        <v>-1</v>
      </c>
      <c r="S24" s="107" t="n">
        <f aca="false">SUMIFS($E$4:$E$9,$B$4:$B$9,$P24,$D$4:$D$9,"&lt;&gt;"&amp;$P$26)+SUMIFS($G$4:$G$9,$B$4:$B$9,"&lt;&gt;"&amp;$P$26,$D$4:$D$9,$P24)</f>
        <v>3</v>
      </c>
      <c r="T24" s="107" t="n">
        <f aca="false">SUMIFS($G$4:$G$9,$B$4:$B$9,$P24,$D$4:$D$9,"&lt;&gt;"&amp;$P$26)+SUMIFS($E$4:$E$9,$B$4:$B$9,"&lt;&gt;"&amp;$P$26,$D$4:$D$9,$P24)</f>
        <v>4</v>
      </c>
      <c r="U24" s="107"/>
      <c r="V24" s="763" t="n">
        <f aca="false">Q24*FactorPts+(GDzero+R24)*FactorGD+S24*FactorFor</f>
        <v>30049030</v>
      </c>
      <c r="W24" s="107" t="n">
        <f aca="false">RANK(V24,V$23:V$25,1)</f>
        <v>2</v>
      </c>
      <c r="X24" s="107" t="n">
        <f aca="false">IF(AND($Q$4=$Q$5,$Q$4=$Q$7,$Q$4&lt;&gt;$Q$6),W24,0)</f>
        <v>0</v>
      </c>
      <c r="Y24" s="107" t="str">
        <f aca="false">IF(AND(V24=V23,V24&lt;&gt;V25),IF(AA24&gt;AA23,3,IF(AA24=AA23,1,0)),IF(AND(V24=V25,V24&lt;&gt;V23),IF(AC24&gt;AC25,3,IF(AC24=AC25,1,0)),""))</f>
        <v/>
      </c>
      <c r="Z24" s="107" t="str">
        <f aca="false">IF(X24&gt;0,Y24,"")</f>
        <v/>
      </c>
      <c r="AA24" s="769" t="n">
        <f aca="false">$H$19</f>
        <v>2</v>
      </c>
      <c r="AB24" s="107"/>
      <c r="AC24" s="743" t="n">
        <f aca="false">$K$19</f>
        <v>1</v>
      </c>
      <c r="AD24" s="107" t="n">
        <f aca="false">IF(AND($AF$16,$AD$4=$AD$5,$AD$4=$AD$7,$AD$4&lt;&gt;$AD$6),W24,0)</f>
        <v>0</v>
      </c>
      <c r="AE24" s="107" t="str">
        <f aca="false">IF(AD24&gt;0,Y24,"")</f>
        <v/>
      </c>
    </row>
    <row r="25" customFormat="false" ht="14.25" hidden="false" customHeight="true" outlineLevel="0" collapsed="false">
      <c r="B25" s="294"/>
      <c r="C25" s="107"/>
      <c r="O25" s="107" t="s">
        <v>75</v>
      </c>
      <c r="P25" s="125" t="str">
        <f aca="false">$P$7</f>
        <v>France</v>
      </c>
      <c r="Q25" s="107" t="n">
        <f aca="false">SUMIFS($H$4:$H$9,$B$4:$B$9,$P25,$D$4:$D$9,"&lt;&gt;"&amp;$P$26)+SUMIFS($I$4:$I$9,$B$4:$B$9,"&lt;&gt;"&amp;$P$26,$D$4:$D$9,$P25)</f>
        <v>6</v>
      </c>
      <c r="R25" s="107" t="n">
        <f aca="false">S25-T25</f>
        <v>4</v>
      </c>
      <c r="S25" s="107" t="n">
        <f aca="false">SUMIFS($E$4:$E$9,$B$4:$B$9,$P25,$D$4:$D$9,"&lt;&gt;"&amp;$P$26)+SUMIFS($G$4:$G$9,$B$4:$B$9,"&lt;&gt;"&amp;$P$26,$D$4:$D$9,$P25)</f>
        <v>5</v>
      </c>
      <c r="T25" s="107" t="n">
        <f aca="false">SUMIFS($G$4:$G$9,$B$4:$B$9,$P25,$D$4:$D$9,"&lt;&gt;"&amp;$P$26)+SUMIFS($E$4:$E$9,$B$4:$B$9,"&lt;&gt;"&amp;$P$26,$D$4:$D$9,$P25)</f>
        <v>1</v>
      </c>
      <c r="U25" s="107"/>
      <c r="V25" s="763" t="n">
        <f aca="false">Q25*FactorPts+(GDzero+R25)*FactorGD+S25*FactorFor</f>
        <v>60054050</v>
      </c>
      <c r="W25" s="107" t="n">
        <f aca="false">RANK(V25,V$23:V$25,1)</f>
        <v>3</v>
      </c>
      <c r="X25" s="107" t="n">
        <f aca="false">IF(AND($Q$4=$Q$5,$Q$4=$Q$7,$Q$4&lt;&gt;$Q$6),W25,0)</f>
        <v>0</v>
      </c>
      <c r="Y25" s="107" t="str">
        <f aca="false">IF(AND(V25=V23,V25&lt;&gt;V24),IF(AB25&gt;AB23,3,IF(AB25=AB23,1,0)),IF(AND(V25=V24,V25&lt;&gt;V23),IF(AC25&gt;AC24,3,IF(AC25=AC24,1,0)),""))</f>
        <v/>
      </c>
      <c r="Z25" s="107" t="str">
        <f aca="false">IF(X25&gt;0,Y25,"")</f>
        <v/>
      </c>
      <c r="AA25" s="769"/>
      <c r="AB25" s="107" t="n">
        <f aca="false">$H$21</f>
        <v>2</v>
      </c>
      <c r="AC25" s="743" t="n">
        <f aca="false">$I$21</f>
        <v>3</v>
      </c>
      <c r="AD25" s="107" t="n">
        <f aca="false">IF(AND($AF$16,$AD$4=$AD$5,$AD$4=$AD$7,$AD$4&lt;&gt;$AD$6),W25,0)</f>
        <v>0</v>
      </c>
      <c r="AE25" s="107" t="str">
        <f aca="false">IF(AD25&gt;0,Y25,"")</f>
        <v/>
      </c>
    </row>
    <row r="26" customFormat="false" ht="14.25" hidden="false" customHeight="true" outlineLevel="0" collapsed="false">
      <c r="B26" s="294"/>
      <c r="C26" s="107"/>
      <c r="O26" s="107"/>
      <c r="P26" s="773" t="str">
        <f aca="false">$P$6</f>
        <v>Austria</v>
      </c>
      <c r="Q26" s="774"/>
      <c r="R26" s="774"/>
      <c r="S26" s="774"/>
      <c r="T26" s="774"/>
      <c r="U26" s="774"/>
      <c r="V26" s="43"/>
      <c r="W26" s="43"/>
      <c r="X26" s="774"/>
      <c r="Y26" s="774"/>
      <c r="Z26" s="774"/>
      <c r="AA26" s="775"/>
      <c r="AB26" s="774"/>
      <c r="AC26" s="776"/>
      <c r="AD26" s="43"/>
      <c r="AE26" s="774"/>
    </row>
    <row r="27" customFormat="false" ht="14.25" hidden="false" customHeight="true" outlineLevel="0" collapsed="false">
      <c r="O27" s="107"/>
      <c r="Q27" s="43"/>
      <c r="R27" s="43"/>
      <c r="S27" s="43"/>
      <c r="T27" s="43"/>
      <c r="U27" s="43"/>
      <c r="V27" s="43"/>
      <c r="W27" s="43"/>
      <c r="X27" s="774"/>
      <c r="Y27" s="774"/>
      <c r="Z27" s="774"/>
      <c r="AA27" s="775"/>
      <c r="AB27" s="774"/>
      <c r="AC27" s="776"/>
      <c r="AD27" s="43"/>
      <c r="AE27" s="774"/>
    </row>
    <row r="28" customFormat="false" ht="14.25" hidden="false" customHeight="true" outlineLevel="0" collapsed="false">
      <c r="O28" s="107" t="s">
        <v>58</v>
      </c>
      <c r="P28" s="125" t="str">
        <f aca="false">$P$4</f>
        <v>Poland</v>
      </c>
      <c r="Q28" s="107" t="n">
        <f aca="false">SUMIFS($H$4:$H$9,$B$4:$B$9,$P28,$D$4:$D$9,"&lt;&gt;"&amp;$P$31)+SUMIFS($I$4:$I$9,$B$4:$B$9,"&lt;&gt;"&amp;$P$31,$D$4:$D$9,$P28)</f>
        <v>0</v>
      </c>
      <c r="R28" s="107" t="n">
        <f aca="false">S28-T28</f>
        <v>-3</v>
      </c>
      <c r="S28" s="107" t="n">
        <f aca="false">SUMIFS($E$4:$E$9,$B$4:$B$9,$P28,$D$4:$D$9,"&lt;&gt;"&amp;$P$31)+SUMIFS($G$4:$G$9,$B$4:$B$9,"&lt;&gt;"&amp;$P$31,$D$4:$D$9,$P28)</f>
        <v>1</v>
      </c>
      <c r="T28" s="107" t="n">
        <f aca="false">SUMIFS($G$4:$G$9,$B$4:$B$9,$P28,$D$4:$D$9,"&lt;&gt;"&amp;$P$31)+SUMIFS($E$4:$E$9,$B$4:$B$9,"&lt;&gt;"&amp;$P$31,$D$4:$D$9,$P28)</f>
        <v>4</v>
      </c>
      <c r="U28" s="107"/>
      <c r="V28" s="763" t="n">
        <f aca="false">Q28*FactorPts+(GDzero+R28)*FactorGD+S28*FactorFor</f>
        <v>47010</v>
      </c>
      <c r="W28" s="107" t="n">
        <f aca="false">RANK(V28,V$28:V$30,1)</f>
        <v>1</v>
      </c>
      <c r="X28" s="107" t="n">
        <f aca="false">IF(AND($Q$4=$Q$6,$Q$4=$Q$7,$Q$4&lt;&gt;$Q$5),W28,0)</f>
        <v>0</v>
      </c>
      <c r="Y28" s="107" t="str">
        <f aca="false">IF(AND(V28=V29,V28&lt;&gt;V30),IF(AA28&gt;AA29,3,IF(AA28=AA29,1,0)),IF(AND(V28=V30,V28&lt;&gt;V29),IF(AB28&gt;AB30,3,IF(AB28=AB30,1,0)),""))</f>
        <v/>
      </c>
      <c r="Z28" s="107" t="str">
        <f aca="false">IF(X28&gt;0,Y28,"")</f>
        <v/>
      </c>
      <c r="AA28" s="769" t="n">
        <f aca="false">$J$18</f>
        <v>1</v>
      </c>
      <c r="AB28" s="107" t="n">
        <f aca="false">$K$18</f>
        <v>0</v>
      </c>
      <c r="AC28" s="743"/>
      <c r="AD28" s="107" t="n">
        <f aca="false">IF(AND($AF$16,$AD$4=$AD$6,$AD$4=$AD$7,$AD$4&lt;&gt;$AD$5),W28,0)</f>
        <v>0</v>
      </c>
      <c r="AE28" s="107" t="str">
        <f aca="false">IF(AD28&gt;0,Y28,"")</f>
        <v/>
      </c>
    </row>
    <row r="29" customFormat="false" ht="14.25" hidden="false" customHeight="true" outlineLevel="0" collapsed="false">
      <c r="O29" s="107" t="s">
        <v>59</v>
      </c>
      <c r="P29" s="125" t="str">
        <f aca="false">$P$6</f>
        <v>Austria</v>
      </c>
      <c r="Q29" s="107" t="n">
        <f aca="false">SUMIFS($H$4:$H$9,$B$4:$B$9,$P29,$D$4:$D$9,"&lt;&gt;"&amp;$P$31)+SUMIFS($I$4:$I$9,$B$4:$B$9,"&lt;&gt;"&amp;$P$31,$D$4:$D$9,$P29)</f>
        <v>3</v>
      </c>
      <c r="R29" s="107" t="n">
        <f aca="false">S29-T29</f>
        <v>-2</v>
      </c>
      <c r="S29" s="107" t="n">
        <f aca="false">SUMIFS($E$4:$E$9,$B$4:$B$9,$P29,$D$4:$D$9,"&lt;&gt;"&amp;$P$31)+SUMIFS($G$4:$G$9,$B$4:$B$9,"&lt;&gt;"&amp;$P$31,$D$4:$D$9,$P29)</f>
        <v>3</v>
      </c>
      <c r="T29" s="107" t="n">
        <f aca="false">SUMIFS($G$4:$G$9,$B$4:$B$9,$P29,$D$4:$D$9,"&lt;&gt;"&amp;$P$31)+SUMIFS($E$4:$E$9,$B$4:$B$9,"&lt;&gt;"&amp;$P$31,$D$4:$D$9,$P29)</f>
        <v>5</v>
      </c>
      <c r="U29" s="107"/>
      <c r="V29" s="763" t="n">
        <f aca="false">Q29*FactorPts+(GDzero+R29)*FactorGD+S29*FactorFor</f>
        <v>30048030</v>
      </c>
      <c r="W29" s="107" t="n">
        <f aca="false">RANK(V29,V$28:V$30,1)</f>
        <v>2</v>
      </c>
      <c r="X29" s="107" t="n">
        <f aca="false">IF(AND($Q$4=$Q$6,$Q$4=$Q$7,$Q$4&lt;&gt;$Q$5),W29,0)</f>
        <v>0</v>
      </c>
      <c r="Y29" s="107" t="str">
        <f aca="false">IF(AND(V29=V28,V29&lt;&gt;V30),IF(AA29&gt;AA28,3,IF(AA29=AA28,1,0)),IF(AND(V29=V30,V29&lt;&gt;V28),IF(AC29&gt;AC30,3,IF(AC29=AC30,1,0)),""))</f>
        <v/>
      </c>
      <c r="Z29" s="107" t="str">
        <f aca="false">IF(X29&gt;0,Y29,"")</f>
        <v/>
      </c>
      <c r="AA29" s="769" t="n">
        <f aca="false">$H$20</f>
        <v>2</v>
      </c>
      <c r="AB29" s="107"/>
      <c r="AC29" s="743" t="n">
        <f aca="false">$K$20</f>
        <v>1</v>
      </c>
      <c r="AD29" s="107" t="n">
        <f aca="false">IF(AND($AF$16,$AD$4=$AD$6,$AD$4=$AD$7,$AD$4&lt;&gt;$AD$5),W29,0)</f>
        <v>0</v>
      </c>
      <c r="AE29" s="107" t="str">
        <f aca="false">IF(AD29&gt;0,Y29,"")</f>
        <v/>
      </c>
    </row>
    <row r="30" customFormat="false" ht="14.25" hidden="false" customHeight="true" outlineLevel="0" collapsed="false">
      <c r="O30" s="107" t="s">
        <v>75</v>
      </c>
      <c r="P30" s="125" t="str">
        <f aca="false">$P$7</f>
        <v>France</v>
      </c>
      <c r="Q30" s="107" t="n">
        <f aca="false">SUMIFS($H$4:$H$9,$B$4:$B$9,$P30,$D$4:$D$9,"&lt;&gt;"&amp;$P$31)+SUMIFS($I$4:$I$9,$B$4:$B$9,"&lt;&gt;"&amp;$P$31,$D$4:$D$9,$P30)</f>
        <v>6</v>
      </c>
      <c r="R30" s="107" t="n">
        <f aca="false">S30-T30</f>
        <v>5</v>
      </c>
      <c r="S30" s="107" t="n">
        <f aca="false">SUMIFS($E$4:$E$9,$B$4:$B$9,$P30,$D$4:$D$9,"&lt;&gt;"&amp;$P$31)+SUMIFS($G$4:$G$9,$B$4:$B$9,"&lt;&gt;"&amp;$P$31,$D$4:$D$9,$P30)</f>
        <v>6</v>
      </c>
      <c r="T30" s="107" t="n">
        <f aca="false">SUMIFS($G$4:$G$9,$B$4:$B$9,$P30,$D$4:$D$9,"&lt;&gt;"&amp;$P$31)+SUMIFS($E$4:$E$9,$B$4:$B$9,"&lt;&gt;"&amp;$P$31,$D$4:$D$9,$P30)</f>
        <v>1</v>
      </c>
      <c r="U30" s="107"/>
      <c r="V30" s="763" t="n">
        <f aca="false">Q30*FactorPts+(GDzero+R30)*FactorGD+S30*FactorFor</f>
        <v>60055060</v>
      </c>
      <c r="W30" s="107" t="n">
        <f aca="false">RANK(V30,V$28:V$30,1)</f>
        <v>3</v>
      </c>
      <c r="X30" s="107" t="n">
        <f aca="false">IF(AND($Q$4=$Q$6,$Q$4=$Q$7,$Q$4&lt;&gt;$Q$5),W30,0)</f>
        <v>0</v>
      </c>
      <c r="Y30" s="107" t="str">
        <f aca="false">IF(AND(V30=V28,V30&lt;&gt;V29),IF(AB30&gt;AB28,3,IF(AB30=AB28,1,0)),IF(AND(V30=V29,V30&lt;&gt;V28),IF(AC30&gt;AC29,3,IF(AC30=AC29,1,0)),""))</f>
        <v/>
      </c>
      <c r="Z30" s="107" t="str">
        <f aca="false">IF(X30&gt;0,Y30,"")</f>
        <v/>
      </c>
      <c r="AA30" s="769"/>
      <c r="AB30" s="107" t="n">
        <f aca="false">$H$21</f>
        <v>2</v>
      </c>
      <c r="AC30" s="743" t="n">
        <f aca="false">$J$21</f>
        <v>4</v>
      </c>
      <c r="AD30" s="107" t="n">
        <f aca="false">IF(AND($AF$16,$AD$4=$AD$6,$AD$4=$AD$7,$AD$4&lt;&gt;$AD$5),W30,0)</f>
        <v>0</v>
      </c>
      <c r="AE30" s="107" t="str">
        <f aca="false">IF(AD30&gt;0,Y30,"")</f>
        <v/>
      </c>
    </row>
    <row r="31" customFormat="false" ht="14.25" hidden="false" customHeight="true" outlineLevel="0" collapsed="false">
      <c r="O31" s="107"/>
      <c r="P31" s="773" t="str">
        <f aca="false">$P$5</f>
        <v>Netherlands</v>
      </c>
      <c r="Q31" s="774"/>
      <c r="R31" s="774"/>
      <c r="S31" s="774"/>
      <c r="T31" s="774"/>
      <c r="U31" s="774"/>
      <c r="V31" s="43"/>
      <c r="W31" s="43"/>
      <c r="X31" s="774"/>
      <c r="Y31" s="774"/>
      <c r="Z31" s="774"/>
      <c r="AA31" s="775"/>
      <c r="AB31" s="774"/>
      <c r="AC31" s="776"/>
      <c r="AD31" s="43"/>
      <c r="AE31" s="774"/>
    </row>
    <row r="32" customFormat="false" ht="14.25" hidden="false" customHeight="true" outlineLevel="0" collapsed="false">
      <c r="O32" s="107"/>
      <c r="Q32" s="43"/>
      <c r="R32" s="43"/>
      <c r="S32" s="43"/>
      <c r="T32" s="43"/>
      <c r="U32" s="43"/>
      <c r="V32" s="43"/>
      <c r="W32" s="43"/>
      <c r="X32" s="774"/>
      <c r="Y32" s="774"/>
      <c r="Z32" s="774"/>
      <c r="AA32" s="775"/>
      <c r="AB32" s="774"/>
      <c r="AC32" s="776"/>
      <c r="AD32" s="43"/>
      <c r="AE32" s="774"/>
    </row>
    <row r="33" customFormat="false" ht="14.25" hidden="false" customHeight="true" outlineLevel="0" collapsed="false">
      <c r="O33" s="107" t="s">
        <v>58</v>
      </c>
      <c r="P33" s="125" t="str">
        <f aca="false">$P$5</f>
        <v>Netherlands</v>
      </c>
      <c r="Q33" s="107" t="n">
        <f aca="false">SUMIFS($H$4:$H$9,$B$4:$B$9,$P33,$D$4:$D$9,"&lt;&gt;"&amp;$P$36)+SUMIFS($I$4:$I$9,$B$4:$B$9,"&lt;&gt;"&amp;$P$36,$D$4:$D$9,$P33)</f>
        <v>3</v>
      </c>
      <c r="R33" s="107" t="n">
        <f aca="false">S33-T33</f>
        <v>0</v>
      </c>
      <c r="S33" s="107" t="n">
        <f aca="false">SUMIFS($E$4:$E$9,$B$4:$B$9,$P33,$D$4:$D$9,"&lt;&gt;"&amp;$P$36)+SUMIFS($G$4:$G$9,$B$4:$B$9,"&lt;&gt;"&amp;$P$36,$D$4:$D$9,$P33)</f>
        <v>3</v>
      </c>
      <c r="T33" s="107" t="n">
        <f aca="false">SUMIFS($G$4:$G$9,$B$4:$B$9,$P33,$D$4:$D$9,"&lt;&gt;"&amp;$P$36)+SUMIFS($E$4:$E$9,$B$4:$B$9,"&lt;&gt;"&amp;$P$36,$D$4:$D$9,$P33)</f>
        <v>3</v>
      </c>
      <c r="U33" s="107"/>
      <c r="V33" s="763" t="n">
        <f aca="false">Q33*FactorPts+(GDzero+R33)*FactorGD+S33*FactorFor</f>
        <v>30050030</v>
      </c>
      <c r="W33" s="107" t="n">
        <f aca="false">RANK(V33,V$33:V$35,1)</f>
        <v>2</v>
      </c>
      <c r="X33" s="107" t="n">
        <f aca="false">IF(AND($Q$5=$Q$6,$Q$5=$Q$7,$Q$5&lt;&gt;$Q$4),W33,0)</f>
        <v>0</v>
      </c>
      <c r="Y33" s="107" t="str">
        <f aca="false">IF(AND(V33=V34,V33&lt;&gt;V35),IF(AA33&gt;AA34,3,IF(AA33=AA34,1,0)),IF(AND(V33=V35,V33&lt;&gt;V34),IF(AB33&gt;AB35,3,IF(AB33=AB35,1,0)),""))</f>
        <v/>
      </c>
      <c r="Z33" s="107" t="str">
        <f aca="false">IF(X33&gt;0,Y33,"")</f>
        <v/>
      </c>
      <c r="AA33" s="769" t="n">
        <f aca="false">$J$19</f>
        <v>2</v>
      </c>
      <c r="AB33" s="107" t="n">
        <f aca="false">$K$19</f>
        <v>1</v>
      </c>
      <c r="AC33" s="743"/>
      <c r="AD33" s="107" t="n">
        <f aca="false">IF(AND($AF$16,$AD$5=$AD$6,$AD$5=$AD$7,$AD$5&lt;&gt;$AD$4),W33,0)</f>
        <v>0</v>
      </c>
      <c r="AE33" s="107" t="str">
        <f aca="false">IF(AD33&gt;0,Y33,"")</f>
        <v/>
      </c>
    </row>
    <row r="34" customFormat="false" ht="14.25" hidden="false" customHeight="true" outlineLevel="0" collapsed="false">
      <c r="O34" s="107" t="s">
        <v>59</v>
      </c>
      <c r="P34" s="125" t="str">
        <f aca="false">$P$6</f>
        <v>Austria</v>
      </c>
      <c r="Q34" s="107" t="n">
        <f aca="false">SUMIFS($H$4:$H$9,$B$4:$B$9,$P34,$D$4:$D$9,"&lt;&gt;"&amp;$P$36)+SUMIFS($I$4:$I$9,$B$4:$B$9,"&lt;&gt;"&amp;$P$36,$D$4:$D$9,$P34)</f>
        <v>0</v>
      </c>
      <c r="R34" s="107" t="n">
        <f aca="false">S34-T34</f>
        <v>-5</v>
      </c>
      <c r="S34" s="107" t="n">
        <f aca="false">SUMIFS($E$4:$E$9,$B$4:$B$9,$P34,$D$4:$D$9,"&lt;&gt;"&amp;$P$36)+SUMIFS($G$4:$G$9,$B$4:$B$9,"&lt;&gt;"&amp;$P$36,$D$4:$D$9,$P34)</f>
        <v>1</v>
      </c>
      <c r="T34" s="107" t="n">
        <f aca="false">SUMIFS($G$4:$G$9,$B$4:$B$9,$P34,$D$4:$D$9,"&lt;&gt;"&amp;$P$36)+SUMIFS($E$4:$E$9,$B$4:$B$9,"&lt;&gt;"&amp;$P$36,$D$4:$D$9,$P34)</f>
        <v>6</v>
      </c>
      <c r="U34" s="107"/>
      <c r="V34" s="763" t="n">
        <f aca="false">Q34*FactorPts+(GDzero+R34)*FactorGD+S34*FactorFor</f>
        <v>45010</v>
      </c>
      <c r="W34" s="107" t="n">
        <f aca="false">RANK(V34,V$33:V$35,1)</f>
        <v>1</v>
      </c>
      <c r="X34" s="107" t="n">
        <f aca="false">IF(AND($Q$5=$Q$6,$Q$5=$Q$7,$Q$5&lt;&gt;$Q$4),W34,0)</f>
        <v>0</v>
      </c>
      <c r="Y34" s="107" t="str">
        <f aca="false">IF(AND(V34=V33,V34&lt;&gt;V35),IF(AA34&gt;AA33,3,IF(AA34=AA33,1,0)),IF(AND(V34=V35,V34&lt;&gt;V33),IF(AC34&gt;AC35,3,IF(AC34=AC35,1,0)),""))</f>
        <v/>
      </c>
      <c r="Z34" s="107" t="str">
        <f aca="false">IF(X34&gt;0,Y34,"")</f>
        <v/>
      </c>
      <c r="AA34" s="769" t="n">
        <f aca="false">$I$20</f>
        <v>0</v>
      </c>
      <c r="AB34" s="107"/>
      <c r="AC34" s="743" t="n">
        <f aca="false">$K$20</f>
        <v>1</v>
      </c>
      <c r="AD34" s="107" t="n">
        <f aca="false">IF(AND($AF$16,$AD$5=$AD$6,$AD$5=$AD$7,$AD$5&lt;&gt;$AD$4),W34,0)</f>
        <v>0</v>
      </c>
      <c r="AE34" s="107" t="str">
        <f aca="false">IF(AD34&gt;0,Y34,"")</f>
        <v/>
      </c>
    </row>
    <row r="35" customFormat="false" ht="14.25" hidden="false" customHeight="true" outlineLevel="0" collapsed="false">
      <c r="O35" s="107" t="s">
        <v>75</v>
      </c>
      <c r="P35" s="125" t="str">
        <f aca="false">$P$7</f>
        <v>France</v>
      </c>
      <c r="Q35" s="107" t="n">
        <f aca="false">SUMIFS($H$4:$H$9,$B$4:$B$9,$P35,$D$4:$D$9,"&lt;&gt;"&amp;$P$36)+SUMIFS($I$4:$I$9,$B$4:$B$9,"&lt;&gt;"&amp;$P$36,$D$4:$D$9,$P35)</f>
        <v>6</v>
      </c>
      <c r="R35" s="107" t="n">
        <f aca="false">S35-T35</f>
        <v>5</v>
      </c>
      <c r="S35" s="107" t="n">
        <f aca="false">SUMIFS($E$4:$E$9,$B$4:$B$9,$P35,$D$4:$D$9,"&lt;&gt;"&amp;$P$36)+SUMIFS($G$4:$G$9,$B$4:$B$9,"&lt;&gt;"&amp;$P$36,$D$4:$D$9,$P35)</f>
        <v>7</v>
      </c>
      <c r="T35" s="107" t="n">
        <f aca="false">SUMIFS($G$4:$G$9,$B$4:$B$9,$P35,$D$4:$D$9,"&lt;&gt;"&amp;$P$36)+SUMIFS($E$4:$E$9,$B$4:$B$9,"&lt;&gt;"&amp;$P$36,$D$4:$D$9,$P35)</f>
        <v>2</v>
      </c>
      <c r="U35" s="107"/>
      <c r="V35" s="763" t="n">
        <f aca="false">Q35*FactorPts+(GDzero+R35)*FactorGD+S35*FactorFor</f>
        <v>60055070</v>
      </c>
      <c r="W35" s="107" t="n">
        <f aca="false">RANK(V35,V$33:V$35,1)</f>
        <v>3</v>
      </c>
      <c r="X35" s="107" t="n">
        <f aca="false">IF(AND($Q$5=$Q$6,$Q$5=$Q$7,$Q$5&lt;&gt;$Q$4),W35,0)</f>
        <v>0</v>
      </c>
      <c r="Y35" s="107" t="str">
        <f aca="false">IF(AND(V35=V33,V35&lt;&gt;V34),IF(AB35&gt;AB33,3,IF(AB35=AB33,1,0)),IF(AND(V35=V34,V35&lt;&gt;V33),IF(AC35&gt;AC34,3,IF(AC35=AC34,1,0)),""))</f>
        <v/>
      </c>
      <c r="Z35" s="107" t="str">
        <f aca="false">IF(X35&gt;0,Y35,"")</f>
        <v/>
      </c>
      <c r="AA35" s="777"/>
      <c r="AB35" s="750" t="n">
        <f aca="false">$I$21</f>
        <v>3</v>
      </c>
      <c r="AC35" s="752" t="n">
        <f aca="false">$J$21</f>
        <v>4</v>
      </c>
      <c r="AD35" s="107" t="n">
        <f aca="false">IF(AND($AF$16,$AD$5=$AD$6,$AD$5=$AD$7,$AD$5&lt;&gt;$AD$4),W35,0)</f>
        <v>0</v>
      </c>
      <c r="AE35" s="107" t="str">
        <f aca="false">IF(AD35&gt;0,Y35,"")</f>
        <v/>
      </c>
    </row>
    <row r="36" customFormat="false" ht="14.25" hidden="false" customHeight="true" outlineLevel="0" collapsed="false">
      <c r="O36" s="107"/>
      <c r="P36" s="773" t="str">
        <f aca="false">$P$4</f>
        <v>Poland</v>
      </c>
      <c r="Q36" s="107"/>
      <c r="R36" s="107"/>
      <c r="S36" s="107"/>
      <c r="T36" s="107"/>
      <c r="U36" s="107"/>
    </row>
    <row r="37" customFormat="false" ht="14.25" hidden="false" customHeight="true" outlineLevel="0" collapsed="false">
      <c r="O37" s="107"/>
    </row>
    <row r="38" customFormat="false" ht="14.25" hidden="false" customHeight="true" outlineLevel="0" collapsed="false">
      <c r="O38" s="107"/>
    </row>
    <row r="39" customFormat="false" ht="14.25" hidden="false" customHeight="true" outlineLevel="0" collapsed="false">
      <c r="O39" s="107"/>
    </row>
    <row r="40" customFormat="false" ht="14.25" hidden="false" customHeight="true" outlineLevel="0" collapsed="false">
      <c r="O40" s="107"/>
    </row>
    <row r="41" customFormat="false" ht="14.25" hidden="false" customHeight="true" outlineLevel="0" collapsed="false">
      <c r="O41" s="107"/>
    </row>
    <row r="42" customFormat="false" ht="14.25" hidden="false" customHeight="true" outlineLevel="0" collapsed="false">
      <c r="O42" s="107"/>
    </row>
    <row r="43" customFormat="false" ht="14.25" hidden="false" customHeight="true" outlineLevel="0" collapsed="false">
      <c r="O43" s="107"/>
    </row>
    <row r="44" customFormat="false" ht="14.25" hidden="false" customHeight="true" outlineLevel="0" collapsed="false">
      <c r="O44" s="107"/>
    </row>
    <row r="45" customFormat="false" ht="14.25" hidden="false" customHeight="true" outlineLevel="0" collapsed="false">
      <c r="O45" s="107"/>
    </row>
    <row r="46" customFormat="false" ht="14.25" hidden="false" customHeight="true" outlineLevel="0" collapsed="false">
      <c r="O46" s="107"/>
    </row>
    <row r="47" customFormat="false" ht="14.25" hidden="false" customHeight="true" outlineLevel="0" collapsed="false">
      <c r="O47" s="107"/>
    </row>
    <row r="48" customFormat="false" ht="14.25" hidden="false" customHeight="true" outlineLevel="0" collapsed="false">
      <c r="O48" s="107"/>
    </row>
    <row r="49" customFormat="false" ht="14.25" hidden="false" customHeight="true" outlineLevel="0" collapsed="false">
      <c r="O49" s="107"/>
    </row>
    <row r="50" customFormat="false" ht="14.25" hidden="false" customHeight="true" outlineLevel="0" collapsed="false">
      <c r="O50" s="107"/>
    </row>
    <row r="51" customFormat="false" ht="14.25" hidden="false" customHeight="true" outlineLevel="0" collapsed="false">
      <c r="O51" s="107"/>
    </row>
    <row r="52" customFormat="false" ht="14.25" hidden="false" customHeight="true" outlineLevel="0" collapsed="false">
      <c r="O52" s="107"/>
    </row>
    <row r="53" customFormat="false" ht="14.25" hidden="false" customHeight="true" outlineLevel="0" collapsed="false">
      <c r="O53" s="107"/>
    </row>
    <row r="54" customFormat="false" ht="14.25" hidden="false" customHeight="true" outlineLevel="0" collapsed="false">
      <c r="O54" s="107"/>
    </row>
    <row r="55" customFormat="false" ht="14.25" hidden="false" customHeight="true" outlineLevel="0" collapsed="false">
      <c r="O55" s="107"/>
    </row>
    <row r="56" customFormat="false" ht="14.25" hidden="false" customHeight="true" outlineLevel="0" collapsed="false">
      <c r="O56" s="107"/>
    </row>
    <row r="57" customFormat="false" ht="14.25" hidden="false" customHeight="true" outlineLevel="0" collapsed="false">
      <c r="O57" s="107"/>
    </row>
    <row r="58" customFormat="false" ht="14.25" hidden="false" customHeight="true" outlineLevel="0" collapsed="false">
      <c r="O58" s="107"/>
    </row>
    <row r="59" customFormat="false" ht="14.25" hidden="false" customHeight="true" outlineLevel="0" collapsed="false">
      <c r="O59" s="107"/>
    </row>
    <row r="60" customFormat="false" ht="14.25" hidden="false" customHeight="true" outlineLevel="0" collapsed="false">
      <c r="O60" s="107"/>
    </row>
    <row r="61" customFormat="false" ht="14.25" hidden="false" customHeight="true" outlineLevel="0" collapsed="false">
      <c r="O61" s="107"/>
    </row>
    <row r="62" customFormat="false" ht="14.25" hidden="false" customHeight="true" outlineLevel="0" collapsed="false">
      <c r="O62" s="107"/>
    </row>
    <row r="63" customFormat="false" ht="14.25" hidden="false" customHeight="true" outlineLevel="0" collapsed="false">
      <c r="O63" s="107"/>
    </row>
    <row r="64" customFormat="false" ht="14.25" hidden="false" customHeight="true" outlineLevel="0" collapsed="false">
      <c r="O64" s="107"/>
    </row>
    <row r="65" customFormat="false" ht="14.25" hidden="false" customHeight="true" outlineLevel="0" collapsed="false">
      <c r="O65" s="107"/>
    </row>
    <row r="66" customFormat="false" ht="14.25" hidden="false" customHeight="true" outlineLevel="0" collapsed="false">
      <c r="O66" s="107"/>
    </row>
    <row r="67" customFormat="false" ht="14.25" hidden="false" customHeight="true" outlineLevel="0" collapsed="false">
      <c r="O67" s="107"/>
    </row>
    <row r="68" customFormat="false" ht="14.25" hidden="false" customHeight="true" outlineLevel="0" collapsed="false">
      <c r="O68" s="107"/>
    </row>
    <row r="69" customFormat="false" ht="14.25" hidden="false" customHeight="true" outlineLevel="0" collapsed="false">
      <c r="O69" s="107"/>
    </row>
    <row r="70" customFormat="false" ht="14.25" hidden="false" customHeight="true" outlineLevel="0" collapsed="false">
      <c r="O70" s="107"/>
    </row>
    <row r="71" customFormat="false" ht="14.25" hidden="false" customHeight="true" outlineLevel="0" collapsed="false">
      <c r="O71" s="107"/>
    </row>
    <row r="72" customFormat="false" ht="14.25" hidden="false" customHeight="true" outlineLevel="0" collapsed="false">
      <c r="O72" s="107"/>
    </row>
    <row r="73" customFormat="false" ht="14.25" hidden="false" customHeight="true" outlineLevel="0" collapsed="false">
      <c r="O73" s="107"/>
    </row>
    <row r="74" customFormat="false" ht="14.25" hidden="false" customHeight="true" outlineLevel="0" collapsed="false">
      <c r="O74" s="107"/>
    </row>
    <row r="75" customFormat="false" ht="14.25" hidden="false" customHeight="true" outlineLevel="0" collapsed="false">
      <c r="O75" s="107"/>
    </row>
    <row r="76" customFormat="false" ht="14.25" hidden="false" customHeight="true" outlineLevel="0" collapsed="false">
      <c r="O76" s="107"/>
    </row>
    <row r="77" customFormat="false" ht="14.25" hidden="false" customHeight="true" outlineLevel="0" collapsed="false">
      <c r="O77" s="107"/>
    </row>
    <row r="78" customFormat="false" ht="14.25" hidden="false" customHeight="true" outlineLevel="0" collapsed="false">
      <c r="O78" s="107"/>
    </row>
    <row r="79" customFormat="false" ht="14.25" hidden="false" customHeight="true" outlineLevel="0" collapsed="false">
      <c r="O79" s="107"/>
    </row>
    <row r="80" customFormat="false" ht="14.25" hidden="false" customHeight="true" outlineLevel="0" collapsed="false">
      <c r="O80" s="107"/>
    </row>
    <row r="81" customFormat="false" ht="14.25" hidden="false" customHeight="true" outlineLevel="0" collapsed="false">
      <c r="O81" s="107"/>
    </row>
    <row r="82" customFormat="false" ht="14.25" hidden="false" customHeight="true" outlineLevel="0" collapsed="false">
      <c r="O82" s="107"/>
    </row>
    <row r="83" customFormat="false" ht="14.25" hidden="false" customHeight="true" outlineLevel="0" collapsed="false">
      <c r="O83" s="107"/>
    </row>
    <row r="84" customFormat="false" ht="14.25" hidden="false" customHeight="true" outlineLevel="0" collapsed="false">
      <c r="O84" s="107"/>
    </row>
    <row r="85" customFormat="false" ht="14.25" hidden="false" customHeight="true" outlineLevel="0" collapsed="false">
      <c r="O85" s="107"/>
    </row>
    <row r="86" customFormat="false" ht="14.25" hidden="false" customHeight="true" outlineLevel="0" collapsed="false">
      <c r="O86" s="107"/>
    </row>
    <row r="87" customFormat="false" ht="14.25" hidden="false" customHeight="true" outlineLevel="0" collapsed="false">
      <c r="O87" s="107"/>
    </row>
    <row r="88" customFormat="false" ht="14.25" hidden="false" customHeight="true" outlineLevel="0" collapsed="false">
      <c r="O88" s="107"/>
    </row>
    <row r="89" customFormat="false" ht="14.25" hidden="false" customHeight="true" outlineLevel="0" collapsed="false">
      <c r="O89" s="107"/>
    </row>
    <row r="90" customFormat="false" ht="14.25" hidden="false" customHeight="true" outlineLevel="0" collapsed="false">
      <c r="O90" s="107"/>
    </row>
    <row r="91" customFormat="false" ht="14.25" hidden="false" customHeight="true" outlineLevel="0" collapsed="false">
      <c r="O91" s="107"/>
    </row>
    <row r="92" customFormat="false" ht="14.25" hidden="false" customHeight="true" outlineLevel="0" collapsed="false">
      <c r="O92" s="107"/>
    </row>
    <row r="93" customFormat="false" ht="14.25" hidden="false" customHeight="true" outlineLevel="0" collapsed="false">
      <c r="O93" s="107"/>
    </row>
    <row r="94" customFormat="false" ht="14.25" hidden="false" customHeight="true" outlineLevel="0" collapsed="false">
      <c r="O94" s="107"/>
    </row>
    <row r="95" customFormat="false" ht="14.25" hidden="false" customHeight="true" outlineLevel="0" collapsed="false">
      <c r="O95" s="107"/>
    </row>
    <row r="96" customFormat="false" ht="14.25" hidden="false" customHeight="true" outlineLevel="0" collapsed="false">
      <c r="O96" s="107"/>
    </row>
    <row r="97" customFormat="false" ht="14.25" hidden="false" customHeight="true" outlineLevel="0" collapsed="false">
      <c r="O97" s="107"/>
    </row>
    <row r="98" customFormat="false" ht="14.25" hidden="false" customHeight="true" outlineLevel="0" collapsed="false">
      <c r="O98" s="107"/>
    </row>
    <row r="99" customFormat="false" ht="14.25" hidden="false" customHeight="true" outlineLevel="0" collapsed="false">
      <c r="O99" s="107"/>
    </row>
    <row r="100" customFormat="false" ht="14.25" hidden="false" customHeight="true" outlineLevel="0" collapsed="false">
      <c r="O100" s="107"/>
    </row>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2.25"/>
    <col collapsed="false" customWidth="true" hidden="false" outlineLevel="0" max="2" min="2" style="1" width="13.76"/>
    <col collapsed="false" customWidth="true" hidden="false" outlineLevel="0" max="3" min="3" style="1" width="4.38"/>
    <col collapsed="false" customWidth="true" hidden="false" outlineLevel="0" max="4" min="4" style="1" width="14.13"/>
    <col collapsed="false" customWidth="true" hidden="false" outlineLevel="0" max="5" min="5" style="1" width="5.13"/>
    <col collapsed="false" customWidth="true" hidden="false" outlineLevel="0" max="6" min="6" style="1" width="3.63"/>
    <col collapsed="false" customWidth="true" hidden="false" outlineLevel="0" max="7" min="7" style="1" width="4.63"/>
    <col collapsed="false" customWidth="true" hidden="false" outlineLevel="0" max="9" min="8" style="1" width="5"/>
    <col collapsed="false" customWidth="true" hidden="false" outlineLevel="0" max="10" min="10" style="1" width="4.88"/>
    <col collapsed="false" customWidth="true" hidden="false" outlineLevel="0" max="11" min="11" style="1" width="5.26"/>
    <col collapsed="false" customWidth="true" hidden="false" outlineLevel="0" max="13" min="12" style="1" width="6.25"/>
    <col collapsed="false" customWidth="true" hidden="false" outlineLevel="0" max="14" min="14" style="1" width="3.13"/>
    <col collapsed="false" customWidth="true" hidden="false" outlineLevel="0" max="15" min="15" style="1" width="4.38"/>
    <col collapsed="false" customWidth="true" hidden="false" outlineLevel="0" max="16" min="16" style="1" width="14"/>
    <col collapsed="false" customWidth="true" hidden="false" outlineLevel="0" max="17" min="17" style="1" width="7.25"/>
    <col collapsed="false" customWidth="true" hidden="false" outlineLevel="0" max="18" min="18" style="1" width="5.75"/>
    <col collapsed="false" customWidth="true" hidden="false" outlineLevel="0" max="19" min="19" style="1" width="7.25"/>
    <col collapsed="false" customWidth="true" hidden="false" outlineLevel="0" max="20" min="20" style="1" width="8.25"/>
    <col collapsed="false" customWidth="true" hidden="false" outlineLevel="0" max="21" min="21" style="1" width="5.88"/>
    <col collapsed="false" customWidth="true" hidden="false" outlineLevel="0" max="22" min="22" style="1" width="20.75"/>
    <col collapsed="false" customWidth="true" hidden="false" outlineLevel="0" max="23" min="23" style="1" width="10.75"/>
    <col collapsed="false" customWidth="true" hidden="false" outlineLevel="0" max="25" min="24" style="1" width="10.88"/>
    <col collapsed="false" customWidth="true" hidden="false" outlineLevel="0" max="26" min="26" style="1" width="13"/>
    <col collapsed="false" customWidth="true" hidden="false" outlineLevel="0" max="27" min="27" style="1" width="12.25"/>
    <col collapsed="false" customWidth="true" hidden="false" outlineLevel="0" max="30" min="28" style="1" width="10.88"/>
    <col collapsed="false" customWidth="true" hidden="false" outlineLevel="0" max="31" min="31" style="1" width="7.87"/>
    <col collapsed="false" customWidth="true" hidden="false" outlineLevel="0" max="32" min="32" style="1" width="8.39"/>
    <col collapsed="false" customWidth="true" hidden="false" outlineLevel="0" max="33" min="33" style="1" width="10.88"/>
  </cols>
  <sheetData>
    <row r="1" customFormat="false" ht="14.25" hidden="false" customHeight="true" outlineLevel="0" collapsed="false">
      <c r="A1" s="717"/>
      <c r="B1" s="718" t="str">
        <f aca="false">VLOOKUP($Q$1,References!$B$5:$D$10,2,0)</f>
        <v>N</v>
      </c>
      <c r="D1" s="718" t="str">
        <f aca="false">VLOOKUP($Q$1,References!$B$5:$D$10,3,0)</f>
        <v>O</v>
      </c>
      <c r="O1" s="107"/>
      <c r="P1" s="719" t="s">
        <v>603</v>
      </c>
      <c r="Q1" s="720" t="s">
        <v>63</v>
      </c>
    </row>
    <row r="2" customFormat="false" ht="8.25" hidden="false" customHeight="true" outlineLevel="0" collapsed="false">
      <c r="O2" s="107"/>
    </row>
    <row r="3" customFormat="false" ht="14.25" hidden="false" customHeight="true" outlineLevel="0" collapsed="false">
      <c r="B3" s="598" t="s">
        <v>1770</v>
      </c>
      <c r="C3" s="598"/>
      <c r="D3" s="598"/>
      <c r="E3" s="598" t="s">
        <v>54</v>
      </c>
      <c r="F3" s="598"/>
      <c r="G3" s="598"/>
      <c r="H3" s="598" t="s">
        <v>70</v>
      </c>
      <c r="I3" s="598"/>
      <c r="J3" s="598" t="s">
        <v>1771</v>
      </c>
      <c r="K3" s="598"/>
      <c r="L3" s="598"/>
      <c r="M3" s="598" t="s">
        <v>1772</v>
      </c>
      <c r="N3" s="600"/>
      <c r="O3" s="596"/>
      <c r="P3" s="597"/>
      <c r="Q3" s="598" t="s">
        <v>70</v>
      </c>
      <c r="R3" s="598" t="s">
        <v>71</v>
      </c>
      <c r="S3" s="598" t="s">
        <v>72</v>
      </c>
      <c r="T3" s="598" t="s">
        <v>73</v>
      </c>
      <c r="U3" s="598" t="s">
        <v>632</v>
      </c>
      <c r="V3" s="598" t="s">
        <v>1690</v>
      </c>
      <c r="W3" s="598" t="s">
        <v>69</v>
      </c>
      <c r="X3" s="598" t="s">
        <v>1773</v>
      </c>
      <c r="Y3" s="598" t="s">
        <v>1774</v>
      </c>
      <c r="Z3" s="598" t="s">
        <v>1775</v>
      </c>
      <c r="AA3" s="598" t="s">
        <v>1776</v>
      </c>
      <c r="AB3" s="598" t="s">
        <v>1691</v>
      </c>
      <c r="AC3" s="598" t="s">
        <v>1777</v>
      </c>
      <c r="AD3" s="598" t="s">
        <v>1778</v>
      </c>
      <c r="AE3" s="598" t="s">
        <v>1779</v>
      </c>
      <c r="AF3" s="598" t="s">
        <v>1692</v>
      </c>
    </row>
    <row r="4" customFormat="false" ht="14.25" hidden="false" customHeight="true" outlineLevel="0" collapsed="false">
      <c r="B4" s="721" t="str">
        <f aca="true">INDIRECT("'"&amp;References!$A$1&amp;"'!"&amp;$B$1&amp;References!$G5)</f>
        <v>Romania</v>
      </c>
      <c r="C4" s="722" t="s">
        <v>74</v>
      </c>
      <c r="D4" s="723" t="str">
        <f aca="true">INDIRECT("'"&amp;References!$A$1&amp;"'!"&amp;$D$1&amp;References!$G5)</f>
        <v>Ukraine</v>
      </c>
      <c r="E4" s="721" t="n">
        <f aca="true">IF(OR(INDIRECT("'"&amp;References!$A$1&amp;"'!"&amp;$B$1&amp;References!$H5)="",INDIRECT("'"&amp;References!$A$1&amp;"'!"&amp;$D$1&amp;References!$H5)=""),"",INDIRECT("'"&amp;References!$A$1&amp;"'!"&amp;$B$1&amp;References!$H5))</f>
        <v>0</v>
      </c>
      <c r="F4" s="722" t="s">
        <v>74</v>
      </c>
      <c r="G4" s="724" t="n">
        <f aca="true">IF(OR(INDIRECT("'"&amp;References!$A$1&amp;"'!"&amp;$B$1&amp;References!$H5)="",INDIRECT("'"&amp;References!$A$1&amp;"'!"&amp;$D$1&amp;References!$H5)=""),"",INDIRECT("'"&amp;References!$A$1&amp;"'!"&amp;$D$1&amp;References!$H5))</f>
        <v>1</v>
      </c>
      <c r="H4" s="107" t="n">
        <f aca="false">IF($M4&gt;0,IF($E4&gt;$G4,3,IF($E4=$G4,1,0)),0)</f>
        <v>0</v>
      </c>
      <c r="I4" s="107" t="n">
        <f aca="false">IF($M4&gt;0,IF($E4&lt;$G4,3,IF($E4=$G4,1,0)),0)</f>
        <v>3</v>
      </c>
      <c r="L4" s="33"/>
      <c r="M4" s="107" t="n">
        <f aca="false">IF(AND($E4&lt;&gt;"",$G4&lt;&gt;""),1,0)</f>
        <v>1</v>
      </c>
      <c r="N4" s="107"/>
      <c r="O4" s="107" t="s">
        <v>58</v>
      </c>
      <c r="P4" s="725" t="str">
        <f aca="false">VLOOKUP($Q$1&amp;ROW($A1),Groups!$B$7:$D$35,3,0)</f>
        <v>Belgium</v>
      </c>
      <c r="Q4" s="107" t="n">
        <f aca="false">SUMIF($B$4:$B$9,P4,$H$4:$H$9)+SUMIF($D$4:$D$9,P4,$I$4:$I$9)</f>
        <v>9</v>
      </c>
      <c r="R4" s="107" t="n">
        <f aca="false">S4-T4</f>
        <v>7</v>
      </c>
      <c r="S4" s="107" t="n">
        <f aca="false">SUMIF($B$4:$B$9,$P4,$E$4:$E$9)+SUMIF($D$4:$D$9,$P4,$G$4:$G$9)</f>
        <v>7</v>
      </c>
      <c r="T4" s="107" t="n">
        <f aca="false">SUMIF($B$4:$B$9,$P4,$G$4:$G$9)+SUMIF($D$4:$D$9,$P4,$E$4:$E$9)</f>
        <v>0</v>
      </c>
      <c r="U4" s="107" t="n">
        <f aca="false">COUNTIFS($B$4:$B$9,$P4,$H$4:$H$9,"=3")+COUNTIFS($D$4:$D$9,$P4,$I$4:$I$9,"=3")</f>
        <v>3</v>
      </c>
      <c r="V4" s="726" t="n">
        <f aca="false">$Q4*FactorPts+(GDzero+$R4)*FactorGD+$S4*FactorFor+$U4*FactorWins+$W4*FactorDirC3+$X4*FactorDirC2+$Y4*FactorDirC43+$Z4*FactorDirC42+$AA4*FactorDirC42+$AB4*FactorFairPlay+$AE4*FactorPenalty+(100-$AF4)*($M$10&gt;0)*FactorRank+(8-ROW())*FactorRow</f>
        <v>90057070.0030964</v>
      </c>
      <c r="W4" s="107" t="n">
        <f aca="false">SUMIFS($X$18:$X$35,$P$18:$P$35,$P4)</f>
        <v>0</v>
      </c>
      <c r="X4" s="107" t="n">
        <f aca="false">IF($L18="",0,$L18)+SUMIFS($Z$18:$Z$35,$P$18:$P$35,$P4)</f>
        <v>0</v>
      </c>
      <c r="Y4" s="125" t="n">
        <f aca="false">SUMIFS($AD$18:$AD$35,$P$18:$P$35,$P4)</f>
        <v>0</v>
      </c>
      <c r="Z4" s="125" t="n">
        <f aca="false">SUMIFS($AE$18:$AE$35,$P$18:$P$35,$P4)</f>
        <v>0</v>
      </c>
      <c r="AA4" s="107" t="n">
        <f aca="false">IF($M18="",0,$M18)</f>
        <v>0</v>
      </c>
      <c r="AB4" s="107" t="n">
        <f aca="false">SUMIFS(FairPlayPoints1,FairPlayTeams1,$P4)+SUMIFS(FairPlayPoints2,FairPlayTeams2,$P4)</f>
        <v>0</v>
      </c>
      <c r="AC4" s="727" t="b">
        <f aca="false">(Q4+T4&gt;0)</f>
        <v>1</v>
      </c>
      <c r="AD4" s="728" t="n">
        <f aca="false">$Q4*FactorPts+(GDzero+$R4)*FactorGD+$S4*FactorFor</f>
        <v>90057070</v>
      </c>
      <c r="AE4" s="107" t="n">
        <f aca="false">IF(OR(AND($Y$11&gt;0,OR(AND($B$8=$P4,$J$8&gt;$L$8),AND($D$8=$P4,$J$8&lt;$L$8))),AND($Y$12&gt;0,OR(AND($B$9=$P4,$J$9&gt;$L$9),AND($D$9=$P4,$J$9&lt;$L$9)))),1,0)</f>
        <v>0</v>
      </c>
      <c r="AF4" s="107" t="n">
        <f aca="false" t="array" ref="AF4:AF4">INDEX(Language!$D$5:$D$63,MATCH($P4,Language!$E$5:$E$63,0),1)</f>
        <v>4</v>
      </c>
      <c r="AG4" s="107"/>
    </row>
    <row r="5" customFormat="false" ht="14.25" hidden="false" customHeight="true" outlineLevel="0" collapsed="false">
      <c r="B5" s="721" t="str">
        <f aca="true">INDIRECT("'"&amp;References!$A$1&amp;"'!"&amp;$B$1&amp;References!$G6)</f>
        <v>Belgium</v>
      </c>
      <c r="C5" s="722" t="s">
        <v>74</v>
      </c>
      <c r="D5" s="723" t="str">
        <f aca="true">INDIRECT("'"&amp;References!$A$1&amp;"'!"&amp;$D$1&amp;References!$G6)</f>
        <v>Slovakia</v>
      </c>
      <c r="E5" s="721" t="n">
        <f aca="true">IF(OR(INDIRECT("'"&amp;References!$A$1&amp;"'!"&amp;$B$1&amp;References!$H6)="",INDIRECT("'"&amp;References!$A$1&amp;"'!"&amp;$D$1&amp;References!$H6)=""),"",INDIRECT("'"&amp;References!$A$1&amp;"'!"&amp;$B$1&amp;References!$H6))</f>
        <v>2</v>
      </c>
      <c r="F5" s="722" t="s">
        <v>74</v>
      </c>
      <c r="G5" s="724" t="n">
        <f aca="true">IF(OR(INDIRECT("'"&amp;References!$A$1&amp;"'!"&amp;$B$1&amp;References!$H6)="",INDIRECT("'"&amp;References!$A$1&amp;"'!"&amp;$D$1&amp;References!$H6)=""),"",INDIRECT("'"&amp;References!$A$1&amp;"'!"&amp;$D$1&amp;References!$H6))</f>
        <v>0</v>
      </c>
      <c r="H5" s="107" t="n">
        <f aca="false">IF($M5&gt;0,IF($E5&gt;$G5,3,IF($E5=$G5,1,0)),0)</f>
        <v>3</v>
      </c>
      <c r="I5" s="107" t="n">
        <f aca="false">IF($M5&gt;0,IF($E5&lt;$G5,3,IF($E5=$G5,1,0)),0)</f>
        <v>0</v>
      </c>
      <c r="L5" s="33"/>
      <c r="M5" s="107" t="n">
        <f aca="false">IF(AND($E5&lt;&gt;"",$G5&lt;&gt;""),1,0)</f>
        <v>1</v>
      </c>
      <c r="N5" s="107"/>
      <c r="O5" s="107" t="s">
        <v>59</v>
      </c>
      <c r="P5" s="725" t="str">
        <f aca="false">VLOOKUP($Q$1&amp;ROW($A2),Groups!$B$7:$D$35,3,0)</f>
        <v>Slovakia</v>
      </c>
      <c r="Q5" s="107" t="n">
        <f aca="false">SUMIF($B$4:$B$9,P5,$H$4:$H$9)+SUMIF($D$4:$D$9,P5,$I$4:$I$9)</f>
        <v>0</v>
      </c>
      <c r="R5" s="107" t="n">
        <f aca="false">S5-T5</f>
        <v>-4</v>
      </c>
      <c r="S5" s="107" t="n">
        <f aca="false">SUMIF($B$4:$B$9,$P5,$E$4:$E$9)+SUMIF($D$4:$D$9,$P5,$G$4:$G$9)</f>
        <v>1</v>
      </c>
      <c r="T5" s="107" t="n">
        <f aca="false">SUMIF($B$4:$B$9,$P5,$G$4:$G$9)+SUMIF($D$4:$D$9,$P5,$E$4:$E$9)</f>
        <v>5</v>
      </c>
      <c r="U5" s="107" t="n">
        <f aca="false">COUNTIFS($B$4:$B$9,$P5,$H$4:$H$9,"=3")+COUNTIFS($D$4:$D$9,$P5,$I$4:$I$9,"=3")</f>
        <v>0</v>
      </c>
      <c r="V5" s="726" t="n">
        <f aca="false">$Q5*FactorPts+(GDzero+$R5)*FactorGD+$S5*FactorFor+$U5*FactorWins+$W5*FactorDirC3+$X5*FactorDirC2+$Y5*FactorDirC43+$Z5*FactorDirC42+$AA5*FactorDirC42+$AB5*FactorFairPlay+$AE5*FactorPenalty+(100-$AF5)*($M$10&gt;0)*FactorRank+(8-ROW())*FactorRow</f>
        <v>46010.0000843</v>
      </c>
      <c r="W5" s="107" t="n">
        <f aca="false">SUMIFS($X$18:$X$35,$P$18:$P$35,$P5)</f>
        <v>0</v>
      </c>
      <c r="X5" s="107" t="n">
        <f aca="false">IF($L19="",0,$L19)+SUMIFS($Z$18:$Z$35,$P$18:$P$35,$P5)</f>
        <v>0</v>
      </c>
      <c r="Y5" s="125" t="n">
        <f aca="false">SUMIFS($AD$18:$AD$35,$P$18:$P$35,$P5)</f>
        <v>0</v>
      </c>
      <c r="Z5" s="125" t="n">
        <f aca="false">SUMIFS($AE$18:$AE$35,$P$18:$P$35,$P5)</f>
        <v>0</v>
      </c>
      <c r="AA5" s="107" t="n">
        <f aca="false">IF($M19="",0,$M19)</f>
        <v>0</v>
      </c>
      <c r="AB5" s="107" t="n">
        <f aca="false">SUMIFS(FairPlayPoints1,FairPlayTeams1,$P5)+SUMIFS(FairPlayPoints2,FairPlayTeams2,$P5)</f>
        <v>0</v>
      </c>
      <c r="AC5" s="727" t="b">
        <f aca="false">(Q5+T5&gt;0)</f>
        <v>1</v>
      </c>
      <c r="AD5" s="728" t="n">
        <f aca="false">$Q5*FactorPts+(GDzero+$R5)*FactorGD+$S5*FactorFor</f>
        <v>46010</v>
      </c>
      <c r="AE5" s="107" t="n">
        <f aca="false">IF(OR(AND($Y$11&gt;0,OR(AND($B$8=$P5,$J$8&gt;$L$8),AND($D$8=$P5,$J$8&lt;$L$8))),AND($Y$12&gt;0,OR(AND($B$9=$P5,$J$9&gt;$L$9),AND($D$9=$P5,$J$9&lt;$L$9)))),1,0)</f>
        <v>0</v>
      </c>
      <c r="AF5" s="107" t="n">
        <f aca="false" t="array" ref="AF5:AF5">INDEX(Language!$D$5:$D$63,MATCH($P5,Language!$E$5:$E$63,0),1)</f>
        <v>16</v>
      </c>
    </row>
    <row r="6" customFormat="false" ht="14.25" hidden="false" customHeight="true" outlineLevel="0" collapsed="false">
      <c r="B6" s="721" t="str">
        <f aca="true">INDIRECT("'"&amp;References!$A$1&amp;"'!"&amp;$B$1&amp;References!$G7)</f>
        <v>Slovakia</v>
      </c>
      <c r="C6" s="722" t="s">
        <v>74</v>
      </c>
      <c r="D6" s="723" t="str">
        <f aca="true">INDIRECT("'"&amp;References!$A$1&amp;"'!"&amp;$D$1&amp;References!$G7)</f>
        <v>Ukraine</v>
      </c>
      <c r="E6" s="721" t="n">
        <f aca="true">IF(OR(INDIRECT("'"&amp;References!$A$1&amp;"'!"&amp;$B$1&amp;References!$H7)="",INDIRECT("'"&amp;References!$A$1&amp;"'!"&amp;$D$1&amp;References!$H7)=""),"",INDIRECT("'"&amp;References!$A$1&amp;"'!"&amp;$B$1&amp;References!$H7))</f>
        <v>1</v>
      </c>
      <c r="F6" s="722" t="s">
        <v>74</v>
      </c>
      <c r="G6" s="724" t="n">
        <f aca="true">IF(OR(INDIRECT("'"&amp;References!$A$1&amp;"'!"&amp;$B$1&amp;References!$H7)="",INDIRECT("'"&amp;References!$A$1&amp;"'!"&amp;$D$1&amp;References!$H7)=""),"",INDIRECT("'"&amp;References!$A$1&amp;"'!"&amp;$D$1&amp;References!$H7))</f>
        <v>2</v>
      </c>
      <c r="H6" s="107" t="n">
        <f aca="false">IF($M6&gt;0,IF($E6&gt;$G6,3,IF($E6=$G6,1,0)),0)</f>
        <v>0</v>
      </c>
      <c r="I6" s="107" t="n">
        <f aca="false">IF($M6&gt;0,IF($E6&lt;$G6,3,IF($E6=$G6,1,0)),0)</f>
        <v>3</v>
      </c>
      <c r="L6" s="33"/>
      <c r="M6" s="107" t="n">
        <f aca="false">IF(AND($E6&lt;&gt;"",$G6&lt;&gt;""),1,0)</f>
        <v>1</v>
      </c>
      <c r="N6" s="107"/>
      <c r="O6" s="107" t="s">
        <v>75</v>
      </c>
      <c r="P6" s="725" t="str">
        <f aca="false">VLOOKUP($Q$1&amp;ROW($A3),Groups!$B$7:$D$35,3,0)</f>
        <v>Romania</v>
      </c>
      <c r="Q6" s="107" t="n">
        <f aca="false">SUMIF($B$4:$B$9,P6,$H$4:$H$9)+SUMIF($D$4:$D$9,P6,$I$4:$I$9)</f>
        <v>3</v>
      </c>
      <c r="R6" s="107" t="n">
        <f aca="false">S6-T6</f>
        <v>-3</v>
      </c>
      <c r="S6" s="107" t="n">
        <f aca="false">SUMIF($B$4:$B$9,$P6,$E$4:$E$9)+SUMIF($D$4:$D$9,$P6,$G$4:$G$9)</f>
        <v>1</v>
      </c>
      <c r="T6" s="107" t="n">
        <f aca="false">SUMIF($B$4:$B$9,$P6,$G$4:$G$9)+SUMIF($D$4:$D$9,$P6,$E$4:$E$9)</f>
        <v>4</v>
      </c>
      <c r="U6" s="107" t="n">
        <f aca="false">COUNTIFS($B$4:$B$9,$P6,$H$4:$H$9,"=3")+COUNTIFS($D$4:$D$9,$P6,$I$4:$I$9,"=3")</f>
        <v>1</v>
      </c>
      <c r="V6" s="726" t="n">
        <f aca="false">$Q6*FactorPts+(GDzero+$R6)*FactorGD+$S6*FactorFor+$U6*FactorWins+$W6*FactorDirC3+$X6*FactorDirC2+$Y6*FactorDirC43+$Z6*FactorDirC42+$AA6*FactorDirC42+$AB6*FactorFairPlay+$AE6*FactorPenalty+(100-$AF6)*($M$10&gt;0)*FactorRank+(8-ROW())*FactorRow</f>
        <v>30047010.0010922</v>
      </c>
      <c r="W6" s="107" t="n">
        <f aca="false">SUMIFS($X$18:$X$35,$P$18:$P$35,$P6)</f>
        <v>0</v>
      </c>
      <c r="X6" s="107" t="n">
        <f aca="false">IF($L20="",0,$L20)+SUMIFS($Z$18:$Z$35,$P$18:$P$35,$P6)</f>
        <v>0</v>
      </c>
      <c r="Y6" s="125" t="n">
        <f aca="false">SUMIFS($AD$18:$AD$35,$P$18:$P$35,$P6)</f>
        <v>0</v>
      </c>
      <c r="Z6" s="125" t="n">
        <f aca="false">SUMIFS($AE$18:$AE$35,$P$18:$P$35,$P6)</f>
        <v>0</v>
      </c>
      <c r="AA6" s="107" t="n">
        <f aca="false">IF($M20="",0,$M20)</f>
        <v>0</v>
      </c>
      <c r="AB6" s="107" t="n">
        <f aca="false">SUMIFS(FairPlayPoints1,FairPlayTeams1,$P6)+SUMIFS(FairPlayPoints2,FairPlayTeams2,$P6)</f>
        <v>0</v>
      </c>
      <c r="AC6" s="727" t="b">
        <f aca="false">(Q6+T6&gt;0)</f>
        <v>1</v>
      </c>
      <c r="AD6" s="728" t="n">
        <f aca="false">$Q6*FactorPts+(GDzero+$R6)*FactorGD+$S6*FactorFor</f>
        <v>30047010</v>
      </c>
      <c r="AE6" s="107" t="n">
        <f aca="false">IF(OR(AND($Y$11&gt;0,OR(AND($B$8=$P6,$J$8&gt;$L$8),AND($D$8=$P6,$J$8&lt;$L$8))),AND($Y$12&gt;0,OR(AND($B$9=$P6,$J$9&gt;$L$9),AND($D$9=$P6,$J$9&lt;$L$9)))),1,0)</f>
        <v>0</v>
      </c>
      <c r="AF6" s="107" t="n">
        <f aca="false" t="array" ref="AF6:AF6">INDEX(Language!$D$5:$D$63,MATCH($P6,Language!$E$5:$E$63,0),1)</f>
        <v>8</v>
      </c>
    </row>
    <row r="7" customFormat="false" ht="14.25" hidden="false" customHeight="true" outlineLevel="0" collapsed="false">
      <c r="B7" s="721" t="str">
        <f aca="true">INDIRECT("'"&amp;References!$A$1&amp;"'!"&amp;$B$1&amp;References!$G8)</f>
        <v>Belgium</v>
      </c>
      <c r="C7" s="722" t="s">
        <v>74</v>
      </c>
      <c r="D7" s="723" t="str">
        <f aca="true">INDIRECT("'"&amp;References!$A$1&amp;"'!"&amp;$D$1&amp;References!$G8)</f>
        <v>Romania</v>
      </c>
      <c r="E7" s="721" t="n">
        <f aca="true">IF(OR(INDIRECT("'"&amp;References!$A$1&amp;"'!"&amp;$B$1&amp;References!$H8)="",INDIRECT("'"&amp;References!$A$1&amp;"'!"&amp;$D$1&amp;References!$H8)=""),"",INDIRECT("'"&amp;References!$A$1&amp;"'!"&amp;$B$1&amp;References!$H8))</f>
        <v>3</v>
      </c>
      <c r="F7" s="722" t="s">
        <v>74</v>
      </c>
      <c r="G7" s="724" t="n">
        <f aca="true">IF(OR(INDIRECT("'"&amp;References!$A$1&amp;"'!"&amp;$B$1&amp;References!$H8)="",INDIRECT("'"&amp;References!$A$1&amp;"'!"&amp;$D$1&amp;References!$H8)=""),"",INDIRECT("'"&amp;References!$A$1&amp;"'!"&amp;$D$1&amp;References!$H8))</f>
        <v>0</v>
      </c>
      <c r="H7" s="107" t="n">
        <f aca="false">IF($M7&gt;0,IF($E7&gt;$G7,3,IF($E7=$G7,1,0)),0)</f>
        <v>3</v>
      </c>
      <c r="I7" s="107" t="n">
        <f aca="false">IF($M7&gt;0,IF($E7&lt;$G7,3,IF($E7=$G7,1,0)),0)</f>
        <v>0</v>
      </c>
      <c r="L7" s="33"/>
      <c r="M7" s="107" t="n">
        <f aca="false">IF(AND($E7&lt;&gt;"",$G7&lt;&gt;""),1,0)</f>
        <v>1</v>
      </c>
      <c r="N7" s="107"/>
      <c r="O7" s="107" t="s">
        <v>76</v>
      </c>
      <c r="P7" s="725" t="str">
        <f aca="false">VLOOKUP($Q$1&amp;ROW($A4),Groups!$B$7:$D$35,3,0)</f>
        <v>Ukraine</v>
      </c>
      <c r="Q7" s="107" t="n">
        <f aca="false">SUMIF($B$4:$B$9,P7,$H$4:$H$9)+SUMIF($D$4:$D$9,P7,$I$4:$I$9)</f>
        <v>6</v>
      </c>
      <c r="R7" s="107" t="n">
        <f aca="false">S7-T7</f>
        <v>0</v>
      </c>
      <c r="S7" s="107" t="n">
        <f aca="false">SUMIF($B$4:$B$9,$P7,$E$4:$E$9)+SUMIF($D$4:$D$9,$P7,$G$4:$G$9)</f>
        <v>3</v>
      </c>
      <c r="T7" s="107" t="n">
        <f aca="false">SUMIF($B$4:$B$9,$P7,$G$4:$G$9)+SUMIF($D$4:$D$9,$P7,$E$4:$E$9)</f>
        <v>3</v>
      </c>
      <c r="U7" s="107" t="n">
        <f aca="false">COUNTIFS($B$4:$B$9,$P7,$H$4:$H$9,"=3")+COUNTIFS($D$4:$D$9,$P7,$I$4:$I$9,"=3")</f>
        <v>2</v>
      </c>
      <c r="V7" s="726" t="n">
        <f aca="false">$Q7*FactorPts+(GDzero+$R7)*FactorGD+$S7*FactorFor+$U7*FactorWins+$W7*FactorDirC3+$X7*FactorDirC2+$Y7*FactorDirC43+$Z7*FactorDirC42+$AA7*FactorDirC42+$AB7*FactorFairPlay+$AE7*FactorPenalty+(100-$AF7)*($M$10&gt;0)*FactorRank+(8-ROW())*FactorRow</f>
        <v>60050030.0020791</v>
      </c>
      <c r="W7" s="107" t="n">
        <f aca="false">SUMIFS($X$18:$X$35,$P$18:$P$35,$P7)</f>
        <v>0</v>
      </c>
      <c r="X7" s="107" t="n">
        <f aca="false">IF($L21="",0,$L21)+SUMIFS($Z$18:$Z$35,$P$18:$P$35,$P7)</f>
        <v>0</v>
      </c>
      <c r="Y7" s="125" t="n">
        <f aca="false">SUMIFS($AD$18:$AD$35,$P$18:$P$35,$P7)</f>
        <v>0</v>
      </c>
      <c r="Z7" s="125" t="n">
        <f aca="false">SUMIFS($AE$18:$AE$35,$P$18:$P$35,$P7)</f>
        <v>0</v>
      </c>
      <c r="AA7" s="107" t="n">
        <f aca="false">IF($M21="",0,$M21)</f>
        <v>0</v>
      </c>
      <c r="AB7" s="107" t="n">
        <f aca="false">SUMIFS(FairPlayPoints1,FairPlayTeams1,$P7)+SUMIFS(FairPlayPoints2,FairPlayTeams2,$P7)</f>
        <v>0</v>
      </c>
      <c r="AC7" s="727" t="b">
        <f aca="false">(Q7+T7&gt;0)</f>
        <v>1</v>
      </c>
      <c r="AD7" s="728" t="n">
        <f aca="false">$Q7*FactorPts+(GDzero+$R7)*FactorGD+$S7*FactorFor</f>
        <v>60050030</v>
      </c>
      <c r="AE7" s="107" t="n">
        <f aca="false">IF(OR(AND($Y$11&gt;0,OR(AND($B$8=$P7,$J$8&gt;$L$8),AND($D$8=$P7,$J$8&lt;$L$8))),AND($Y$12&gt;0,OR(AND($B$9=$P7,$J$9&gt;$L$9),AND($D$9=$P7,$J$9&lt;$L$9)))),1,0)</f>
        <v>0</v>
      </c>
      <c r="AF7" s="107" t="n">
        <f aca="false" t="array" ref="AF7:AF7">INDEX(Language!$D$5:$D$63,MATCH($P7,Language!$E$5:$E$63,0),1)</f>
        <v>21</v>
      </c>
    </row>
    <row r="8" customFormat="false" ht="14.25" hidden="false" customHeight="true" outlineLevel="0" collapsed="false">
      <c r="B8" s="721" t="str">
        <f aca="true">INDIRECT("'"&amp;References!$A$1&amp;"'!"&amp;$B$1&amp;References!$G9)</f>
        <v>Slovakia</v>
      </c>
      <c r="C8" s="722" t="s">
        <v>74</v>
      </c>
      <c r="D8" s="723" t="str">
        <f aca="true">INDIRECT("'"&amp;References!$A$1&amp;"'!"&amp;$D$1&amp;References!$G9)</f>
        <v>Romania</v>
      </c>
      <c r="E8" s="721" t="n">
        <f aca="true">IF(OR(INDIRECT("'"&amp;References!$A$1&amp;"'!"&amp;$B$1&amp;References!$H9)="",INDIRECT("'"&amp;References!$A$1&amp;"'!"&amp;$D$1&amp;References!$H9)=""),"",INDIRECT("'"&amp;References!$A$1&amp;"'!"&amp;$B$1&amp;References!$H9))</f>
        <v>0</v>
      </c>
      <c r="F8" s="722" t="s">
        <v>74</v>
      </c>
      <c r="G8" s="724" t="n">
        <f aca="true">IF(OR(INDIRECT("'"&amp;References!$A$1&amp;"'!"&amp;$B$1&amp;References!$H9)="",INDIRECT("'"&amp;References!$A$1&amp;"'!"&amp;$D$1&amp;References!$H9)=""),"",INDIRECT("'"&amp;References!$A$1&amp;"'!"&amp;$D$1&amp;References!$H9))</f>
        <v>1</v>
      </c>
      <c r="H8" s="107" t="n">
        <f aca="false">IF($M8&gt;0,IF($E8&gt;$G8,3,IF($E8=$G8,1,0)),0)</f>
        <v>0</v>
      </c>
      <c r="I8" s="107" t="n">
        <f aca="false">IF($M8&gt;0,IF($E8&lt;$G8,3,IF($E8=$G8,1,0)),0)</f>
        <v>3</v>
      </c>
      <c r="J8" s="125" t="str">
        <f aca="true">IF(OR(INDIRECT("'"&amp;References!$A$1&amp;"'!"&amp;$B$1&amp;(References!$H9+2))="",INDIRECT("'"&amp;References!$A$1&amp;"'!"&amp;$D$1&amp;(References!$H9+2))=""),"",INDIRECT("'"&amp;References!$A$1&amp;"'!"&amp;$B$1&amp;(References!$H9+2)))</f>
        <v/>
      </c>
      <c r="K8" s="107" t="s">
        <v>1001</v>
      </c>
      <c r="L8" s="33" t="str">
        <f aca="true">IF(OR(INDIRECT("'"&amp;References!$A$1&amp;"'!"&amp;$B$1&amp;(References!$H9+2))="",INDIRECT("'"&amp;References!$A$1&amp;"'!"&amp;$D$1&amp;(References!$H9+2))=""),"",INDIRECT("'"&amp;References!$A$1&amp;"'!"&amp;$D$1&amp;(References!$H9+2)))</f>
        <v/>
      </c>
      <c r="M8" s="107" t="n">
        <f aca="false">IF(AND($E8&lt;&gt;"",$G8&lt;&gt;""),1,0)</f>
        <v>1</v>
      </c>
      <c r="N8" s="107"/>
      <c r="O8" s="107"/>
      <c r="Z8" s="294"/>
    </row>
    <row r="9" customFormat="false" ht="14.25" hidden="false" customHeight="true" outlineLevel="0" collapsed="false">
      <c r="B9" s="721" t="str">
        <f aca="true">INDIRECT("'"&amp;References!$A$1&amp;"'!"&amp;$B$1&amp;References!$G10)</f>
        <v>Ukraine</v>
      </c>
      <c r="C9" s="722" t="s">
        <v>74</v>
      </c>
      <c r="D9" s="723" t="str">
        <f aca="true">INDIRECT("'"&amp;References!$A$1&amp;"'!"&amp;$D$1&amp;References!$G10)</f>
        <v>Belgium</v>
      </c>
      <c r="E9" s="721" t="n">
        <f aca="true">IF(OR(INDIRECT("'"&amp;References!$A$1&amp;"'!"&amp;$B$1&amp;References!$H10)="",INDIRECT("'"&amp;References!$A$1&amp;"'!"&amp;$D$1&amp;References!$H10)=""),"",INDIRECT("'"&amp;References!$A$1&amp;"'!"&amp;$B$1&amp;References!$H10))</f>
        <v>0</v>
      </c>
      <c r="F9" s="722" t="s">
        <v>74</v>
      </c>
      <c r="G9" s="724" t="n">
        <f aca="true">IF(OR(INDIRECT("'"&amp;References!$A$1&amp;"'!"&amp;$B$1&amp;References!$H10)="",INDIRECT("'"&amp;References!$A$1&amp;"'!"&amp;$D$1&amp;References!$H10)=""),"",INDIRECT("'"&amp;References!$A$1&amp;"'!"&amp;$D$1&amp;References!$H10))</f>
        <v>2</v>
      </c>
      <c r="H9" s="107" t="n">
        <f aca="false">IF($M9&gt;0,IF($E9&gt;$G9,3,IF($E9=$G9,1,0)),0)</f>
        <v>0</v>
      </c>
      <c r="I9" s="107" t="n">
        <f aca="false">IF($M9&gt;0,IF($E9&lt;$G9,3,IF($E9=$G9,1,0)),0)</f>
        <v>3</v>
      </c>
      <c r="J9" s="125" t="str">
        <f aca="true">IF(OR(INDIRECT("'"&amp;References!$A$1&amp;"'!"&amp;$B$1&amp;(References!$H10+2))="",INDIRECT("'"&amp;References!$A$1&amp;"'!"&amp;$D$1&amp;(References!$H10+2))=""),"",INDIRECT("'"&amp;References!$A$1&amp;"'!"&amp;$B$1&amp;(References!$H10+2)))</f>
        <v/>
      </c>
      <c r="K9" s="107" t="s">
        <v>1001</v>
      </c>
      <c r="L9" s="33" t="str">
        <f aca="true">IF(OR(INDIRECT("'"&amp;References!$A$1&amp;"'!"&amp;$B$1&amp;(References!$H10+2))="",INDIRECT("'"&amp;References!$A$1&amp;"'!"&amp;$D$1&amp;(References!$H10+2))=""),"",INDIRECT("'"&amp;References!$A$1&amp;"'!"&amp;$D$1&amp;(References!$H10+2)))</f>
        <v/>
      </c>
      <c r="M9" s="107" t="n">
        <f aca="false">IF(AND($E9&lt;&gt;"",$G9&lt;&gt;""),1,0)</f>
        <v>1</v>
      </c>
      <c r="N9" s="107"/>
      <c r="O9" s="107"/>
      <c r="Z9" s="729" t="s">
        <v>1780</v>
      </c>
      <c r="AA9" s="729"/>
      <c r="AB9" s="729"/>
      <c r="AC9" s="729"/>
      <c r="AD9" s="729"/>
      <c r="AE9" s="729"/>
    </row>
    <row r="10" customFormat="false" ht="14.25" hidden="false" customHeight="true" outlineLevel="0" collapsed="false">
      <c r="L10" s="636" t="s">
        <v>1180</v>
      </c>
      <c r="M10" s="730" t="n">
        <f aca="false">SUM($M$4:$M$9)</f>
        <v>6</v>
      </c>
      <c r="N10" s="107"/>
      <c r="O10" s="107"/>
      <c r="P10" s="731" t="s">
        <v>1781</v>
      </c>
      <c r="Q10" s="380" t="s">
        <v>70</v>
      </c>
      <c r="R10" s="380" t="s">
        <v>71</v>
      </c>
      <c r="S10" s="380" t="s">
        <v>72</v>
      </c>
      <c r="T10" s="380" t="s">
        <v>73</v>
      </c>
      <c r="U10" s="380" t="s">
        <v>1782</v>
      </c>
      <c r="V10" s="380" t="s">
        <v>1690</v>
      </c>
      <c r="X10" s="600" t="s">
        <v>1783</v>
      </c>
      <c r="Y10" s="380" t="s">
        <v>1784</v>
      </c>
      <c r="Z10" s="380" t="s">
        <v>1785</v>
      </c>
      <c r="AA10" s="380" t="s">
        <v>1786</v>
      </c>
      <c r="AB10" s="380" t="s">
        <v>1787</v>
      </c>
      <c r="AC10" s="380" t="s">
        <v>1788</v>
      </c>
      <c r="AD10" s="380" t="s">
        <v>1789</v>
      </c>
      <c r="AE10" s="380" t="s">
        <v>1779</v>
      </c>
    </row>
    <row r="11" customFormat="false" ht="14.25" hidden="false" customHeight="true" outlineLevel="0" collapsed="false">
      <c r="B11" s="600"/>
      <c r="C11" s="107"/>
      <c r="D11" s="600"/>
      <c r="O11" s="732" t="s">
        <v>58</v>
      </c>
      <c r="P11" s="552" t="str">
        <f aca="false">INDEX(P$4:P$7,MATCH($V11,$V$4:$V$7,0))</f>
        <v>Belgium</v>
      </c>
      <c r="Q11" s="733" t="n">
        <f aca="false">INDEX(Q$4:Q$7,MATCH($V11,$V$4:$V$7,0))</f>
        <v>9</v>
      </c>
      <c r="R11" s="734" t="n">
        <f aca="false">INDEX(R$4:R$7,MATCH($V11,$V$4:$V$7,0))</f>
        <v>7</v>
      </c>
      <c r="S11" s="734" t="n">
        <f aca="false">INDEX(S$4:S$7,MATCH($V11,$V$4:$V$7,0))</f>
        <v>7</v>
      </c>
      <c r="T11" s="734" t="n">
        <f aca="false">INDEX(T$4:T$7,MATCH($V11,$V$4:$V$7,0))</f>
        <v>0</v>
      </c>
      <c r="U11" s="734" t="n">
        <f aca="false">INDEX(U$4:U$7,MATCH($V11,$V$4:$V$7,0))</f>
        <v>3</v>
      </c>
      <c r="V11" s="735" t="n">
        <f aca="false">LARGE($V$4:$V$7,ROW(A1))</f>
        <v>90057070.0030964</v>
      </c>
      <c r="X11" s="736" t="n">
        <f aca="false">IF(AND(OR(TRUNC($V$11,4)=TRUNC($V$12,4),TRUNC($V$11,4)=TRUNC($V$13,4),TRUNC($V$11,4)=TRUNC($V$14,4),TRUNC($V$12,4)=TRUNC($V$13,4),TRUNC($V$12,4)=TRUNC($V$14,4),TRUNC($V$13,4)=TRUNC($V$14,4)),$M$10&gt;0),1,0)</f>
        <v>0</v>
      </c>
      <c r="Y11" s="107" t="n">
        <f aca="false">IF(AND(VLOOKUP($B$8,$P$4:$AD$7,15,0)=VLOOKUP($D$8,$P$4:$AD$7,15,0),$E$8=$G$8,COUNTIF($Q$4:$Q$7,VLOOKUP($B$8,$P$4:$Q$7,2,0))=2,$M$10=6),1,0)</f>
        <v>0</v>
      </c>
      <c r="Z11" s="737" t="b">
        <f aca="false">VLOOKUP($P11,$E$18:$M$21,8,0)&lt;&gt;""</f>
        <v>0</v>
      </c>
      <c r="AA11" s="429" t="b">
        <f aca="false">VLOOKUP($P11,$E$18:$M$21,9,0)&lt;&gt;""</f>
        <v>0</v>
      </c>
      <c r="AB11" s="738" t="b">
        <f aca="false">SUMPRODUCT(1*(LEN($Z$18:$Z$35)&gt;0)*($P$18:$P$35=$P11))&gt;0</f>
        <v>0</v>
      </c>
      <c r="AC11" s="738" t="b">
        <f aca="false">SUMPRODUCT(1*(LEN($AE$18:$AE$35)&gt;0)*($P$18:$P$35=$P11))&gt;0</f>
        <v>0</v>
      </c>
      <c r="AD11" s="429" t="str">
        <f aca="false">IF($Z11,VLOOKUP($P11,$E$18:$M$21,8,0),IF($AA11,VLOOKUP($P11,$E$18:$M$21,9,0),IF($AB11,SUMIFS($Z$18:$Z$35,$P$18:$P$35,$P11),IF($AC11,SUMIFS($AE$18:$AE$35,$P$18:$P$35,$P11),""))))</f>
        <v/>
      </c>
      <c r="AE11" s="739" t="str">
        <f aca="false">IF(OR(AND($Y$11&gt;0,OR($B$8=$P11,$D$8=$P11)),AND($Y$12&gt;0,OR($B$9=$P11,$D$9=$P11))),SUMIF($B$8:$B$9,$P11,$J$8:$J$9)+SUMIF($D$8:$D$9,$P11,$L$8:$L$9),"")</f>
        <v/>
      </c>
    </row>
    <row r="12" customFormat="false" ht="14.25" hidden="false" customHeight="true" outlineLevel="0" collapsed="false">
      <c r="B12" s="107"/>
      <c r="C12" s="107"/>
      <c r="D12" s="107"/>
      <c r="O12" s="740" t="s">
        <v>59</v>
      </c>
      <c r="P12" s="125" t="str">
        <f aca="false">INDEX(P$4:P$7,MATCH($V12,$V$4:$V$7,0))</f>
        <v>Ukraine</v>
      </c>
      <c r="Q12" s="119" t="n">
        <f aca="false">INDEX(Q$4:Q$7,MATCH($V12,$V$4:$V$7,0))</f>
        <v>6</v>
      </c>
      <c r="R12" s="107" t="n">
        <f aca="false">INDEX(R$4:R$7,MATCH($V12,$V$4:$V$7,0))</f>
        <v>0</v>
      </c>
      <c r="S12" s="107" t="n">
        <f aca="false">INDEX(S$4:S$7,MATCH($V12,$V$4:$V$7,0))</f>
        <v>3</v>
      </c>
      <c r="T12" s="107" t="n">
        <f aca="false">INDEX(T$4:T$7,MATCH($V12,$V$4:$V$7,0))</f>
        <v>3</v>
      </c>
      <c r="U12" s="107" t="n">
        <f aca="false">INDEX(U$4:U$7,MATCH($V12,$V$4:$V$7,0))</f>
        <v>2</v>
      </c>
      <c r="V12" s="741" t="n">
        <f aca="false">LARGE($V$4:$V$7,ROW(A2))</f>
        <v>60050030.0020791</v>
      </c>
      <c r="Y12" s="107" t="n">
        <f aca="false">IF(AND(VLOOKUP($B$9,$P$4:$AD$7,15,0)=VLOOKUP($D$9,$P$4:$AD$7,15,0),$E$9=$G$9,COUNTIF($Q$4:$Q$7,VLOOKUP($B$9,$P$4:$Q$7,2,0))=2,$M$10=6),1,0)</f>
        <v>0</v>
      </c>
      <c r="Z12" s="742" t="b">
        <f aca="false">VLOOKUP($P12,$E$18:$M$21,8,0)&lt;&gt;""</f>
        <v>0</v>
      </c>
      <c r="AA12" s="727" t="b">
        <f aca="false">VLOOKUP($P12,$E$18:$M$21,9,0)&lt;&gt;""</f>
        <v>0</v>
      </c>
      <c r="AB12" s="125" t="b">
        <f aca="false">SUMPRODUCT(1*(LEN($Z$18:$Z$35)&gt;0)*($P$18:$P$35=$P12))&gt;0</f>
        <v>0</v>
      </c>
      <c r="AC12" s="125" t="b">
        <f aca="false">SUMPRODUCT(1*(LEN($AE$18:$AE$35)&gt;0)*($P$18:$P$35=$P12))&gt;0</f>
        <v>0</v>
      </c>
      <c r="AD12" s="107" t="str">
        <f aca="false">IF($Z12,VLOOKUP($P12,$E$18:$M$21,8,0),IF($AA12,VLOOKUP($P12,$E$18:$M$21,9,0),IF($AB12,SUMIFS($Z$18:$Z$35,$P$18:$P$35,$P12),IF($AC12,SUMIFS($AE$18:$AE$35,$P$18:$P$35,$P12),""))))</f>
        <v/>
      </c>
      <c r="AE12" s="743" t="str">
        <f aca="false">IF(OR(AND($Y$11&gt;0,OR($B$8=$P12,$D$8=$P12)),AND($Y$12&gt;0,OR($B$9=$P12,$D$9=$P12))),SUMIF($B$8:$B$9,$P12,$J$8:$J$9)+SUMIF($D$8:$D$9,$P12,$L$8:$L$9),"")</f>
        <v/>
      </c>
    </row>
    <row r="13" customFormat="false" ht="14.25" hidden="false" customHeight="true" outlineLevel="0" collapsed="false">
      <c r="B13" s="107"/>
      <c r="C13" s="107"/>
      <c r="D13" s="107"/>
      <c r="O13" s="740" t="s">
        <v>75</v>
      </c>
      <c r="P13" s="125" t="str">
        <f aca="false">INDEX(P$4:P$7,MATCH($V13,$V$4:$V$7,0))</f>
        <v>Romania</v>
      </c>
      <c r="Q13" s="119" t="n">
        <f aca="false">INDEX(Q$4:Q$7,MATCH($V13,$V$4:$V$7,0))</f>
        <v>3</v>
      </c>
      <c r="R13" s="107" t="n">
        <f aca="false">INDEX(R$4:R$7,MATCH($V13,$V$4:$V$7,0))</f>
        <v>-3</v>
      </c>
      <c r="S13" s="107" t="n">
        <f aca="false">INDEX(S$4:S$7,MATCH($V13,$V$4:$V$7,0))</f>
        <v>1</v>
      </c>
      <c r="T13" s="107" t="n">
        <f aca="false">INDEX(T$4:T$7,MATCH($V13,$V$4:$V$7,0))</f>
        <v>4</v>
      </c>
      <c r="U13" s="107" t="n">
        <f aca="false">INDEX(U$4:U$7,MATCH($V13,$V$4:$V$7,0))</f>
        <v>1</v>
      </c>
      <c r="V13" s="741" t="n">
        <f aca="false">LARGE($V$4:$V$7,ROW(A3))</f>
        <v>30047010.0010922</v>
      </c>
      <c r="Z13" s="742" t="b">
        <f aca="false">VLOOKUP($P13,$E$18:$M$21,8,0)&lt;&gt;""</f>
        <v>0</v>
      </c>
      <c r="AA13" s="727" t="b">
        <f aca="false">VLOOKUP($P13,$E$18:$M$21,9,0)&lt;&gt;""</f>
        <v>0</v>
      </c>
      <c r="AB13" s="125" t="b">
        <f aca="false">SUMPRODUCT(1*(LEN($Z$18:$Z$35)&gt;0)*($P$18:$P$35=$P13))&gt;0</f>
        <v>0</v>
      </c>
      <c r="AC13" s="125" t="b">
        <f aca="false">SUMPRODUCT(1*(LEN($AE$18:$AE$35)&gt;0)*($P$18:$P$35=$P13))&gt;0</f>
        <v>0</v>
      </c>
      <c r="AD13" s="107" t="str">
        <f aca="false">IF($Z13,VLOOKUP($P13,$E$18:$M$21,8,0),IF($AA13,VLOOKUP($P13,$E$18:$M$21,9,0),IF($AB13,SUMIFS($Z$18:$Z$35,$P$18:$P$35,$P13),IF($AC13,SUMIFS($AE$18:$AE$35,$P$18:$P$35,$P13),""))))</f>
        <v/>
      </c>
      <c r="AE13" s="743" t="str">
        <f aca="false">IF(OR(AND($Y$11&gt;0,OR($B$8=$P13,$D$8=$P13)),AND($Y$12&gt;0,OR($B$9=$P13,$D$9=$P13))),SUMIF($B$8:$B$9,$P13,$J$8:$J$9)+SUMIF($D$8:$D$9,$P13,$L$8:$L$9),"")</f>
        <v/>
      </c>
    </row>
    <row r="14" customFormat="false" ht="14.25" hidden="false" customHeight="true" outlineLevel="0" collapsed="false">
      <c r="B14" s="107"/>
      <c r="C14" s="107"/>
      <c r="D14" s="107"/>
      <c r="F14" s="107"/>
      <c r="G14" s="33"/>
      <c r="O14" s="744" t="s">
        <v>76</v>
      </c>
      <c r="P14" s="745" t="str">
        <f aca="false">INDEX(P$4:P$7,MATCH($V14,$V$4:$V$7,0))</f>
        <v>Slovakia</v>
      </c>
      <c r="Q14" s="746" t="n">
        <f aca="false">INDEX(Q$4:Q$7,MATCH($V14,$V$4:$V$7,0))</f>
        <v>0</v>
      </c>
      <c r="R14" s="747" t="n">
        <f aca="false">INDEX(R$4:R$7,MATCH($V14,$V$4:$V$7,0))</f>
        <v>-4</v>
      </c>
      <c r="S14" s="747" t="n">
        <f aca="false">INDEX(S$4:S$7,MATCH($V14,$V$4:$V$7,0))</f>
        <v>1</v>
      </c>
      <c r="T14" s="747" t="n">
        <f aca="false">INDEX(T$4:T$7,MATCH($V14,$V$4:$V$7,0))</f>
        <v>5</v>
      </c>
      <c r="U14" s="747" t="n">
        <f aca="false">INDEX(U$4:U$7,MATCH($V14,$V$4:$V$7,0))</f>
        <v>0</v>
      </c>
      <c r="V14" s="748" t="n">
        <f aca="false">LARGE($V$4:$V$7,ROW(A4))</f>
        <v>46010.0000843</v>
      </c>
      <c r="Z14" s="749" t="b">
        <f aca="false">VLOOKUP($P14,$E$18:$M$21,8,0)&lt;&gt;""</f>
        <v>0</v>
      </c>
      <c r="AA14" s="750" t="b">
        <f aca="false">VLOOKUP($P14,$E$18:$M$21,9,0)&lt;&gt;""</f>
        <v>0</v>
      </c>
      <c r="AB14" s="751" t="b">
        <f aca="false">SUMPRODUCT(1*(LEN($Z$18:$Z$35)&gt;0)*($P$18:$P$35=$P14))&gt;0</f>
        <v>0</v>
      </c>
      <c r="AC14" s="751" t="b">
        <f aca="false">SUMPRODUCT(1*(LEN($AE$18:$AE$35)&gt;0)*($P$18:$P$35=$P14))&gt;0</f>
        <v>0</v>
      </c>
      <c r="AD14" s="750" t="str">
        <f aca="false">IF($Z14,VLOOKUP($P14,$E$18:$M$21,8,0),IF($AA14,VLOOKUP($P14,$E$18:$M$21,9,0),IF($AB14,SUMIFS($Z$18:$Z$35,$P$18:$P$35,$P14),IF($AC14,SUMIFS($AE$18:$AE$35,$P$18:$P$35,$P14),""))))</f>
        <v/>
      </c>
      <c r="AE14" s="752" t="str">
        <f aca="false">IF(OR(AND($Y$11&gt;0,OR($B$8=$P14,$D$8=$P14)),AND($Y$12&gt;0,OR($B$9=$P14,$D$9=$P14))),SUMIF($B$8:$B$9,$P14,$J$8:$J$9)+SUMIF($D$8:$D$9,$P14,$L$8:$L$9),"")</f>
        <v/>
      </c>
    </row>
    <row r="15" customFormat="false" ht="14.25" hidden="false" customHeight="true" outlineLevel="0" collapsed="false">
      <c r="B15" s="107"/>
      <c r="C15" s="107"/>
      <c r="D15" s="107"/>
      <c r="F15" s="107"/>
      <c r="G15" s="33"/>
      <c r="L15" s="380"/>
      <c r="M15" s="380"/>
      <c r="N15" s="380"/>
      <c r="O15" s="107"/>
    </row>
    <row r="16" customFormat="false" ht="14.25" hidden="false" customHeight="true" outlineLevel="0" collapsed="false">
      <c r="B16" s="107"/>
      <c r="C16" s="107"/>
      <c r="D16" s="600"/>
      <c r="E16" s="753"/>
      <c r="F16" s="753"/>
      <c r="G16" s="754" t="s">
        <v>1790</v>
      </c>
      <c r="H16" s="754"/>
      <c r="I16" s="754"/>
      <c r="J16" s="754"/>
      <c r="K16" s="754"/>
      <c r="L16" s="754"/>
      <c r="M16" s="380"/>
      <c r="N16" s="380"/>
      <c r="O16" s="107"/>
      <c r="W16" s="755" t="s">
        <v>1791</v>
      </c>
      <c r="X16" s="755"/>
      <c r="Y16" s="755"/>
      <c r="Z16" s="755"/>
      <c r="AD16" s="755" t="s">
        <v>1792</v>
      </c>
      <c r="AE16" s="755"/>
      <c r="AF16" s="756" t="b">
        <f aca="false">AND($Q$4=$Q$5,$Q$4=$Q$6,$Q$4=$Q$7)</f>
        <v>0</v>
      </c>
    </row>
    <row r="17" customFormat="false" ht="14.25" hidden="false" customHeight="true" outlineLevel="0" collapsed="false">
      <c r="B17" s="107"/>
      <c r="C17" s="107"/>
      <c r="D17" s="107"/>
      <c r="G17" s="757"/>
      <c r="H17" s="734" t="str">
        <f aca="false">LEFT($P$4,3)</f>
        <v>Bel</v>
      </c>
      <c r="I17" s="734" t="str">
        <f aca="false">LEFT($P$5,3)</f>
        <v>Slo</v>
      </c>
      <c r="J17" s="734" t="str">
        <f aca="false">LEFT($P$6,3)</f>
        <v>Rom</v>
      </c>
      <c r="K17" s="758" t="str">
        <f aca="false">LEFT($P$7,3)</f>
        <v>Ukr</v>
      </c>
      <c r="L17" s="380" t="s">
        <v>1793</v>
      </c>
      <c r="M17" s="380" t="s">
        <v>1794</v>
      </c>
      <c r="N17" s="380"/>
      <c r="O17" s="107"/>
      <c r="Q17" s="380" t="s">
        <v>70</v>
      </c>
      <c r="R17" s="380" t="s">
        <v>71</v>
      </c>
      <c r="S17" s="380" t="s">
        <v>72</v>
      </c>
      <c r="T17" s="380" t="s">
        <v>73</v>
      </c>
      <c r="U17" s="380"/>
      <c r="V17" s="380" t="s">
        <v>1778</v>
      </c>
      <c r="W17" s="380" t="s">
        <v>1795</v>
      </c>
      <c r="X17" s="380" t="s">
        <v>1796</v>
      </c>
      <c r="Y17" s="380" t="s">
        <v>1797</v>
      </c>
      <c r="Z17" s="380" t="s">
        <v>1797</v>
      </c>
      <c r="AA17" s="759" t="s">
        <v>1798</v>
      </c>
      <c r="AB17" s="759"/>
      <c r="AC17" s="759"/>
      <c r="AD17" s="380" t="s">
        <v>1799</v>
      </c>
      <c r="AE17" s="380" t="s">
        <v>1800</v>
      </c>
    </row>
    <row r="18" customFormat="false" ht="14.25" hidden="false" customHeight="true" outlineLevel="0" collapsed="false">
      <c r="B18" s="107"/>
      <c r="C18" s="107"/>
      <c r="D18" s="107"/>
      <c r="E18" s="760" t="str">
        <f aca="false">$P$4</f>
        <v>Belgium</v>
      </c>
      <c r="F18" s="760"/>
      <c r="G18" s="760"/>
      <c r="H18" s="761"/>
      <c r="I18" s="734" t="n">
        <f aca="false">SUMIFS($E$4:$E$9,$B$4:$B$9,$P$4,$D$4:$D$9,$P$5)+SUMIFS($G$4:$G$9,$B$4:$B$9,$P$5,$D$4:$D$9,$P$4)</f>
        <v>2</v>
      </c>
      <c r="J18" s="734" t="n">
        <f aca="false">SUMIFS($E$4:$E$9,$B$4:$B$9,$P$4,$D$4:$D$9,$P$6)+SUMIFS($G$4:$G$9,$B$4:$B$9,$P$6,$D$4:$D$9,$P$4)</f>
        <v>3</v>
      </c>
      <c r="K18" s="758" t="n">
        <f aca="false">SUMIFS($E$4:$E$9,$B$4:$B$9,$P$4,$D$4:$D$9,$P$7)+SUMIFS($G$4:$G$9,$B$4:$B$9,$P$7,$D$4:$D$9,$P$4)</f>
        <v>2</v>
      </c>
      <c r="L18" s="762" t="str">
        <f aca="false">IF(AND($Q$4=$Q$5,$Q$4&lt;&gt;$Q$6,$Q$4&lt;&gt;$Q$7),IF(I18&gt;H19,3,IF(I18=H19,1,0)),IF(AND($Q$4=$Q$6,$Q$4&lt;&gt;$Q$5,$Q$4&lt;&gt;$Q$7),IF(J18&gt;H20,3,IF(J18=H20,1,0)),IF(AND($Q$4=$Q$7,$Q$4&lt;&gt;$Q$5,$Q$4&lt;&gt;$Q$6),IF(K18&gt;H21,3,IF(K18=H21,1,0)),"")))</f>
        <v/>
      </c>
      <c r="M18" s="762" t="str">
        <f aca="false">IF($AF$16,IF(AND($AD$4=$AD$5,$AD$4&lt;&gt;$AD$6,$AD$4&lt;&gt;$AD$7),IF(I18&gt;H19,3,IF(I18=H19,1,0)),IF(AND($AD$4&lt;&gt;$AD$5,$AD$4=$AD$6,$AD$4&lt;&gt;$AD$7),IF(J18&gt;H20,3,IF(J18=H20,1,0)),IF(AND($AD$4&lt;&gt;$AD$5,$AD$4&lt;&gt;$AD$6,$AD$4=$AD$7),IF(K18&gt;H21,3,IF(K18=H21,1,0)),""))),"")</f>
        <v/>
      </c>
      <c r="N18" s="107"/>
      <c r="O18" s="107" t="s">
        <v>58</v>
      </c>
      <c r="P18" s="125" t="str">
        <f aca="false">$P$4</f>
        <v>Belgium</v>
      </c>
      <c r="Q18" s="107" t="n">
        <f aca="false">SUMIFS($H$4:$H$9,$B$4:$B$9,$P18,$D$4:$D$9,"&lt;&gt;"&amp;$P$21)+SUMIFS($I$4:$I$9,$B$4:$B$9,"&lt;&gt;"&amp;$P$21,$D$4:$D$9,$P18)</f>
        <v>6</v>
      </c>
      <c r="R18" s="107" t="n">
        <f aca="false">S18-T18</f>
        <v>5</v>
      </c>
      <c r="S18" s="107" t="n">
        <f aca="false">SUMIFS($E$4:$E$9,$B$4:$B$9,$P18,$D$4:$D$9,"&lt;&gt;"&amp;$P$21)+SUMIFS($G$4:$G$9,$B$4:$B$9,"&lt;&gt;"&amp;$P$21,$D$4:$D$9,$P18)</f>
        <v>5</v>
      </c>
      <c r="T18" s="107" t="n">
        <f aca="false">SUMIFS($G$4:$G$9,$B$4:$B$9,$P18,$D$4:$D$9,"&lt;&gt;"&amp;$P$21)+SUMIFS($E$4:$E$9,$B$4:$B$9,"&lt;&gt;"&amp;$P$21,$D$4:$D$9,$P18)</f>
        <v>0</v>
      </c>
      <c r="U18" s="107"/>
      <c r="V18" s="763" t="n">
        <f aca="false">Q18*FactorPts+(GDzero+R18)*FactorGD+S18*FactorFor</f>
        <v>60055050</v>
      </c>
      <c r="W18" s="107" t="n">
        <f aca="false">RANK(V18,V$18:V$20,1)</f>
        <v>3</v>
      </c>
      <c r="X18" s="107" t="n">
        <f aca="false">IF(AND($Q$4=$Q$5,$Q$4=$Q$6,$Q$4&lt;&gt;$Q$7),W18,0)</f>
        <v>0</v>
      </c>
      <c r="Y18" s="107" t="str">
        <f aca="false">IF(AND(V18=V19,V18&lt;&gt;V20),IF(AA18&gt;AA19,3,IF(AA18=AA19,1,0)),IF(AND(V18=V20,V18&lt;&gt;V19),IF(AB18&gt;AB20,3,IF(AB18=AB20,1,0)),""))</f>
        <v/>
      </c>
      <c r="Z18" s="107" t="str">
        <f aca="false">IF(X18&gt;0,Y18,"")</f>
        <v/>
      </c>
      <c r="AA18" s="764" t="n">
        <f aca="false">$I$18</f>
        <v>2</v>
      </c>
      <c r="AB18" s="429" t="n">
        <f aca="false">$J$18</f>
        <v>3</v>
      </c>
      <c r="AC18" s="739"/>
      <c r="AD18" s="107" t="n">
        <f aca="false">IF(AND($AF$16,$AD$4=$AD$5,$AD$4=$AD$6,$AD$4&lt;&gt;$AD$7),W18,0)</f>
        <v>0</v>
      </c>
      <c r="AE18" s="107" t="str">
        <f aca="false">IF(AD18&gt;0,Y18,"")</f>
        <v/>
      </c>
    </row>
    <row r="19" customFormat="false" ht="14.25" hidden="false" customHeight="true" outlineLevel="0" collapsed="false">
      <c r="B19" s="107"/>
      <c r="C19" s="107"/>
      <c r="D19" s="107"/>
      <c r="E19" s="765" t="str">
        <f aca="false">$P$5</f>
        <v>Slovakia</v>
      </c>
      <c r="F19" s="765"/>
      <c r="G19" s="765"/>
      <c r="H19" s="740" t="n">
        <f aca="false">SUMIFS($E$4:$E$9,$B$4:$B$9,$P$5,$D$4:$D$9,$P$4)+SUMIFS($G$4:$G$9,$B$4:$B$9,$P$4,$D$4:$D$9,$P$5)</f>
        <v>0</v>
      </c>
      <c r="I19" s="766"/>
      <c r="J19" s="107" t="n">
        <f aca="false">SUMIFS($E$4:$E$9,$B$4:$B$9,$P$5,$D$4:$D$9,$P$6)+SUMIFS($G$4:$G$9,$B$4:$B$9,$P$6,$D$4:$D$9,$P$5)</f>
        <v>0</v>
      </c>
      <c r="K19" s="767" t="n">
        <f aca="false">SUMIFS($E$4:$E$9,$B$4:$B$9,$P$5,$D$4:$D$9,$P$7)+SUMIFS($G$4:$G$9,$B$4:$B$9,$P$7,$D$4:$D$9,$P$5)</f>
        <v>1</v>
      </c>
      <c r="L19" s="768" t="str">
        <f aca="false">IF(AND($Q$5=$Q$4,$Q$5&lt;&gt;$Q$6,$Q$5&lt;&gt;$Q$7),IF(H19&gt;I18,3,IF(H19=I18,1,0)),IF(AND($Q$5=$Q$6,$Q$5&lt;&gt;$Q$4,$Q$5&lt;&gt;$Q$7),IF(J19&gt;I20,3,IF(J19=I20,1,0)),IF(AND($Q$5=$Q$7,$Q$5&lt;&gt;$Q$4,$Q$5&lt;&gt;$Q$6),IF(K19&gt;I21,3,IF(K19=I21,1,0)),"")))</f>
        <v/>
      </c>
      <c r="M19" s="768" t="str">
        <f aca="false">IF($AF$16,IF(AND($AD$5=$AD$4,$AD$5&lt;&gt;$AD$6,$AD$5&lt;&gt;$AD$7),IF(H19&gt;I18,3,IF(H19=I18,1,0)),IF(AND($AD$5&lt;&gt;$AD$4,$AD$5=$AD$6,$AD$5&lt;&gt;$AD$7),IF(J19&gt;I20,3,IF(J19=I20,1,0)),IF(AND($AD$5&lt;&gt;$AD$4,$AD$5&lt;&gt;$AD$6,$AD$5=$AD$7),IF(K19&gt;I21,3,IF(K19=I21,1,0)),""))),"")</f>
        <v/>
      </c>
      <c r="N19" s="107"/>
      <c r="O19" s="107" t="s">
        <v>59</v>
      </c>
      <c r="P19" s="125" t="str">
        <f aca="false">$P$5</f>
        <v>Slovakia</v>
      </c>
      <c r="Q19" s="107" t="n">
        <f aca="false">SUMIFS($H$4:$H$9,$B$4:$B$9,$P19,$D$4:$D$9,"&lt;&gt;"&amp;$P$21)+SUMIFS($I$4:$I$9,$B$4:$B$9,"&lt;&gt;"&amp;$P$21,$D$4:$D$9,$P19)</f>
        <v>0</v>
      </c>
      <c r="R19" s="107" t="n">
        <f aca="false">S19-T19</f>
        <v>-3</v>
      </c>
      <c r="S19" s="107" t="n">
        <f aca="false">SUMIFS($E$4:$E$9,$B$4:$B$9,$P19,$D$4:$D$9,"&lt;&gt;"&amp;$P$21)+SUMIFS($G$4:$G$9,$B$4:$B$9,"&lt;&gt;"&amp;$P$21,$D$4:$D$9,$P19)</f>
        <v>0</v>
      </c>
      <c r="T19" s="107" t="n">
        <f aca="false">SUMIFS($G$4:$G$9,$B$4:$B$9,$P19,$D$4:$D$9,"&lt;&gt;"&amp;$P$21)+SUMIFS($E$4:$E$9,$B$4:$B$9,"&lt;&gt;"&amp;$P$21,$D$4:$D$9,$P19)</f>
        <v>3</v>
      </c>
      <c r="U19" s="107"/>
      <c r="V19" s="763" t="n">
        <f aca="false">Q19*FactorPts+(GDzero+R19)*FactorGD+S19*FactorFor</f>
        <v>47000</v>
      </c>
      <c r="W19" s="107" t="n">
        <f aca="false">RANK(V19,V$18:V$20,1)</f>
        <v>1</v>
      </c>
      <c r="X19" s="107" t="n">
        <f aca="false">IF(AND($Q$4=$Q$5,$Q$4=$Q$6,$Q$4&lt;&gt;$Q$7),W19,0)</f>
        <v>0</v>
      </c>
      <c r="Y19" s="107" t="str">
        <f aca="false">IF(AND(V19=V18,V19&lt;&gt;V20),IF(AA19&gt;AA18,3,IF(AA19=AA18,1,0)),IF(AND(V19=V20,V19&lt;&gt;V18),IF(AC19&gt;AC20,3,IF(AC19=AC20,1,0)),""))</f>
        <v/>
      </c>
      <c r="Z19" s="107" t="str">
        <f aca="false">IF(X19&gt;0,Y19,"")</f>
        <v/>
      </c>
      <c r="AA19" s="769" t="n">
        <f aca="false">$H$19</f>
        <v>0</v>
      </c>
      <c r="AB19" s="107"/>
      <c r="AC19" s="743" t="n">
        <f aca="false">$J$19</f>
        <v>0</v>
      </c>
      <c r="AD19" s="107" t="n">
        <f aca="false">IF(AND($AF$16,$AD$4=$AD$5,$AD$4=$AD$6,$AD$4&lt;&gt;$AD$7),W19,0)</f>
        <v>0</v>
      </c>
      <c r="AE19" s="107" t="str">
        <f aca="false">IF(AD19&gt;0,Y19,"")</f>
        <v/>
      </c>
    </row>
    <row r="20" customFormat="false" ht="14.25" hidden="false" customHeight="true" outlineLevel="0" collapsed="false">
      <c r="E20" s="765" t="str">
        <f aca="false">$P$6</f>
        <v>Romania</v>
      </c>
      <c r="F20" s="765"/>
      <c r="G20" s="765"/>
      <c r="H20" s="740" t="n">
        <f aca="false">SUMIFS($E$4:$E$9,$B$4:$B$9,$P$6,$D$4:$D$9,$P$4)+SUMIFS($G$4:$G$9,$B$4:$B$9,$P$4,$D$4:$D$9,$P$6)</f>
        <v>0</v>
      </c>
      <c r="I20" s="107" t="n">
        <f aca="false">SUMIFS($E$4:$E$9,$B$4:$B$9,$P$6,$D$4:$D$9,$P$5)+SUMIFS($G$4:$G$9,$B$4:$B$9,$P$5,$D$4:$D$9,$P$6)</f>
        <v>1</v>
      </c>
      <c r="J20" s="766"/>
      <c r="K20" s="767" t="n">
        <f aca="false">SUMIFS($E$4:$E$9,$B$4:$B$9,$P$6,$D$4:$D$9,$P$7)+SUMIFS($G$4:$G$9,$B$4:$B$9,$P$7,$D$4:$D$9,$P$6)</f>
        <v>0</v>
      </c>
      <c r="L20" s="768" t="str">
        <f aca="false">IF(AND($Q$6=$Q$4,$Q$6&lt;&gt;$Q$5,$Q$6&lt;&gt;$Q$7),IF(H20&gt;J18,3,IF(H20=J18,1,0)),IF(AND($Q$6=$Q$5,$Q$6&lt;&gt;$Q$4,$Q$6&lt;&gt;$Q$7),IF(I20&gt;J19,3,IF(I20=J19,1,0)),IF(AND($Q$6=$Q$7,$Q$6&lt;&gt;$Q$4,$Q$6&lt;&gt;$Q$5),IF(K20&gt;J21,3,IF(K20=J21,1,0)),"")))</f>
        <v/>
      </c>
      <c r="M20" s="768" t="str">
        <f aca="false">IF($AF$16,IF(AND($AD$6=$AD$4,$AD$6&lt;&gt;$AD$5,$AD$6&lt;&gt;$AD$7),IF(H20&gt;J18,3,IF(H20=J18,1,0)),IF(AND($AD$6&lt;&gt;$AD$4,$AD$6=$AD$5,$AD$6&lt;&gt;$AD$7),IF(I20&gt;J19,3,IF(I20=J19,1,0)),IF(AND($AD$6&lt;&gt;$AD$4,$AD$6&lt;&gt;$AD$5,$AD$6=$AD$7),IF(K20&gt;J21,3,IF(K20=J21,1,0)),""))),"")</f>
        <v/>
      </c>
      <c r="N20" s="107"/>
      <c r="O20" s="107" t="s">
        <v>75</v>
      </c>
      <c r="P20" s="125" t="str">
        <f aca="false">$P$6</f>
        <v>Romania</v>
      </c>
      <c r="Q20" s="107" t="n">
        <f aca="false">SUMIFS($H$4:$H$9,$B$4:$B$9,$P20,$D$4:$D$9,"&lt;&gt;"&amp;$P$21)+SUMIFS($I$4:$I$9,$B$4:$B$9,"&lt;&gt;"&amp;$P$21,$D$4:$D$9,$P20)</f>
        <v>3</v>
      </c>
      <c r="R20" s="107" t="n">
        <f aca="false">S20-T20</f>
        <v>-2</v>
      </c>
      <c r="S20" s="107" t="n">
        <f aca="false">SUMIFS($E$4:$E$9,$B$4:$B$9,$P20,$D$4:$D$9,"&lt;&gt;"&amp;$P$21)+SUMIFS($G$4:$G$9,$B$4:$B$9,"&lt;&gt;"&amp;$P$21,$D$4:$D$9,$P20)</f>
        <v>1</v>
      </c>
      <c r="T20" s="107" t="n">
        <f aca="false">SUMIFS($G$4:$G$9,$B$4:$B$9,$P20,$D$4:$D$9,"&lt;&gt;"&amp;$P$21)+SUMIFS($E$4:$E$9,$B$4:$B$9,"&lt;&gt;"&amp;$P$21,$D$4:$D$9,$P20)</f>
        <v>3</v>
      </c>
      <c r="U20" s="107"/>
      <c r="V20" s="763" t="n">
        <f aca="false">Q20*FactorPts+(GDzero+R20)*FactorGD+S20*FactorFor</f>
        <v>30048010</v>
      </c>
      <c r="W20" s="107" t="n">
        <f aca="false">RANK(V20,V$18:V$20,1)</f>
        <v>2</v>
      </c>
      <c r="X20" s="107" t="n">
        <f aca="false">IF(AND($Q$4=$Q$5,$Q$4=$Q$6,$Q$4&lt;&gt;$Q$7),W20,0)</f>
        <v>0</v>
      </c>
      <c r="Y20" s="107" t="str">
        <f aca="false">IF(AND(V20=V18,V20&lt;&gt;V19),IF(AB20&gt;AB18,3,IF(AB20=AB18,1,0)),IF(AND(V20=V19,V20&lt;&gt;V18),IF(AC20&gt;AC19,3,IF(AC20=AC19,1,0)),""))</f>
        <v/>
      </c>
      <c r="Z20" s="107" t="str">
        <f aca="false">IF(X20&gt;0,Y20,"")</f>
        <v/>
      </c>
      <c r="AA20" s="769"/>
      <c r="AB20" s="107" t="n">
        <f aca="false">$H$20</f>
        <v>0</v>
      </c>
      <c r="AC20" s="743" t="n">
        <f aca="false">$I$20</f>
        <v>1</v>
      </c>
      <c r="AD20" s="107" t="n">
        <f aca="false">IF(AND($AF$16,$AD$4=$AD$5,$AD$4=$AD$6,$AD$4&lt;&gt;$AD$7),W20,0)</f>
        <v>0</v>
      </c>
      <c r="AE20" s="107" t="str">
        <f aca="false">IF(AD20&gt;0,Y20,"")</f>
        <v/>
      </c>
    </row>
    <row r="21" customFormat="false" ht="14.25" hidden="false" customHeight="true" outlineLevel="0" collapsed="false">
      <c r="B21" s="294"/>
      <c r="C21" s="107"/>
      <c r="E21" s="770" t="str">
        <f aca="false">$P$7</f>
        <v>Ukraine</v>
      </c>
      <c r="F21" s="770"/>
      <c r="G21" s="770"/>
      <c r="H21" s="744" t="n">
        <f aca="false">SUMIFS($E$4:$E$9,$B$4:$B$9,$P$7,$D$4:$D$9,$P$4)+SUMIFS($G$4:$G$9,$B$4:$B$9,$P$4,$D$4:$D$9,$P$7)</f>
        <v>0</v>
      </c>
      <c r="I21" s="747" t="n">
        <f aca="false">SUMIFS($E$4:$E$9,$B$4:$B$9,$P$7,$D$4:$D$9,$P$5)+SUMIFS($G$4:$G$9,$B$4:$B$9,$P$5,$D$4:$D$9,$P$7)</f>
        <v>2</v>
      </c>
      <c r="J21" s="747" t="n">
        <f aca="false">SUMIFS($E$4:$E$9,$B$4:$B$9,$P$7,$D$4:$D$9,$P$6)+SUMIFS($G$4:$G$9,$B$4:$B$9,$P$6,$D$4:$D$9,$P$7)</f>
        <v>1</v>
      </c>
      <c r="K21" s="771"/>
      <c r="L21" s="772" t="str">
        <f aca="false">IF(AND($Q$7=$Q$4,$Q$7&lt;&gt;$Q$5,$Q$7&lt;&gt;$Q$6),IF(H21&gt;K18,3,IF(H21=K18,1,0)),IF(AND($Q$7=$Q$5,$Q$7&lt;&gt;$Q$4,$Q$7&lt;&gt;$Q$6),IF(I21&gt;K19,3,IF(I21=K19,1,0)),IF(AND($Q$7=$Q$6,$Q$7&lt;&gt;$Q$4,$Q$7&lt;&gt;$Q$5),IF(J21&gt;K20,3,IF(J21=K20,1,0)),"")))</f>
        <v/>
      </c>
      <c r="M21" s="772" t="str">
        <f aca="false">IF($AF$16,IF(AND($AD$7=$AD$4,$AD$7&lt;&gt;$AD$5,$AD$7&lt;&gt;$AD$6),IF(H21&gt;K18,3,IF(H21=K18,1,0)),IF(AND($AD$7&lt;&gt;$AD$4,$AD$7=$AD$5,$AD$7&lt;&gt;$AD$6),IF(I21&gt;K19,3,IF(I21=K19,1,0)),IF(AND($AD$7&lt;&gt;$AD$4,$AD$7&lt;&gt;$AD$5,$AD$7=$AD$6),IF(J21&gt;K20,3,IF(J21=K20,1,0)),""))),"")</f>
        <v/>
      </c>
      <c r="N21" s="107"/>
      <c r="O21" s="107"/>
      <c r="P21" s="773" t="str">
        <f aca="false">$P$7</f>
        <v>Ukraine</v>
      </c>
      <c r="Q21" s="774"/>
      <c r="R21" s="774"/>
      <c r="S21" s="774"/>
      <c r="T21" s="774"/>
      <c r="U21" s="774"/>
      <c r="V21" s="43"/>
      <c r="W21" s="43"/>
      <c r="X21" s="774"/>
      <c r="Y21" s="774"/>
      <c r="Z21" s="774"/>
      <c r="AA21" s="775"/>
      <c r="AB21" s="774"/>
      <c r="AC21" s="776"/>
      <c r="AD21" s="43"/>
      <c r="AE21" s="774"/>
    </row>
    <row r="22" customFormat="false" ht="14.25" hidden="false" customHeight="true" outlineLevel="0" collapsed="false">
      <c r="B22" s="294"/>
      <c r="C22" s="107"/>
      <c r="F22" s="107"/>
      <c r="G22" s="33"/>
      <c r="L22" s="380"/>
      <c r="O22" s="107"/>
      <c r="Q22" s="43"/>
      <c r="R22" s="43"/>
      <c r="S22" s="43"/>
      <c r="T22" s="43"/>
      <c r="U22" s="43"/>
      <c r="V22" s="43"/>
      <c r="W22" s="43"/>
      <c r="X22" s="774"/>
      <c r="Y22" s="774"/>
      <c r="Z22" s="774"/>
      <c r="AA22" s="775"/>
      <c r="AB22" s="774"/>
      <c r="AC22" s="776"/>
      <c r="AD22" s="43"/>
      <c r="AE22" s="774"/>
    </row>
    <row r="23" customFormat="false" ht="14.25" hidden="false" customHeight="true" outlineLevel="0" collapsed="false">
      <c r="B23" s="294"/>
      <c r="C23" s="107"/>
      <c r="O23" s="107" t="s">
        <v>58</v>
      </c>
      <c r="P23" s="125" t="str">
        <f aca="false">$P$4</f>
        <v>Belgium</v>
      </c>
      <c r="Q23" s="107" t="n">
        <f aca="false">SUMIFS($H$4:$H$9,$B$4:$B$9,$P23,$D$4:$D$9,"&lt;&gt;"&amp;$P$26)+SUMIFS($I$4:$I$9,$B$4:$B$9,"&lt;&gt;"&amp;$P$26,$D$4:$D$9,$P23)</f>
        <v>6</v>
      </c>
      <c r="R23" s="107" t="n">
        <f aca="false">S23-T23</f>
        <v>4</v>
      </c>
      <c r="S23" s="107" t="n">
        <f aca="false">SUMIFS($E$4:$E$9,$B$4:$B$9,$P23,$D$4:$D$9,"&lt;&gt;"&amp;$P$26)+SUMIFS($G$4:$G$9,$B$4:$B$9,"&lt;&gt;"&amp;$P$26,$D$4:$D$9,$P23)</f>
        <v>4</v>
      </c>
      <c r="T23" s="107" t="n">
        <f aca="false">SUMIFS($G$4:$G$9,$B$4:$B$9,$P23,$D$4:$D$9,"&lt;&gt;"&amp;$P$26)+SUMIFS($E$4:$E$9,$B$4:$B$9,"&lt;&gt;"&amp;$P$26,$D$4:$D$9,$P23)</f>
        <v>0</v>
      </c>
      <c r="U23" s="107"/>
      <c r="V23" s="763" t="n">
        <f aca="false">Q23*FactorPts+(GDzero+R23)*FactorGD+S23*FactorFor</f>
        <v>60054040</v>
      </c>
      <c r="W23" s="107" t="n">
        <f aca="false">RANK(V23,V$23:V$25,1)</f>
        <v>3</v>
      </c>
      <c r="X23" s="107" t="n">
        <f aca="false">IF(AND($Q$4=$Q$5,$Q$4=$Q$7,$Q$4&lt;&gt;$Q$6),W23,0)</f>
        <v>0</v>
      </c>
      <c r="Y23" s="107" t="str">
        <f aca="false">IF(AND(V23=V24,V23&lt;&gt;V25),IF(AA23&gt;AA24,3,IF(AA23=AA24,1,0)),IF(AND(V23=V25,V23&lt;&gt;V24),IF(AB23&gt;AB25,3,IF(AB23=AB25,1,0)),""))</f>
        <v/>
      </c>
      <c r="Z23" s="107" t="str">
        <f aca="false">IF(X23&gt;0,Y23,"")</f>
        <v/>
      </c>
      <c r="AA23" s="769" t="n">
        <f aca="false">$I$18</f>
        <v>2</v>
      </c>
      <c r="AB23" s="107" t="n">
        <f aca="false">$K$18</f>
        <v>2</v>
      </c>
      <c r="AC23" s="743"/>
      <c r="AD23" s="107" t="n">
        <f aca="false">IF(AND($AF$16,$AD$4=$AD$5,$AD$4=$AD$7,$AD$4&lt;&gt;$AD$6),W23,0)</f>
        <v>0</v>
      </c>
      <c r="AE23" s="107" t="str">
        <f aca="false">IF(AD23&gt;0,Y23,"")</f>
        <v/>
      </c>
    </row>
    <row r="24" customFormat="false" ht="14.25" hidden="false" customHeight="true" outlineLevel="0" collapsed="false">
      <c r="B24" s="294"/>
      <c r="C24" s="107"/>
      <c r="O24" s="107" t="s">
        <v>59</v>
      </c>
      <c r="P24" s="125" t="str">
        <f aca="false">$P$5</f>
        <v>Slovakia</v>
      </c>
      <c r="Q24" s="107" t="n">
        <f aca="false">SUMIFS($H$4:$H$9,$B$4:$B$9,$P24,$D$4:$D$9,"&lt;&gt;"&amp;$P$26)+SUMIFS($I$4:$I$9,$B$4:$B$9,"&lt;&gt;"&amp;$P$26,$D$4:$D$9,$P24)</f>
        <v>0</v>
      </c>
      <c r="R24" s="107" t="n">
        <f aca="false">S24-T24</f>
        <v>-3</v>
      </c>
      <c r="S24" s="107" t="n">
        <f aca="false">SUMIFS($E$4:$E$9,$B$4:$B$9,$P24,$D$4:$D$9,"&lt;&gt;"&amp;$P$26)+SUMIFS($G$4:$G$9,$B$4:$B$9,"&lt;&gt;"&amp;$P$26,$D$4:$D$9,$P24)</f>
        <v>1</v>
      </c>
      <c r="T24" s="107" t="n">
        <f aca="false">SUMIFS($G$4:$G$9,$B$4:$B$9,$P24,$D$4:$D$9,"&lt;&gt;"&amp;$P$26)+SUMIFS($E$4:$E$9,$B$4:$B$9,"&lt;&gt;"&amp;$P$26,$D$4:$D$9,$P24)</f>
        <v>4</v>
      </c>
      <c r="U24" s="107"/>
      <c r="V24" s="763" t="n">
        <f aca="false">Q24*FactorPts+(GDzero+R24)*FactorGD+S24*FactorFor</f>
        <v>47010</v>
      </c>
      <c r="W24" s="107" t="n">
        <f aca="false">RANK(V24,V$23:V$25,1)</f>
        <v>1</v>
      </c>
      <c r="X24" s="107" t="n">
        <f aca="false">IF(AND($Q$4=$Q$5,$Q$4=$Q$7,$Q$4&lt;&gt;$Q$6),W24,0)</f>
        <v>0</v>
      </c>
      <c r="Y24" s="107" t="str">
        <f aca="false">IF(AND(V24=V23,V24&lt;&gt;V25),IF(AA24&gt;AA23,3,IF(AA24=AA23,1,0)),IF(AND(V24=V25,V24&lt;&gt;V23),IF(AC24&gt;AC25,3,IF(AC24=AC25,1,0)),""))</f>
        <v/>
      </c>
      <c r="Z24" s="107" t="str">
        <f aca="false">IF(X24&gt;0,Y24,"")</f>
        <v/>
      </c>
      <c r="AA24" s="769" t="n">
        <f aca="false">$H$19</f>
        <v>0</v>
      </c>
      <c r="AB24" s="107"/>
      <c r="AC24" s="743" t="n">
        <f aca="false">$K$19</f>
        <v>1</v>
      </c>
      <c r="AD24" s="107" t="n">
        <f aca="false">IF(AND($AF$16,$AD$4=$AD$5,$AD$4=$AD$7,$AD$4&lt;&gt;$AD$6),W24,0)</f>
        <v>0</v>
      </c>
      <c r="AE24" s="107" t="str">
        <f aca="false">IF(AD24&gt;0,Y24,"")</f>
        <v/>
      </c>
    </row>
    <row r="25" customFormat="false" ht="14.25" hidden="false" customHeight="true" outlineLevel="0" collapsed="false">
      <c r="B25" s="294"/>
      <c r="C25" s="107"/>
      <c r="O25" s="107" t="s">
        <v>75</v>
      </c>
      <c r="P25" s="125" t="str">
        <f aca="false">$P$7</f>
        <v>Ukraine</v>
      </c>
      <c r="Q25" s="107" t="n">
        <f aca="false">SUMIFS($H$4:$H$9,$B$4:$B$9,$P25,$D$4:$D$9,"&lt;&gt;"&amp;$P$26)+SUMIFS($I$4:$I$9,$B$4:$B$9,"&lt;&gt;"&amp;$P$26,$D$4:$D$9,$P25)</f>
        <v>3</v>
      </c>
      <c r="R25" s="107" t="n">
        <f aca="false">S25-T25</f>
        <v>-1</v>
      </c>
      <c r="S25" s="107" t="n">
        <f aca="false">SUMIFS($E$4:$E$9,$B$4:$B$9,$P25,$D$4:$D$9,"&lt;&gt;"&amp;$P$26)+SUMIFS($G$4:$G$9,$B$4:$B$9,"&lt;&gt;"&amp;$P$26,$D$4:$D$9,$P25)</f>
        <v>2</v>
      </c>
      <c r="T25" s="107" t="n">
        <f aca="false">SUMIFS($G$4:$G$9,$B$4:$B$9,$P25,$D$4:$D$9,"&lt;&gt;"&amp;$P$26)+SUMIFS($E$4:$E$9,$B$4:$B$9,"&lt;&gt;"&amp;$P$26,$D$4:$D$9,$P25)</f>
        <v>3</v>
      </c>
      <c r="U25" s="107"/>
      <c r="V25" s="763" t="n">
        <f aca="false">Q25*FactorPts+(GDzero+R25)*FactorGD+S25*FactorFor</f>
        <v>30049020</v>
      </c>
      <c r="W25" s="107" t="n">
        <f aca="false">RANK(V25,V$23:V$25,1)</f>
        <v>2</v>
      </c>
      <c r="X25" s="107" t="n">
        <f aca="false">IF(AND($Q$4=$Q$5,$Q$4=$Q$7,$Q$4&lt;&gt;$Q$6),W25,0)</f>
        <v>0</v>
      </c>
      <c r="Y25" s="107" t="str">
        <f aca="false">IF(AND(V25=V23,V25&lt;&gt;V24),IF(AB25&gt;AB23,3,IF(AB25=AB23,1,0)),IF(AND(V25=V24,V25&lt;&gt;V23),IF(AC25&gt;AC24,3,IF(AC25=AC24,1,0)),""))</f>
        <v/>
      </c>
      <c r="Z25" s="107" t="str">
        <f aca="false">IF(X25&gt;0,Y25,"")</f>
        <v/>
      </c>
      <c r="AA25" s="769"/>
      <c r="AB25" s="107" t="n">
        <f aca="false">$H$21</f>
        <v>0</v>
      </c>
      <c r="AC25" s="743" t="n">
        <f aca="false">$I$21</f>
        <v>2</v>
      </c>
      <c r="AD25" s="107" t="n">
        <f aca="false">IF(AND($AF$16,$AD$4=$AD$5,$AD$4=$AD$7,$AD$4&lt;&gt;$AD$6),W25,0)</f>
        <v>0</v>
      </c>
      <c r="AE25" s="107" t="str">
        <f aca="false">IF(AD25&gt;0,Y25,"")</f>
        <v/>
      </c>
    </row>
    <row r="26" customFormat="false" ht="14.25" hidden="false" customHeight="true" outlineLevel="0" collapsed="false">
      <c r="B26" s="294"/>
      <c r="C26" s="107"/>
      <c r="O26" s="107"/>
      <c r="P26" s="773" t="str">
        <f aca="false">$P$6</f>
        <v>Romania</v>
      </c>
      <c r="Q26" s="774"/>
      <c r="R26" s="774"/>
      <c r="S26" s="774"/>
      <c r="T26" s="774"/>
      <c r="U26" s="774"/>
      <c r="V26" s="43"/>
      <c r="W26" s="43"/>
      <c r="X26" s="774"/>
      <c r="Y26" s="774"/>
      <c r="Z26" s="774"/>
      <c r="AA26" s="775"/>
      <c r="AB26" s="774"/>
      <c r="AC26" s="776"/>
      <c r="AD26" s="43"/>
      <c r="AE26" s="774"/>
    </row>
    <row r="27" customFormat="false" ht="14.25" hidden="false" customHeight="true" outlineLevel="0" collapsed="false">
      <c r="O27" s="107"/>
      <c r="Q27" s="43"/>
      <c r="R27" s="43"/>
      <c r="S27" s="43"/>
      <c r="T27" s="43"/>
      <c r="U27" s="43"/>
      <c r="V27" s="43"/>
      <c r="W27" s="43"/>
      <c r="X27" s="774"/>
      <c r="Y27" s="774"/>
      <c r="Z27" s="774"/>
      <c r="AA27" s="775"/>
      <c r="AB27" s="774"/>
      <c r="AC27" s="776"/>
      <c r="AD27" s="43"/>
      <c r="AE27" s="774"/>
    </row>
    <row r="28" customFormat="false" ht="14.25" hidden="false" customHeight="true" outlineLevel="0" collapsed="false">
      <c r="O28" s="107" t="s">
        <v>58</v>
      </c>
      <c r="P28" s="125" t="str">
        <f aca="false">$P$4</f>
        <v>Belgium</v>
      </c>
      <c r="Q28" s="107" t="n">
        <f aca="false">SUMIFS($H$4:$H$9,$B$4:$B$9,$P28,$D$4:$D$9,"&lt;&gt;"&amp;$P$31)+SUMIFS($I$4:$I$9,$B$4:$B$9,"&lt;&gt;"&amp;$P$31,$D$4:$D$9,$P28)</f>
        <v>6</v>
      </c>
      <c r="R28" s="107" t="n">
        <f aca="false">S28-T28</f>
        <v>5</v>
      </c>
      <c r="S28" s="107" t="n">
        <f aca="false">SUMIFS($E$4:$E$9,$B$4:$B$9,$P28,$D$4:$D$9,"&lt;&gt;"&amp;$P$31)+SUMIFS($G$4:$G$9,$B$4:$B$9,"&lt;&gt;"&amp;$P$31,$D$4:$D$9,$P28)</f>
        <v>5</v>
      </c>
      <c r="T28" s="107" t="n">
        <f aca="false">SUMIFS($G$4:$G$9,$B$4:$B$9,$P28,$D$4:$D$9,"&lt;&gt;"&amp;$P$31)+SUMIFS($E$4:$E$9,$B$4:$B$9,"&lt;&gt;"&amp;$P$31,$D$4:$D$9,$P28)</f>
        <v>0</v>
      </c>
      <c r="U28" s="107"/>
      <c r="V28" s="763" t="n">
        <f aca="false">Q28*FactorPts+(GDzero+R28)*FactorGD+S28*FactorFor</f>
        <v>60055050</v>
      </c>
      <c r="W28" s="107" t="n">
        <f aca="false">RANK(V28,V$28:V$30,1)</f>
        <v>3</v>
      </c>
      <c r="X28" s="107" t="n">
        <f aca="false">IF(AND($Q$4=$Q$6,$Q$4=$Q$7,$Q$4&lt;&gt;$Q$5),W28,0)</f>
        <v>0</v>
      </c>
      <c r="Y28" s="107" t="str">
        <f aca="false">IF(AND(V28=V29,V28&lt;&gt;V30),IF(AA28&gt;AA29,3,IF(AA28=AA29,1,0)),IF(AND(V28=V30,V28&lt;&gt;V29),IF(AB28&gt;AB30,3,IF(AB28=AB30,1,0)),""))</f>
        <v/>
      </c>
      <c r="Z28" s="107" t="str">
        <f aca="false">IF(X28&gt;0,Y28,"")</f>
        <v/>
      </c>
      <c r="AA28" s="769" t="n">
        <f aca="false">$J$18</f>
        <v>3</v>
      </c>
      <c r="AB28" s="107" t="n">
        <f aca="false">$K$18</f>
        <v>2</v>
      </c>
      <c r="AC28" s="743"/>
      <c r="AD28" s="107" t="n">
        <f aca="false">IF(AND($AF$16,$AD$4=$AD$6,$AD$4=$AD$7,$AD$4&lt;&gt;$AD$5),W28,0)</f>
        <v>0</v>
      </c>
      <c r="AE28" s="107" t="str">
        <f aca="false">IF(AD28&gt;0,Y28,"")</f>
        <v/>
      </c>
    </row>
    <row r="29" customFormat="false" ht="14.25" hidden="false" customHeight="true" outlineLevel="0" collapsed="false">
      <c r="O29" s="107" t="s">
        <v>59</v>
      </c>
      <c r="P29" s="125" t="str">
        <f aca="false">$P$6</f>
        <v>Romania</v>
      </c>
      <c r="Q29" s="107" t="n">
        <f aca="false">SUMIFS($H$4:$H$9,$B$4:$B$9,$P29,$D$4:$D$9,"&lt;&gt;"&amp;$P$31)+SUMIFS($I$4:$I$9,$B$4:$B$9,"&lt;&gt;"&amp;$P$31,$D$4:$D$9,$P29)</f>
        <v>0</v>
      </c>
      <c r="R29" s="107" t="n">
        <f aca="false">S29-T29</f>
        <v>-4</v>
      </c>
      <c r="S29" s="107" t="n">
        <f aca="false">SUMIFS($E$4:$E$9,$B$4:$B$9,$P29,$D$4:$D$9,"&lt;&gt;"&amp;$P$31)+SUMIFS($G$4:$G$9,$B$4:$B$9,"&lt;&gt;"&amp;$P$31,$D$4:$D$9,$P29)</f>
        <v>0</v>
      </c>
      <c r="T29" s="107" t="n">
        <f aca="false">SUMIFS($G$4:$G$9,$B$4:$B$9,$P29,$D$4:$D$9,"&lt;&gt;"&amp;$P$31)+SUMIFS($E$4:$E$9,$B$4:$B$9,"&lt;&gt;"&amp;$P$31,$D$4:$D$9,$P29)</f>
        <v>4</v>
      </c>
      <c r="U29" s="107"/>
      <c r="V29" s="763" t="n">
        <f aca="false">Q29*FactorPts+(GDzero+R29)*FactorGD+S29*FactorFor</f>
        <v>46000</v>
      </c>
      <c r="W29" s="107" t="n">
        <f aca="false">RANK(V29,V$28:V$30,1)</f>
        <v>1</v>
      </c>
      <c r="X29" s="107" t="n">
        <f aca="false">IF(AND($Q$4=$Q$6,$Q$4=$Q$7,$Q$4&lt;&gt;$Q$5),W29,0)</f>
        <v>0</v>
      </c>
      <c r="Y29" s="107" t="str">
        <f aca="false">IF(AND(V29=V28,V29&lt;&gt;V30),IF(AA29&gt;AA28,3,IF(AA29=AA28,1,0)),IF(AND(V29=V30,V29&lt;&gt;V28),IF(AC29&gt;AC30,3,IF(AC29=AC30,1,0)),""))</f>
        <v/>
      </c>
      <c r="Z29" s="107" t="str">
        <f aca="false">IF(X29&gt;0,Y29,"")</f>
        <v/>
      </c>
      <c r="AA29" s="769" t="n">
        <f aca="false">$H$20</f>
        <v>0</v>
      </c>
      <c r="AB29" s="107"/>
      <c r="AC29" s="743" t="n">
        <f aca="false">$K$20</f>
        <v>0</v>
      </c>
      <c r="AD29" s="107" t="n">
        <f aca="false">IF(AND($AF$16,$AD$4=$AD$6,$AD$4=$AD$7,$AD$4&lt;&gt;$AD$5),W29,0)</f>
        <v>0</v>
      </c>
      <c r="AE29" s="107" t="str">
        <f aca="false">IF(AD29&gt;0,Y29,"")</f>
        <v/>
      </c>
    </row>
    <row r="30" customFormat="false" ht="14.25" hidden="false" customHeight="true" outlineLevel="0" collapsed="false">
      <c r="O30" s="107" t="s">
        <v>75</v>
      </c>
      <c r="P30" s="125" t="str">
        <f aca="false">$P$7</f>
        <v>Ukraine</v>
      </c>
      <c r="Q30" s="107" t="n">
        <f aca="false">SUMIFS($H$4:$H$9,$B$4:$B$9,$P30,$D$4:$D$9,"&lt;&gt;"&amp;$P$31)+SUMIFS($I$4:$I$9,$B$4:$B$9,"&lt;&gt;"&amp;$P$31,$D$4:$D$9,$P30)</f>
        <v>3</v>
      </c>
      <c r="R30" s="107" t="n">
        <f aca="false">S30-T30</f>
        <v>-1</v>
      </c>
      <c r="S30" s="107" t="n">
        <f aca="false">SUMIFS($E$4:$E$9,$B$4:$B$9,$P30,$D$4:$D$9,"&lt;&gt;"&amp;$P$31)+SUMIFS($G$4:$G$9,$B$4:$B$9,"&lt;&gt;"&amp;$P$31,$D$4:$D$9,$P30)</f>
        <v>1</v>
      </c>
      <c r="T30" s="107" t="n">
        <f aca="false">SUMIFS($G$4:$G$9,$B$4:$B$9,$P30,$D$4:$D$9,"&lt;&gt;"&amp;$P$31)+SUMIFS($E$4:$E$9,$B$4:$B$9,"&lt;&gt;"&amp;$P$31,$D$4:$D$9,$P30)</f>
        <v>2</v>
      </c>
      <c r="U30" s="107"/>
      <c r="V30" s="763" t="n">
        <f aca="false">Q30*FactorPts+(GDzero+R30)*FactorGD+S30*FactorFor</f>
        <v>30049010</v>
      </c>
      <c r="W30" s="107" t="n">
        <f aca="false">RANK(V30,V$28:V$30,1)</f>
        <v>2</v>
      </c>
      <c r="X30" s="107" t="n">
        <f aca="false">IF(AND($Q$4=$Q$6,$Q$4=$Q$7,$Q$4&lt;&gt;$Q$5),W30,0)</f>
        <v>0</v>
      </c>
      <c r="Y30" s="107" t="str">
        <f aca="false">IF(AND(V30=V28,V30&lt;&gt;V29),IF(AB30&gt;AB28,3,IF(AB30=AB28,1,0)),IF(AND(V30=V29,V30&lt;&gt;V28),IF(AC30&gt;AC29,3,IF(AC30=AC29,1,0)),""))</f>
        <v/>
      </c>
      <c r="Z30" s="107" t="str">
        <f aca="false">IF(X30&gt;0,Y30,"")</f>
        <v/>
      </c>
      <c r="AA30" s="769"/>
      <c r="AB30" s="107" t="n">
        <f aca="false">$H$21</f>
        <v>0</v>
      </c>
      <c r="AC30" s="743" t="n">
        <f aca="false">$J$21</f>
        <v>1</v>
      </c>
      <c r="AD30" s="107" t="n">
        <f aca="false">IF(AND($AF$16,$AD$4=$AD$6,$AD$4=$AD$7,$AD$4&lt;&gt;$AD$5),W30,0)</f>
        <v>0</v>
      </c>
      <c r="AE30" s="107" t="str">
        <f aca="false">IF(AD30&gt;0,Y30,"")</f>
        <v/>
      </c>
    </row>
    <row r="31" customFormat="false" ht="14.25" hidden="false" customHeight="true" outlineLevel="0" collapsed="false">
      <c r="O31" s="107"/>
      <c r="P31" s="773" t="str">
        <f aca="false">$P$5</f>
        <v>Slovakia</v>
      </c>
      <c r="Q31" s="774"/>
      <c r="R31" s="774"/>
      <c r="S31" s="774"/>
      <c r="T31" s="774"/>
      <c r="U31" s="774"/>
      <c r="V31" s="43"/>
      <c r="W31" s="43"/>
      <c r="X31" s="774"/>
      <c r="Y31" s="774"/>
      <c r="Z31" s="774"/>
      <c r="AA31" s="775"/>
      <c r="AB31" s="774"/>
      <c r="AC31" s="776"/>
      <c r="AD31" s="43"/>
      <c r="AE31" s="774"/>
    </row>
    <row r="32" customFormat="false" ht="14.25" hidden="false" customHeight="true" outlineLevel="0" collapsed="false">
      <c r="O32" s="107"/>
      <c r="Q32" s="43"/>
      <c r="R32" s="43"/>
      <c r="S32" s="43"/>
      <c r="T32" s="43"/>
      <c r="U32" s="43"/>
      <c r="V32" s="43"/>
      <c r="W32" s="43"/>
      <c r="X32" s="774"/>
      <c r="Y32" s="774"/>
      <c r="Z32" s="774"/>
      <c r="AA32" s="775"/>
      <c r="AB32" s="774"/>
      <c r="AC32" s="776"/>
      <c r="AD32" s="43"/>
      <c r="AE32" s="774"/>
    </row>
    <row r="33" customFormat="false" ht="14.25" hidden="false" customHeight="true" outlineLevel="0" collapsed="false">
      <c r="O33" s="107" t="s">
        <v>58</v>
      </c>
      <c r="P33" s="125" t="str">
        <f aca="false">$P$5</f>
        <v>Slovakia</v>
      </c>
      <c r="Q33" s="107" t="n">
        <f aca="false">SUMIFS($H$4:$H$9,$B$4:$B$9,$P33,$D$4:$D$9,"&lt;&gt;"&amp;$P$36)+SUMIFS($I$4:$I$9,$B$4:$B$9,"&lt;&gt;"&amp;$P$36,$D$4:$D$9,$P33)</f>
        <v>0</v>
      </c>
      <c r="R33" s="107" t="n">
        <f aca="false">S33-T33</f>
        <v>-2</v>
      </c>
      <c r="S33" s="107" t="n">
        <f aca="false">SUMIFS($E$4:$E$9,$B$4:$B$9,$P33,$D$4:$D$9,"&lt;&gt;"&amp;$P$36)+SUMIFS($G$4:$G$9,$B$4:$B$9,"&lt;&gt;"&amp;$P$36,$D$4:$D$9,$P33)</f>
        <v>1</v>
      </c>
      <c r="T33" s="107" t="n">
        <f aca="false">SUMIFS($G$4:$G$9,$B$4:$B$9,$P33,$D$4:$D$9,"&lt;&gt;"&amp;$P$36)+SUMIFS($E$4:$E$9,$B$4:$B$9,"&lt;&gt;"&amp;$P$36,$D$4:$D$9,$P33)</f>
        <v>3</v>
      </c>
      <c r="U33" s="107"/>
      <c r="V33" s="763" t="n">
        <f aca="false">Q33*FactorPts+(GDzero+R33)*FactorGD+S33*FactorFor</f>
        <v>48010</v>
      </c>
      <c r="W33" s="107" t="n">
        <f aca="false">RANK(V33,V$33:V$35,1)</f>
        <v>1</v>
      </c>
      <c r="X33" s="107" t="n">
        <f aca="false">IF(AND($Q$5=$Q$6,$Q$5=$Q$7,$Q$5&lt;&gt;$Q$4),W33,0)</f>
        <v>0</v>
      </c>
      <c r="Y33" s="107" t="str">
        <f aca="false">IF(AND(V33=V34,V33&lt;&gt;V35),IF(AA33&gt;AA34,3,IF(AA33=AA34,1,0)),IF(AND(V33=V35,V33&lt;&gt;V34),IF(AB33&gt;AB35,3,IF(AB33=AB35,1,0)),""))</f>
        <v/>
      </c>
      <c r="Z33" s="107" t="str">
        <f aca="false">IF(X33&gt;0,Y33,"")</f>
        <v/>
      </c>
      <c r="AA33" s="769" t="n">
        <f aca="false">$J$19</f>
        <v>0</v>
      </c>
      <c r="AB33" s="107" t="n">
        <f aca="false">$K$19</f>
        <v>1</v>
      </c>
      <c r="AC33" s="743"/>
      <c r="AD33" s="107" t="n">
        <f aca="false">IF(AND($AF$16,$AD$5=$AD$6,$AD$5=$AD$7,$AD$5&lt;&gt;$AD$4),W33,0)</f>
        <v>0</v>
      </c>
      <c r="AE33" s="107" t="str">
        <f aca="false">IF(AD33&gt;0,Y33,"")</f>
        <v/>
      </c>
    </row>
    <row r="34" customFormat="false" ht="14.25" hidden="false" customHeight="true" outlineLevel="0" collapsed="false">
      <c r="O34" s="107" t="s">
        <v>59</v>
      </c>
      <c r="P34" s="125" t="str">
        <f aca="false">$P$6</f>
        <v>Romania</v>
      </c>
      <c r="Q34" s="107" t="n">
        <f aca="false">SUMIFS($H$4:$H$9,$B$4:$B$9,$P34,$D$4:$D$9,"&lt;&gt;"&amp;$P$36)+SUMIFS($I$4:$I$9,$B$4:$B$9,"&lt;&gt;"&amp;$P$36,$D$4:$D$9,$P34)</f>
        <v>3</v>
      </c>
      <c r="R34" s="107" t="n">
        <f aca="false">S34-T34</f>
        <v>0</v>
      </c>
      <c r="S34" s="107" t="n">
        <f aca="false">SUMIFS($E$4:$E$9,$B$4:$B$9,$P34,$D$4:$D$9,"&lt;&gt;"&amp;$P$36)+SUMIFS($G$4:$G$9,$B$4:$B$9,"&lt;&gt;"&amp;$P$36,$D$4:$D$9,$P34)</f>
        <v>1</v>
      </c>
      <c r="T34" s="107" t="n">
        <f aca="false">SUMIFS($G$4:$G$9,$B$4:$B$9,$P34,$D$4:$D$9,"&lt;&gt;"&amp;$P$36)+SUMIFS($E$4:$E$9,$B$4:$B$9,"&lt;&gt;"&amp;$P$36,$D$4:$D$9,$P34)</f>
        <v>1</v>
      </c>
      <c r="U34" s="107"/>
      <c r="V34" s="763" t="n">
        <f aca="false">Q34*FactorPts+(GDzero+R34)*FactorGD+S34*FactorFor</f>
        <v>30050010</v>
      </c>
      <c r="W34" s="107" t="n">
        <f aca="false">RANK(V34,V$33:V$35,1)</f>
        <v>2</v>
      </c>
      <c r="X34" s="107" t="n">
        <f aca="false">IF(AND($Q$5=$Q$6,$Q$5=$Q$7,$Q$5&lt;&gt;$Q$4),W34,0)</f>
        <v>0</v>
      </c>
      <c r="Y34" s="107" t="str">
        <f aca="false">IF(AND(V34=V33,V34&lt;&gt;V35),IF(AA34&gt;AA33,3,IF(AA34=AA33,1,0)),IF(AND(V34=V35,V34&lt;&gt;V33),IF(AC34&gt;AC35,3,IF(AC34=AC35,1,0)),""))</f>
        <v/>
      </c>
      <c r="Z34" s="107" t="str">
        <f aca="false">IF(X34&gt;0,Y34,"")</f>
        <v/>
      </c>
      <c r="AA34" s="769" t="n">
        <f aca="false">$I$20</f>
        <v>1</v>
      </c>
      <c r="AB34" s="107"/>
      <c r="AC34" s="743" t="n">
        <f aca="false">$K$20</f>
        <v>0</v>
      </c>
      <c r="AD34" s="107" t="n">
        <f aca="false">IF(AND($AF$16,$AD$5=$AD$6,$AD$5=$AD$7,$AD$5&lt;&gt;$AD$4),W34,0)</f>
        <v>0</v>
      </c>
      <c r="AE34" s="107" t="str">
        <f aca="false">IF(AD34&gt;0,Y34,"")</f>
        <v/>
      </c>
    </row>
    <row r="35" customFormat="false" ht="14.25" hidden="false" customHeight="true" outlineLevel="0" collapsed="false">
      <c r="O35" s="107" t="s">
        <v>75</v>
      </c>
      <c r="P35" s="125" t="str">
        <f aca="false">$P$7</f>
        <v>Ukraine</v>
      </c>
      <c r="Q35" s="107" t="n">
        <f aca="false">SUMIFS($H$4:$H$9,$B$4:$B$9,$P35,$D$4:$D$9,"&lt;&gt;"&amp;$P$36)+SUMIFS($I$4:$I$9,$B$4:$B$9,"&lt;&gt;"&amp;$P$36,$D$4:$D$9,$P35)</f>
        <v>6</v>
      </c>
      <c r="R35" s="107" t="n">
        <f aca="false">S35-T35</f>
        <v>2</v>
      </c>
      <c r="S35" s="107" t="n">
        <f aca="false">SUMIFS($E$4:$E$9,$B$4:$B$9,$P35,$D$4:$D$9,"&lt;&gt;"&amp;$P$36)+SUMIFS($G$4:$G$9,$B$4:$B$9,"&lt;&gt;"&amp;$P$36,$D$4:$D$9,$P35)</f>
        <v>3</v>
      </c>
      <c r="T35" s="107" t="n">
        <f aca="false">SUMIFS($G$4:$G$9,$B$4:$B$9,$P35,$D$4:$D$9,"&lt;&gt;"&amp;$P$36)+SUMIFS($E$4:$E$9,$B$4:$B$9,"&lt;&gt;"&amp;$P$36,$D$4:$D$9,$P35)</f>
        <v>1</v>
      </c>
      <c r="U35" s="107"/>
      <c r="V35" s="763" t="n">
        <f aca="false">Q35*FactorPts+(GDzero+R35)*FactorGD+S35*FactorFor</f>
        <v>60052030</v>
      </c>
      <c r="W35" s="107" t="n">
        <f aca="false">RANK(V35,V$33:V$35,1)</f>
        <v>3</v>
      </c>
      <c r="X35" s="107" t="n">
        <f aca="false">IF(AND($Q$5=$Q$6,$Q$5=$Q$7,$Q$5&lt;&gt;$Q$4),W35,0)</f>
        <v>0</v>
      </c>
      <c r="Y35" s="107" t="str">
        <f aca="false">IF(AND(V35=V33,V35&lt;&gt;V34),IF(AB35&gt;AB33,3,IF(AB35=AB33,1,0)),IF(AND(V35=V34,V35&lt;&gt;V33),IF(AC35&gt;AC34,3,IF(AC35=AC34,1,0)),""))</f>
        <v/>
      </c>
      <c r="Z35" s="107" t="str">
        <f aca="false">IF(X35&gt;0,Y35,"")</f>
        <v/>
      </c>
      <c r="AA35" s="777"/>
      <c r="AB35" s="750" t="n">
        <f aca="false">$I$21</f>
        <v>2</v>
      </c>
      <c r="AC35" s="752" t="n">
        <f aca="false">$J$21</f>
        <v>1</v>
      </c>
      <c r="AD35" s="107" t="n">
        <f aca="false">IF(AND($AF$16,$AD$5=$AD$6,$AD$5=$AD$7,$AD$5&lt;&gt;$AD$4),W35,0)</f>
        <v>0</v>
      </c>
      <c r="AE35" s="107" t="str">
        <f aca="false">IF(AD35&gt;0,Y35,"")</f>
        <v/>
      </c>
    </row>
    <row r="36" customFormat="false" ht="14.25" hidden="false" customHeight="true" outlineLevel="0" collapsed="false">
      <c r="O36" s="107"/>
      <c r="P36" s="773" t="str">
        <f aca="false">$P$4</f>
        <v>Belgium</v>
      </c>
      <c r="Q36" s="107"/>
      <c r="R36" s="107"/>
      <c r="S36" s="107"/>
      <c r="T36" s="107"/>
      <c r="U36" s="107"/>
    </row>
    <row r="37" customFormat="false" ht="14.25" hidden="false" customHeight="true" outlineLevel="0" collapsed="false">
      <c r="O37" s="107"/>
    </row>
    <row r="38" customFormat="false" ht="14.25" hidden="false" customHeight="true" outlineLevel="0" collapsed="false">
      <c r="O38" s="107"/>
    </row>
    <row r="39" customFormat="false" ht="14.25" hidden="false" customHeight="true" outlineLevel="0" collapsed="false">
      <c r="O39" s="107"/>
    </row>
    <row r="40" customFormat="false" ht="14.25" hidden="false" customHeight="true" outlineLevel="0" collapsed="false">
      <c r="O40" s="107"/>
    </row>
    <row r="41" customFormat="false" ht="14.25" hidden="false" customHeight="true" outlineLevel="0" collapsed="false">
      <c r="O41" s="107"/>
    </row>
    <row r="42" customFormat="false" ht="14.25" hidden="false" customHeight="true" outlineLevel="0" collapsed="false">
      <c r="O42" s="107"/>
    </row>
    <row r="43" customFormat="false" ht="14.25" hidden="false" customHeight="true" outlineLevel="0" collapsed="false">
      <c r="O43" s="107"/>
    </row>
    <row r="44" customFormat="false" ht="14.25" hidden="false" customHeight="true" outlineLevel="0" collapsed="false">
      <c r="O44" s="107"/>
    </row>
    <row r="45" customFormat="false" ht="14.25" hidden="false" customHeight="true" outlineLevel="0" collapsed="false">
      <c r="O45" s="107"/>
    </row>
    <row r="46" customFormat="false" ht="14.25" hidden="false" customHeight="true" outlineLevel="0" collapsed="false">
      <c r="O46" s="107"/>
    </row>
    <row r="47" customFormat="false" ht="14.25" hidden="false" customHeight="true" outlineLevel="0" collapsed="false">
      <c r="O47" s="107"/>
    </row>
    <row r="48" customFormat="false" ht="14.25" hidden="false" customHeight="true" outlineLevel="0" collapsed="false">
      <c r="O48" s="107"/>
    </row>
    <row r="49" customFormat="false" ht="14.25" hidden="false" customHeight="true" outlineLevel="0" collapsed="false">
      <c r="O49" s="107"/>
    </row>
    <row r="50" customFormat="false" ht="14.25" hidden="false" customHeight="true" outlineLevel="0" collapsed="false">
      <c r="O50" s="107"/>
    </row>
    <row r="51" customFormat="false" ht="14.25" hidden="false" customHeight="true" outlineLevel="0" collapsed="false">
      <c r="O51" s="107"/>
    </row>
    <row r="52" customFormat="false" ht="14.25" hidden="false" customHeight="true" outlineLevel="0" collapsed="false">
      <c r="O52" s="107"/>
    </row>
    <row r="53" customFormat="false" ht="14.25" hidden="false" customHeight="true" outlineLevel="0" collapsed="false">
      <c r="O53" s="107"/>
    </row>
    <row r="54" customFormat="false" ht="14.25" hidden="false" customHeight="true" outlineLevel="0" collapsed="false">
      <c r="O54" s="107"/>
    </row>
    <row r="55" customFormat="false" ht="14.25" hidden="false" customHeight="true" outlineLevel="0" collapsed="false">
      <c r="O55" s="107"/>
    </row>
    <row r="56" customFormat="false" ht="14.25" hidden="false" customHeight="true" outlineLevel="0" collapsed="false">
      <c r="O56" s="107"/>
    </row>
    <row r="57" customFormat="false" ht="14.25" hidden="false" customHeight="true" outlineLevel="0" collapsed="false">
      <c r="O57" s="107"/>
    </row>
    <row r="58" customFormat="false" ht="14.25" hidden="false" customHeight="true" outlineLevel="0" collapsed="false">
      <c r="O58" s="107"/>
    </row>
    <row r="59" customFormat="false" ht="14.25" hidden="false" customHeight="true" outlineLevel="0" collapsed="false">
      <c r="O59" s="107"/>
    </row>
    <row r="60" customFormat="false" ht="14.25" hidden="false" customHeight="true" outlineLevel="0" collapsed="false">
      <c r="O60" s="107"/>
    </row>
    <row r="61" customFormat="false" ht="14.25" hidden="false" customHeight="true" outlineLevel="0" collapsed="false">
      <c r="O61" s="107"/>
    </row>
    <row r="62" customFormat="false" ht="14.25" hidden="false" customHeight="true" outlineLevel="0" collapsed="false">
      <c r="O62" s="107"/>
    </row>
    <row r="63" customFormat="false" ht="14.25" hidden="false" customHeight="true" outlineLevel="0" collapsed="false">
      <c r="O63" s="107"/>
    </row>
    <row r="64" customFormat="false" ht="14.25" hidden="false" customHeight="true" outlineLevel="0" collapsed="false">
      <c r="O64" s="107"/>
    </row>
    <row r="65" customFormat="false" ht="14.25" hidden="false" customHeight="true" outlineLevel="0" collapsed="false">
      <c r="O65" s="107"/>
    </row>
    <row r="66" customFormat="false" ht="14.25" hidden="false" customHeight="true" outlineLevel="0" collapsed="false">
      <c r="O66" s="107"/>
    </row>
    <row r="67" customFormat="false" ht="14.25" hidden="false" customHeight="true" outlineLevel="0" collapsed="false">
      <c r="O67" s="107"/>
    </row>
    <row r="68" customFormat="false" ht="14.25" hidden="false" customHeight="true" outlineLevel="0" collapsed="false">
      <c r="O68" s="107"/>
    </row>
    <row r="69" customFormat="false" ht="14.25" hidden="false" customHeight="true" outlineLevel="0" collapsed="false">
      <c r="O69" s="107"/>
    </row>
    <row r="70" customFormat="false" ht="14.25" hidden="false" customHeight="true" outlineLevel="0" collapsed="false">
      <c r="O70" s="107"/>
    </row>
    <row r="71" customFormat="false" ht="14.25" hidden="false" customHeight="true" outlineLevel="0" collapsed="false">
      <c r="O71" s="107"/>
    </row>
    <row r="72" customFormat="false" ht="14.25" hidden="false" customHeight="true" outlineLevel="0" collapsed="false">
      <c r="O72" s="107"/>
    </row>
    <row r="73" customFormat="false" ht="14.25" hidden="false" customHeight="true" outlineLevel="0" collapsed="false">
      <c r="O73" s="107"/>
    </row>
    <row r="74" customFormat="false" ht="14.25" hidden="false" customHeight="true" outlineLevel="0" collapsed="false">
      <c r="O74" s="107"/>
    </row>
    <row r="75" customFormat="false" ht="14.25" hidden="false" customHeight="true" outlineLevel="0" collapsed="false">
      <c r="O75" s="107"/>
    </row>
    <row r="76" customFormat="false" ht="14.25" hidden="false" customHeight="true" outlineLevel="0" collapsed="false">
      <c r="O76" s="107"/>
    </row>
    <row r="77" customFormat="false" ht="14.25" hidden="false" customHeight="true" outlineLevel="0" collapsed="false">
      <c r="O77" s="107"/>
    </row>
    <row r="78" customFormat="false" ht="14.25" hidden="false" customHeight="true" outlineLevel="0" collapsed="false">
      <c r="O78" s="107"/>
    </row>
    <row r="79" customFormat="false" ht="14.25" hidden="false" customHeight="true" outlineLevel="0" collapsed="false">
      <c r="O79" s="107"/>
    </row>
    <row r="80" customFormat="false" ht="14.25" hidden="false" customHeight="true" outlineLevel="0" collapsed="false">
      <c r="O80" s="107"/>
    </row>
    <row r="81" customFormat="false" ht="14.25" hidden="false" customHeight="true" outlineLevel="0" collapsed="false">
      <c r="O81" s="107"/>
    </row>
    <row r="82" customFormat="false" ht="14.25" hidden="false" customHeight="true" outlineLevel="0" collapsed="false">
      <c r="O82" s="107"/>
    </row>
    <row r="83" customFormat="false" ht="14.25" hidden="false" customHeight="true" outlineLevel="0" collapsed="false">
      <c r="O83" s="107"/>
    </row>
    <row r="84" customFormat="false" ht="14.25" hidden="false" customHeight="true" outlineLevel="0" collapsed="false">
      <c r="O84" s="107"/>
    </row>
    <row r="85" customFormat="false" ht="14.25" hidden="false" customHeight="true" outlineLevel="0" collapsed="false">
      <c r="O85" s="107"/>
    </row>
    <row r="86" customFormat="false" ht="14.25" hidden="false" customHeight="true" outlineLevel="0" collapsed="false">
      <c r="O86" s="107"/>
    </row>
    <row r="87" customFormat="false" ht="14.25" hidden="false" customHeight="true" outlineLevel="0" collapsed="false">
      <c r="O87" s="107"/>
    </row>
    <row r="88" customFormat="false" ht="14.25" hidden="false" customHeight="true" outlineLevel="0" collapsed="false">
      <c r="O88" s="107"/>
    </row>
    <row r="89" customFormat="false" ht="14.25" hidden="false" customHeight="true" outlineLevel="0" collapsed="false">
      <c r="O89" s="107"/>
    </row>
    <row r="90" customFormat="false" ht="14.25" hidden="false" customHeight="true" outlineLevel="0" collapsed="false">
      <c r="O90" s="107"/>
    </row>
    <row r="91" customFormat="false" ht="14.25" hidden="false" customHeight="true" outlineLevel="0" collapsed="false">
      <c r="O91" s="107"/>
    </row>
    <row r="92" customFormat="false" ht="14.25" hidden="false" customHeight="true" outlineLevel="0" collapsed="false">
      <c r="O92" s="107"/>
    </row>
    <row r="93" customFormat="false" ht="14.25" hidden="false" customHeight="true" outlineLevel="0" collapsed="false">
      <c r="O93" s="107"/>
    </row>
    <row r="94" customFormat="false" ht="14.25" hidden="false" customHeight="true" outlineLevel="0" collapsed="false">
      <c r="O94" s="107"/>
    </row>
    <row r="95" customFormat="false" ht="14.25" hidden="false" customHeight="true" outlineLevel="0" collapsed="false">
      <c r="O95" s="107"/>
    </row>
    <row r="96" customFormat="false" ht="14.25" hidden="false" customHeight="true" outlineLevel="0" collapsed="false">
      <c r="O96" s="107"/>
    </row>
    <row r="97" customFormat="false" ht="14.25" hidden="false" customHeight="true" outlineLevel="0" collapsed="false">
      <c r="O97" s="107"/>
    </row>
    <row r="98" customFormat="false" ht="14.25" hidden="false" customHeight="true" outlineLevel="0" collapsed="false">
      <c r="O98" s="107"/>
    </row>
    <row r="99" customFormat="false" ht="14.25" hidden="false" customHeight="true" outlineLevel="0" collapsed="false">
      <c r="O99" s="107"/>
    </row>
    <row r="100" customFormat="false" ht="14.25" hidden="false" customHeight="true" outlineLevel="0" collapsed="false">
      <c r="O100" s="107"/>
    </row>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0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1" width="2.25"/>
    <col collapsed="false" customWidth="true" hidden="false" outlineLevel="0" max="2" min="2" style="1" width="13.76"/>
    <col collapsed="false" customWidth="true" hidden="false" outlineLevel="0" max="3" min="3" style="1" width="4.38"/>
    <col collapsed="false" customWidth="true" hidden="false" outlineLevel="0" max="4" min="4" style="1" width="14.13"/>
    <col collapsed="false" customWidth="true" hidden="false" outlineLevel="0" max="5" min="5" style="1" width="5.13"/>
    <col collapsed="false" customWidth="true" hidden="false" outlineLevel="0" max="6" min="6" style="1" width="3.63"/>
    <col collapsed="false" customWidth="true" hidden="false" outlineLevel="0" max="7" min="7" style="1" width="4.63"/>
    <col collapsed="false" customWidth="true" hidden="false" outlineLevel="0" max="9" min="8" style="1" width="5"/>
    <col collapsed="false" customWidth="true" hidden="false" outlineLevel="0" max="10" min="10" style="1" width="4.88"/>
    <col collapsed="false" customWidth="true" hidden="false" outlineLevel="0" max="11" min="11" style="1" width="5.26"/>
    <col collapsed="false" customWidth="true" hidden="false" outlineLevel="0" max="13" min="12" style="1" width="6.25"/>
    <col collapsed="false" customWidth="true" hidden="false" outlineLevel="0" max="14" min="14" style="1" width="3.13"/>
    <col collapsed="false" customWidth="true" hidden="false" outlineLevel="0" max="15" min="15" style="1" width="4.38"/>
    <col collapsed="false" customWidth="true" hidden="false" outlineLevel="0" max="16" min="16" style="1" width="14"/>
    <col collapsed="false" customWidth="true" hidden="false" outlineLevel="0" max="17" min="17" style="1" width="7.25"/>
    <col collapsed="false" customWidth="true" hidden="false" outlineLevel="0" max="18" min="18" style="1" width="5.75"/>
    <col collapsed="false" customWidth="true" hidden="false" outlineLevel="0" max="19" min="19" style="1" width="7.25"/>
    <col collapsed="false" customWidth="true" hidden="false" outlineLevel="0" max="20" min="20" style="1" width="8.25"/>
    <col collapsed="false" customWidth="true" hidden="false" outlineLevel="0" max="21" min="21" style="1" width="5.88"/>
    <col collapsed="false" customWidth="true" hidden="false" outlineLevel="0" max="22" min="22" style="1" width="20.75"/>
    <col collapsed="false" customWidth="true" hidden="false" outlineLevel="0" max="23" min="23" style="1" width="10.75"/>
    <col collapsed="false" customWidth="true" hidden="false" outlineLevel="0" max="25" min="24" style="1" width="10.88"/>
    <col collapsed="false" customWidth="true" hidden="false" outlineLevel="0" max="26" min="26" style="1" width="13"/>
    <col collapsed="false" customWidth="true" hidden="false" outlineLevel="0" max="27" min="27" style="1" width="12.25"/>
    <col collapsed="false" customWidth="true" hidden="false" outlineLevel="0" max="30" min="28" style="1" width="10.88"/>
    <col collapsed="false" customWidth="true" hidden="false" outlineLevel="0" max="31" min="31" style="1" width="7.87"/>
    <col collapsed="false" customWidth="true" hidden="false" outlineLevel="0" max="32" min="32" style="1" width="8.63"/>
    <col collapsed="false" customWidth="true" hidden="false" outlineLevel="0" max="33" min="33" style="1" width="10.88"/>
  </cols>
  <sheetData>
    <row r="1" customFormat="false" ht="14.25" hidden="false" customHeight="true" outlineLevel="0" collapsed="false">
      <c r="A1" s="717"/>
      <c r="B1" s="718" t="str">
        <f aca="false">VLOOKUP($Q$1,References!$B$5:$D$10,2,0)</f>
        <v>Q</v>
      </c>
      <c r="D1" s="718" t="str">
        <f aca="false">VLOOKUP($Q$1,References!$B$5:$D$10,3,0)</f>
        <v>R</v>
      </c>
      <c r="O1" s="107"/>
      <c r="P1" s="719" t="s">
        <v>603</v>
      </c>
      <c r="Q1" s="720" t="s">
        <v>65</v>
      </c>
    </row>
    <row r="2" customFormat="false" ht="8.25" hidden="false" customHeight="true" outlineLevel="0" collapsed="false">
      <c r="O2" s="107"/>
    </row>
    <row r="3" customFormat="false" ht="14.25" hidden="false" customHeight="true" outlineLevel="0" collapsed="false">
      <c r="B3" s="598" t="s">
        <v>1770</v>
      </c>
      <c r="C3" s="598"/>
      <c r="D3" s="598"/>
      <c r="E3" s="598" t="s">
        <v>54</v>
      </c>
      <c r="F3" s="598"/>
      <c r="G3" s="598"/>
      <c r="H3" s="598" t="s">
        <v>70</v>
      </c>
      <c r="I3" s="598"/>
      <c r="J3" s="598" t="s">
        <v>1771</v>
      </c>
      <c r="K3" s="598"/>
      <c r="L3" s="598"/>
      <c r="M3" s="598" t="s">
        <v>1772</v>
      </c>
      <c r="N3" s="600"/>
      <c r="O3" s="596"/>
      <c r="P3" s="597"/>
      <c r="Q3" s="598" t="s">
        <v>70</v>
      </c>
      <c r="R3" s="598" t="s">
        <v>71</v>
      </c>
      <c r="S3" s="598" t="s">
        <v>72</v>
      </c>
      <c r="T3" s="598" t="s">
        <v>73</v>
      </c>
      <c r="U3" s="598" t="s">
        <v>632</v>
      </c>
      <c r="V3" s="598" t="s">
        <v>1690</v>
      </c>
      <c r="W3" s="598" t="s">
        <v>69</v>
      </c>
      <c r="X3" s="598" t="s">
        <v>1773</v>
      </c>
      <c r="Y3" s="598" t="s">
        <v>1774</v>
      </c>
      <c r="Z3" s="598" t="s">
        <v>1775</v>
      </c>
      <c r="AA3" s="598" t="s">
        <v>1776</v>
      </c>
      <c r="AB3" s="598" t="s">
        <v>1691</v>
      </c>
      <c r="AC3" s="598" t="s">
        <v>1777</v>
      </c>
      <c r="AD3" s="598" t="s">
        <v>1778</v>
      </c>
      <c r="AE3" s="598" t="s">
        <v>1779</v>
      </c>
      <c r="AF3" s="598" t="s">
        <v>1692</v>
      </c>
    </row>
    <row r="4" customFormat="false" ht="14.25" hidden="false" customHeight="true" outlineLevel="0" collapsed="false">
      <c r="B4" s="721" t="str">
        <f aca="true">INDIRECT("'"&amp;References!$A$1&amp;"'!"&amp;$B$1&amp;References!$G5)</f>
        <v>Türkiye</v>
      </c>
      <c r="C4" s="722" t="s">
        <v>74</v>
      </c>
      <c r="D4" s="723" t="str">
        <f aca="true">INDIRECT("'"&amp;References!$A$1&amp;"'!"&amp;$D$1&amp;References!$G5)</f>
        <v>Georgia</v>
      </c>
      <c r="E4" s="721" t="n">
        <f aca="true">IF(OR(INDIRECT("'"&amp;References!$A$1&amp;"'!"&amp;$B$1&amp;References!$H5)="",INDIRECT("'"&amp;References!$A$1&amp;"'!"&amp;$D$1&amp;References!$H5)=""),"",INDIRECT("'"&amp;References!$A$1&amp;"'!"&amp;$B$1&amp;References!$H5))</f>
        <v>1</v>
      </c>
      <c r="F4" s="722" t="s">
        <v>74</v>
      </c>
      <c r="G4" s="724" t="n">
        <f aca="true">IF(OR(INDIRECT("'"&amp;References!$A$1&amp;"'!"&amp;$B$1&amp;References!$H5)="",INDIRECT("'"&amp;References!$A$1&amp;"'!"&amp;$D$1&amp;References!$H5)=""),"",INDIRECT("'"&amp;References!$A$1&amp;"'!"&amp;$D$1&amp;References!$H5))</f>
        <v>0</v>
      </c>
      <c r="H4" s="107" t="n">
        <f aca="false">IF($M4&gt;0,IF($E4&gt;$G4,3,IF($E4=$G4,1,0)),0)</f>
        <v>3</v>
      </c>
      <c r="I4" s="107" t="n">
        <f aca="false">IF($M4&gt;0,IF($E4&lt;$G4,3,IF($E4=$G4,1,0)),0)</f>
        <v>0</v>
      </c>
      <c r="L4" s="33"/>
      <c r="M4" s="107" t="n">
        <f aca="false">IF(AND($E4&lt;&gt;"",$G4&lt;&gt;""),1,0)</f>
        <v>1</v>
      </c>
      <c r="N4" s="107"/>
      <c r="O4" s="107" t="s">
        <v>58</v>
      </c>
      <c r="P4" s="725" t="str">
        <f aca="false">VLOOKUP($Q$1&amp;ROW($A1),Groups!$B$7:$D$35,3,0)</f>
        <v>Türkiye</v>
      </c>
      <c r="Q4" s="107" t="n">
        <f aca="false">SUMIF($B$4:$B$9,P4,$H$4:$H$9)+SUMIF($D$4:$D$9,P4,$I$4:$I$9)</f>
        <v>3</v>
      </c>
      <c r="R4" s="107" t="n">
        <f aca="false">S4-T4</f>
        <v>-2</v>
      </c>
      <c r="S4" s="107" t="n">
        <f aca="false">SUMIF($B$4:$B$9,$P4,$E$4:$E$9)+SUMIF($D$4:$D$9,$P4,$G$4:$G$9)</f>
        <v>1</v>
      </c>
      <c r="T4" s="107" t="n">
        <f aca="false">SUMIF($B$4:$B$9,$P4,$G$4:$G$9)+SUMIF($D$4:$D$9,$P4,$E$4:$E$9)</f>
        <v>3</v>
      </c>
      <c r="U4" s="107" t="n">
        <f aca="false">COUNTIFS($B$4:$B$9,$P4,$H$4:$H$9,"=3")+COUNTIFS($D$4:$D$9,$P4,$I$4:$I$9,"=3")</f>
        <v>1</v>
      </c>
      <c r="V4" s="726" t="n">
        <f aca="false">$Q4*FactorPts+(GDzero+$R4)*FactorGD+$S4*FactorFor+$U4*FactorWins+$W4*FactorDirC3+$X4*FactorDirC2+$Y4*FactorDirC43+$Z4*FactorDirC42+$AA4*FactorDirC42+$AB4*FactorFairPlay+$AE4*FactorPenalty+(100-$AF4)*($M$10&gt;0)*FactorRank+(8-ROW())*FactorRow</f>
        <v>30048010.0010934</v>
      </c>
      <c r="W4" s="107" t="n">
        <f aca="false">SUMIFS($X$18:$X$35,$P$18:$P$35,$P4)</f>
        <v>0</v>
      </c>
      <c r="X4" s="107" t="n">
        <f aca="false">IF($L18="",0,$L18)+SUMIFS($Z$18:$Z$35,$P$18:$P$35,$P4)</f>
        <v>0</v>
      </c>
      <c r="Y4" s="125" t="n">
        <f aca="false">SUMIFS($AD$18:$AD$35,$P$18:$P$35,$P4)</f>
        <v>0</v>
      </c>
      <c r="Z4" s="125" t="n">
        <f aca="false">SUMIFS($AE$18:$AE$35,$P$18:$P$35,$P4)</f>
        <v>0</v>
      </c>
      <c r="AA4" s="107" t="n">
        <f aca="false">IF($M18="",0,$M18)</f>
        <v>0</v>
      </c>
      <c r="AB4" s="107" t="n">
        <f aca="false">SUMIFS(FairPlayPoints1,FairPlayTeams1,$P4)+SUMIFS(FairPlayPoints2,FairPlayTeams2,$P4)</f>
        <v>0</v>
      </c>
      <c r="AC4" s="727" t="b">
        <f aca="false">(Q4+T4&gt;0)</f>
        <v>1</v>
      </c>
      <c r="AD4" s="728" t="n">
        <f aca="false">$Q4*FactorPts+(GDzero+$R4)*FactorGD+$S4*FactorFor</f>
        <v>30048010</v>
      </c>
      <c r="AE4" s="107" t="n">
        <f aca="false">IF(OR(AND($Y$11&gt;0,OR(AND($B$8=$P4,$J$8&gt;$L$8),AND($D$8=$P4,$J$8&lt;$L$8))),AND($Y$12&gt;0,OR(AND($B$9=$P4,$J$9&gt;$L$9),AND($D$9=$P4,$J$9&lt;$L$9)))),1,0)</f>
        <v>0</v>
      </c>
      <c r="AF4" s="107" t="n">
        <f aca="false" t="array" ref="AF4:AF4">INDEX(Language!$D$5:$D$63,MATCH($P4,Language!$E$5:$E$63,0),1)</f>
        <v>7</v>
      </c>
      <c r="AG4" s="107"/>
    </row>
    <row r="5" customFormat="false" ht="14.25" hidden="false" customHeight="true" outlineLevel="0" collapsed="false">
      <c r="B5" s="721" t="str">
        <f aca="true">INDIRECT("'"&amp;References!$A$1&amp;"'!"&amp;$B$1&amp;References!$G6)</f>
        <v>Portugal</v>
      </c>
      <c r="C5" s="722" t="s">
        <v>74</v>
      </c>
      <c r="D5" s="723" t="str">
        <f aca="true">INDIRECT("'"&amp;References!$A$1&amp;"'!"&amp;$D$1&amp;References!$G6)</f>
        <v>Czechia</v>
      </c>
      <c r="E5" s="721" t="n">
        <f aca="true">IF(OR(INDIRECT("'"&amp;References!$A$1&amp;"'!"&amp;$B$1&amp;References!$H6)="",INDIRECT("'"&amp;References!$A$1&amp;"'!"&amp;$D$1&amp;References!$H6)=""),"",INDIRECT("'"&amp;References!$A$1&amp;"'!"&amp;$B$1&amp;References!$H6))</f>
        <v>3</v>
      </c>
      <c r="F5" s="722" t="s">
        <v>74</v>
      </c>
      <c r="G5" s="724" t="n">
        <f aca="true">IF(OR(INDIRECT("'"&amp;References!$A$1&amp;"'!"&amp;$B$1&amp;References!$H6)="",INDIRECT("'"&amp;References!$A$1&amp;"'!"&amp;$D$1&amp;References!$H6)=""),"",INDIRECT("'"&amp;References!$A$1&amp;"'!"&amp;$D$1&amp;References!$H6))</f>
        <v>1</v>
      </c>
      <c r="H5" s="107" t="n">
        <f aca="false">IF($M5&gt;0,IF($E5&gt;$G5,3,IF($E5=$G5,1,0)),0)</f>
        <v>3</v>
      </c>
      <c r="I5" s="107" t="n">
        <f aca="false">IF($M5&gt;0,IF($E5&lt;$G5,3,IF($E5=$G5,1,0)),0)</f>
        <v>0</v>
      </c>
      <c r="L5" s="33"/>
      <c r="M5" s="107" t="n">
        <f aca="false">IF(AND($E5&lt;&gt;"",$G5&lt;&gt;""),1,0)</f>
        <v>1</v>
      </c>
      <c r="N5" s="107"/>
      <c r="O5" s="107" t="s">
        <v>59</v>
      </c>
      <c r="P5" s="725" t="str">
        <f aca="false">VLOOKUP($Q$1&amp;ROW($A2),Groups!$B$7:$D$35,3,0)</f>
        <v>Georgia</v>
      </c>
      <c r="Q5" s="107" t="n">
        <f aca="false">SUMIF($B$4:$B$9,P5,$H$4:$H$9)+SUMIF($D$4:$D$9,P5,$I$4:$I$9)</f>
        <v>0</v>
      </c>
      <c r="R5" s="107" t="n">
        <f aca="false">S5-T5</f>
        <v>-6</v>
      </c>
      <c r="S5" s="107" t="n">
        <f aca="false">SUMIF($B$4:$B$9,$P5,$E$4:$E$9)+SUMIF($D$4:$D$9,$P5,$G$4:$G$9)</f>
        <v>0</v>
      </c>
      <c r="T5" s="107" t="n">
        <f aca="false">SUMIF($B$4:$B$9,$P5,$G$4:$G$9)+SUMIF($D$4:$D$9,$P5,$E$4:$E$9)</f>
        <v>6</v>
      </c>
      <c r="U5" s="107" t="n">
        <f aca="false">COUNTIFS($B$4:$B$9,$P5,$H$4:$H$9,"=3")+COUNTIFS($D$4:$D$9,$P5,$I$4:$I$9,"=3")</f>
        <v>0</v>
      </c>
      <c r="V5" s="726" t="n">
        <f aca="false">$Q5*FactorPts+(GDzero+$R5)*FactorGD+$S5*FactorFor+$U5*FactorWins+$W5*FactorDirC3+$X5*FactorDirC2+$Y5*FactorDirC43+$Z5*FactorDirC42+$AA5*FactorDirC42+$AB5*FactorFairPlay+$AE5*FactorPenalty+(100-$AF5)*($M$10&gt;0)*FactorRank+(8-ROW())*FactorRow</f>
        <v>44000.0000663</v>
      </c>
      <c r="W5" s="107" t="n">
        <f aca="false">SUMIFS($X$18:$X$35,$P$18:$P$35,$P5)</f>
        <v>0</v>
      </c>
      <c r="X5" s="107" t="n">
        <f aca="false">IF($L19="",0,$L19)+SUMIFS($Z$18:$Z$35,$P$18:$P$35,$P5)</f>
        <v>0</v>
      </c>
      <c r="Y5" s="125" t="n">
        <f aca="false">SUMIFS($AD$18:$AD$35,$P$18:$P$35,$P5)</f>
        <v>0</v>
      </c>
      <c r="Z5" s="125" t="n">
        <f aca="false">SUMIFS($AE$18:$AE$35,$P$18:$P$35,$P5)</f>
        <v>0</v>
      </c>
      <c r="AA5" s="107" t="n">
        <f aca="false">IF($M19="",0,$M19)</f>
        <v>0</v>
      </c>
      <c r="AB5" s="107" t="n">
        <f aca="false">SUMIFS(FairPlayPoints1,FairPlayTeams1,$P5)+SUMIFS(FairPlayPoints2,FairPlayTeams2,$P5)</f>
        <v>0</v>
      </c>
      <c r="AC5" s="727" t="b">
        <f aca="false">(Q5+T5&gt;0)</f>
        <v>1</v>
      </c>
      <c r="AD5" s="728" t="n">
        <f aca="false">$Q5*FactorPts+(GDzero+$R5)*FactorGD+$S5*FactorFor</f>
        <v>44000</v>
      </c>
      <c r="AE5" s="107" t="n">
        <f aca="false">IF(OR(AND($Y$11&gt;0,OR(AND($B$8=$P5,$J$8&gt;$L$8),AND($D$8=$P5,$J$8&lt;$L$8))),AND($Y$12&gt;0,OR(AND($B$9=$P5,$J$9&gt;$L$9),AND($D$9=$P5,$J$9&lt;$L$9)))),1,0)</f>
        <v>0</v>
      </c>
      <c r="AF5" s="107" t="n">
        <f aca="false" t="array" ref="AF5:AF5">INDEX(Language!$D$5:$D$63,MATCH($P5,Language!$E$5:$E$63,0),1)</f>
        <v>34</v>
      </c>
    </row>
    <row r="6" customFormat="false" ht="14.25" hidden="false" customHeight="true" outlineLevel="0" collapsed="false">
      <c r="B6" s="721" t="str">
        <f aca="true">INDIRECT("'"&amp;References!$A$1&amp;"'!"&amp;$B$1&amp;References!$G7)</f>
        <v>Georgia</v>
      </c>
      <c r="C6" s="722" t="s">
        <v>74</v>
      </c>
      <c r="D6" s="723" t="str">
        <f aca="true">INDIRECT("'"&amp;References!$A$1&amp;"'!"&amp;$D$1&amp;References!$G7)</f>
        <v>Czechia</v>
      </c>
      <c r="E6" s="721" t="n">
        <f aca="true">IF(OR(INDIRECT("'"&amp;References!$A$1&amp;"'!"&amp;$B$1&amp;References!$H7)="",INDIRECT("'"&amp;References!$A$1&amp;"'!"&amp;$D$1&amp;References!$H7)=""),"",INDIRECT("'"&amp;References!$A$1&amp;"'!"&amp;$B$1&amp;References!$H7))</f>
        <v>0</v>
      </c>
      <c r="F6" s="722" t="s">
        <v>74</v>
      </c>
      <c r="G6" s="724" t="n">
        <f aca="true">IF(OR(INDIRECT("'"&amp;References!$A$1&amp;"'!"&amp;$B$1&amp;References!$H7)="",INDIRECT("'"&amp;References!$A$1&amp;"'!"&amp;$D$1&amp;References!$H7)=""),"",INDIRECT("'"&amp;References!$A$1&amp;"'!"&amp;$D$1&amp;References!$H7))</f>
        <v>2</v>
      </c>
      <c r="H6" s="107" t="n">
        <f aca="false">IF($M6&gt;0,IF($E6&gt;$G6,3,IF($E6=$G6,1,0)),0)</f>
        <v>0</v>
      </c>
      <c r="I6" s="107" t="n">
        <f aca="false">IF($M6&gt;0,IF($E6&lt;$G6,3,IF($E6=$G6,1,0)),0)</f>
        <v>3</v>
      </c>
      <c r="L6" s="33"/>
      <c r="M6" s="107" t="n">
        <f aca="false">IF(AND($E6&lt;&gt;"",$G6&lt;&gt;""),1,0)</f>
        <v>1</v>
      </c>
      <c r="N6" s="107"/>
      <c r="O6" s="107" t="s">
        <v>75</v>
      </c>
      <c r="P6" s="725" t="str">
        <f aca="false">VLOOKUP($Q$1&amp;ROW($A3),Groups!$B$7:$D$35,3,0)</f>
        <v>Portugal</v>
      </c>
      <c r="Q6" s="107" t="n">
        <f aca="false">SUMIF($B$4:$B$9,P6,$H$4:$H$9)+SUMIF($D$4:$D$9,P6,$I$4:$I$9)</f>
        <v>9</v>
      </c>
      <c r="R6" s="107" t="n">
        <f aca="false">S6-T6</f>
        <v>7</v>
      </c>
      <c r="S6" s="107" t="n">
        <f aca="false">SUMIF($B$4:$B$9,$P6,$E$4:$E$9)+SUMIF($D$4:$D$9,$P6,$G$4:$G$9)</f>
        <v>8</v>
      </c>
      <c r="T6" s="107" t="n">
        <f aca="false">SUMIF($B$4:$B$9,$P6,$G$4:$G$9)+SUMIF($D$4:$D$9,$P6,$E$4:$E$9)</f>
        <v>1</v>
      </c>
      <c r="U6" s="107" t="n">
        <f aca="false">COUNTIFS($B$4:$B$9,$P6,$H$4:$H$9,"=3")+COUNTIFS($D$4:$D$9,$P6,$I$4:$I$9,"=3")</f>
        <v>3</v>
      </c>
      <c r="V6" s="726" t="n">
        <f aca="false">$Q6*FactorPts+(GDzero+$R6)*FactorGD+$S6*FactorFor+$U6*FactorWins+$W6*FactorDirC3+$X6*FactorDirC2+$Y6*FactorDirC43+$Z6*FactorDirC42+$AA6*FactorDirC42+$AB6*FactorFairPlay+$AE6*FactorPenalty+(100-$AF6)*($M$10&gt;0)*FactorRank+(8-ROW())*FactorRow</f>
        <v>90057080.0030992</v>
      </c>
      <c r="W6" s="107" t="n">
        <f aca="false">SUMIFS($X$18:$X$35,$P$18:$P$35,$P6)</f>
        <v>0</v>
      </c>
      <c r="X6" s="107" t="n">
        <f aca="false">IF($L20="",0,$L20)+SUMIFS($Z$18:$Z$35,$P$18:$P$35,$P6)</f>
        <v>0</v>
      </c>
      <c r="Y6" s="125" t="n">
        <f aca="false">SUMIFS($AD$18:$AD$35,$P$18:$P$35,$P6)</f>
        <v>0</v>
      </c>
      <c r="Z6" s="125" t="n">
        <f aca="false">SUMIFS($AE$18:$AE$35,$P$18:$P$35,$P6)</f>
        <v>0</v>
      </c>
      <c r="AA6" s="107" t="n">
        <f aca="false">IF($M20="",0,$M20)</f>
        <v>0</v>
      </c>
      <c r="AB6" s="107" t="n">
        <f aca="false">SUMIFS(FairPlayPoints1,FairPlayTeams1,$P6)+SUMIFS(FairPlayPoints2,FairPlayTeams2,$P6)</f>
        <v>0</v>
      </c>
      <c r="AC6" s="727" t="b">
        <f aca="false">(Q6+T6&gt;0)</f>
        <v>1</v>
      </c>
      <c r="AD6" s="728" t="n">
        <f aca="false">$Q6*FactorPts+(GDzero+$R6)*FactorGD+$S6*FactorFor</f>
        <v>90057080</v>
      </c>
      <c r="AE6" s="107" t="n">
        <f aca="false">IF(OR(AND($Y$11&gt;0,OR(AND($B$8=$P6,$J$8&gt;$L$8),AND($D$8=$P6,$J$8&lt;$L$8))),AND($Y$12&gt;0,OR(AND($B$9=$P6,$J$9&gt;$L$9),AND($D$9=$P6,$J$9&lt;$L$9)))),1,0)</f>
        <v>0</v>
      </c>
      <c r="AF6" s="107" t="n">
        <f aca="false" t="array" ref="AF6:AF6">INDEX(Language!$D$5:$D$63,MATCH($P6,Language!$E$5:$E$63,0),1)</f>
        <v>1</v>
      </c>
    </row>
    <row r="7" customFormat="false" ht="14.25" hidden="false" customHeight="true" outlineLevel="0" collapsed="false">
      <c r="B7" s="721" t="str">
        <f aca="true">INDIRECT("'"&amp;References!$A$1&amp;"'!"&amp;$B$1&amp;References!$G8)</f>
        <v>Türkiye</v>
      </c>
      <c r="C7" s="722" t="s">
        <v>74</v>
      </c>
      <c r="D7" s="723" t="str">
        <f aca="true">INDIRECT("'"&amp;References!$A$1&amp;"'!"&amp;$D$1&amp;References!$G8)</f>
        <v>Portugal</v>
      </c>
      <c r="E7" s="721" t="n">
        <f aca="true">IF(OR(INDIRECT("'"&amp;References!$A$1&amp;"'!"&amp;$B$1&amp;References!$H8)="",INDIRECT("'"&amp;References!$A$1&amp;"'!"&amp;$D$1&amp;References!$H8)=""),"",INDIRECT("'"&amp;References!$A$1&amp;"'!"&amp;$B$1&amp;References!$H8))</f>
        <v>0</v>
      </c>
      <c r="F7" s="722" t="s">
        <v>74</v>
      </c>
      <c r="G7" s="724" t="n">
        <f aca="true">IF(OR(INDIRECT("'"&amp;References!$A$1&amp;"'!"&amp;$B$1&amp;References!$H8)="",INDIRECT("'"&amp;References!$A$1&amp;"'!"&amp;$D$1&amp;References!$H8)=""),"",INDIRECT("'"&amp;References!$A$1&amp;"'!"&amp;$D$1&amp;References!$H8))</f>
        <v>2</v>
      </c>
      <c r="H7" s="107" t="n">
        <f aca="false">IF($M7&gt;0,IF($E7&gt;$G7,3,IF($E7=$G7,1,0)),0)</f>
        <v>0</v>
      </c>
      <c r="I7" s="107" t="n">
        <f aca="false">IF($M7&gt;0,IF($E7&lt;$G7,3,IF($E7=$G7,1,0)),0)</f>
        <v>3</v>
      </c>
      <c r="L7" s="33"/>
      <c r="M7" s="107" t="n">
        <f aca="false">IF(AND($E7&lt;&gt;"",$G7&lt;&gt;""),1,0)</f>
        <v>1</v>
      </c>
      <c r="N7" s="107"/>
      <c r="O7" s="107" t="s">
        <v>76</v>
      </c>
      <c r="P7" s="725" t="str">
        <f aca="false">VLOOKUP($Q$1&amp;ROW($A4),Groups!$B$7:$D$35,3,0)</f>
        <v>Czechia</v>
      </c>
      <c r="Q7" s="107" t="n">
        <f aca="false">SUMIF($B$4:$B$9,P7,$H$4:$H$9)+SUMIF($D$4:$D$9,P7,$I$4:$I$9)</f>
        <v>6</v>
      </c>
      <c r="R7" s="107" t="n">
        <f aca="false">S7-T7</f>
        <v>1</v>
      </c>
      <c r="S7" s="107" t="n">
        <f aca="false">SUMIF($B$4:$B$9,$P7,$E$4:$E$9)+SUMIF($D$4:$D$9,$P7,$G$4:$G$9)</f>
        <v>4</v>
      </c>
      <c r="T7" s="107" t="n">
        <f aca="false">SUMIF($B$4:$B$9,$P7,$G$4:$G$9)+SUMIF($D$4:$D$9,$P7,$E$4:$E$9)</f>
        <v>3</v>
      </c>
      <c r="U7" s="107" t="n">
        <f aca="false">COUNTIFS($B$4:$B$9,$P7,$H$4:$H$9,"=3")+COUNTIFS($D$4:$D$9,$P7,$I$4:$I$9,"=3")</f>
        <v>2</v>
      </c>
      <c r="V7" s="726" t="n">
        <f aca="false">$Q7*FactorPts+(GDzero+$R7)*FactorGD+$S7*FactorFor+$U7*FactorWins+$W7*FactorDirC3+$X7*FactorDirC2+$Y7*FactorDirC43+$Z7*FactorDirC42+$AA7*FactorDirC42+$AB7*FactorFairPlay+$AE7*FactorPenalty+(100-$AF7)*($M$10&gt;0)*FactorRank+(8-ROW())*FactorRow</f>
        <v>60051040.0020831</v>
      </c>
      <c r="W7" s="107" t="n">
        <f aca="false">SUMIFS($X$18:$X$35,$P$18:$P$35,$P7)</f>
        <v>0</v>
      </c>
      <c r="X7" s="107" t="n">
        <f aca="false">IF($L21="",0,$L21)+SUMIFS($Z$18:$Z$35,$P$18:$P$35,$P7)</f>
        <v>0</v>
      </c>
      <c r="Y7" s="125" t="n">
        <f aca="false">SUMIFS($AD$18:$AD$35,$P$18:$P$35,$P7)</f>
        <v>0</v>
      </c>
      <c r="Z7" s="125" t="n">
        <f aca="false">SUMIFS($AE$18:$AE$35,$P$18:$P$35,$P7)</f>
        <v>0</v>
      </c>
      <c r="AA7" s="107" t="n">
        <f aca="false">IF($M21="",0,$M21)</f>
        <v>0</v>
      </c>
      <c r="AB7" s="107" t="n">
        <f aca="false">SUMIFS(FairPlayPoints1,FairPlayTeams1,$P7)+SUMIFS(FairPlayPoints2,FairPlayTeams2,$P7)</f>
        <v>0</v>
      </c>
      <c r="AC7" s="727" t="b">
        <f aca="false">(Q7+T7&gt;0)</f>
        <v>1</v>
      </c>
      <c r="AD7" s="728" t="n">
        <f aca="false">$Q7*FactorPts+(GDzero+$R7)*FactorGD+$S7*FactorFor</f>
        <v>60051040</v>
      </c>
      <c r="AE7" s="107" t="n">
        <f aca="false">IF(OR(AND($Y$11&gt;0,OR(AND($B$8=$P7,$J$8&gt;$L$8),AND($D$8=$P7,$J$8&lt;$L$8))),AND($Y$12&gt;0,OR(AND($B$9=$P7,$J$9&gt;$L$9),AND($D$9=$P7,$J$9&lt;$L$9)))),1,0)</f>
        <v>0</v>
      </c>
      <c r="AF7" s="107" t="n">
        <f aca="false" t="array" ref="AF7:AF7">INDEX(Language!$D$5:$D$63,MATCH($P7,Language!$E$5:$E$63,0),1)</f>
        <v>17</v>
      </c>
    </row>
    <row r="8" customFormat="false" ht="14.25" hidden="false" customHeight="true" outlineLevel="0" collapsed="false">
      <c r="B8" s="721" t="str">
        <f aca="true">INDIRECT("'"&amp;References!$A$1&amp;"'!"&amp;$B$1&amp;References!$G9)</f>
        <v>Georgia</v>
      </c>
      <c r="C8" s="722" t="s">
        <v>74</v>
      </c>
      <c r="D8" s="723" t="str">
        <f aca="true">INDIRECT("'"&amp;References!$A$1&amp;"'!"&amp;$D$1&amp;References!$G9)</f>
        <v>Portugal</v>
      </c>
      <c r="E8" s="721" t="n">
        <f aca="true">IF(OR(INDIRECT("'"&amp;References!$A$1&amp;"'!"&amp;$B$1&amp;References!$H9)="",INDIRECT("'"&amp;References!$A$1&amp;"'!"&amp;$D$1&amp;References!$H9)=""),"",INDIRECT("'"&amp;References!$A$1&amp;"'!"&amp;$B$1&amp;References!$H9))</f>
        <v>0</v>
      </c>
      <c r="F8" s="722" t="s">
        <v>74</v>
      </c>
      <c r="G8" s="724" t="n">
        <f aca="true">IF(OR(INDIRECT("'"&amp;References!$A$1&amp;"'!"&amp;$B$1&amp;References!$H9)="",INDIRECT("'"&amp;References!$A$1&amp;"'!"&amp;$D$1&amp;References!$H9)=""),"",INDIRECT("'"&amp;References!$A$1&amp;"'!"&amp;$D$1&amp;References!$H9))</f>
        <v>3</v>
      </c>
      <c r="H8" s="107" t="n">
        <f aca="false">IF($M8&gt;0,IF($E8&gt;$G8,3,IF($E8=$G8,1,0)),0)</f>
        <v>0</v>
      </c>
      <c r="I8" s="107" t="n">
        <f aca="false">IF($M8&gt;0,IF($E8&lt;$G8,3,IF($E8=$G8,1,0)),0)</f>
        <v>3</v>
      </c>
      <c r="J8" s="125" t="str">
        <f aca="true">IF(OR(INDIRECT("'"&amp;References!$A$1&amp;"'!"&amp;$B$1&amp;(References!$H9+2))="",INDIRECT("'"&amp;References!$A$1&amp;"'!"&amp;$D$1&amp;(References!$H9+2))=""),"",INDIRECT("'"&amp;References!$A$1&amp;"'!"&amp;$B$1&amp;(References!$H9+2)))</f>
        <v/>
      </c>
      <c r="K8" s="107" t="s">
        <v>1001</v>
      </c>
      <c r="L8" s="33" t="str">
        <f aca="true">IF(OR(INDIRECT("'"&amp;References!$A$1&amp;"'!"&amp;$B$1&amp;(References!$H9+2))="",INDIRECT("'"&amp;References!$A$1&amp;"'!"&amp;$D$1&amp;(References!$H9+2))=""),"",INDIRECT("'"&amp;References!$A$1&amp;"'!"&amp;$D$1&amp;(References!$H9+2)))</f>
        <v/>
      </c>
      <c r="M8" s="107" t="n">
        <f aca="false">IF(AND($E8&lt;&gt;"",$G8&lt;&gt;""),1,0)</f>
        <v>1</v>
      </c>
      <c r="N8" s="107"/>
      <c r="O8" s="107"/>
      <c r="Z8" s="294"/>
    </row>
    <row r="9" customFormat="false" ht="14.25" hidden="false" customHeight="true" outlineLevel="0" collapsed="false">
      <c r="B9" s="721" t="str">
        <f aca="true">INDIRECT("'"&amp;References!$A$1&amp;"'!"&amp;$B$1&amp;References!$G10)</f>
        <v>Czechia</v>
      </c>
      <c r="C9" s="722" t="s">
        <v>74</v>
      </c>
      <c r="D9" s="723" t="str">
        <f aca="true">INDIRECT("'"&amp;References!$A$1&amp;"'!"&amp;$D$1&amp;References!$G10)</f>
        <v>Türkiye</v>
      </c>
      <c r="E9" s="721" t="n">
        <f aca="true">IF(OR(INDIRECT("'"&amp;References!$A$1&amp;"'!"&amp;$B$1&amp;References!$H10)="",INDIRECT("'"&amp;References!$A$1&amp;"'!"&amp;$D$1&amp;References!$H10)=""),"",INDIRECT("'"&amp;References!$A$1&amp;"'!"&amp;$B$1&amp;References!$H10))</f>
        <v>1</v>
      </c>
      <c r="F9" s="722" t="s">
        <v>74</v>
      </c>
      <c r="G9" s="724" t="n">
        <f aca="true">IF(OR(INDIRECT("'"&amp;References!$A$1&amp;"'!"&amp;$B$1&amp;References!$H10)="",INDIRECT("'"&amp;References!$A$1&amp;"'!"&amp;$D$1&amp;References!$H10)=""),"",INDIRECT("'"&amp;References!$A$1&amp;"'!"&amp;$D$1&amp;References!$H10))</f>
        <v>0</v>
      </c>
      <c r="H9" s="107" t="n">
        <f aca="false">IF($M9&gt;0,IF($E9&gt;$G9,3,IF($E9=$G9,1,0)),0)</f>
        <v>3</v>
      </c>
      <c r="I9" s="107" t="n">
        <f aca="false">IF($M9&gt;0,IF($E9&lt;$G9,3,IF($E9=$G9,1,0)),0)</f>
        <v>0</v>
      </c>
      <c r="J9" s="125" t="str">
        <f aca="true">IF(OR(INDIRECT("'"&amp;References!$A$1&amp;"'!"&amp;$B$1&amp;(References!$H10+2))="",INDIRECT("'"&amp;References!$A$1&amp;"'!"&amp;$D$1&amp;(References!$H10+2))=""),"",INDIRECT("'"&amp;References!$A$1&amp;"'!"&amp;$B$1&amp;(References!$H10+2)))</f>
        <v/>
      </c>
      <c r="K9" s="107" t="s">
        <v>1001</v>
      </c>
      <c r="L9" s="33" t="str">
        <f aca="true">IF(OR(INDIRECT("'"&amp;References!$A$1&amp;"'!"&amp;$B$1&amp;(References!$H10+2))="",INDIRECT("'"&amp;References!$A$1&amp;"'!"&amp;$D$1&amp;(References!$H10+2))=""),"",INDIRECT("'"&amp;References!$A$1&amp;"'!"&amp;$D$1&amp;(References!$H10+2)))</f>
        <v/>
      </c>
      <c r="M9" s="107" t="n">
        <f aca="false">IF(AND($E9&lt;&gt;"",$G9&lt;&gt;""),1,0)</f>
        <v>1</v>
      </c>
      <c r="N9" s="107"/>
      <c r="O9" s="107"/>
      <c r="Z9" s="729" t="s">
        <v>1780</v>
      </c>
      <c r="AA9" s="729"/>
      <c r="AB9" s="729"/>
      <c r="AC9" s="729"/>
      <c r="AD9" s="729"/>
      <c r="AE9" s="729"/>
    </row>
    <row r="10" customFormat="false" ht="14.25" hidden="false" customHeight="true" outlineLevel="0" collapsed="false">
      <c r="L10" s="636" t="s">
        <v>1180</v>
      </c>
      <c r="M10" s="730" t="n">
        <f aca="false">SUM($M$4:$M$9)</f>
        <v>6</v>
      </c>
      <c r="N10" s="107"/>
      <c r="O10" s="107"/>
      <c r="P10" s="731" t="s">
        <v>1781</v>
      </c>
      <c r="Q10" s="380" t="s">
        <v>70</v>
      </c>
      <c r="R10" s="380" t="s">
        <v>71</v>
      </c>
      <c r="S10" s="380" t="s">
        <v>72</v>
      </c>
      <c r="T10" s="380" t="s">
        <v>73</v>
      </c>
      <c r="U10" s="380" t="s">
        <v>1782</v>
      </c>
      <c r="V10" s="380" t="s">
        <v>1690</v>
      </c>
      <c r="X10" s="600" t="s">
        <v>1783</v>
      </c>
      <c r="Y10" s="380" t="s">
        <v>1784</v>
      </c>
      <c r="Z10" s="380" t="s">
        <v>1785</v>
      </c>
      <c r="AA10" s="380" t="s">
        <v>1786</v>
      </c>
      <c r="AB10" s="380" t="s">
        <v>1787</v>
      </c>
      <c r="AC10" s="380" t="s">
        <v>1788</v>
      </c>
      <c r="AD10" s="380" t="s">
        <v>1789</v>
      </c>
      <c r="AE10" s="380" t="s">
        <v>1779</v>
      </c>
    </row>
    <row r="11" customFormat="false" ht="14.25" hidden="false" customHeight="true" outlineLevel="0" collapsed="false">
      <c r="B11" s="600"/>
      <c r="C11" s="107"/>
      <c r="D11" s="600"/>
      <c r="O11" s="732" t="s">
        <v>58</v>
      </c>
      <c r="P11" s="552" t="str">
        <f aca="false">INDEX(P$4:P$7,MATCH($V11,$V$4:$V$7,0))</f>
        <v>Portugal</v>
      </c>
      <c r="Q11" s="733" t="n">
        <f aca="false">INDEX(Q$4:Q$7,MATCH($V11,$V$4:$V$7,0))</f>
        <v>9</v>
      </c>
      <c r="R11" s="734" t="n">
        <f aca="false">INDEX(R$4:R$7,MATCH($V11,$V$4:$V$7,0))</f>
        <v>7</v>
      </c>
      <c r="S11" s="734" t="n">
        <f aca="false">INDEX(S$4:S$7,MATCH($V11,$V$4:$V$7,0))</f>
        <v>8</v>
      </c>
      <c r="T11" s="734" t="n">
        <f aca="false">INDEX(T$4:T$7,MATCH($V11,$V$4:$V$7,0))</f>
        <v>1</v>
      </c>
      <c r="U11" s="734" t="n">
        <f aca="false">INDEX(U$4:U$7,MATCH($V11,$V$4:$V$7,0))</f>
        <v>3</v>
      </c>
      <c r="V11" s="735" t="n">
        <f aca="false">LARGE($V$4:$V$7,ROW(A1))</f>
        <v>90057080.0030992</v>
      </c>
      <c r="X11" s="736" t="n">
        <f aca="false">IF(AND(OR(TRUNC($V$11,4)=TRUNC($V$12,4),TRUNC($V$11,4)=TRUNC($V$13,4),TRUNC($V$11,4)=TRUNC($V$14,4),TRUNC($V$12,4)=TRUNC($V$13,4),TRUNC($V$12,4)=TRUNC($V$14,4),TRUNC($V$13,4)=TRUNC($V$14,4)),$M$10&gt;0),1,0)</f>
        <v>0</v>
      </c>
      <c r="Y11" s="107" t="n">
        <f aca="false">IF(AND(VLOOKUP($B$8,$P$4:$AD$7,15,0)=VLOOKUP($D$8,$P$4:$AD$7,15,0),$E$8=$G$8,COUNTIF($Q$4:$Q$7,VLOOKUP($B$8,$P$4:$Q$7,2,0))=2,$M$10=6),1,0)</f>
        <v>0</v>
      </c>
      <c r="Z11" s="737" t="b">
        <f aca="false">VLOOKUP($P11,$E$18:$M$21,8,0)&lt;&gt;""</f>
        <v>0</v>
      </c>
      <c r="AA11" s="429" t="b">
        <f aca="false">VLOOKUP($P11,$E$18:$M$21,9,0)&lt;&gt;""</f>
        <v>0</v>
      </c>
      <c r="AB11" s="738" t="b">
        <f aca="false">SUMPRODUCT(1*(LEN($Z$18:$Z$35)&gt;0)*($P$18:$P$35=$P11))&gt;0</f>
        <v>0</v>
      </c>
      <c r="AC11" s="738" t="b">
        <f aca="false">SUMPRODUCT(1*(LEN($AE$18:$AE$35)&gt;0)*($P$18:$P$35=$P11))&gt;0</f>
        <v>0</v>
      </c>
      <c r="AD11" s="429" t="str">
        <f aca="false">IF($Z11,VLOOKUP($P11,$E$18:$M$21,8,0),IF($AA11,VLOOKUP($P11,$E$18:$M$21,9,0),IF($AB11,SUMIFS($Z$18:$Z$35,$P$18:$P$35,$P11),IF($AC11,SUMIFS($AE$18:$AE$35,$P$18:$P$35,$P11),""))))</f>
        <v/>
      </c>
      <c r="AE11" s="739" t="str">
        <f aca="false">IF(OR(AND($Y$11&gt;0,OR($B$8=$P11,$D$8=$P11)),AND($Y$12&gt;0,OR($B$9=$P11,$D$9=$P11))),SUMIF($B$8:$B$9,$P11,$J$8:$J$9)+SUMIF($D$8:$D$9,$P11,$L$8:$L$9),"")</f>
        <v/>
      </c>
    </row>
    <row r="12" customFormat="false" ht="14.25" hidden="false" customHeight="true" outlineLevel="0" collapsed="false">
      <c r="B12" s="107"/>
      <c r="C12" s="107"/>
      <c r="D12" s="107"/>
      <c r="O12" s="740" t="s">
        <v>59</v>
      </c>
      <c r="P12" s="125" t="str">
        <f aca="false">INDEX(P$4:P$7,MATCH($V12,$V$4:$V$7,0))</f>
        <v>Czechia</v>
      </c>
      <c r="Q12" s="119" t="n">
        <f aca="false">INDEX(Q$4:Q$7,MATCH($V12,$V$4:$V$7,0))</f>
        <v>6</v>
      </c>
      <c r="R12" s="107" t="n">
        <f aca="false">INDEX(R$4:R$7,MATCH($V12,$V$4:$V$7,0))</f>
        <v>1</v>
      </c>
      <c r="S12" s="107" t="n">
        <f aca="false">INDEX(S$4:S$7,MATCH($V12,$V$4:$V$7,0))</f>
        <v>4</v>
      </c>
      <c r="T12" s="107" t="n">
        <f aca="false">INDEX(T$4:T$7,MATCH($V12,$V$4:$V$7,0))</f>
        <v>3</v>
      </c>
      <c r="U12" s="107" t="n">
        <f aca="false">INDEX(U$4:U$7,MATCH($V12,$V$4:$V$7,0))</f>
        <v>2</v>
      </c>
      <c r="V12" s="741" t="n">
        <f aca="false">LARGE($V$4:$V$7,ROW(A2))</f>
        <v>60051040.0020831</v>
      </c>
      <c r="Y12" s="107" t="n">
        <f aca="false">IF(AND(VLOOKUP($B$9,$P$4:$AD$7,15,0)=VLOOKUP($D$9,$P$4:$AD$7,15,0),$E$9=$G$9,COUNTIF($Q$4:$Q$7,VLOOKUP($B$9,$P$4:$Q$7,2,0))=2,$M$10=6),1,0)</f>
        <v>0</v>
      </c>
      <c r="Z12" s="742" t="b">
        <f aca="false">VLOOKUP($P12,$E$18:$M$21,8,0)&lt;&gt;""</f>
        <v>0</v>
      </c>
      <c r="AA12" s="727" t="b">
        <f aca="false">VLOOKUP($P12,$E$18:$M$21,9,0)&lt;&gt;""</f>
        <v>0</v>
      </c>
      <c r="AB12" s="125" t="b">
        <f aca="false">SUMPRODUCT(1*(LEN($Z$18:$Z$35)&gt;0)*($P$18:$P$35=$P12))&gt;0</f>
        <v>0</v>
      </c>
      <c r="AC12" s="125" t="b">
        <f aca="false">SUMPRODUCT(1*(LEN($AE$18:$AE$35)&gt;0)*($P$18:$P$35=$P12))&gt;0</f>
        <v>0</v>
      </c>
      <c r="AD12" s="107" t="str">
        <f aca="false">IF($Z12,VLOOKUP($P12,$E$18:$M$21,8,0),IF($AA12,VLOOKUP($P12,$E$18:$M$21,9,0),IF($AB12,SUMIFS($Z$18:$Z$35,$P$18:$P$35,$P12),IF($AC12,SUMIFS($AE$18:$AE$35,$P$18:$P$35,$P12),""))))</f>
        <v/>
      </c>
      <c r="AE12" s="743" t="str">
        <f aca="false">IF(OR(AND($Y$11&gt;0,OR($B$8=$P12,$D$8=$P12)),AND($Y$12&gt;0,OR($B$9=$P12,$D$9=$P12))),SUMIF($B$8:$B$9,$P12,$J$8:$J$9)+SUMIF($D$8:$D$9,$P12,$L$8:$L$9),"")</f>
        <v/>
      </c>
    </row>
    <row r="13" customFormat="false" ht="14.25" hidden="false" customHeight="true" outlineLevel="0" collapsed="false">
      <c r="B13" s="107"/>
      <c r="C13" s="107"/>
      <c r="D13" s="107"/>
      <c r="O13" s="740" t="s">
        <v>75</v>
      </c>
      <c r="P13" s="125" t="str">
        <f aca="false">INDEX(P$4:P$7,MATCH($V13,$V$4:$V$7,0))</f>
        <v>Türkiye</v>
      </c>
      <c r="Q13" s="119" t="n">
        <f aca="false">INDEX(Q$4:Q$7,MATCH($V13,$V$4:$V$7,0))</f>
        <v>3</v>
      </c>
      <c r="R13" s="107" t="n">
        <f aca="false">INDEX(R$4:R$7,MATCH($V13,$V$4:$V$7,0))</f>
        <v>-2</v>
      </c>
      <c r="S13" s="107" t="n">
        <f aca="false">INDEX(S$4:S$7,MATCH($V13,$V$4:$V$7,0))</f>
        <v>1</v>
      </c>
      <c r="T13" s="107" t="n">
        <f aca="false">INDEX(T$4:T$7,MATCH($V13,$V$4:$V$7,0))</f>
        <v>3</v>
      </c>
      <c r="U13" s="107" t="n">
        <f aca="false">INDEX(U$4:U$7,MATCH($V13,$V$4:$V$7,0))</f>
        <v>1</v>
      </c>
      <c r="V13" s="741" t="n">
        <f aca="false">LARGE($V$4:$V$7,ROW(A3))</f>
        <v>30048010.0010934</v>
      </c>
      <c r="Z13" s="742" t="b">
        <f aca="false">VLOOKUP($P13,$E$18:$M$21,8,0)&lt;&gt;""</f>
        <v>0</v>
      </c>
      <c r="AA13" s="727" t="b">
        <f aca="false">VLOOKUP($P13,$E$18:$M$21,9,0)&lt;&gt;""</f>
        <v>0</v>
      </c>
      <c r="AB13" s="125" t="b">
        <f aca="false">SUMPRODUCT(1*(LEN($Z$18:$Z$35)&gt;0)*($P$18:$P$35=$P13))&gt;0</f>
        <v>0</v>
      </c>
      <c r="AC13" s="125" t="b">
        <f aca="false">SUMPRODUCT(1*(LEN($AE$18:$AE$35)&gt;0)*($P$18:$P$35=$P13))&gt;0</f>
        <v>0</v>
      </c>
      <c r="AD13" s="107" t="str">
        <f aca="false">IF($Z13,VLOOKUP($P13,$E$18:$M$21,8,0),IF($AA13,VLOOKUP($P13,$E$18:$M$21,9,0),IF($AB13,SUMIFS($Z$18:$Z$35,$P$18:$P$35,$P13),IF($AC13,SUMIFS($AE$18:$AE$35,$P$18:$P$35,$P13),""))))</f>
        <v/>
      </c>
      <c r="AE13" s="743" t="str">
        <f aca="false">IF(OR(AND($Y$11&gt;0,OR($B$8=$P13,$D$8=$P13)),AND($Y$12&gt;0,OR($B$9=$P13,$D$9=$P13))),SUMIF($B$8:$B$9,$P13,$J$8:$J$9)+SUMIF($D$8:$D$9,$P13,$L$8:$L$9),"")</f>
        <v/>
      </c>
    </row>
    <row r="14" customFormat="false" ht="14.25" hidden="false" customHeight="true" outlineLevel="0" collapsed="false">
      <c r="B14" s="107"/>
      <c r="C14" s="107"/>
      <c r="D14" s="107"/>
      <c r="F14" s="107"/>
      <c r="G14" s="33"/>
      <c r="O14" s="744" t="s">
        <v>76</v>
      </c>
      <c r="P14" s="745" t="str">
        <f aca="false">INDEX(P$4:P$7,MATCH($V14,$V$4:$V$7,0))</f>
        <v>Georgia</v>
      </c>
      <c r="Q14" s="746" t="n">
        <f aca="false">INDEX(Q$4:Q$7,MATCH($V14,$V$4:$V$7,0))</f>
        <v>0</v>
      </c>
      <c r="R14" s="747" t="n">
        <f aca="false">INDEX(R$4:R$7,MATCH($V14,$V$4:$V$7,0))</f>
        <v>-6</v>
      </c>
      <c r="S14" s="747" t="n">
        <f aca="false">INDEX(S$4:S$7,MATCH($V14,$V$4:$V$7,0))</f>
        <v>0</v>
      </c>
      <c r="T14" s="747" t="n">
        <f aca="false">INDEX(T$4:T$7,MATCH($V14,$V$4:$V$7,0))</f>
        <v>6</v>
      </c>
      <c r="U14" s="747" t="n">
        <f aca="false">INDEX(U$4:U$7,MATCH($V14,$V$4:$V$7,0))</f>
        <v>0</v>
      </c>
      <c r="V14" s="748" t="n">
        <f aca="false">LARGE($V$4:$V$7,ROW(A4))</f>
        <v>44000.0000663</v>
      </c>
      <c r="Z14" s="749" t="b">
        <f aca="false">VLOOKUP($P14,$E$18:$M$21,8,0)&lt;&gt;""</f>
        <v>0</v>
      </c>
      <c r="AA14" s="750" t="b">
        <f aca="false">VLOOKUP($P14,$E$18:$M$21,9,0)&lt;&gt;""</f>
        <v>0</v>
      </c>
      <c r="AB14" s="751" t="b">
        <f aca="false">SUMPRODUCT(1*(LEN($Z$18:$Z$35)&gt;0)*($P$18:$P$35=$P14))&gt;0</f>
        <v>0</v>
      </c>
      <c r="AC14" s="751" t="b">
        <f aca="false">SUMPRODUCT(1*(LEN($AE$18:$AE$35)&gt;0)*($P$18:$P$35=$P14))&gt;0</f>
        <v>0</v>
      </c>
      <c r="AD14" s="750" t="str">
        <f aca="false">IF($Z14,VLOOKUP($P14,$E$18:$M$21,8,0),IF($AA14,VLOOKUP($P14,$E$18:$M$21,9,0),IF($AB14,SUMIFS($Z$18:$Z$35,$P$18:$P$35,$P14),IF($AC14,SUMIFS($AE$18:$AE$35,$P$18:$P$35,$P14),""))))</f>
        <v/>
      </c>
      <c r="AE14" s="752" t="str">
        <f aca="false">IF(OR(AND($Y$11&gt;0,OR($B$8=$P14,$D$8=$P14)),AND($Y$12&gt;0,OR($B$9=$P14,$D$9=$P14))),SUMIF($B$8:$B$9,$P14,$J$8:$J$9)+SUMIF($D$8:$D$9,$P14,$L$8:$L$9),"")</f>
        <v/>
      </c>
    </row>
    <row r="15" customFormat="false" ht="14.25" hidden="false" customHeight="true" outlineLevel="0" collapsed="false">
      <c r="B15" s="107"/>
      <c r="C15" s="107"/>
      <c r="D15" s="107"/>
      <c r="F15" s="107"/>
      <c r="G15" s="33"/>
      <c r="L15" s="380"/>
      <c r="M15" s="380"/>
      <c r="N15" s="380"/>
      <c r="O15" s="107"/>
    </row>
    <row r="16" customFormat="false" ht="14.25" hidden="false" customHeight="true" outlineLevel="0" collapsed="false">
      <c r="B16" s="107"/>
      <c r="C16" s="107"/>
      <c r="D16" s="600"/>
      <c r="E16" s="753"/>
      <c r="F16" s="753"/>
      <c r="G16" s="754" t="s">
        <v>1790</v>
      </c>
      <c r="H16" s="754"/>
      <c r="I16" s="754"/>
      <c r="J16" s="754"/>
      <c r="K16" s="754"/>
      <c r="L16" s="754"/>
      <c r="M16" s="380"/>
      <c r="N16" s="380"/>
      <c r="O16" s="107"/>
      <c r="W16" s="755" t="s">
        <v>1791</v>
      </c>
      <c r="X16" s="755"/>
      <c r="Y16" s="755"/>
      <c r="Z16" s="755"/>
      <c r="AD16" s="755" t="s">
        <v>1792</v>
      </c>
      <c r="AE16" s="755"/>
      <c r="AF16" s="756" t="b">
        <f aca="false">AND($Q$4=$Q$5,$Q$4=$Q$6,$Q$4=$Q$7)</f>
        <v>0</v>
      </c>
    </row>
    <row r="17" customFormat="false" ht="14.25" hidden="false" customHeight="true" outlineLevel="0" collapsed="false">
      <c r="B17" s="107"/>
      <c r="C17" s="107"/>
      <c r="D17" s="107"/>
      <c r="G17" s="757"/>
      <c r="H17" s="734" t="str">
        <f aca="false">LEFT($P$4,3)</f>
        <v>Tür</v>
      </c>
      <c r="I17" s="734" t="str">
        <f aca="false">LEFT($P$5,3)</f>
        <v>Geo</v>
      </c>
      <c r="J17" s="734" t="str">
        <f aca="false">LEFT($P$6,3)</f>
        <v>Por</v>
      </c>
      <c r="K17" s="758" t="str">
        <f aca="false">LEFT($P$7,3)</f>
        <v>Cze</v>
      </c>
      <c r="L17" s="380" t="s">
        <v>1793</v>
      </c>
      <c r="M17" s="380" t="s">
        <v>1794</v>
      </c>
      <c r="N17" s="380"/>
      <c r="O17" s="107"/>
      <c r="Q17" s="380" t="s">
        <v>70</v>
      </c>
      <c r="R17" s="380" t="s">
        <v>71</v>
      </c>
      <c r="S17" s="380" t="s">
        <v>72</v>
      </c>
      <c r="T17" s="380" t="s">
        <v>73</v>
      </c>
      <c r="U17" s="380"/>
      <c r="V17" s="380" t="s">
        <v>1778</v>
      </c>
      <c r="W17" s="380" t="s">
        <v>1795</v>
      </c>
      <c r="X17" s="380" t="s">
        <v>1796</v>
      </c>
      <c r="Y17" s="380" t="s">
        <v>1797</v>
      </c>
      <c r="Z17" s="380" t="s">
        <v>1797</v>
      </c>
      <c r="AA17" s="759" t="s">
        <v>1798</v>
      </c>
      <c r="AB17" s="759"/>
      <c r="AC17" s="759"/>
      <c r="AD17" s="380" t="s">
        <v>1799</v>
      </c>
      <c r="AE17" s="380" t="s">
        <v>1800</v>
      </c>
    </row>
    <row r="18" customFormat="false" ht="14.25" hidden="false" customHeight="true" outlineLevel="0" collapsed="false">
      <c r="B18" s="107"/>
      <c r="C18" s="107"/>
      <c r="D18" s="107"/>
      <c r="E18" s="760" t="str">
        <f aca="false">$P$4</f>
        <v>Türkiye</v>
      </c>
      <c r="F18" s="760"/>
      <c r="G18" s="760"/>
      <c r="H18" s="761"/>
      <c r="I18" s="734" t="n">
        <f aca="false">SUMIFS($E$4:$E$9,$B$4:$B$9,$P$4,$D$4:$D$9,$P$5)+SUMIFS($G$4:$G$9,$B$4:$B$9,$P$5,$D$4:$D$9,$P$4)</f>
        <v>1</v>
      </c>
      <c r="J18" s="734" t="n">
        <f aca="false">SUMIFS($E$4:$E$9,$B$4:$B$9,$P$4,$D$4:$D$9,$P$6)+SUMIFS($G$4:$G$9,$B$4:$B$9,$P$6,$D$4:$D$9,$P$4)</f>
        <v>0</v>
      </c>
      <c r="K18" s="758" t="n">
        <f aca="false">SUMIFS($E$4:$E$9,$B$4:$B$9,$P$4,$D$4:$D$9,$P$7)+SUMIFS($G$4:$G$9,$B$4:$B$9,$P$7,$D$4:$D$9,$P$4)</f>
        <v>0</v>
      </c>
      <c r="L18" s="762" t="str">
        <f aca="false">IF(AND($Q$4=$Q$5,$Q$4&lt;&gt;$Q$6,$Q$4&lt;&gt;$Q$7),IF(I18&gt;H19,3,IF(I18=H19,1,0)),IF(AND($Q$4=$Q$6,$Q$4&lt;&gt;$Q$5,$Q$4&lt;&gt;$Q$7),IF(J18&gt;H20,3,IF(J18=H20,1,0)),IF(AND($Q$4=$Q$7,$Q$4&lt;&gt;$Q$5,$Q$4&lt;&gt;$Q$6),IF(K18&gt;H21,3,IF(K18=H21,1,0)),"")))</f>
        <v/>
      </c>
      <c r="M18" s="762" t="str">
        <f aca="false">IF($AF$16,IF(AND($AD$4=$AD$5,$AD$4&lt;&gt;$AD$6,$AD$4&lt;&gt;$AD$7),IF(I18&gt;H19,3,IF(I18=H19,1,0)),IF(AND($AD$4&lt;&gt;$AD$5,$AD$4=$AD$6,$AD$4&lt;&gt;$AD$7),IF(J18&gt;H20,3,IF(J18=H20,1,0)),IF(AND($AD$4&lt;&gt;$AD$5,$AD$4&lt;&gt;$AD$6,$AD$4=$AD$7),IF(K18&gt;H21,3,IF(K18=H21,1,0)),""))),"")</f>
        <v/>
      </c>
      <c r="N18" s="107"/>
      <c r="O18" s="107" t="s">
        <v>58</v>
      </c>
      <c r="P18" s="125" t="str">
        <f aca="false">$P$4</f>
        <v>Türkiye</v>
      </c>
      <c r="Q18" s="107" t="n">
        <f aca="false">SUMIFS($H$4:$H$9,$B$4:$B$9,$P18,$D$4:$D$9,"&lt;&gt;"&amp;$P$21)+SUMIFS($I$4:$I$9,$B$4:$B$9,"&lt;&gt;"&amp;$P$21,$D$4:$D$9,$P18)</f>
        <v>3</v>
      </c>
      <c r="R18" s="107" t="n">
        <f aca="false">S18-T18</f>
        <v>-1</v>
      </c>
      <c r="S18" s="107" t="n">
        <f aca="false">SUMIFS($E$4:$E$9,$B$4:$B$9,$P18,$D$4:$D$9,"&lt;&gt;"&amp;$P$21)+SUMIFS($G$4:$G$9,$B$4:$B$9,"&lt;&gt;"&amp;$P$21,$D$4:$D$9,$P18)</f>
        <v>1</v>
      </c>
      <c r="T18" s="107" t="n">
        <f aca="false">SUMIFS($G$4:$G$9,$B$4:$B$9,$P18,$D$4:$D$9,"&lt;&gt;"&amp;$P$21)+SUMIFS($E$4:$E$9,$B$4:$B$9,"&lt;&gt;"&amp;$P$21,$D$4:$D$9,$P18)</f>
        <v>2</v>
      </c>
      <c r="U18" s="107"/>
      <c r="V18" s="763" t="n">
        <f aca="false">Q18*FactorPts+(GDzero+R18)*FactorGD+S18*FactorFor</f>
        <v>30049010</v>
      </c>
      <c r="W18" s="107" t="n">
        <f aca="false">RANK(V18,V$18:V$20,1)</f>
        <v>2</v>
      </c>
      <c r="X18" s="107" t="n">
        <f aca="false">IF(AND($Q$4=$Q$5,$Q$4=$Q$6,$Q$4&lt;&gt;$Q$7),W18,0)</f>
        <v>0</v>
      </c>
      <c r="Y18" s="107" t="str">
        <f aca="false">IF(AND(V18=V19,V18&lt;&gt;V20),IF(AA18&gt;AA19,3,IF(AA18=AA19,1,0)),IF(AND(V18=V20,V18&lt;&gt;V19),IF(AB18&gt;AB20,3,IF(AB18=AB20,1,0)),""))</f>
        <v/>
      </c>
      <c r="Z18" s="107" t="str">
        <f aca="false">IF(X18&gt;0,Y18,"")</f>
        <v/>
      </c>
      <c r="AA18" s="764" t="n">
        <f aca="false">$I$18</f>
        <v>1</v>
      </c>
      <c r="AB18" s="429" t="n">
        <f aca="false">$J$18</f>
        <v>0</v>
      </c>
      <c r="AC18" s="739"/>
      <c r="AD18" s="107" t="n">
        <f aca="false">IF(AND($AF$16,$AD$4=$AD$5,$AD$4=$AD$6,$AD$4&lt;&gt;$AD$7),W18,0)</f>
        <v>0</v>
      </c>
      <c r="AE18" s="107" t="str">
        <f aca="false">IF(AD18&gt;0,Y18,"")</f>
        <v/>
      </c>
    </row>
    <row r="19" customFormat="false" ht="14.25" hidden="false" customHeight="true" outlineLevel="0" collapsed="false">
      <c r="B19" s="107"/>
      <c r="C19" s="107"/>
      <c r="D19" s="107"/>
      <c r="E19" s="765" t="str">
        <f aca="false">$P$5</f>
        <v>Georgia</v>
      </c>
      <c r="F19" s="765"/>
      <c r="G19" s="765"/>
      <c r="H19" s="740" t="n">
        <f aca="false">SUMIFS($E$4:$E$9,$B$4:$B$9,$P$5,$D$4:$D$9,$P$4)+SUMIFS($G$4:$G$9,$B$4:$B$9,$P$4,$D$4:$D$9,$P$5)</f>
        <v>0</v>
      </c>
      <c r="I19" s="766"/>
      <c r="J19" s="107" t="n">
        <f aca="false">SUMIFS($E$4:$E$9,$B$4:$B$9,$P$5,$D$4:$D$9,$P$6)+SUMIFS($G$4:$G$9,$B$4:$B$9,$P$6,$D$4:$D$9,$P$5)</f>
        <v>0</v>
      </c>
      <c r="K19" s="767" t="n">
        <f aca="false">SUMIFS($E$4:$E$9,$B$4:$B$9,$P$5,$D$4:$D$9,$P$7)+SUMIFS($G$4:$G$9,$B$4:$B$9,$P$7,$D$4:$D$9,$P$5)</f>
        <v>0</v>
      </c>
      <c r="L19" s="768" t="str">
        <f aca="false">IF(AND($Q$5=$Q$4,$Q$5&lt;&gt;$Q$6,$Q$5&lt;&gt;$Q$7),IF(H19&gt;I18,3,IF(H19=I18,1,0)),IF(AND($Q$5=$Q$6,$Q$5&lt;&gt;$Q$4,$Q$5&lt;&gt;$Q$7),IF(J19&gt;I20,3,IF(J19=I20,1,0)),IF(AND($Q$5=$Q$7,$Q$5&lt;&gt;$Q$4,$Q$5&lt;&gt;$Q$6),IF(K19&gt;I21,3,IF(K19=I21,1,0)),"")))</f>
        <v/>
      </c>
      <c r="M19" s="768" t="str">
        <f aca="false">IF($AF$16,IF(AND($AD$5=$AD$4,$AD$5&lt;&gt;$AD$6,$AD$5&lt;&gt;$AD$7),IF(H19&gt;I18,3,IF(H19=I18,1,0)),IF(AND($AD$5&lt;&gt;$AD$4,$AD$5=$AD$6,$AD$5&lt;&gt;$AD$7),IF(J19&gt;I20,3,IF(J19=I20,1,0)),IF(AND($AD$5&lt;&gt;$AD$4,$AD$5&lt;&gt;$AD$6,$AD$5=$AD$7),IF(K19&gt;I21,3,IF(K19=I21,1,0)),""))),"")</f>
        <v/>
      </c>
      <c r="N19" s="107"/>
      <c r="O19" s="107" t="s">
        <v>59</v>
      </c>
      <c r="P19" s="125" t="str">
        <f aca="false">$P$5</f>
        <v>Georgia</v>
      </c>
      <c r="Q19" s="107" t="n">
        <f aca="false">SUMIFS($H$4:$H$9,$B$4:$B$9,$P19,$D$4:$D$9,"&lt;&gt;"&amp;$P$21)+SUMIFS($I$4:$I$9,$B$4:$B$9,"&lt;&gt;"&amp;$P$21,$D$4:$D$9,$P19)</f>
        <v>0</v>
      </c>
      <c r="R19" s="107" t="n">
        <f aca="false">S19-T19</f>
        <v>-4</v>
      </c>
      <c r="S19" s="107" t="n">
        <f aca="false">SUMIFS($E$4:$E$9,$B$4:$B$9,$P19,$D$4:$D$9,"&lt;&gt;"&amp;$P$21)+SUMIFS($G$4:$G$9,$B$4:$B$9,"&lt;&gt;"&amp;$P$21,$D$4:$D$9,$P19)</f>
        <v>0</v>
      </c>
      <c r="T19" s="107" t="n">
        <f aca="false">SUMIFS($G$4:$G$9,$B$4:$B$9,$P19,$D$4:$D$9,"&lt;&gt;"&amp;$P$21)+SUMIFS($E$4:$E$9,$B$4:$B$9,"&lt;&gt;"&amp;$P$21,$D$4:$D$9,$P19)</f>
        <v>4</v>
      </c>
      <c r="U19" s="107"/>
      <c r="V19" s="763" t="n">
        <f aca="false">Q19*FactorPts+(GDzero+R19)*FactorGD+S19*FactorFor</f>
        <v>46000</v>
      </c>
      <c r="W19" s="107" t="n">
        <f aca="false">RANK(V19,V$18:V$20,1)</f>
        <v>1</v>
      </c>
      <c r="X19" s="107" t="n">
        <f aca="false">IF(AND($Q$4=$Q$5,$Q$4=$Q$6,$Q$4&lt;&gt;$Q$7),W19,0)</f>
        <v>0</v>
      </c>
      <c r="Y19" s="107" t="str">
        <f aca="false">IF(AND(V19=V18,V19&lt;&gt;V20),IF(AA19&gt;AA18,3,IF(AA19=AA18,1,0)),IF(AND(V19=V20,V19&lt;&gt;V18),IF(AC19&gt;AC20,3,IF(AC19=AC20,1,0)),""))</f>
        <v/>
      </c>
      <c r="Z19" s="107" t="str">
        <f aca="false">IF(X19&gt;0,Y19,"")</f>
        <v/>
      </c>
      <c r="AA19" s="769" t="n">
        <f aca="false">$H$19</f>
        <v>0</v>
      </c>
      <c r="AB19" s="107"/>
      <c r="AC19" s="743" t="n">
        <f aca="false">$J$19</f>
        <v>0</v>
      </c>
      <c r="AD19" s="107" t="n">
        <f aca="false">IF(AND($AF$16,$AD$4=$AD$5,$AD$4=$AD$6,$AD$4&lt;&gt;$AD$7),W19,0)</f>
        <v>0</v>
      </c>
      <c r="AE19" s="107" t="str">
        <f aca="false">IF(AD19&gt;0,Y19,"")</f>
        <v/>
      </c>
    </row>
    <row r="20" customFormat="false" ht="14.25" hidden="false" customHeight="true" outlineLevel="0" collapsed="false">
      <c r="E20" s="765" t="str">
        <f aca="false">$P$6</f>
        <v>Portugal</v>
      </c>
      <c r="F20" s="765"/>
      <c r="G20" s="765"/>
      <c r="H20" s="740" t="n">
        <f aca="false">SUMIFS($E$4:$E$9,$B$4:$B$9,$P$6,$D$4:$D$9,$P$4)+SUMIFS($G$4:$G$9,$B$4:$B$9,$P$4,$D$4:$D$9,$P$6)</f>
        <v>2</v>
      </c>
      <c r="I20" s="107" t="n">
        <f aca="false">SUMIFS($E$4:$E$9,$B$4:$B$9,$P$6,$D$4:$D$9,$P$5)+SUMIFS($G$4:$G$9,$B$4:$B$9,$P$5,$D$4:$D$9,$P$6)</f>
        <v>3</v>
      </c>
      <c r="J20" s="766"/>
      <c r="K20" s="767" t="n">
        <f aca="false">SUMIFS($E$4:$E$9,$B$4:$B$9,$P$6,$D$4:$D$9,$P$7)+SUMIFS($G$4:$G$9,$B$4:$B$9,$P$7,$D$4:$D$9,$P$6)</f>
        <v>3</v>
      </c>
      <c r="L20" s="768" t="str">
        <f aca="false">IF(AND($Q$6=$Q$4,$Q$6&lt;&gt;$Q$5,$Q$6&lt;&gt;$Q$7),IF(H20&gt;J18,3,IF(H20=J18,1,0)),IF(AND($Q$6=$Q$5,$Q$6&lt;&gt;$Q$4,$Q$6&lt;&gt;$Q$7),IF(I20&gt;J19,3,IF(I20=J19,1,0)),IF(AND($Q$6=$Q$7,$Q$6&lt;&gt;$Q$4,$Q$6&lt;&gt;$Q$5),IF(K20&gt;J21,3,IF(K20=J21,1,0)),"")))</f>
        <v/>
      </c>
      <c r="M20" s="768" t="str">
        <f aca="false">IF($AF$16,IF(AND($AD$6=$AD$4,$AD$6&lt;&gt;$AD$5,$AD$6&lt;&gt;$AD$7),IF(H20&gt;J18,3,IF(H20=J18,1,0)),IF(AND($AD$6&lt;&gt;$AD$4,$AD$6=$AD$5,$AD$6&lt;&gt;$AD$7),IF(I20&gt;J19,3,IF(I20=J19,1,0)),IF(AND($AD$6&lt;&gt;$AD$4,$AD$6&lt;&gt;$AD$5,$AD$6=$AD$7),IF(K20&gt;J21,3,IF(K20=J21,1,0)),""))),"")</f>
        <v/>
      </c>
      <c r="N20" s="107"/>
      <c r="O20" s="107" t="s">
        <v>75</v>
      </c>
      <c r="P20" s="125" t="str">
        <f aca="false">$P$6</f>
        <v>Portugal</v>
      </c>
      <c r="Q20" s="107" t="n">
        <f aca="false">SUMIFS($H$4:$H$9,$B$4:$B$9,$P20,$D$4:$D$9,"&lt;&gt;"&amp;$P$21)+SUMIFS($I$4:$I$9,$B$4:$B$9,"&lt;&gt;"&amp;$P$21,$D$4:$D$9,$P20)</f>
        <v>6</v>
      </c>
      <c r="R20" s="107" t="n">
        <f aca="false">S20-T20</f>
        <v>5</v>
      </c>
      <c r="S20" s="107" t="n">
        <f aca="false">SUMIFS($E$4:$E$9,$B$4:$B$9,$P20,$D$4:$D$9,"&lt;&gt;"&amp;$P$21)+SUMIFS($G$4:$G$9,$B$4:$B$9,"&lt;&gt;"&amp;$P$21,$D$4:$D$9,$P20)</f>
        <v>5</v>
      </c>
      <c r="T20" s="107" t="n">
        <f aca="false">SUMIFS($G$4:$G$9,$B$4:$B$9,$P20,$D$4:$D$9,"&lt;&gt;"&amp;$P$21)+SUMIFS($E$4:$E$9,$B$4:$B$9,"&lt;&gt;"&amp;$P$21,$D$4:$D$9,$P20)</f>
        <v>0</v>
      </c>
      <c r="U20" s="107"/>
      <c r="V20" s="763" t="n">
        <f aca="false">Q20*FactorPts+(GDzero+R20)*FactorGD+S20*FactorFor</f>
        <v>60055050</v>
      </c>
      <c r="W20" s="107" t="n">
        <f aca="false">RANK(V20,V$18:V$20,1)</f>
        <v>3</v>
      </c>
      <c r="X20" s="107" t="n">
        <f aca="false">IF(AND($Q$4=$Q$5,$Q$4=$Q$6,$Q$4&lt;&gt;$Q$7),W20,0)</f>
        <v>0</v>
      </c>
      <c r="Y20" s="107" t="str">
        <f aca="false">IF(AND(V20=V18,V20&lt;&gt;V19),IF(AB20&gt;AB18,3,IF(AB20=AB18,1,0)),IF(AND(V20=V19,V20&lt;&gt;V18),IF(AC20&gt;AC19,3,IF(AC20=AC19,1,0)),""))</f>
        <v/>
      </c>
      <c r="Z20" s="107" t="str">
        <f aca="false">IF(X20&gt;0,Y20,"")</f>
        <v/>
      </c>
      <c r="AA20" s="769"/>
      <c r="AB20" s="107" t="n">
        <f aca="false">$H$20</f>
        <v>2</v>
      </c>
      <c r="AC20" s="743" t="n">
        <f aca="false">$I$20</f>
        <v>3</v>
      </c>
      <c r="AD20" s="107" t="n">
        <f aca="false">IF(AND($AF$16,$AD$4=$AD$5,$AD$4=$AD$6,$AD$4&lt;&gt;$AD$7),W20,0)</f>
        <v>0</v>
      </c>
      <c r="AE20" s="107" t="str">
        <f aca="false">IF(AD20&gt;0,Y20,"")</f>
        <v/>
      </c>
    </row>
    <row r="21" customFormat="false" ht="14.25" hidden="false" customHeight="true" outlineLevel="0" collapsed="false">
      <c r="B21" s="294"/>
      <c r="C21" s="107"/>
      <c r="E21" s="770" t="str">
        <f aca="false">$P$7</f>
        <v>Czechia</v>
      </c>
      <c r="F21" s="770"/>
      <c r="G21" s="770"/>
      <c r="H21" s="744" t="n">
        <f aca="false">SUMIFS($E$4:$E$9,$B$4:$B$9,$P$7,$D$4:$D$9,$P$4)+SUMIFS($G$4:$G$9,$B$4:$B$9,$P$4,$D$4:$D$9,$P$7)</f>
        <v>1</v>
      </c>
      <c r="I21" s="747" t="n">
        <f aca="false">SUMIFS($E$4:$E$9,$B$4:$B$9,$P$7,$D$4:$D$9,$P$5)+SUMIFS($G$4:$G$9,$B$4:$B$9,$P$5,$D$4:$D$9,$P$7)</f>
        <v>2</v>
      </c>
      <c r="J21" s="747" t="n">
        <f aca="false">SUMIFS($E$4:$E$9,$B$4:$B$9,$P$7,$D$4:$D$9,$P$6)+SUMIFS($G$4:$G$9,$B$4:$B$9,$P$6,$D$4:$D$9,$P$7)</f>
        <v>1</v>
      </c>
      <c r="K21" s="771"/>
      <c r="L21" s="772" t="str">
        <f aca="false">IF(AND($Q$7=$Q$4,$Q$7&lt;&gt;$Q$5,$Q$7&lt;&gt;$Q$6),IF(H21&gt;K18,3,IF(H21=K18,1,0)),IF(AND($Q$7=$Q$5,$Q$7&lt;&gt;$Q$4,$Q$7&lt;&gt;$Q$6),IF(I21&gt;K19,3,IF(I21=K19,1,0)),IF(AND($Q$7=$Q$6,$Q$7&lt;&gt;$Q$4,$Q$7&lt;&gt;$Q$5),IF(J21&gt;K20,3,IF(J21=K20,1,0)),"")))</f>
        <v/>
      </c>
      <c r="M21" s="772" t="str">
        <f aca="false">IF($AF$16,IF(AND($AD$7=$AD$4,$AD$7&lt;&gt;$AD$5,$AD$7&lt;&gt;$AD$6),IF(H21&gt;K18,3,IF(H21=K18,1,0)),IF(AND($AD$7&lt;&gt;$AD$4,$AD$7=$AD$5,$AD$7&lt;&gt;$AD$6),IF(I21&gt;K19,3,IF(I21=K19,1,0)),IF(AND($AD$7&lt;&gt;$AD$4,$AD$7&lt;&gt;$AD$5,$AD$7=$AD$6),IF(J21&gt;K20,3,IF(J21=K20,1,0)),""))),"")</f>
        <v/>
      </c>
      <c r="N21" s="107"/>
      <c r="O21" s="107"/>
      <c r="P21" s="773" t="str">
        <f aca="false">$P$7</f>
        <v>Czechia</v>
      </c>
      <c r="Q21" s="774"/>
      <c r="R21" s="774"/>
      <c r="S21" s="774"/>
      <c r="T21" s="774"/>
      <c r="U21" s="774"/>
      <c r="V21" s="43"/>
      <c r="W21" s="43"/>
      <c r="X21" s="774"/>
      <c r="Y21" s="774"/>
      <c r="Z21" s="774"/>
      <c r="AA21" s="775"/>
      <c r="AB21" s="774"/>
      <c r="AC21" s="776"/>
      <c r="AD21" s="43"/>
      <c r="AE21" s="774"/>
    </row>
    <row r="22" customFormat="false" ht="14.25" hidden="false" customHeight="true" outlineLevel="0" collapsed="false">
      <c r="B22" s="294"/>
      <c r="C22" s="107"/>
      <c r="F22" s="107"/>
      <c r="G22" s="33"/>
      <c r="L22" s="380"/>
      <c r="O22" s="107"/>
      <c r="Q22" s="43"/>
      <c r="R22" s="43"/>
      <c r="S22" s="43"/>
      <c r="T22" s="43"/>
      <c r="U22" s="43"/>
      <c r="V22" s="43"/>
      <c r="W22" s="43"/>
      <c r="X22" s="774"/>
      <c r="Y22" s="774"/>
      <c r="Z22" s="774"/>
      <c r="AA22" s="775"/>
      <c r="AB22" s="774"/>
      <c r="AC22" s="776"/>
      <c r="AD22" s="43"/>
      <c r="AE22" s="774"/>
    </row>
    <row r="23" customFormat="false" ht="14.25" hidden="false" customHeight="true" outlineLevel="0" collapsed="false">
      <c r="B23" s="294"/>
      <c r="C23" s="107"/>
      <c r="O23" s="107" t="s">
        <v>58</v>
      </c>
      <c r="P23" s="125" t="str">
        <f aca="false">$P$4</f>
        <v>Türkiye</v>
      </c>
      <c r="Q23" s="107" t="n">
        <f aca="false">SUMIFS($H$4:$H$9,$B$4:$B$9,$P23,$D$4:$D$9,"&lt;&gt;"&amp;$P$26)+SUMIFS($I$4:$I$9,$B$4:$B$9,"&lt;&gt;"&amp;$P$26,$D$4:$D$9,$P23)</f>
        <v>3</v>
      </c>
      <c r="R23" s="107" t="n">
        <f aca="false">S23-T23</f>
        <v>0</v>
      </c>
      <c r="S23" s="107" t="n">
        <f aca="false">SUMIFS($E$4:$E$9,$B$4:$B$9,$P23,$D$4:$D$9,"&lt;&gt;"&amp;$P$26)+SUMIFS($G$4:$G$9,$B$4:$B$9,"&lt;&gt;"&amp;$P$26,$D$4:$D$9,$P23)</f>
        <v>1</v>
      </c>
      <c r="T23" s="107" t="n">
        <f aca="false">SUMIFS($G$4:$G$9,$B$4:$B$9,$P23,$D$4:$D$9,"&lt;&gt;"&amp;$P$26)+SUMIFS($E$4:$E$9,$B$4:$B$9,"&lt;&gt;"&amp;$P$26,$D$4:$D$9,$P23)</f>
        <v>1</v>
      </c>
      <c r="U23" s="107"/>
      <c r="V23" s="763" t="n">
        <f aca="false">Q23*FactorPts+(GDzero+R23)*FactorGD+S23*FactorFor</f>
        <v>30050010</v>
      </c>
      <c r="W23" s="107" t="n">
        <f aca="false">RANK(V23,V$23:V$25,1)</f>
        <v>2</v>
      </c>
      <c r="X23" s="107" t="n">
        <f aca="false">IF(AND($Q$4=$Q$5,$Q$4=$Q$7,$Q$4&lt;&gt;$Q$6),W23,0)</f>
        <v>0</v>
      </c>
      <c r="Y23" s="107" t="str">
        <f aca="false">IF(AND(V23=V24,V23&lt;&gt;V25),IF(AA23&gt;AA24,3,IF(AA23=AA24,1,0)),IF(AND(V23=V25,V23&lt;&gt;V24),IF(AB23&gt;AB25,3,IF(AB23=AB25,1,0)),""))</f>
        <v/>
      </c>
      <c r="Z23" s="107" t="str">
        <f aca="false">IF(X23&gt;0,Y23,"")</f>
        <v/>
      </c>
      <c r="AA23" s="769" t="n">
        <f aca="false">$I$18</f>
        <v>1</v>
      </c>
      <c r="AB23" s="107" t="n">
        <f aca="false">$K$18</f>
        <v>0</v>
      </c>
      <c r="AC23" s="743"/>
      <c r="AD23" s="107" t="n">
        <f aca="false">IF(AND($AF$16,$AD$4=$AD$5,$AD$4=$AD$7,$AD$4&lt;&gt;$AD$6),W23,0)</f>
        <v>0</v>
      </c>
      <c r="AE23" s="107" t="str">
        <f aca="false">IF(AD23&gt;0,Y23,"")</f>
        <v/>
      </c>
    </row>
    <row r="24" customFormat="false" ht="14.25" hidden="false" customHeight="true" outlineLevel="0" collapsed="false">
      <c r="B24" s="294"/>
      <c r="C24" s="107"/>
      <c r="O24" s="107" t="s">
        <v>59</v>
      </c>
      <c r="P24" s="125" t="str">
        <f aca="false">$P$5</f>
        <v>Georgia</v>
      </c>
      <c r="Q24" s="107" t="n">
        <f aca="false">SUMIFS($H$4:$H$9,$B$4:$B$9,$P24,$D$4:$D$9,"&lt;&gt;"&amp;$P$26)+SUMIFS($I$4:$I$9,$B$4:$B$9,"&lt;&gt;"&amp;$P$26,$D$4:$D$9,$P24)</f>
        <v>0</v>
      </c>
      <c r="R24" s="107" t="n">
        <f aca="false">S24-T24</f>
        <v>-3</v>
      </c>
      <c r="S24" s="107" t="n">
        <f aca="false">SUMIFS($E$4:$E$9,$B$4:$B$9,$P24,$D$4:$D$9,"&lt;&gt;"&amp;$P$26)+SUMIFS($G$4:$G$9,$B$4:$B$9,"&lt;&gt;"&amp;$P$26,$D$4:$D$9,$P24)</f>
        <v>0</v>
      </c>
      <c r="T24" s="107" t="n">
        <f aca="false">SUMIFS($G$4:$G$9,$B$4:$B$9,$P24,$D$4:$D$9,"&lt;&gt;"&amp;$P$26)+SUMIFS($E$4:$E$9,$B$4:$B$9,"&lt;&gt;"&amp;$P$26,$D$4:$D$9,$P24)</f>
        <v>3</v>
      </c>
      <c r="U24" s="107"/>
      <c r="V24" s="763" t="n">
        <f aca="false">Q24*FactorPts+(GDzero+R24)*FactorGD+S24*FactorFor</f>
        <v>47000</v>
      </c>
      <c r="W24" s="107" t="n">
        <f aca="false">RANK(V24,V$23:V$25,1)</f>
        <v>1</v>
      </c>
      <c r="X24" s="107" t="n">
        <f aca="false">IF(AND($Q$4=$Q$5,$Q$4=$Q$7,$Q$4&lt;&gt;$Q$6),W24,0)</f>
        <v>0</v>
      </c>
      <c r="Y24" s="107" t="str">
        <f aca="false">IF(AND(V24=V23,V24&lt;&gt;V25),IF(AA24&gt;AA23,3,IF(AA24=AA23,1,0)),IF(AND(V24=V25,V24&lt;&gt;V23),IF(AC24&gt;AC25,3,IF(AC24=AC25,1,0)),""))</f>
        <v/>
      </c>
      <c r="Z24" s="107" t="str">
        <f aca="false">IF(X24&gt;0,Y24,"")</f>
        <v/>
      </c>
      <c r="AA24" s="769" t="n">
        <f aca="false">$H$19</f>
        <v>0</v>
      </c>
      <c r="AB24" s="107"/>
      <c r="AC24" s="743" t="n">
        <f aca="false">$K$19</f>
        <v>0</v>
      </c>
      <c r="AD24" s="107" t="n">
        <f aca="false">IF(AND($AF$16,$AD$4=$AD$5,$AD$4=$AD$7,$AD$4&lt;&gt;$AD$6),W24,0)</f>
        <v>0</v>
      </c>
      <c r="AE24" s="107" t="str">
        <f aca="false">IF(AD24&gt;0,Y24,"")</f>
        <v/>
      </c>
    </row>
    <row r="25" customFormat="false" ht="14.25" hidden="false" customHeight="true" outlineLevel="0" collapsed="false">
      <c r="B25" s="294"/>
      <c r="C25" s="107"/>
      <c r="O25" s="107" t="s">
        <v>75</v>
      </c>
      <c r="P25" s="125" t="str">
        <f aca="false">$P$7</f>
        <v>Czechia</v>
      </c>
      <c r="Q25" s="107" t="n">
        <f aca="false">SUMIFS($H$4:$H$9,$B$4:$B$9,$P25,$D$4:$D$9,"&lt;&gt;"&amp;$P$26)+SUMIFS($I$4:$I$9,$B$4:$B$9,"&lt;&gt;"&amp;$P$26,$D$4:$D$9,$P25)</f>
        <v>6</v>
      </c>
      <c r="R25" s="107" t="n">
        <f aca="false">S25-T25</f>
        <v>3</v>
      </c>
      <c r="S25" s="107" t="n">
        <f aca="false">SUMIFS($E$4:$E$9,$B$4:$B$9,$P25,$D$4:$D$9,"&lt;&gt;"&amp;$P$26)+SUMIFS($G$4:$G$9,$B$4:$B$9,"&lt;&gt;"&amp;$P$26,$D$4:$D$9,$P25)</f>
        <v>3</v>
      </c>
      <c r="T25" s="107" t="n">
        <f aca="false">SUMIFS($G$4:$G$9,$B$4:$B$9,$P25,$D$4:$D$9,"&lt;&gt;"&amp;$P$26)+SUMIFS($E$4:$E$9,$B$4:$B$9,"&lt;&gt;"&amp;$P$26,$D$4:$D$9,$P25)</f>
        <v>0</v>
      </c>
      <c r="U25" s="107"/>
      <c r="V25" s="763" t="n">
        <f aca="false">Q25*FactorPts+(GDzero+R25)*FactorGD+S25*FactorFor</f>
        <v>60053030</v>
      </c>
      <c r="W25" s="107" t="n">
        <f aca="false">RANK(V25,V$23:V$25,1)</f>
        <v>3</v>
      </c>
      <c r="X25" s="107" t="n">
        <f aca="false">IF(AND($Q$4=$Q$5,$Q$4=$Q$7,$Q$4&lt;&gt;$Q$6),W25,0)</f>
        <v>0</v>
      </c>
      <c r="Y25" s="107" t="str">
        <f aca="false">IF(AND(V25=V23,V25&lt;&gt;V24),IF(AB25&gt;AB23,3,IF(AB25=AB23,1,0)),IF(AND(V25=V24,V25&lt;&gt;V23),IF(AC25&gt;AC24,3,IF(AC25=AC24,1,0)),""))</f>
        <v/>
      </c>
      <c r="Z25" s="107" t="str">
        <f aca="false">IF(X25&gt;0,Y25,"")</f>
        <v/>
      </c>
      <c r="AA25" s="769"/>
      <c r="AB25" s="107" t="n">
        <f aca="false">$H$21</f>
        <v>1</v>
      </c>
      <c r="AC25" s="743" t="n">
        <f aca="false">$I$21</f>
        <v>2</v>
      </c>
      <c r="AD25" s="107" t="n">
        <f aca="false">IF(AND($AF$16,$AD$4=$AD$5,$AD$4=$AD$7,$AD$4&lt;&gt;$AD$6),W25,0)</f>
        <v>0</v>
      </c>
      <c r="AE25" s="107" t="str">
        <f aca="false">IF(AD25&gt;0,Y25,"")</f>
        <v/>
      </c>
    </row>
    <row r="26" customFormat="false" ht="14.25" hidden="false" customHeight="true" outlineLevel="0" collapsed="false">
      <c r="B26" s="294"/>
      <c r="C26" s="107"/>
      <c r="O26" s="107"/>
      <c r="P26" s="773" t="str">
        <f aca="false">$P$6</f>
        <v>Portugal</v>
      </c>
      <c r="Q26" s="774"/>
      <c r="R26" s="774"/>
      <c r="S26" s="774"/>
      <c r="T26" s="774"/>
      <c r="U26" s="774"/>
      <c r="V26" s="43"/>
      <c r="W26" s="43"/>
      <c r="X26" s="774"/>
      <c r="Y26" s="774"/>
      <c r="Z26" s="774"/>
      <c r="AA26" s="775"/>
      <c r="AB26" s="774"/>
      <c r="AC26" s="776"/>
      <c r="AD26" s="43"/>
      <c r="AE26" s="774"/>
    </row>
    <row r="27" customFormat="false" ht="14.25" hidden="false" customHeight="true" outlineLevel="0" collapsed="false">
      <c r="O27" s="107"/>
      <c r="Q27" s="43"/>
      <c r="R27" s="43"/>
      <c r="S27" s="43"/>
      <c r="T27" s="43"/>
      <c r="U27" s="43"/>
      <c r="V27" s="43"/>
      <c r="W27" s="43"/>
      <c r="X27" s="774"/>
      <c r="Y27" s="774"/>
      <c r="Z27" s="774"/>
      <c r="AA27" s="775"/>
      <c r="AB27" s="774"/>
      <c r="AC27" s="776"/>
      <c r="AD27" s="43"/>
      <c r="AE27" s="774"/>
    </row>
    <row r="28" customFormat="false" ht="14.25" hidden="false" customHeight="true" outlineLevel="0" collapsed="false">
      <c r="O28" s="107" t="s">
        <v>58</v>
      </c>
      <c r="P28" s="125" t="str">
        <f aca="false">$P$4</f>
        <v>Türkiye</v>
      </c>
      <c r="Q28" s="107" t="n">
        <f aca="false">SUMIFS($H$4:$H$9,$B$4:$B$9,$P28,$D$4:$D$9,"&lt;&gt;"&amp;$P$31)+SUMIFS($I$4:$I$9,$B$4:$B$9,"&lt;&gt;"&amp;$P$31,$D$4:$D$9,$P28)</f>
        <v>0</v>
      </c>
      <c r="R28" s="107" t="n">
        <f aca="false">S28-T28</f>
        <v>-3</v>
      </c>
      <c r="S28" s="107" t="n">
        <f aca="false">SUMIFS($E$4:$E$9,$B$4:$B$9,$P28,$D$4:$D$9,"&lt;&gt;"&amp;$P$31)+SUMIFS($G$4:$G$9,$B$4:$B$9,"&lt;&gt;"&amp;$P$31,$D$4:$D$9,$P28)</f>
        <v>0</v>
      </c>
      <c r="T28" s="107" t="n">
        <f aca="false">SUMIFS($G$4:$G$9,$B$4:$B$9,$P28,$D$4:$D$9,"&lt;&gt;"&amp;$P$31)+SUMIFS($E$4:$E$9,$B$4:$B$9,"&lt;&gt;"&amp;$P$31,$D$4:$D$9,$P28)</f>
        <v>3</v>
      </c>
      <c r="U28" s="107"/>
      <c r="V28" s="763" t="n">
        <f aca="false">Q28*FactorPts+(GDzero+R28)*FactorGD+S28*FactorFor</f>
        <v>47000</v>
      </c>
      <c r="W28" s="107" t="n">
        <f aca="false">RANK(V28,V$28:V$30,1)</f>
        <v>1</v>
      </c>
      <c r="X28" s="107" t="n">
        <f aca="false">IF(AND($Q$4=$Q$6,$Q$4=$Q$7,$Q$4&lt;&gt;$Q$5),W28,0)</f>
        <v>0</v>
      </c>
      <c r="Y28" s="107" t="str">
        <f aca="false">IF(AND(V28=V29,V28&lt;&gt;V30),IF(AA28&gt;AA29,3,IF(AA28=AA29,1,0)),IF(AND(V28=V30,V28&lt;&gt;V29),IF(AB28&gt;AB30,3,IF(AB28=AB30,1,0)),""))</f>
        <v/>
      </c>
      <c r="Z28" s="107" t="str">
        <f aca="false">IF(X28&gt;0,Y28,"")</f>
        <v/>
      </c>
      <c r="AA28" s="769" t="n">
        <f aca="false">$J$18</f>
        <v>0</v>
      </c>
      <c r="AB28" s="107" t="n">
        <f aca="false">$K$18</f>
        <v>0</v>
      </c>
      <c r="AC28" s="743"/>
      <c r="AD28" s="107" t="n">
        <f aca="false">IF(AND($AF$16,$AD$4=$AD$6,$AD$4=$AD$7,$AD$4&lt;&gt;$AD$5),W28,0)</f>
        <v>0</v>
      </c>
      <c r="AE28" s="107" t="str">
        <f aca="false">IF(AD28&gt;0,Y28,"")</f>
        <v/>
      </c>
    </row>
    <row r="29" customFormat="false" ht="14.25" hidden="false" customHeight="true" outlineLevel="0" collapsed="false">
      <c r="O29" s="107" t="s">
        <v>59</v>
      </c>
      <c r="P29" s="125" t="str">
        <f aca="false">$P$6</f>
        <v>Portugal</v>
      </c>
      <c r="Q29" s="107" t="n">
        <f aca="false">SUMIFS($H$4:$H$9,$B$4:$B$9,$P29,$D$4:$D$9,"&lt;&gt;"&amp;$P$31)+SUMIFS($I$4:$I$9,$B$4:$B$9,"&lt;&gt;"&amp;$P$31,$D$4:$D$9,$P29)</f>
        <v>6</v>
      </c>
      <c r="R29" s="107" t="n">
        <f aca="false">S29-T29</f>
        <v>4</v>
      </c>
      <c r="S29" s="107" t="n">
        <f aca="false">SUMIFS($E$4:$E$9,$B$4:$B$9,$P29,$D$4:$D$9,"&lt;&gt;"&amp;$P$31)+SUMIFS($G$4:$G$9,$B$4:$B$9,"&lt;&gt;"&amp;$P$31,$D$4:$D$9,$P29)</f>
        <v>5</v>
      </c>
      <c r="T29" s="107" t="n">
        <f aca="false">SUMIFS($G$4:$G$9,$B$4:$B$9,$P29,$D$4:$D$9,"&lt;&gt;"&amp;$P$31)+SUMIFS($E$4:$E$9,$B$4:$B$9,"&lt;&gt;"&amp;$P$31,$D$4:$D$9,$P29)</f>
        <v>1</v>
      </c>
      <c r="U29" s="107"/>
      <c r="V29" s="763" t="n">
        <f aca="false">Q29*FactorPts+(GDzero+R29)*FactorGD+S29*FactorFor</f>
        <v>60054050</v>
      </c>
      <c r="W29" s="107" t="n">
        <f aca="false">RANK(V29,V$28:V$30,1)</f>
        <v>3</v>
      </c>
      <c r="X29" s="107" t="n">
        <f aca="false">IF(AND($Q$4=$Q$6,$Q$4=$Q$7,$Q$4&lt;&gt;$Q$5),W29,0)</f>
        <v>0</v>
      </c>
      <c r="Y29" s="107" t="str">
        <f aca="false">IF(AND(V29=V28,V29&lt;&gt;V30),IF(AA29&gt;AA28,3,IF(AA29=AA28,1,0)),IF(AND(V29=V30,V29&lt;&gt;V28),IF(AC29&gt;AC30,3,IF(AC29=AC30,1,0)),""))</f>
        <v/>
      </c>
      <c r="Z29" s="107" t="str">
        <f aca="false">IF(X29&gt;0,Y29,"")</f>
        <v/>
      </c>
      <c r="AA29" s="769" t="n">
        <f aca="false">$H$20</f>
        <v>2</v>
      </c>
      <c r="AB29" s="107"/>
      <c r="AC29" s="743" t="n">
        <f aca="false">$K$20</f>
        <v>3</v>
      </c>
      <c r="AD29" s="107" t="n">
        <f aca="false">IF(AND($AF$16,$AD$4=$AD$6,$AD$4=$AD$7,$AD$4&lt;&gt;$AD$5),W29,0)</f>
        <v>0</v>
      </c>
      <c r="AE29" s="107" t="str">
        <f aca="false">IF(AD29&gt;0,Y29,"")</f>
        <v/>
      </c>
    </row>
    <row r="30" customFormat="false" ht="14.25" hidden="false" customHeight="true" outlineLevel="0" collapsed="false">
      <c r="O30" s="107" t="s">
        <v>75</v>
      </c>
      <c r="P30" s="125" t="str">
        <f aca="false">$P$7</f>
        <v>Czechia</v>
      </c>
      <c r="Q30" s="107" t="n">
        <f aca="false">SUMIFS($H$4:$H$9,$B$4:$B$9,$P30,$D$4:$D$9,"&lt;&gt;"&amp;$P$31)+SUMIFS($I$4:$I$9,$B$4:$B$9,"&lt;&gt;"&amp;$P$31,$D$4:$D$9,$P30)</f>
        <v>3</v>
      </c>
      <c r="R30" s="107" t="n">
        <f aca="false">S30-T30</f>
        <v>-1</v>
      </c>
      <c r="S30" s="107" t="n">
        <f aca="false">SUMIFS($E$4:$E$9,$B$4:$B$9,$P30,$D$4:$D$9,"&lt;&gt;"&amp;$P$31)+SUMIFS($G$4:$G$9,$B$4:$B$9,"&lt;&gt;"&amp;$P$31,$D$4:$D$9,$P30)</f>
        <v>2</v>
      </c>
      <c r="T30" s="107" t="n">
        <f aca="false">SUMIFS($G$4:$G$9,$B$4:$B$9,$P30,$D$4:$D$9,"&lt;&gt;"&amp;$P$31)+SUMIFS($E$4:$E$9,$B$4:$B$9,"&lt;&gt;"&amp;$P$31,$D$4:$D$9,$P30)</f>
        <v>3</v>
      </c>
      <c r="U30" s="107"/>
      <c r="V30" s="763" t="n">
        <f aca="false">Q30*FactorPts+(GDzero+R30)*FactorGD+S30*FactorFor</f>
        <v>30049020</v>
      </c>
      <c r="W30" s="107" t="n">
        <f aca="false">RANK(V30,V$28:V$30,1)</f>
        <v>2</v>
      </c>
      <c r="X30" s="107" t="n">
        <f aca="false">IF(AND($Q$4=$Q$6,$Q$4=$Q$7,$Q$4&lt;&gt;$Q$5),W30,0)</f>
        <v>0</v>
      </c>
      <c r="Y30" s="107" t="str">
        <f aca="false">IF(AND(V30=V28,V30&lt;&gt;V29),IF(AB30&gt;AB28,3,IF(AB30=AB28,1,0)),IF(AND(V30=V29,V30&lt;&gt;V28),IF(AC30&gt;AC29,3,IF(AC30=AC29,1,0)),""))</f>
        <v/>
      </c>
      <c r="Z30" s="107" t="str">
        <f aca="false">IF(X30&gt;0,Y30,"")</f>
        <v/>
      </c>
      <c r="AA30" s="769"/>
      <c r="AB30" s="107" t="n">
        <f aca="false">$H$21</f>
        <v>1</v>
      </c>
      <c r="AC30" s="743" t="n">
        <f aca="false">$J$21</f>
        <v>1</v>
      </c>
      <c r="AD30" s="107" t="n">
        <f aca="false">IF(AND($AF$16,$AD$4=$AD$6,$AD$4=$AD$7,$AD$4&lt;&gt;$AD$5),W30,0)</f>
        <v>0</v>
      </c>
      <c r="AE30" s="107" t="str">
        <f aca="false">IF(AD30&gt;0,Y30,"")</f>
        <v/>
      </c>
    </row>
    <row r="31" customFormat="false" ht="14.25" hidden="false" customHeight="true" outlineLevel="0" collapsed="false">
      <c r="O31" s="107"/>
      <c r="P31" s="773" t="str">
        <f aca="false">$P$5</f>
        <v>Georgia</v>
      </c>
      <c r="Q31" s="774"/>
      <c r="R31" s="774"/>
      <c r="S31" s="774"/>
      <c r="T31" s="774"/>
      <c r="U31" s="774"/>
      <c r="V31" s="43"/>
      <c r="W31" s="43"/>
      <c r="X31" s="774"/>
      <c r="Y31" s="774"/>
      <c r="Z31" s="774"/>
      <c r="AA31" s="775"/>
      <c r="AB31" s="774"/>
      <c r="AC31" s="776"/>
      <c r="AD31" s="43"/>
      <c r="AE31" s="774"/>
    </row>
    <row r="32" customFormat="false" ht="14.25" hidden="false" customHeight="true" outlineLevel="0" collapsed="false">
      <c r="O32" s="107"/>
      <c r="Q32" s="43"/>
      <c r="R32" s="43"/>
      <c r="S32" s="43"/>
      <c r="T32" s="43"/>
      <c r="U32" s="43"/>
      <c r="V32" s="43"/>
      <c r="W32" s="43"/>
      <c r="X32" s="774"/>
      <c r="Y32" s="774"/>
      <c r="Z32" s="774"/>
      <c r="AA32" s="775"/>
      <c r="AB32" s="774"/>
      <c r="AC32" s="776"/>
      <c r="AD32" s="43"/>
      <c r="AE32" s="774"/>
    </row>
    <row r="33" customFormat="false" ht="14.25" hidden="false" customHeight="true" outlineLevel="0" collapsed="false">
      <c r="O33" s="107" t="s">
        <v>58</v>
      </c>
      <c r="P33" s="125" t="str">
        <f aca="false">$P$5</f>
        <v>Georgia</v>
      </c>
      <c r="Q33" s="107" t="n">
        <f aca="false">SUMIFS($H$4:$H$9,$B$4:$B$9,$P33,$D$4:$D$9,"&lt;&gt;"&amp;$P$36)+SUMIFS($I$4:$I$9,$B$4:$B$9,"&lt;&gt;"&amp;$P$36,$D$4:$D$9,$P33)</f>
        <v>0</v>
      </c>
      <c r="R33" s="107" t="n">
        <f aca="false">S33-T33</f>
        <v>-5</v>
      </c>
      <c r="S33" s="107" t="n">
        <f aca="false">SUMIFS($E$4:$E$9,$B$4:$B$9,$P33,$D$4:$D$9,"&lt;&gt;"&amp;$P$36)+SUMIFS($G$4:$G$9,$B$4:$B$9,"&lt;&gt;"&amp;$P$36,$D$4:$D$9,$P33)</f>
        <v>0</v>
      </c>
      <c r="T33" s="107" t="n">
        <f aca="false">SUMIFS($G$4:$G$9,$B$4:$B$9,$P33,$D$4:$D$9,"&lt;&gt;"&amp;$P$36)+SUMIFS($E$4:$E$9,$B$4:$B$9,"&lt;&gt;"&amp;$P$36,$D$4:$D$9,$P33)</f>
        <v>5</v>
      </c>
      <c r="U33" s="107"/>
      <c r="V33" s="763" t="n">
        <f aca="false">Q33*FactorPts+(GDzero+R33)*FactorGD+S33*FactorFor</f>
        <v>45000</v>
      </c>
      <c r="W33" s="107" t="n">
        <f aca="false">RANK(V33,V$33:V$35,1)</f>
        <v>1</v>
      </c>
      <c r="X33" s="107" t="n">
        <f aca="false">IF(AND($Q$5=$Q$6,$Q$5=$Q$7,$Q$5&lt;&gt;$Q$4),W33,0)</f>
        <v>0</v>
      </c>
      <c r="Y33" s="107" t="str">
        <f aca="false">IF(AND(V33=V34,V33&lt;&gt;V35),IF(AA33&gt;AA34,3,IF(AA33=AA34,1,0)),IF(AND(V33=V35,V33&lt;&gt;V34),IF(AB33&gt;AB35,3,IF(AB33=AB35,1,0)),""))</f>
        <v/>
      </c>
      <c r="Z33" s="107" t="str">
        <f aca="false">IF(X33&gt;0,Y33,"")</f>
        <v/>
      </c>
      <c r="AA33" s="769" t="n">
        <f aca="false">$J$19</f>
        <v>0</v>
      </c>
      <c r="AB33" s="107" t="n">
        <f aca="false">$K$19</f>
        <v>0</v>
      </c>
      <c r="AC33" s="743"/>
      <c r="AD33" s="107" t="n">
        <f aca="false">IF(AND($AF$16,$AD$5=$AD$6,$AD$5=$AD$7,$AD$5&lt;&gt;$AD$4),W33,0)</f>
        <v>0</v>
      </c>
      <c r="AE33" s="107" t="str">
        <f aca="false">IF(AD33&gt;0,Y33,"")</f>
        <v/>
      </c>
    </row>
    <row r="34" customFormat="false" ht="14.25" hidden="false" customHeight="true" outlineLevel="0" collapsed="false">
      <c r="O34" s="107" t="s">
        <v>59</v>
      </c>
      <c r="P34" s="125" t="str">
        <f aca="false">$P$6</f>
        <v>Portugal</v>
      </c>
      <c r="Q34" s="107" t="n">
        <f aca="false">SUMIFS($H$4:$H$9,$B$4:$B$9,$P34,$D$4:$D$9,"&lt;&gt;"&amp;$P$36)+SUMIFS($I$4:$I$9,$B$4:$B$9,"&lt;&gt;"&amp;$P$36,$D$4:$D$9,$P34)</f>
        <v>6</v>
      </c>
      <c r="R34" s="107" t="n">
        <f aca="false">S34-T34</f>
        <v>5</v>
      </c>
      <c r="S34" s="107" t="n">
        <f aca="false">SUMIFS($E$4:$E$9,$B$4:$B$9,$P34,$D$4:$D$9,"&lt;&gt;"&amp;$P$36)+SUMIFS($G$4:$G$9,$B$4:$B$9,"&lt;&gt;"&amp;$P$36,$D$4:$D$9,$P34)</f>
        <v>6</v>
      </c>
      <c r="T34" s="107" t="n">
        <f aca="false">SUMIFS($G$4:$G$9,$B$4:$B$9,$P34,$D$4:$D$9,"&lt;&gt;"&amp;$P$36)+SUMIFS($E$4:$E$9,$B$4:$B$9,"&lt;&gt;"&amp;$P$36,$D$4:$D$9,$P34)</f>
        <v>1</v>
      </c>
      <c r="U34" s="107"/>
      <c r="V34" s="763" t="n">
        <f aca="false">Q34*FactorPts+(GDzero+R34)*FactorGD+S34*FactorFor</f>
        <v>60055060</v>
      </c>
      <c r="W34" s="107" t="n">
        <f aca="false">RANK(V34,V$33:V$35,1)</f>
        <v>3</v>
      </c>
      <c r="X34" s="107" t="n">
        <f aca="false">IF(AND($Q$5=$Q$6,$Q$5=$Q$7,$Q$5&lt;&gt;$Q$4),W34,0)</f>
        <v>0</v>
      </c>
      <c r="Y34" s="107" t="str">
        <f aca="false">IF(AND(V34=V33,V34&lt;&gt;V35),IF(AA34&gt;AA33,3,IF(AA34=AA33,1,0)),IF(AND(V34=V35,V34&lt;&gt;V33),IF(AC34&gt;AC35,3,IF(AC34=AC35,1,0)),""))</f>
        <v/>
      </c>
      <c r="Z34" s="107" t="str">
        <f aca="false">IF(X34&gt;0,Y34,"")</f>
        <v/>
      </c>
      <c r="AA34" s="769" t="n">
        <f aca="false">$I$20</f>
        <v>3</v>
      </c>
      <c r="AB34" s="107"/>
      <c r="AC34" s="743" t="n">
        <f aca="false">$K$20</f>
        <v>3</v>
      </c>
      <c r="AD34" s="107" t="n">
        <f aca="false">IF(AND($AF$16,$AD$5=$AD$6,$AD$5=$AD$7,$AD$5&lt;&gt;$AD$4),W34,0)</f>
        <v>0</v>
      </c>
      <c r="AE34" s="107" t="str">
        <f aca="false">IF(AD34&gt;0,Y34,"")</f>
        <v/>
      </c>
    </row>
    <row r="35" customFormat="false" ht="14.25" hidden="false" customHeight="true" outlineLevel="0" collapsed="false">
      <c r="O35" s="107" t="s">
        <v>75</v>
      </c>
      <c r="P35" s="125" t="str">
        <f aca="false">$P$7</f>
        <v>Czechia</v>
      </c>
      <c r="Q35" s="107" t="n">
        <f aca="false">SUMIFS($H$4:$H$9,$B$4:$B$9,$P35,$D$4:$D$9,"&lt;&gt;"&amp;$P$36)+SUMIFS($I$4:$I$9,$B$4:$B$9,"&lt;&gt;"&amp;$P$36,$D$4:$D$9,$P35)</f>
        <v>3</v>
      </c>
      <c r="R35" s="107" t="n">
        <f aca="false">S35-T35</f>
        <v>0</v>
      </c>
      <c r="S35" s="107" t="n">
        <f aca="false">SUMIFS($E$4:$E$9,$B$4:$B$9,$P35,$D$4:$D$9,"&lt;&gt;"&amp;$P$36)+SUMIFS($G$4:$G$9,$B$4:$B$9,"&lt;&gt;"&amp;$P$36,$D$4:$D$9,$P35)</f>
        <v>3</v>
      </c>
      <c r="T35" s="107" t="n">
        <f aca="false">SUMIFS($G$4:$G$9,$B$4:$B$9,$P35,$D$4:$D$9,"&lt;&gt;"&amp;$P$36)+SUMIFS($E$4:$E$9,$B$4:$B$9,"&lt;&gt;"&amp;$P$36,$D$4:$D$9,$P35)</f>
        <v>3</v>
      </c>
      <c r="U35" s="107"/>
      <c r="V35" s="763" t="n">
        <f aca="false">Q35*FactorPts+(GDzero+R35)*FactorGD+S35*FactorFor</f>
        <v>30050030</v>
      </c>
      <c r="W35" s="107" t="n">
        <f aca="false">RANK(V35,V$33:V$35,1)</f>
        <v>2</v>
      </c>
      <c r="X35" s="107" t="n">
        <f aca="false">IF(AND($Q$5=$Q$6,$Q$5=$Q$7,$Q$5&lt;&gt;$Q$4),W35,0)</f>
        <v>0</v>
      </c>
      <c r="Y35" s="107" t="str">
        <f aca="false">IF(AND(V35=V33,V35&lt;&gt;V34),IF(AB35&gt;AB33,3,IF(AB35=AB33,1,0)),IF(AND(V35=V34,V35&lt;&gt;V33),IF(AC35&gt;AC34,3,IF(AC35=AC34,1,0)),""))</f>
        <v/>
      </c>
      <c r="Z35" s="107" t="str">
        <f aca="false">IF(X35&gt;0,Y35,"")</f>
        <v/>
      </c>
      <c r="AA35" s="777"/>
      <c r="AB35" s="750" t="n">
        <f aca="false">$I$21</f>
        <v>2</v>
      </c>
      <c r="AC35" s="752" t="n">
        <f aca="false">$J$21</f>
        <v>1</v>
      </c>
      <c r="AD35" s="107" t="n">
        <f aca="false">IF(AND($AF$16,$AD$5=$AD$6,$AD$5=$AD$7,$AD$5&lt;&gt;$AD$4),W35,0)</f>
        <v>0</v>
      </c>
      <c r="AE35" s="107" t="str">
        <f aca="false">IF(AD35&gt;0,Y35,"")</f>
        <v/>
      </c>
    </row>
    <row r="36" customFormat="false" ht="14.25" hidden="false" customHeight="true" outlineLevel="0" collapsed="false">
      <c r="O36" s="107"/>
      <c r="P36" s="773" t="str">
        <f aca="false">$P$4</f>
        <v>Türkiye</v>
      </c>
      <c r="Q36" s="107"/>
      <c r="R36" s="107"/>
      <c r="S36" s="107"/>
      <c r="T36" s="107"/>
      <c r="U36" s="107"/>
    </row>
    <row r="37" customFormat="false" ht="14.25" hidden="false" customHeight="true" outlineLevel="0" collapsed="false">
      <c r="O37" s="107"/>
    </row>
    <row r="38" customFormat="false" ht="14.25" hidden="false" customHeight="true" outlineLevel="0" collapsed="false">
      <c r="O38" s="107"/>
    </row>
    <row r="39" customFormat="false" ht="14.25" hidden="false" customHeight="true" outlineLevel="0" collapsed="false">
      <c r="O39" s="107"/>
    </row>
    <row r="40" customFormat="false" ht="14.25" hidden="false" customHeight="true" outlineLevel="0" collapsed="false">
      <c r="O40" s="107"/>
    </row>
    <row r="41" customFormat="false" ht="14.25" hidden="false" customHeight="true" outlineLevel="0" collapsed="false">
      <c r="O41" s="107"/>
    </row>
    <row r="42" customFormat="false" ht="14.25" hidden="false" customHeight="true" outlineLevel="0" collapsed="false">
      <c r="O42" s="107"/>
    </row>
    <row r="43" customFormat="false" ht="14.25" hidden="false" customHeight="true" outlineLevel="0" collapsed="false">
      <c r="O43" s="107"/>
    </row>
    <row r="44" customFormat="false" ht="14.25" hidden="false" customHeight="true" outlineLevel="0" collapsed="false">
      <c r="O44" s="107"/>
    </row>
    <row r="45" customFormat="false" ht="14.25" hidden="false" customHeight="true" outlineLevel="0" collapsed="false">
      <c r="O45" s="107"/>
    </row>
    <row r="46" customFormat="false" ht="14.25" hidden="false" customHeight="true" outlineLevel="0" collapsed="false">
      <c r="O46" s="107"/>
    </row>
    <row r="47" customFormat="false" ht="14.25" hidden="false" customHeight="true" outlineLevel="0" collapsed="false">
      <c r="O47" s="107"/>
    </row>
    <row r="48" customFormat="false" ht="14.25" hidden="false" customHeight="true" outlineLevel="0" collapsed="false">
      <c r="O48" s="107"/>
    </row>
    <row r="49" customFormat="false" ht="14.25" hidden="false" customHeight="true" outlineLevel="0" collapsed="false">
      <c r="O49" s="107"/>
    </row>
    <row r="50" customFormat="false" ht="14.25" hidden="false" customHeight="true" outlineLevel="0" collapsed="false">
      <c r="O50" s="107"/>
    </row>
    <row r="51" customFormat="false" ht="14.25" hidden="false" customHeight="true" outlineLevel="0" collapsed="false">
      <c r="O51" s="107"/>
    </row>
    <row r="52" customFormat="false" ht="14.25" hidden="false" customHeight="true" outlineLevel="0" collapsed="false">
      <c r="O52" s="107"/>
    </row>
    <row r="53" customFormat="false" ht="14.25" hidden="false" customHeight="true" outlineLevel="0" collapsed="false">
      <c r="O53" s="107"/>
    </row>
    <row r="54" customFormat="false" ht="14.25" hidden="false" customHeight="true" outlineLevel="0" collapsed="false">
      <c r="O54" s="107"/>
    </row>
    <row r="55" customFormat="false" ht="14.25" hidden="false" customHeight="true" outlineLevel="0" collapsed="false">
      <c r="O55" s="107"/>
    </row>
    <row r="56" customFormat="false" ht="14.25" hidden="false" customHeight="true" outlineLevel="0" collapsed="false">
      <c r="O56" s="107"/>
    </row>
    <row r="57" customFormat="false" ht="14.25" hidden="false" customHeight="true" outlineLevel="0" collapsed="false">
      <c r="O57" s="107"/>
    </row>
    <row r="58" customFormat="false" ht="14.25" hidden="false" customHeight="true" outlineLevel="0" collapsed="false">
      <c r="O58" s="107"/>
    </row>
    <row r="59" customFormat="false" ht="14.25" hidden="false" customHeight="true" outlineLevel="0" collapsed="false">
      <c r="O59" s="107"/>
    </row>
    <row r="60" customFormat="false" ht="14.25" hidden="false" customHeight="true" outlineLevel="0" collapsed="false">
      <c r="O60" s="107"/>
    </row>
    <row r="61" customFormat="false" ht="14.25" hidden="false" customHeight="true" outlineLevel="0" collapsed="false">
      <c r="O61" s="107"/>
    </row>
    <row r="62" customFormat="false" ht="14.25" hidden="false" customHeight="true" outlineLevel="0" collapsed="false">
      <c r="O62" s="107"/>
    </row>
    <row r="63" customFormat="false" ht="14.25" hidden="false" customHeight="true" outlineLevel="0" collapsed="false">
      <c r="O63" s="107"/>
    </row>
    <row r="64" customFormat="false" ht="14.25" hidden="false" customHeight="true" outlineLevel="0" collapsed="false">
      <c r="O64" s="107"/>
    </row>
    <row r="65" customFormat="false" ht="14.25" hidden="false" customHeight="true" outlineLevel="0" collapsed="false">
      <c r="O65" s="107"/>
    </row>
    <row r="66" customFormat="false" ht="14.25" hidden="false" customHeight="true" outlineLevel="0" collapsed="false">
      <c r="O66" s="107"/>
    </row>
    <row r="67" customFormat="false" ht="14.25" hidden="false" customHeight="true" outlineLevel="0" collapsed="false">
      <c r="O67" s="107"/>
    </row>
    <row r="68" customFormat="false" ht="14.25" hidden="false" customHeight="true" outlineLevel="0" collapsed="false">
      <c r="O68" s="107"/>
    </row>
    <row r="69" customFormat="false" ht="14.25" hidden="false" customHeight="true" outlineLevel="0" collapsed="false">
      <c r="O69" s="107"/>
    </row>
    <row r="70" customFormat="false" ht="14.25" hidden="false" customHeight="true" outlineLevel="0" collapsed="false">
      <c r="O70" s="107"/>
    </row>
    <row r="71" customFormat="false" ht="14.25" hidden="false" customHeight="true" outlineLevel="0" collapsed="false">
      <c r="O71" s="107"/>
    </row>
    <row r="72" customFormat="false" ht="14.25" hidden="false" customHeight="true" outlineLevel="0" collapsed="false">
      <c r="O72" s="107"/>
    </row>
    <row r="73" customFormat="false" ht="14.25" hidden="false" customHeight="true" outlineLevel="0" collapsed="false">
      <c r="O73" s="107"/>
    </row>
    <row r="74" customFormat="false" ht="14.25" hidden="false" customHeight="true" outlineLevel="0" collapsed="false">
      <c r="O74" s="107"/>
    </row>
    <row r="75" customFormat="false" ht="14.25" hidden="false" customHeight="true" outlineLevel="0" collapsed="false">
      <c r="O75" s="107"/>
    </row>
    <row r="76" customFormat="false" ht="14.25" hidden="false" customHeight="true" outlineLevel="0" collapsed="false">
      <c r="O76" s="107"/>
    </row>
    <row r="77" customFormat="false" ht="14.25" hidden="false" customHeight="true" outlineLevel="0" collapsed="false">
      <c r="O77" s="107"/>
    </row>
    <row r="78" customFormat="false" ht="14.25" hidden="false" customHeight="true" outlineLevel="0" collapsed="false">
      <c r="O78" s="107"/>
    </row>
    <row r="79" customFormat="false" ht="14.25" hidden="false" customHeight="true" outlineLevel="0" collapsed="false">
      <c r="O79" s="107"/>
    </row>
    <row r="80" customFormat="false" ht="14.25" hidden="false" customHeight="true" outlineLevel="0" collapsed="false">
      <c r="O80" s="107"/>
    </row>
    <row r="81" customFormat="false" ht="14.25" hidden="false" customHeight="true" outlineLevel="0" collapsed="false">
      <c r="O81" s="107"/>
    </row>
    <row r="82" customFormat="false" ht="14.25" hidden="false" customHeight="true" outlineLevel="0" collapsed="false">
      <c r="O82" s="107"/>
    </row>
    <row r="83" customFormat="false" ht="14.25" hidden="false" customHeight="true" outlineLevel="0" collapsed="false">
      <c r="O83" s="107"/>
    </row>
    <row r="84" customFormat="false" ht="14.25" hidden="false" customHeight="true" outlineLevel="0" collapsed="false">
      <c r="O84" s="107"/>
    </row>
    <row r="85" customFormat="false" ht="14.25" hidden="false" customHeight="true" outlineLevel="0" collapsed="false">
      <c r="O85" s="107"/>
    </row>
    <row r="86" customFormat="false" ht="14.25" hidden="false" customHeight="true" outlineLevel="0" collapsed="false">
      <c r="O86" s="107"/>
    </row>
    <row r="87" customFormat="false" ht="14.25" hidden="false" customHeight="true" outlineLevel="0" collapsed="false">
      <c r="O87" s="107"/>
    </row>
    <row r="88" customFormat="false" ht="14.25" hidden="false" customHeight="true" outlineLevel="0" collapsed="false">
      <c r="O88" s="107"/>
    </row>
    <row r="89" customFormat="false" ht="14.25" hidden="false" customHeight="true" outlineLevel="0" collapsed="false">
      <c r="O89" s="107"/>
    </row>
    <row r="90" customFormat="false" ht="14.25" hidden="false" customHeight="true" outlineLevel="0" collapsed="false">
      <c r="O90" s="107"/>
    </row>
    <row r="91" customFormat="false" ht="14.25" hidden="false" customHeight="true" outlineLevel="0" collapsed="false">
      <c r="O91" s="107"/>
    </row>
    <row r="92" customFormat="false" ht="14.25" hidden="false" customHeight="true" outlineLevel="0" collapsed="false">
      <c r="O92" s="107"/>
    </row>
    <row r="93" customFormat="false" ht="14.25" hidden="false" customHeight="true" outlineLevel="0" collapsed="false">
      <c r="O93" s="107"/>
    </row>
    <row r="94" customFormat="false" ht="14.25" hidden="false" customHeight="true" outlineLevel="0" collapsed="false">
      <c r="O94" s="107"/>
    </row>
    <row r="95" customFormat="false" ht="14.25" hidden="false" customHeight="true" outlineLevel="0" collapsed="false">
      <c r="O95" s="107"/>
    </row>
    <row r="96" customFormat="false" ht="14.25" hidden="false" customHeight="true" outlineLevel="0" collapsed="false">
      <c r="O96" s="107"/>
    </row>
    <row r="97" customFormat="false" ht="14.25" hidden="false" customHeight="true" outlineLevel="0" collapsed="false">
      <c r="O97" s="107"/>
    </row>
    <row r="98" customFormat="false" ht="14.25" hidden="false" customHeight="true" outlineLevel="0" collapsed="false">
      <c r="O98" s="107"/>
    </row>
    <row r="99" customFormat="false" ht="14.25" hidden="false" customHeight="true" outlineLevel="0" collapsed="false">
      <c r="O99" s="107"/>
    </row>
    <row r="100" customFormat="false" ht="14.25" hidden="false" customHeight="true" outlineLevel="0" collapsed="false">
      <c r="O100" s="107"/>
    </row>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LibreOffice/7.4.2.3$MacOSX_AARCH64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2024-06-15T00:00:57Z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