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DieseArbeitsmappe"/>
  <mc:AlternateContent xmlns:mc="http://schemas.openxmlformats.org/markup-compatibility/2006">
    <mc:Choice Requires="x15">
      <x15ac:absPath xmlns:x15ac="http://schemas.microsoft.com/office/spreadsheetml/2010/11/ac" url="/Users/ruubenjaagant/Downloads/"/>
    </mc:Choice>
  </mc:AlternateContent>
  <xr:revisionPtr revIDLastSave="0" documentId="8_{BB1D60F9-2A00-2C49-9A5A-687B45D13A02}" xr6:coauthVersionLast="47" xr6:coauthVersionMax="47" xr10:uidLastSave="{00000000-0000-0000-0000-000000000000}"/>
  <bookViews>
    <workbookView xWindow="0" yWindow="760" windowWidth="34200" windowHeight="2138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62" i="39"/>
  <c r="F63" i="39"/>
  <c r="F51" i="39"/>
  <c r="G51" i="39"/>
  <c r="G49" i="39"/>
  <c r="G60" i="39"/>
  <c r="G53" i="39"/>
  <c r="F55" i="39"/>
  <c r="F62" i="39"/>
  <c r="G63" i="39"/>
  <c r="F54" i="39"/>
  <c r="G50" i="39"/>
  <c r="F49" i="39"/>
  <c r="F60" i="39"/>
  <c r="G52" i="39"/>
  <c r="G55" i="39"/>
  <c r="F57" i="39"/>
  <c r="F48" i="39"/>
  <c r="F58" i="39"/>
  <c r="F53" i="39"/>
  <c r="F59" i="39"/>
  <c r="G65" i="39"/>
  <c r="F65" i="39"/>
  <c r="G59" i="39"/>
  <c r="F50" i="39"/>
  <c r="G58" i="39"/>
  <c r="G48" i="39"/>
  <c r="G57" i="39"/>
  <c r="G54"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G6" i="10"/>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I101" i="34"/>
  <c r="H97" i="34"/>
  <c r="J8" i="10"/>
  <c r="H52" i="32"/>
  <c r="H91" i="34"/>
  <c r="H19" i="32"/>
  <c r="H100" i="32"/>
  <c r="I53" i="32"/>
  <c r="H73" i="34"/>
  <c r="H15" i="32"/>
  <c r="G63" i="33"/>
  <c r="D6" i="10"/>
  <c r="B6" i="8"/>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H69" i="34"/>
  <c r="D5" i="12"/>
  <c r="I85" i="34"/>
  <c r="H101" i="32"/>
  <c r="B6" i="12"/>
  <c r="H38" i="34"/>
  <c r="E7" i="10"/>
  <c r="H54" i="34"/>
  <c r="I80" i="32"/>
  <c r="H101" i="34"/>
  <c r="G8" i="11"/>
  <c r="I46" i="34"/>
  <c r="G4" i="8"/>
  <c r="H17" i="34"/>
  <c r="H71" i="32"/>
  <c r="I64" i="34"/>
  <c r="L8" i="14"/>
  <c r="H56" i="34"/>
  <c r="H47" i="34"/>
  <c r="I97" i="32"/>
  <c r="I55" i="32"/>
  <c r="I31" i="32"/>
  <c r="I23" i="32"/>
  <c r="H60" i="34"/>
  <c r="L9" i="13"/>
  <c r="H83" i="34"/>
  <c r="J9" i="13"/>
  <c r="I75" i="32"/>
  <c r="H92" i="34"/>
  <c r="H85" i="32"/>
  <c r="D4" i="10"/>
  <c r="I89" i="32"/>
  <c r="D9" i="12"/>
  <c r="I57" i="34"/>
  <c r="I65" i="34"/>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G4" i="11"/>
  <c r="G5" i="10"/>
  <c r="G50" i="33"/>
  <c r="H62" i="32"/>
  <c r="I87" i="32"/>
  <c r="D7" i="12"/>
  <c r="I20" i="34"/>
  <c r="B9" i="13"/>
  <c r="I54" i="34"/>
  <c r="I71" i="32"/>
  <c r="D8" i="12"/>
  <c r="H16" i="32"/>
  <c r="G7" i="13"/>
  <c r="G4" i="10"/>
  <c r="B5" i="8"/>
  <c r="L8" i="8"/>
  <c r="L9" i="12"/>
  <c r="I28" i="34"/>
  <c r="E6" i="8"/>
  <c r="F62" i="33"/>
  <c r="I93" i="34"/>
  <c r="I103" i="32"/>
  <c r="I93" i="32"/>
  <c r="I16" i="34"/>
  <c r="H40" i="34"/>
  <c r="B4" i="8"/>
  <c r="I9" i="34"/>
  <c r="D9" i="8"/>
  <c r="I57" i="32"/>
  <c r="E5" i="12"/>
  <c r="G8" i="14"/>
  <c r="E9" i="13"/>
  <c r="H103" i="32"/>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H27" i="34"/>
  <c r="H95" i="32"/>
  <c r="G52" i="33"/>
  <c r="H58" i="34"/>
  <c r="H31" i="32"/>
  <c r="H47" i="32"/>
  <c r="H9" i="34"/>
  <c r="B7" i="14"/>
  <c r="I99" i="34"/>
  <c r="H45" i="34"/>
  <c r="H49" i="32"/>
  <c r="H77" i="32"/>
  <c r="E9" i="14"/>
  <c r="F60" i="33"/>
  <c r="B8" i="13"/>
  <c r="H60" i="32"/>
  <c r="D8" i="11"/>
  <c r="I96" i="34"/>
  <c r="I91" i="32"/>
  <c r="H25" i="32"/>
  <c r="H75" i="32"/>
  <c r="G9" i="8"/>
  <c r="G7" i="8"/>
  <c r="I68" i="32"/>
  <c r="H43" i="34"/>
  <c r="I17" i="34"/>
  <c r="H41" i="32"/>
  <c r="L8" i="10"/>
  <c r="G9" i="11"/>
  <c r="F48" i="33"/>
  <c r="H6" i="32"/>
  <c r="H11" i="34"/>
  <c r="I50" i="34"/>
  <c r="H95" i="34"/>
  <c r="B9" i="12"/>
  <c r="B6" i="13"/>
  <c r="J8" i="13"/>
  <c r="H71" i="34"/>
  <c r="I35" i="34"/>
  <c r="H17" i="32"/>
  <c r="I36" i="32"/>
  <c r="H86" i="32"/>
  <c r="F52" i="33"/>
  <c r="E8" i="13"/>
  <c r="H33" i="34"/>
  <c r="I40" i="32"/>
  <c r="I8" i="32"/>
  <c r="D4" i="11"/>
  <c r="D8" i="13"/>
  <c r="E9" i="12"/>
  <c r="I84" i="32"/>
  <c r="I14" i="32"/>
  <c r="B7" i="11"/>
  <c r="I15" i="32"/>
  <c r="I63" i="34"/>
  <c r="G6" i="13"/>
  <c r="E7" i="14"/>
  <c r="I38" i="32"/>
  <c r="G6" i="14"/>
  <c r="I99" i="32"/>
  <c r="H24" i="32"/>
  <c r="I72" i="32"/>
  <c r="H78" i="32"/>
  <c r="H73" i="32"/>
  <c r="I39" i="32"/>
  <c r="I52" i="34"/>
  <c r="F49" i="33"/>
  <c r="I6" i="32"/>
  <c r="I92" i="32"/>
  <c r="G5" i="8"/>
  <c r="I30" i="34"/>
  <c r="H100" i="34"/>
  <c r="E4" i="14"/>
  <c r="H44" i="34"/>
  <c r="H20" i="34"/>
  <c r="G65" i="33"/>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I29" i="34"/>
  <c r="I45" i="32"/>
  <c r="H32" i="32"/>
  <c r="H56" i="32"/>
  <c r="E6" i="10"/>
  <c r="I43" i="34"/>
  <c r="I98" i="34"/>
  <c r="H22" i="34"/>
  <c r="H96" i="32"/>
  <c r="H92" i="32"/>
  <c r="D5" i="10"/>
  <c r="H84" i="34"/>
  <c r="D4" i="8"/>
  <c r="I44" i="32"/>
  <c r="H93" i="32"/>
  <c r="J8" i="12"/>
  <c r="H72" i="34"/>
  <c r="L9" i="10"/>
  <c r="B9" i="8"/>
  <c r="I95" i="34"/>
  <c r="E8" i="8"/>
  <c r="E6" i="12"/>
  <c r="H75" i="34"/>
  <c r="H36" i="32"/>
  <c r="I9" i="32"/>
  <c r="E7" i="13"/>
  <c r="E4" i="10"/>
  <c r="B6" i="14"/>
  <c r="I14" i="34"/>
  <c r="H79" i="32"/>
  <c r="H67" i="32"/>
  <c r="F50" i="33"/>
  <c r="G6" i="11"/>
  <c r="B8" i="14"/>
  <c r="H25" i="34"/>
  <c r="I82" i="34"/>
  <c r="H8" i="34"/>
  <c r="H5" i="34"/>
  <c r="I59" i="34"/>
  <c r="D5" i="14"/>
  <c r="G60" i="33"/>
  <c r="H7" i="32"/>
  <c r="H12" i="34"/>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X18" i="10" s="1"/>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29" i="10"/>
  <c r="Z29" i="10" s="1"/>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GS69" i="39"/>
  <c r="Y28" i="13"/>
  <c r="Z30" i="14" l="1"/>
  <c r="Z28" i="14"/>
  <c r="Z29" i="14"/>
  <c r="Z35" i="14"/>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N47" i="22"/>
  <c r="I48" i="22" s="1"/>
  <c r="K55" i="38"/>
  <c r="F7" i="16"/>
  <c r="AD40" i="35"/>
  <c r="AB40" i="35"/>
  <c r="AC40" i="35"/>
  <c r="V40" i="35"/>
  <c r="AA40" i="35"/>
  <c r="Q57" i="38"/>
  <c r="Q49" i="38"/>
  <c r="T52" i="39"/>
  <c r="T51" i="39"/>
  <c r="BG52" i="39"/>
  <c r="AG49" i="39"/>
  <c r="AG48" i="39"/>
  <c r="T49" i="39"/>
  <c r="T48" i="39"/>
  <c r="D67" i="37"/>
  <c r="C57" i="33"/>
  <c r="E49" i="33"/>
  <c r="E68" i="37"/>
  <c r="E49" i="39"/>
  <c r="E58" i="39"/>
  <c r="C52" i="33"/>
  <c r="C48" i="39"/>
  <c r="C52" i="39"/>
  <c r="E58" i="33"/>
  <c r="C48" i="33"/>
  <c r="C51" i="33"/>
  <c r="C51" i="39"/>
  <c r="C57" i="39"/>
  <c r="AA24" i="35" l="1"/>
  <c r="AC23" i="35"/>
  <c r="V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C53" i="33"/>
  <c r="C53" i="39"/>
  <c r="C55" i="33"/>
  <c r="E70" i="37"/>
  <c r="E55" i="33"/>
  <c r="E59" i="33"/>
  <c r="C55" i="39"/>
  <c r="E55" i="39"/>
  <c r="E59" i="39"/>
  <c r="AA25" i="35" l="1"/>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C50" i="33"/>
  <c r="E53" i="39"/>
  <c r="C62" i="39"/>
  <c r="C50" i="39"/>
  <c r="I5" i="32"/>
  <c r="C49" i="33"/>
  <c r="C62" i="33"/>
  <c r="E53" i="33"/>
  <c r="C65" i="39"/>
  <c r="C65" i="33"/>
  <c r="D78" i="37"/>
  <c r="E57" i="39"/>
  <c r="E60" i="39"/>
  <c r="C54" i="33"/>
  <c r="C49" i="39"/>
  <c r="E57" i="33"/>
  <c r="E51" i="39"/>
  <c r="E51" i="33"/>
  <c r="E71" i="37"/>
  <c r="E67" i="37"/>
  <c r="E60" i="33"/>
  <c r="C54" i="39"/>
  <c r="D74" i="37"/>
  <c r="AE25" i="35" l="1" a="1"/>
  <c r="AE25" i="35" s="1"/>
  <c r="T21"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1" i="35"/>
  <c r="AG22" i="35" l="1"/>
  <c r="AF22" i="35"/>
  <c r="P23" i="35" s="1"/>
  <c r="B11" i="35"/>
  <c r="AH22" i="35"/>
  <c r="AF23" i="35"/>
  <c r="P22" i="35" s="1"/>
  <c r="AG23" i="35"/>
  <c r="Q22" i="35" s="1"/>
  <c r="AI21" i="35"/>
  <c r="T24" i="35" s="1"/>
  <c r="AG21" i="35"/>
  <c r="AI23" i="35"/>
  <c r="AI22" i="35"/>
  <c r="AH23" i="35"/>
  <c r="R22" i="35" s="1"/>
  <c r="T22" i="35"/>
  <c r="T23" i="35"/>
  <c r="R23" i="35"/>
  <c r="R21" i="35"/>
  <c r="Q21" i="35"/>
  <c r="P21" i="35"/>
  <c r="Q23" i="35"/>
  <c r="P24" i="35"/>
  <c r="R24" i="35"/>
  <c r="B19" i="35"/>
  <c r="P14" i="35"/>
  <c r="AH13" i="35"/>
  <c r="R16" i="35" s="1"/>
  <c r="AI15" i="35"/>
  <c r="T14" i="35" s="1"/>
  <c r="AH15" i="35"/>
  <c r="R14" i="35" s="1"/>
  <c r="AG15" i="35"/>
  <c r="Q14" i="35" s="1"/>
  <c r="AI14" i="35"/>
  <c r="T15" i="35" s="1"/>
  <c r="AI13" i="35"/>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P40" i="35" s="1"/>
  <c r="N12" i="27"/>
  <c r="U47" i="36"/>
  <c r="N14" i="27"/>
  <c r="U49" i="36"/>
  <c r="N11" i="27"/>
  <c r="U46" i="36"/>
  <c r="V47" i="38"/>
  <c r="V55" i="38"/>
  <c r="AI38" i="35"/>
  <c r="T39" i="35" s="1"/>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R40" i="35" s="1"/>
  <c r="AI37" i="35"/>
  <c r="T38" i="35" s="1"/>
  <c r="AH38" i="35"/>
  <c r="R39" i="35" s="1"/>
  <c r="AH37" i="35"/>
  <c r="R38" i="35" s="1"/>
  <c r="AF37" i="35"/>
  <c r="AG38" i="35"/>
  <c r="Q39" i="35" s="1"/>
  <c r="AF38" i="35"/>
  <c r="P39" i="35" s="1"/>
  <c r="AG37" i="35"/>
  <c r="AF46" i="35"/>
  <c r="P45" i="35" s="1"/>
  <c r="AH47" i="35"/>
  <c r="AF47" i="35"/>
  <c r="P47" i="35" s="1"/>
  <c r="AH46" i="35"/>
  <c r="R45" i="35" s="1"/>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P48" i="35" s="1"/>
  <c r="AG47" i="35"/>
  <c r="Q47" i="35" s="1"/>
  <c r="AG46" i="35"/>
  <c r="Q46" i="35" s="1"/>
  <c r="Q37" i="35"/>
  <c r="AI46" i="35"/>
  <c r="B43" i="35"/>
  <c r="P37" i="35"/>
  <c r="P38" i="35"/>
  <c r="R47" i="35"/>
  <c r="T45" i="35"/>
  <c r="B35" i="35"/>
  <c r="B27" i="35"/>
  <c r="R29" i="35"/>
  <c r="KT55" i="33"/>
  <c r="P29" i="35"/>
  <c r="R30" i="35"/>
  <c r="T29" i="35"/>
  <c r="R37" i="35"/>
  <c r="T40" i="35"/>
  <c r="Q40" i="35"/>
  <c r="Q38"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R46" i="35" l="1"/>
  <c r="P46" i="35"/>
  <c r="Q45" i="35"/>
  <c r="T46" i="35"/>
  <c r="P13" i="35"/>
  <c r="T16" i="35"/>
  <c r="T13" i="35"/>
  <c r="R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48" i="33"/>
  <c r="E54" i="33"/>
  <c r="E50" i="33"/>
  <c r="E52" i="33"/>
  <c r="E54" i="39"/>
  <c r="E48" i="39"/>
  <c r="E50"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D70" i="37"/>
  <c r="C63" i="39"/>
  <c r="D68" i="37"/>
  <c r="C59" i="33"/>
  <c r="C60" i="33"/>
  <c r="C60" i="39"/>
  <c r="C58" i="39"/>
  <c r="C58" i="33"/>
  <c r="C63" i="33"/>
  <c r="C59" i="39"/>
  <c r="E74" i="37"/>
  <c r="D75" i="37"/>
  <c r="E62" i="39"/>
  <c r="E62" i="33"/>
  <c r="D71" i="37"/>
  <c r="D63" i="33" l="1"/>
  <c r="D63" i="39"/>
  <c r="N84" i="36"/>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3"/>
  <c r="E65" i="39"/>
  <c r="E78" i="37"/>
  <c r="D65" i="39" l="1"/>
  <c r="O67" i="39" s="1"/>
  <c r="O69" i="39" s="1"/>
  <c r="CG65" i="33"/>
  <c r="ET65" i="33"/>
  <c r="ET67" i="33" s="1"/>
  <c r="ET68" i="33" s="1"/>
  <c r="LG65" i="33"/>
  <c r="LG67" i="33" s="1"/>
  <c r="DG65" i="33"/>
  <c r="DG67" i="33" s="1"/>
  <c r="IG65" i="33"/>
  <c r="IG67" i="33" s="1"/>
  <c r="EG65" i="33"/>
  <c r="EG67" i="33" s="1"/>
  <c r="DT65" i="33"/>
  <c r="DT67" i="33" s="1"/>
  <c r="LT65" i="33"/>
  <c r="HT65" i="33"/>
  <c r="KG65" i="33"/>
  <c r="JT65" i="33"/>
  <c r="JT67" i="33" s="1"/>
  <c r="JT68" i="33" s="1"/>
  <c r="GT65" i="33"/>
  <c r="GT67" i="33" s="1"/>
  <c r="HG65" i="33"/>
  <c r="HG67" i="33" s="1"/>
  <c r="JG65" i="33"/>
  <c r="JG67" i="33" s="1"/>
  <c r="IT65" i="33"/>
  <c r="IT67" i="33" s="1"/>
  <c r="D65" i="33"/>
  <c r="KT65" i="33"/>
  <c r="CT65" i="33"/>
  <c r="CT67" i="33" s="1"/>
  <c r="CT69" i="33" s="1"/>
  <c r="BG65" i="33"/>
  <c r="BG67" i="33" s="1"/>
  <c r="FT65" i="33"/>
  <c r="FT67" i="33" s="1"/>
  <c r="AT65" i="33"/>
  <c r="AT67" i="33" s="1"/>
  <c r="GG65" i="33"/>
  <c r="GG67" i="33" s="1"/>
  <c r="BT65" i="33"/>
  <c r="BT67" i="33" s="1"/>
  <c r="BT69" i="33" s="1"/>
  <c r="FG65" i="33"/>
  <c r="MG65" i="33"/>
  <c r="T65" i="33"/>
  <c r="O65" i="33" s="1"/>
  <c r="AG65" i="33"/>
  <c r="AB65" i="33"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LT67" i="33"/>
  <c r="FG67" i="33"/>
  <c r="KG67" i="33"/>
  <c r="HT67" i="33"/>
  <c r="CG67" i="33"/>
  <c r="KT67" i="33"/>
  <c r="M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Q65" i="33" l="1"/>
  <c r="R65" i="33" s="1"/>
  <c r="S65" i="33"/>
  <c r="O67" i="33"/>
  <c r="AG67" i="33"/>
  <c r="AG69" i="33" s="1"/>
  <c r="AF65" i="33"/>
  <c r="AB67" i="33"/>
  <c r="AD65" i="33"/>
  <c r="AE65" i="33" s="1"/>
  <c r="O71" i="39"/>
  <c r="O70" i="39"/>
  <c r="O72" i="39" s="1"/>
  <c r="I2" i="39" s="1"/>
  <c r="I4" i="32"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8" i="33" l="1"/>
  <c r="J4" i="32"/>
  <c r="J5" i="32"/>
  <c r="AB69" i="33"/>
  <c r="AB68"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G5" i="32"/>
  <c r="C6" i="32" s="1"/>
  <c r="C59" i="32"/>
  <c r="C34" i="32"/>
  <c r="C10" i="32"/>
  <c r="D68" i="32"/>
  <c r="C21" i="32"/>
  <c r="C81" i="32"/>
  <c r="D4" i="32"/>
  <c r="D83" i="32"/>
  <c r="C100" i="32"/>
  <c r="D7" i="32"/>
  <c r="D52" i="32"/>
  <c r="D75" i="32"/>
  <c r="D100" i="32"/>
  <c r="C55"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70" i="32" l="1"/>
  <c r="C85" i="32"/>
  <c r="C99" i="32"/>
  <c r="C24" i="32"/>
  <c r="C18" i="32"/>
  <c r="D34" i="32"/>
  <c r="C26" i="32"/>
  <c r="D19" i="32"/>
  <c r="D43" i="32"/>
  <c r="D76" i="32"/>
  <c r="C13" i="32"/>
  <c r="C103" i="32"/>
  <c r="C63" i="32"/>
  <c r="C97" i="32"/>
  <c r="C78" i="32"/>
  <c r="C54" i="32"/>
  <c r="D31" i="32"/>
  <c r="D6" i="32"/>
  <c r="D69" i="32"/>
  <c r="D45"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<sst xmlns="http://schemas.openxmlformats.org/spreadsheetml/2006/main" count="2989" uniqueCount="1801">
  <si>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</si>
  <si>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</si>
  <si>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</si>
  <si>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</si>
  <si>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</si>
  <si>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</si>
  <si>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</si>
  <si>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</si>
  <si>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</si>
  <si>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</si>
  <si>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</si>
  <si>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</si>
  <si>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</si>
  <si>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</si>
  <si>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</si>
  <si>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</si>
  <si>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</si>
  <si>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</si>
  <si>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</si>
  <si>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</si>
  <si>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</si>
  <si>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</si>
  <si>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</si>
  <si>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</si>
  <si>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</si>
  <si>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</si>
  <si>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</si>
  <si>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</si>
  <si>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</si>
  <si>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</si>
  <si>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</si>
  <si>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</si>
  <si>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</si>
  <si>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</si>
  <si>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</si>
  <si>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</si>
  <si>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</si>
  <si>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</si>
  <si>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</si>
  <si>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</si>
  <si>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</si>
  <si>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</si>
  <si>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</si>
  <si>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</si>
  <si>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</si>
  <si>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</si>
  <si>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</si>
  <si>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</si>
  <si>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</si>
  <si>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</si>
  <si>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</si>
  <si>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</si>
  <si>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</si>
  <si>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</si>
  <si>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</si>
  <si>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</si>
  <si>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</si>
  <si>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</si>
  <si>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</si>
  <si>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</si>
  <si>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</si>
  <si>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</si>
  <si>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</si>
  <si>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</si>
  <si>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</si>
  <si>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</si>
  <si>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</si>
  <si>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</si>
  <si>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</si>
  <si>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</si>
  <si>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</si>
  <si>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</si>
  <si>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</si>
  <si>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</si>
  <si>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</si>
  <si>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</si>
  <si>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</si>
  <si>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</si>
  <si>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</si>
  <si>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</si>
  <si>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</si>
  <si>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</si>
  <si>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</si>
  <si>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</si>
  <si>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</si>
  <si>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</si>
  <si>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</si>
  <si>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</si>
  <si>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</si>
  <si>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</si>
  <si>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</si>
  <si>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</si>
  <si>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</si>
  <si>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</si>
  <si>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</si>
  <si>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</si>
  <si>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</si>
  <si>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</si>
  <si>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</si>
  <si>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</si>
  <si>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</si>
  <si>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</si>
  <si>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</si>
  <si>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</si>
  <si>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</si>
  <si>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</si>
  <si>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</si>
  <si>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</si>
  <si>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</si>
  <si>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</si>
  <si>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</si>
  <si>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</si>
  <si>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</si>
  <si>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</si>
  <si>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</si>
  <si>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</si>
  <si>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</si>
  <si>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</si>
  <si>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</si>
  <si>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</si>
  <si>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</si>
  <si>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</si>
  <si>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</si>
  <si>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</si>
  <si>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</si>
  <si>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</si>
  <si>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</si>
  <si>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</si>
  <si>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</si>
  <si>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</si>
  <si>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</si>
  <si>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</si>
  <si>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</si>
  <si>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</si>
  <si>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</si>
  <si>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</si>
  <si>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</si>
  <si>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</si>
  <si>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</si>
  <si>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</si>
  <si>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</si>
  <si>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</si>
  <si>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</si>
  <si>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</si>
  <si>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</si>
  <si>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</si>
  <si>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</si>
  <si>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</si>
  <si>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</si>
  <si>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</si>
  <si>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</si>
  <si>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</si>
  <si>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</si>
  <si>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</si>
  <si>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</si>
  <si>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</si>
  <si>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</si>
  <si>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</si>
  <si>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</si>
  <si>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</si>
  <si>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</si>
  <si>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</si>
  <si>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</si>
  <si>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</si>
  <si>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</si>
  <si>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</si>
  <si>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</si>
  <si>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</si>
  <si>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</si>
  <si>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</si>
  <si>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</si>
  <si>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</si>
  <si>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</si>
  <si>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</si>
  <si>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</si>
  <si>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</si>
  <si>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</si>
  <si>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</si>
  <si>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</si>
  <si>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</si>
  <si>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</si>
  <si>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</si>
  <si>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</si>
  <si>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</si>
  <si>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</si>
  <si>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</si>
  <si>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</si>
  <si>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</si>
  <si>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</si>
  <si>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</si>
  <si>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</si>
  <si>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</si>
  <si>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</si>
  <si>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</si>
  <si>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</si>
  <si>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</si>
  <si>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</si>
  <si>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</si>
  <si>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</si>
  <si>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</si>
  <si>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</si>
  <si>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</si>
  <si>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</si>
  <si>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</si>
  <si>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</si>
  <si>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</si>
  <si>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</si>
  <si>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</si>
  <si>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</si>
  <si>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</si>
  <si>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</si>
  <si>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</si>
  <si>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</si>
  <si>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</si>
  <si>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</si>
  <si>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</si>
  <si>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</si>
  <si>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</si>
  <si>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</si>
  <si>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</si>
  <si>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</si>
  <si>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</si>
  <si>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</si>
  <si>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</si>
  <si>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</si>
  <si>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</si>
  <si>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</si>
  <si>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</si>
  <si>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</si>
  <si>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</si>
  <si>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</si>
  <si>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</si>
  <si>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</si>
  <si>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</si>
  <si>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</si>
  <si>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</si>
  <si>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</si>
  <si>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</si>
  <si>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</si>
  <si>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</si>
  <si>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</si>
  <si>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</si>
  <si>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</si>
  <si>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</si>
  <si>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</si>
  <si>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</si>
  <si>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</si>
  <si>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</si>
  <si>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</si>
  <si>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</si>
  <si>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</si>
  <si>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</si>
  <si>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</si>
  <si>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</si>
  <si>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</si>
  <si>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</si>
  <si>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</si>
  <si>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</si>
  <si>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</si>
  <si>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</si>
  <si>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</si>
  <si>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</si>
  <si>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</si>
  <si>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</si>
  <si>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</si>
  <si>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</si>
  <si>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</si>
  <si>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</si>
  <si>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</si>
  <si>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</si>
  <si>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</si>
  <si>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</si>
  <si>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</si>
  <si>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</si>
  <si>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</si>
  <si>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</si>
  <si>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</si>
  <si>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</si>
  <si>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</si>
  <si>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</si>
  <si>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</si>
  <si>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</si>
  <si>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</si>
  <si>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</si>
  <si>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</si>
  <si>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</si>
  <si>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</si>
  <si>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</si>
  <si>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</si>
  <si>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</si>
  <si>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</si>
  <si>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</si>
  <si>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</si>
  <si>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</si>
  <si>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</si>
  <si>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</si>
  <si>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</si>
  <si>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</si>
  <si>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</si>
  <si>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</si>
  <si>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</si>
  <si>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</si>
  <si>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</si>
  <si>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</si>
  <si>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</si>
  <si>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</si>
  <si>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</si>
  <si>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</si>
  <si>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</si>
  <si>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</si>
  <si>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</si>
  <si>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</si>
  <si>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</si>
  <si>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</si>
  <si>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</si>
  <si>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</si>
  <si>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</si>
  <si>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</si>
  <si>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</si>
  <si>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</si>
  <si>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</si>
  <si>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</si>
  <si>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</si>
  <si>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</si>
  <si>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</si>
  <si>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</si>
  <si>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</si>
  <si>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</si>
  <si>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</si>
  <si>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</si>
  <si>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</si>
  <si>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</si>
  <si>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</si>
  <si>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</si>
  <si>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</si>
  <si>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</si>
  <si>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</si>
  <si>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</si>
  <si>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</si>
  <si>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</si>
  <si>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</si>
  <si>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</si>
  <si>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</si>
  <si>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</si>
  <si>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</si>
  <si>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</si>
  <si>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</si>
  <si>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</si>
  <si>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</si>
  <si>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</si>
  <si>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</si>
  <si>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</si>
  <si>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</si>
  <si>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</si>
  <si>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</si>
  <si>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</si>
  <si>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</si>
  <si>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</si>
  <si>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</si>
  <si>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</si>
  <si>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</si>
  <si>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</si>
  <si>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</si>
  <si>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</si>
  <si>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</si>
  <si>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</si>
  <si>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</si>
  <si>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</si>
  <si>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</si>
  <si>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</si>
  <si>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</si>
  <si>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</si>
  <si>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</si>
  <si>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</si>
  <si>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</si>
  <si>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</si>
  <si>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</si>
  <si>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</si>
  <si>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</si>
  <si>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</si>
  <si>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</si>
  <si>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</si>
  <si>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</si>
  <si>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</si>
  <si>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</si>
  <si>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</si>
  <si>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</si>
  <si>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</si>
  <si>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</si>
  <si>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</si>
  <si>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</si>
  <si>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</si>
  <si>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</si>
  <si>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</si>
  <si>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</si>
  <si>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</si>
  <si>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</si>
  <si>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</si>
  <si>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</si>
  <si>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</si>
  <si>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</si>
  <si>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</si>
  <si>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</si>
  <si>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</si>
  <si>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</si>
  <si>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</si>
  <si>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</si>
  <si>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</si>
  <si>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</si>
  <si>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</si>
  <si>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</si>
  <si>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</si>
  <si>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</si>
  <si>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</si>
  <si>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</si>
  <si>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</si>
  <si>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</si>
  <si>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</si>
  <si>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</si>
  <si>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</si>
  <si>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</si>
  <si>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</si>
  <si>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</si>
  <si>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</si>
  <si>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</si>
  <si>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</si>
  <si>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</si>
  <si>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</si>
  <si>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</si>
  <si>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</si>
  <si>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</si>
  <si>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</si>
  <si>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</si>
  <si>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</si>
  <si>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</si>
  <si>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</si>
  <si>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</si>
  <si>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</si>
  <si>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</si>
  <si>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</si>
  <si>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</si>
  <si>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</si>
  <si>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</si>
  <si>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</si>
  <si>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</si>
  <si>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</si>
  <si>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</si>
  <si>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</si>
  <si>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</si>
  <si>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</si>
  <si>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</si>
  <si>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</si>
  <si>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</si>
  <si>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</si>
  <si>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</si>
  <si>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</si>
  <si>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</si>
  <si>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</si>
  <si>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</si>
  <si>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</si>
  <si>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</si>
  <si>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</si>
  <si>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</si>
  <si>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</si>
  <si>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</si>
  <si>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</si>
  <si>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</si>
  <si>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</si>
  <si>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</si>
  <si>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</si>
  <si>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</si>
  <si>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</si>
  <si>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</si>
  <si>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</si>
  <si>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</si>
  <si>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</si>
  <si>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</si>
  <si>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</si>
  <si>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</si>
  <si>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</si>
  <si>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</si>
  <si>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</si>
  <si>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</si>
  <si>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</si>
  <si>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</si>
  <si>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</si>
  <si>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</si>
  <si>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</si>
  <si>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</si>
  <si>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</si>
  <si>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</si>
  <si>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</si>
  <si>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</si>
  <si>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</si>
  <si>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</si>
  <si>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</si>
  <si>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</si>
  <si>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</si>
  <si>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</si>
  <si>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</si>
  <si>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</si>
  <si>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</si>
  <si>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</si>
  <si>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</si>
  <si>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</si>
  <si>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</si>
  <si>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</si>
  <si>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</si>
  <si>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</si>
  <si>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</si>
  <si>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</si>
  <si>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</si>
  <si>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</si>
  <si>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</si>
  <si>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</si>
  <si>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</si>
  <si>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</si>
  <si>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</si>
  <si>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</si>
  <si>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</si>
  <si>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</si>
  <si>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</si>
  <si>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</si>
  <si>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</si>
  <si>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</si>
  <si>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</si>
  <si>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</si>
  <si>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</si>
  <si>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</si>
  <si>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</si>
  <si>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</si>
  <si>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</si>
  <si>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</si>
  <si>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</si>
  <si>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</si>
  <si>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</si>
  <si>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</si>
  <si>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</si>
  <si>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</si>
  <si>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</si>
  <si>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</si>
  <si>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</si>
  <si>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</si>
  <si>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</si>
  <si>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</si>
  <si>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</si>
  <si>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</si>
  <si>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</si>
  <si>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</si>
  <si>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</si>
  <si>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</si>
  <si>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</si>
  <si>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</si>
  <si>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</si>
  <si>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</si>
  <si>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</si>
  <si>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</si>
  <si>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</si>
  <si>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</si>
  <si>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</si>
  <si>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</si>
  <si>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</si>
  <si>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</si>
  <si>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</si>
  <si>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</si>
  <si>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</si>
  <si>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</si>
  <si>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</si>
  <si>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</si>
  <si>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</si>
  <si>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</si>
  <si>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</si>
  <si>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</si>
  <si>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</si>
  <si>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</si>
  <si>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</si>
  <si>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</si>
  <si>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</si>
  <si>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</si>
  <si>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</si>
  <si>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</si>
  <si>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</si>
  <si>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</si>
  <si>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</si>
  <si>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</si>
  <si>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</si>
  <si>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</si>
  <si>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</si>
  <si>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</si>
  <si>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</si>
  <si>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</si>
  <si>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</si>
  <si>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</si>
  <si>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</si>
  <si>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</si>
  <si>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</si>
  <si>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</si>
  <si>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</si>
  <si>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</si>
  <si>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</si>
  <si>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</si>
  <si>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</si>
  <si>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</si>
  <si>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</si>
  <si>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</si>
  <si>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</si>
  <si>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</si>
  <si>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</si>
  <si>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</si>
  <si>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</si>
  <si>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</si>
  <si>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</si>
  <si>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</si>
  <si>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</si>
  <si>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</si>
  <si>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</si>
  <si>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</si>
  <si>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</si>
  <si>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</si>
  <si>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</si>
  <si>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</si>
  <si>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</si>
  <si>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</si>
  <si>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</si>
  <si>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</si>
  <si>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</si>
  <si>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</si>
  <si>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</si>
  <si>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</si>
  <si>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</si>
  <si>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</si>
  <si>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</si>
  <si>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</si>
  <si>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</si>
  <si>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</si>
  <si>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</si>
  <si>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</si>
  <si>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</si>
  <si>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</si>
  <si>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</si>
  <si>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</si>
  <si>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</si>
  <si>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</si>
  <si>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</si>
  <si>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</si>
  <si>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</si>
  <si>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</si>
  <si>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</si>
  <si>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</si>
  <si>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</si>
  <si>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</si>
  <si>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</si>
  <si>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</si>
  <si>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</si>
  <si>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</si>
  <si>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</si>
  <si>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</si>
  <si>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</si>
  <si>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</si>
  <si>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</si>
  <si>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</si>
  <si>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</si>
  <si>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</si>
  <si>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</si>
  <si>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</si>
  <si>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</si>
  <si>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</si>
  <si>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</si>
  <si>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</si>
  <si>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</si>
  <si>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</si>
  <si>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</si>
  <si>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</si>
  <si>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</si>
  <si>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</si>
  <si>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</si>
  <si>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</si>
  <si>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</si>
  <si>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</si>
  <si>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</si>
  <si>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</si>
  <si>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</si>
  <si>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</si>
  <si>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</si>
  <si>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</si>
  <si>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</si>
  <si>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</si>
  <si>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</si>
  <si>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</si>
  <si>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</si>
  <si>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</si>
  <si>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</si>
  <si>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</si>
  <si>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</si>
  <si>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</si>
  <si>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</si>
  <si>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</si>
  <si>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</si>
  <si>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</si>
  <si>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</si>
  <si>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</si>
  <si>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</si>
  <si>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</si>
  <si>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</si>
  <si>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</si>
  <si>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</si>
  <si>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</si>
  <si>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</si>
  <si>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</si>
  <si>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</si>
  <si>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</si>
  <si>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</si>
  <si>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</si>
  <si>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</si>
  <si>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</si>
  <si>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</si>
  <si>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</si>
  <si>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</si>
  <si>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</si>
  <si>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</si>
  <si>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</si>
  <si>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</si>
  <si>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</si>
  <si>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</si>
  <si>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</si>
  <si>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</si>
  <si>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</si>
  <si>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</si>
  <si>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</si>
  <si>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</si>
  <si>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</si>
  <si>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</si>
  <si>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</si>
  <si>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</si>
  <si>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</si>
  <si>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</si>
  <si>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</si>
  <si>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</si>
  <si>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</si>
  <si>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</si>
  <si>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</si>
  <si>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</si>
  <si>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</si>
  <si>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</si>
  <si>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</si>
  <si>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</si>
  <si>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</si>
  <si>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</si>
  <si>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</si>
  <si>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</si>
  <si>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</si>
  <si>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</si>
  <si>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</si>
  <si>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</si>
  <si>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</si>
  <si>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</si>
  <si>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</si>
  <si>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</si>
  <si>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</si>
  <si>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</si>
  <si>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</si>
  <si>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</si>
  <si>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</si>
  <si>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</si>
  <si>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</si>
  <si>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</si>
  <si>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</si>
  <si>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</si>
  <si>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</si>
  <si>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</si>
  <si>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</si>
  <si>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</si>
  <si>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</si>
  <si>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</si>
  <si>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</si>
  <si>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</si>
  <si>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</si>
  <si>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</si>
  <si>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</si>
  <si>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</si>
  <si>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</si>
  <si>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</si>
  <si>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</si>
  <si>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</si>
  <si>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</si>
  <si>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</si>
  <si>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</si>
  <si>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</si>
  <si>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</si>
  <si>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</si>
  <si>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</si>
  <si>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</si>
  <si>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</si>
  <si>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</si>
  <si>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</si>
  <si>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</si>
  <si>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</si>
  <si>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</si>
  <si>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</si>
  <si>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</si>
  <si>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</si>
  <si>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</si>
  <si>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</si>
  <si>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</si>
  <si>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</si>
  <si>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</si>
  <si>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</si>
  <si>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</si>
  <si>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</si>
  <si>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</si>
  <si>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</si>
  <si>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</si>
  <si>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</si>
  <si>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</si>
  <si>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</si>
  <si>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</si>
  <si>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</si>
  <si>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</si>
  <si>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</si>
  <si>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</si>
  <si>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</si>
  <si>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</si>
  <si>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</si>
  <si>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</si>
  <si>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</si>
  <si>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</si>
  <si>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</si>
  <si>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</si>
  <si>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</si>
  <si>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</si>
  <si>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</si>
  <si>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</si>
  <si>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</si>
  <si>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</si>
  <si>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</si>
  <si>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</si>
  <si>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</si>
  <si>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</si>
  <si>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</si>
  <si>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</si>
  <si>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</si>
  <si>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</si>
  <si>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</si>
  <si>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</si>
  <si>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</si>
  <si>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</si>
  <si>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</si>
  <si>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</si>
  <si>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</si>
  <si>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</si>
  <si>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</si>
  <si>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</si>
  <si>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</si>
  <si>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</si>
  <si>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</si>
  <si>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</si>
  <si>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</si>
  <si>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</si>
  <si>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</si>
  <si>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</si>
  <si>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</si>
  <si>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</si>
  <si>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</si>
  <si>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</si>
  <si>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</si>
  <si>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</si>
  <si>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</si>
  <si>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</si>
  <si>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</si>
  <si>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</si>
  <si>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</si>
  <si>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</si>
  <si>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</si>
  <si>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</si>
  <si>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</si>
  <si>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</si>
  <si>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</si>
  <si>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</si>
  <si>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</si>
  <si>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</si>
  <si>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</si>
  <si>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</si>
  <si>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</si>
  <si>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</si>
  <si>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</si>
  <si>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</si>
  <si>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</si>
  <si>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</si>
  <si>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</si>
  <si>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</si>
  <si>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</si>
  <si>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</si>
  <si>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</si>
  <si>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</si>
  <si>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</si>
  <si>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</si>
  <si>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</si>
  <si>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</si>
  <si>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</si>
  <si>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</si>
  <si>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</si>
  <si>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</si>
  <si>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</si>
  <si>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</si>
  <si>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</si>
  <si>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</si>
  <si>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</si>
  <si>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</si>
  <si>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</si>
  <si>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</si>
  <si>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</si>
  <si>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</si>
  <si>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</si>
  <si>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</si>
  <si>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</si>
  <si>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</si>
  <si>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</si>
  <si>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</si>
  <si>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</si>
  <si>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</si>
  <si>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</si>
  <si>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</si>
  <si>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</si>
  <si>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</si>
  <si>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</si>
  <si>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</si>
  <si>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</si>
  <si>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</si>
  <si>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</si>
  <si>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</si>
  <si>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</si>
  <si>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</si>
  <si>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</si>
  <si>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</si>
  <si>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</si>
  <si>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</si>
  <si>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</si>
  <si>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</si>
  <si>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</si>
  <si>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</si>
  <si>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</si>
  <si>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</si>
  <si>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</si>
  <si>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</si>
  <si>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</si>
  <si>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</si>
  <si>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</si>
  <si>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</si>
  <si>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</si>
  <si>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</si>
  <si>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</si>
  <si>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</si>
  <si>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</si>
  <si>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</si>
  <si>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</si>
  <si>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</si>
  <si>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</si>
  <si>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</si>
  <si>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</si>
  <si>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</si>
  <si>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</si>
  <si>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</si>
  <si>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</si>
  <si>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</si>
  <si>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</si>
  <si>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</si>
  <si>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</si>
  <si>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</si>
  <si>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</si>
  <si>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</si>
  <si>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</si>
  <si>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</si>
  <si>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</si>
  <si>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</si>
  <si>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</si>
  <si>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</si>
  <si>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</si>
  <si>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</si>
  <si>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</si>
  <si>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</si>
  <si>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</si>
  <si>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</si>
  <si>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</si>
  <si>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</si>
  <si>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</si>
  <si>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</si>
  <si>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</si>
  <si>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</si>
  <si>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</si>
  <si>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</si>
  <si>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</si>
  <si>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</si>
  <si>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</si>
  <si>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</si>
  <si>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</si>
  <si>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</si>
  <si>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</si>
  <si>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</si>
  <si>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</si>
  <si>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</si>
  <si>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</si>
  <si>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</si>
  <si>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</si>
  <si>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</si>
  <si>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</si>
  <si>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</si>
  <si>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</si>
  <si>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</si>
  <si>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</si>
  <si>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</si>
  <si>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</si>
  <si>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</si>
  <si>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</si>
  <si>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</si>
  <si>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</si>
  <si>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</si>
  <si>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</si>
  <si>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</si>
  <si>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</si>
  <si>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</si>
  <si>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</si>
  <si>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</si>
  <si>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</si>
  <si>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</si>
  <si>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</si>
  <si>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</si>
  <si>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</si>
  <si>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</si>
  <si>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</si>
  <si>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</si>
  <si>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</si>
  <si>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</si>
  <si>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</si>
  <si>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</si>
  <si>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</si>
  <si>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</si>
  <si>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</si>
  <si>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</si>
  <si>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</si>
  <si>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</si>
  <si>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</si>
  <si>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</si>
  <si>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</si>
  <si>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</si>
  <si>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</si>
  <si>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</si>
  <si>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</si>
  <si>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</si>
  <si>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</si>
  <si>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</si>
  <si>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</si>
  <si>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</si>
  <si>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</si>
  <si>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</si>
  <si>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</si>
  <si>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</si>
  <si>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</si>
  <si>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</si>
  <si>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</si>
  <si>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</si>
  <si>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</si>
  <si>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</si>
  <si>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</si>
  <si>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</si>
  <si>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</si>
  <si>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</si>
  <si>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</si>
  <si>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</si>
  <si>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</si>
  <si>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</si>
  <si>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</si>
  <si>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</si>
  <si>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</si>
  <si>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</si>
  <si>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</si>
  <si>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</si>
  <si>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</si>
  <si>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</si>
  <si>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</si>
  <si>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</si>
  <si>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</si>
  <si>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</si>
  <si>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</si>
  <si>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</si>
  <si>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</si>
  <si>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</si>
  <si>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</si>
  <si>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</si>
  <si>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</si>
  <si>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</si>
  <si>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</si>
  <si>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</si>
  <si>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</si>
  <si>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</si>
  <si>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</si>
  <si>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</si>
  <si>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</si>
  <si>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</si>
  <si>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</si>
  <si>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</si>
  <si>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</si>
  <si>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</si>
  <si>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</si>
  <si>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</si>
  <si>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</si>
  <si>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</si>
  <si>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</si>
  <si>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</si>
  <si>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</si>
  <si>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</si>
  <si>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</si>
  <si>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</si>
  <si>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</si>
  <si>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</si>
  <si>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</si>
  <si>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</si>
  <si>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</si>
  <si>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</si>
  <si>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</si>
  <si>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</si>
  <si>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</si>
  <si>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</si>
  <si>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</si>
  <si>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</si>
  <si>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</si>
  <si>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</si>
  <si>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</si>
  <si>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</si>
  <si>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</si>
  <si>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</si>
  <si>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</si>
  <si>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</si>
  <si>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</si>
  <si>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</si>
  <si>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</si>
  <si>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</si>
  <si>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</si>
  <si>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</si>
  <si>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</si>
  <si>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</si>
  <si>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</si>
  <si>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</si>
  <si>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</si>
  <si>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</si>
  <si>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</si>
  <si>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</si>
  <si>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</si>
  <si>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</si>
  <si>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</si>
  <si>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</si>
  <si>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</si>
  <si>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</si>
  <si>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</si>
  <si>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</si>
  <si>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</si>
  <si>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</si>
  <si>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</si>
  <si>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</si>
  <si>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</si>
  <si>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</si>
  <si>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</si>
  <si>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</si>
  <si>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</si>
  <si>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</si>
  <si>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</si>
  <si>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</si>
  <si>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</si>
  <si>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</si>
  <si>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</si>
  <si>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</si>
  <si>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</si>
  <si>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</si>
  <si>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</si>
  <si>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</si>
  <si>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</si>
  <si>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</si>
  <si>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</si>
  <si>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</si>
  <si>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</si>
  <si>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</si>
  <si>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</si>
  <si>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</si>
  <si>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</si>
  <si>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</si>
  <si>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</si>
  <si>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</si>
  <si>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</si>
  <si>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</si>
  <si>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</si>
  <si>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</si>
  <si>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</si>
  <si>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</si>
  <si>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</si>
  <si>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</si>
  <si>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</si>
  <si>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</si>
  <si>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</si>
  <si>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</si>
  <si>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</si>
  <si>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</si>
  <si>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</si>
  <si>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</si>
  <si>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</si>
  <si>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</si>
  <si>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</si>
  <si>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</si>
  <si>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</si>
  <si>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</si>
  <si>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</si>
  <si>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</si>
  <si>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</si>
  <si>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</si>
  <si>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</si>
  <si>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</si>
  <si>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</si>
  <si>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</si>
  <si>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</si>
  <si>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</si>
  <si>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</si>
  <si>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</si>
  <si>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</si>
  <si>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</si>
  <si>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</si>
  <si>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</si>
  <si>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</si>
  <si>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</si>
  <si>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</si>
  <si>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</si>
  <si>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</si>
  <si>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</si>
  <si>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</si>
  <si>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</si>
  <si>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</si>
  <si>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</si>
  <si>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</si>
  <si>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</si>
  <si>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</si>
  <si>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</si>
  <si>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</si>
  <si>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</si>
  <si>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</si>
  <si>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</si>
  <si>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</si>
  <si>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</si>
  <si>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</si>
  <si>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</si>
  <si>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</si>
  <si>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</si>
  <si>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</si>
  <si>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</si>
  <si>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</si>
  <si>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</si>
  <si>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</si>
  <si>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</si>
  <si>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</si>
  <si>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</si>
  <si>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</si>
  <si>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</si>
  <si>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</si>
  <si>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</si>
  <si>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</si>
  <si>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</si>
  <si>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</si>
  <si>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</si>
  <si>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</si>
  <si>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</si>
  <si>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</si>
  <si>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</si>
  <si>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</si>
  <si>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</si>
  <si>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</si>
  <si>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</si>
  <si>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</si>
  <si>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</si>
  <si>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</si>
  <si>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</si>
  <si>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</si>
  <si>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</si>
  <si>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</si>
  <si>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</si>
  <si>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</si>
  <si>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</si>
  <si>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</si>
  <si>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</si>
  <si>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</si>
  <si>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</si>
  <si>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</si>
  <si>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</si>
  <si>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</si>
  <si>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</si>
  <si>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</si>
  <si>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</si>
  <si>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</si>
  <si>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</si>
  <si>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</si>
  <si>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</si>
  <si>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</si>
  <si>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</si>
  <si>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</si>
  <si>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</si>
  <si>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</si>
  <si>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</si>
  <si>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</si>
  <si>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</si>
  <si>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</si>
  <si>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</si>
  <si>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</si>
  <si>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</si>
  <si>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</si>
  <si>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</si>
  <si>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</si>
  <si>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</si>
  <si>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</si>
  <si>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</si>
  <si>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</si>
  <si>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</si>
  <si>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</si>
  <si>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</si>
  <si>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</si>
  <si>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</si>
  <si>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</si>
  <si>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</si>
  <si>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</si>
  <si>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</si>
  <si>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</si>
  <si>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</si>
  <si>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</si>
  <si>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</si>
  <si>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</si>
  <si>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</si>
  <si>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</si>
  <si>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</si>
  <si>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</si>
  <si>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</si>
  <si>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</si>
  <si>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</si>
  <si>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</si>
  <si>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</si>
  <si>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</si>
  <si>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</si>
  <si>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</si>
  <si>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</si>
  <si>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</si>
  <si>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</si>
  <si>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</si>
  <si>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</si>
  <si>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</si>
  <si>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</si>
  <si>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</si>
  <si>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</si>
  <si>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</si>
  <si>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</si>
  <si>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</si>
  <si>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</si>
  <si>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</si>
  <si>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</si>
  <si>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</si>
  <si>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</si>
  <si>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</si>
  <si>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</si>
  <si>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</si>
  <si>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</si>
  <si>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</si>
  <si>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</si>
  <si>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</si>
  <si>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</si>
  <si>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</si>
  <si>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</si>
  <si>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</si>
  <si>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</si>
  <si>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</si>
  <si>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</si>
  <si>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</si>
  <si>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</si>
  <si>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</si>
  <si>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</si>
  <si>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</si>
  <si>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</si>
  <si>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</si>
  <si>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</si>
  <si>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</si>
  <si>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</si>
  <si>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</si>
  <si>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</si>
  <si>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</si>
  <si>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</si>
  <si>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</si>
  <si>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</si>
  <si>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</si>
  <si>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</si>
  <si>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</si>
  <si>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</si>
  <si>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</si>
  <si>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</si>
  <si>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</si>
  <si>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</si>
  <si>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</si>
  <si>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</si>
  <si>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</si>
  <si>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</si>
  <si>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</si>
  <si>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</si>
  <si>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</si>
  <si>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</si>
  <si>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</si>
  <si>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</si>
  <si>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</si>
  <si>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</si>
  <si>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</si>
  <si>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</si>
  <si>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</si>
  <si>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</si>
  <si>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</si>
  <si>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</si>
  <si>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</si>
  <si>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</si>
  <si>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</si>
  <si>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</si>
  <si>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</si>
  <si>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</si>
  <si>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</si>
  <si>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</si>
  <si>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</si>
  <si>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</si>
  <si>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</si>
  <si>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</si>
  <si>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</si>
  <si>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</si>
  <si>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</si>
  <si>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</si>
  <si>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</si>
  <si>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</si>
  <si>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</si>
  <si>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</si>
  <si>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</si>
  <si>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</si>
  <si>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</si>
  <si>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</si>
  <si>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</si>
  <si>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</si>
  <si>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</si>
  <si>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</si>
  <si>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</si>
  <si>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</si>
  <si>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</si>
  <si>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</si>
  <si>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</si>
  <si>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</si>
  <si>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</si>
  <si>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</si>
  <si>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</si>
  <si>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</si>
  <si>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</si>
  <si>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</si>
  <si>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</si>
  <si>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</si>
  <si>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</si>
  <si>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</si>
  <si>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</si>
  <si>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</si>
  <si>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</si>
  <si>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</si>
  <si>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</si>
  <si>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</si>
  <si>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</si>
  <si>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</si>
  <si>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</si>
  <si>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</si>
  <si>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</si>
  <si>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</si>
  <si>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</si>
  <si>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</si>
  <si>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</si>
  <si>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</si>
  <si>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</si>
  <si>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</si>
  <si>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</si>
  <si>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</si>
  <si>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</si>
  <si>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</si>
  <si>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</si>
  <si>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</si>
  <si>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</si>
  <si>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</si>
  <si>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</si>
  <si>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</si>
  <si>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</si>
  <si>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</si>
  <si>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</si>
  <si>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</si>
  <si>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</si>
  <si>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</si>
  <si>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</si>
  <si>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</si>
  <si>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</si>
  <si>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</si>
  <si>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</si>
  <si>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</si>
  <si>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</si>
  <si>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</si>
  <si>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</si>
  <si>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</si>
  <si>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</si>
  <si>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</si>
  <si>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</si>
  <si>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</si>
  <si>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</si>
  <si>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</si>
  <si>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</si>
  <si>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</si>
  <si>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</si>
  <si>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</si>
  <si>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</si>
  <si>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</si>
  <si>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</si>
  <si>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</si>
  <si>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</si>
  <si>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</si>
  <si>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</si>
  <si>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</si>
  <si>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</si>
  <si>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</si>
  <si>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</si>
  <si>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</si>
  <si>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</si>
  <si>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</si>
  <si>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</si>
  <si>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</si>
  <si>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</si>
  <si>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</si>
  <si>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</si>
  <si>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</si>
  <si>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</si>
  <si>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</si>
  <si>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</si>
  <si>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</si>
  <si>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</si>
  <si>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</si>
  <si>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</si>
  <si>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</si>
  <si>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</si>
  <si>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</si>
  <si>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</si>
  <si>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</si>
  <si>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</si>
  <si>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</si>
  <si>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</si>
  <si>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</si>
  <si>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</si>
  <si>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</si>
  <si>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</si>
  <si>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</si>
  <si>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</si>
  <si>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</si>
  <si>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</si>
  <si>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</si>
  <si>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</si>
  <si>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</si>
  <si>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</si>
  <si>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</si>
  <si>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</si>
  <si>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</si>
  <si>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</si>
  <si>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</si>
  <si>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</si>
  <si>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</si>
  <si>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</si>
  <si>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</si>
  <si>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</si>
  <si>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</si>
  <si>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</si>
  <si>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</si>
  <si>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</si>
  <si>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</si>
  <si>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</si>
  <si>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</si>
  <si>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</si>
  <si>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</si>
  <si>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</si>
  <si>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</si>
  <si>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</si>
  <si>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</si>
  <si>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</si>
  <si>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</si>
  <si>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</si>
  <si>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</si>
  <si>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</si>
  <si>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</si>
  <si>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</si>
  <si>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</si>
  <si>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</si>
  <si>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</si>
  <si>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</si>
  <si>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</si>
  <si>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</si>
  <si>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</si>
  <si>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</si>
  <si>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</si>
  <si>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</si>
  <si>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</si>
  <si>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</si>
  <si>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</si>
  <si>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</si>
  <si>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</si>
  <si>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</si>
  <si>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</si>
  <si>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</si>
  <si>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</si>
  <si>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</si>
  <si>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</si>
  <si>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</si>
  <si>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</si>
  <si>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</si>
  <si>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</si>
  <si>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</si>
  <si>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</si>
  <si>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</si>
  <si>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</si>
  <si>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</si>
  <si>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</si>
  <si>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</si>
  <si>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</si>
  <si>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</si>
  <si>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</si>
  <si>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</si>
  <si>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</si>
  <si>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</si>
  <si>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</si>
  <si>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</si>
  <si>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</si>
  <si>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</si>
  <si>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</si>
  <si>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</si>
  <si>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</si>
  <si>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</si>
  <si>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</si>
  <si>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</si>
  <si>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</si>
  <si>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</si>
  <si>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</si>
  <si>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</si>
  <si>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</si>
  <si>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</si>
  <si>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</si>
  <si>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</si>
  <si>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</si>
  <si>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</si>
  <si>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</si>
  <si>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</si>
  <si>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</si>
  <si>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</si>
  <si>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</si>
  <si>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</si>
  <si>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</si>
  <si>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</si>
  <si>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</si>
  <si>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</si>
  <si>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</si>
  <si>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</si>
  <si>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</si>
  <si>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</si>
  <si>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</si>
  <si>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</si>
  <si>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</si>
  <si>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</si>
  <si>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</si>
  <si>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</si>
  <si>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</si>
  <si>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</si>
  <si>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</si>
  <si>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</si>
  <si>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</si>
  <si>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</si>
  <si>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</si>
  <si>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</si>
  <si>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</si>
  <si>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</si>
  <si>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</si>
  <si>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</si>
  <si>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</si>
  <si>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</si>
  <si>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</si>
  <si>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</si>
  <si>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</si>
  <si>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</si>
  <si>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</si>
  <si>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</si>
  <si>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</si>
  <si>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</si>
  <si>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</si>
  <si>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</si>
  <si>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</si>
  <si>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</si>
  <si>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</si>
  <si>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</si>
  <si>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</si>
  <si>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</si>
  <si>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</si>
  <si>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</si>
  <si>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</si>
  <si>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</si>
  <si>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</si>
  <si>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</si>
  <si>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</si>
  <si>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</si>
  <si>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</si>
  <si>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</si>
  <si>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</si>
  <si>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</si>
  <si>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</si>
  <si>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</si>
  <si>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</si>
  <si>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</si>
  <si>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</si>
  <si>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</si>
  <si>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</si>
  <si>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</si>
  <si>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</si>
  <si>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</si>
  <si>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</si>
  <si>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</si>
  <si>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</si>
  <si>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</si>
  <si>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</si>
  <si>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</si>
  <si>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</si>
  <si>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</si>
  <si>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</si>
  <si>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</si>
  <si>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</si>
  <si>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</si>
  <si>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</si>
  <si>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</si>
  <si>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</si>
  <si>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</si>
  <si>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</si>
  <si>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</si>
  <si>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</si>
  <si>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</si>
  <si>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</si>
  <si>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</si>
  <si>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</si>
  <si>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</si>
  <si>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</si>
  <si>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</si>
  <si>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</si>
  <si>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</si>
  <si>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</si>
  <si>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</si>
  <si>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</si>
  <si>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</si>
  <si>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</si>
  <si>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</si>
  <si>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</si>
  <si>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</si>
  <si>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</si>
  <si>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</si>
  <si>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</si>
  <si>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</si>
  <si>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</si>
  <si>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</si>
  <si>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</si>
  <si>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</si>
  <si>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</si>
  <si>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</si>
  <si>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</si>
  <si>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</si>
  <si>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</si>
  <si>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</si>
  <si>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</si>
  <si>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</si>
  <si>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</si>
  <si>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</si>
  <si>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</si>
  <si>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</si>
  <si>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</si>
  <si>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</si>
  <si>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</si>
  <si>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</si>
  <si>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</si>
  <si>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</si>
  <si>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</si>
  <si>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</si>
  <si>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</si>
  <si>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</si>
  <si>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</si>
  <si>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</si>
  <si>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</si>
  <si>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</si>
  <si>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</si>
  <si>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</si>
  <si>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</si>
  <si>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</si>
  <si>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Harry kane</t>
  </si>
  <si>
    <t>2. Hungary</t>
  </si>
  <si>
    <t>3. England</t>
  </si>
  <si>
    <t>4. Spain</t>
  </si>
  <si>
    <t>5. Georgia</t>
  </si>
  <si>
    <t>6.Ukraine</t>
  </si>
  <si>
    <t>7. Lamine Yamal</t>
  </si>
  <si>
    <t>8. 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</si>
</sst>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K14" sqref="K14"/>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7        6 - 3</v>
      </c>
      <c r="D3" s="95"/>
      <c r="E3" s="418" t="str">
        <f ca="1">GrpB!P11</f>
        <v>Spain</v>
      </c>
      <c r="F3" s="419" t="str">
        <f ca="1">"   "&amp;GrpB!$Q11&amp;"        "&amp;GrpB!$S11&amp;Language!$E$146&amp;GrpB!$T11</f>
        <v xml:space="preserve">   9        8 - 3</v>
      </c>
      <c r="G3" s="95"/>
      <c r="H3" s="418" t="str">
        <f ca="1">GrpC!$P11</f>
        <v>England</v>
      </c>
      <c r="I3" s="419" t="str">
        <f ca="1">"   "&amp;GrpC!$Q11&amp;"        "&amp;GrpC!$S11&amp;Language!$E$146&amp;GrpC!$T11</f>
        <v xml:space="preserve">   9        7 - 2</v>
      </c>
      <c r="J3" s="4"/>
      <c r="K3" s="418" t="str">
        <f ca="1">GrpD!$P11</f>
        <v>France</v>
      </c>
      <c r="L3" s="419" t="str">
        <f ca="1">"   "&amp;GrpD!$Q11&amp;"        "&amp;GrpD!$S11&amp;Language!$E$146&amp;GrpD!$T11</f>
        <v xml:space="preserve">   9        7 - 3</v>
      </c>
      <c r="M3" s="4"/>
      <c r="N3" s="418" t="str">
        <f ca="1">GrpE!$P11</f>
        <v>Belgium</v>
      </c>
      <c r="O3" s="419" t="str">
        <f ca="1">"   "&amp;GrpE!$Q11&amp;"        "&amp;GrpE!$S11&amp;Language!$E$146&amp;GrpE!$T11</f>
        <v xml:space="preserve">   9        6 - 2</v>
      </c>
      <c r="P3" s="95"/>
      <c r="Q3" s="418" t="str">
        <f ca="1">GrpF!$P11</f>
        <v>Portugal</v>
      </c>
      <c r="R3" s="419" t="str">
        <f ca="1">"   "&amp;GrpF!$Q11&amp;"        "&amp;GrpF!$S11&amp;Language!$E$146&amp;GrpF!$T11</f>
        <v xml:space="preserve">   9        6 - 1</v>
      </c>
      <c r="S3" s="4"/>
      <c r="T3" s="303"/>
      <c r="U3" s="303"/>
      <c r="V3" s="303"/>
      <c r="W3" s="303"/>
      <c r="X3" s="303"/>
      <c r="Y3" s="4"/>
    </row>
    <row r="4" spans="1:25" ht="16" customHeight="1">
      <c r="A4" s="4"/>
      <c r="B4" s="413" t="str">
        <f ca="1">GrpA!P12</f>
        <v>Switzerland</v>
      </c>
      <c r="C4" s="420" t="str">
        <f ca="1">"   "&amp;GrpA!$Q12&amp;"        "&amp;GrpA!$S12&amp;Language!$E$146&amp;GrpA!$T12</f>
        <v xml:space="preserve">   7        4 - 2</v>
      </c>
      <c r="D4" s="95"/>
      <c r="E4" s="413" t="str">
        <f ca="1">GrpB!P12</f>
        <v>Croatia</v>
      </c>
      <c r="F4" s="420" t="str">
        <f ca="1">"   "&amp;GrpB!$Q12&amp;"        "&amp;GrpB!$S12&amp;Language!$E$146&amp;GrpB!$T12</f>
        <v xml:space="preserve">   6        4 - 3</v>
      </c>
      <c r="G4" s="95"/>
      <c r="H4" s="413" t="str">
        <f ca="1">GrpC!P12</f>
        <v>Denmark</v>
      </c>
      <c r="I4" s="420" t="str">
        <f ca="1">"   "&amp;GrpC!$Q12&amp;"        "&amp;GrpC!$S12&amp;Language!$E$146&amp;GrpC!$T12</f>
        <v xml:space="preserve">   4        3 - 3</v>
      </c>
      <c r="J4" s="4"/>
      <c r="K4" s="413" t="str">
        <f ca="1">GrpD!$P12</f>
        <v>Netherlands</v>
      </c>
      <c r="L4" s="420" t="str">
        <f ca="1">"   "&amp;GrpD!$Q12&amp;"        "&amp;GrpD!$S12&amp;Language!$E$146&amp;GrpD!$T12</f>
        <v xml:space="preserve">   6        4 - 3</v>
      </c>
      <c r="M4" s="4"/>
      <c r="N4" s="413" t="str">
        <f ca="1">GrpE!$P12</f>
        <v>Ukraine</v>
      </c>
      <c r="O4" s="420" t="str">
        <f ca="1">"   "&amp;GrpE!$Q12&amp;"        "&amp;GrpE!$S12&amp;Language!$E$146&amp;GrpE!$T12</f>
        <v xml:space="preserve">   4        4 - 4</v>
      </c>
      <c r="P4" s="95"/>
      <c r="Q4" s="413" t="str">
        <f ca="1">GrpF!$P12</f>
        <v>Türkiye</v>
      </c>
      <c r="R4" s="420" t="str">
        <f ca="1">"   "&amp;GrpF!$Q12&amp;"        "&amp;GrpF!$S12&amp;Language!$E$146&amp;GrpF!$T12</f>
        <v xml:space="preserve">   6        4 - 3</v>
      </c>
      <c r="S4" s="4"/>
      <c r="T4" s="303"/>
      <c r="U4" s="303"/>
      <c r="V4" s="303"/>
      <c r="W4" s="303"/>
      <c r="X4" s="303"/>
      <c r="Y4" s="4"/>
    </row>
    <row r="5" spans="1:25" ht="16" customHeight="1">
      <c r="A5" s="4"/>
      <c r="B5" s="415" t="str">
        <f ca="1">GrpA!P13</f>
        <v>Scotland</v>
      </c>
      <c r="C5" s="416" t="str">
        <f ca="1">"   "&amp;GrpA!$Q13&amp;"        "&amp;GrpA!$S13&amp;Language!$E$146&amp;GrpA!$T13</f>
        <v xml:space="preserve">   3        4 - 4</v>
      </c>
      <c r="D5" s="95"/>
      <c r="E5" s="415" t="str">
        <f ca="1">GrpB!P13</f>
        <v>Italy</v>
      </c>
      <c r="F5" s="416" t="str">
        <f ca="1">"   "&amp;GrpB!$Q13&amp;"        "&amp;GrpB!$S13&amp;Language!$E$146&amp;GrpB!$T13</f>
        <v xml:space="preserve">   3        5 - 5</v>
      </c>
      <c r="G5" s="95"/>
      <c r="H5" s="415" t="str">
        <f ca="1">GrpC!P13</f>
        <v>Serbia</v>
      </c>
      <c r="I5" s="416" t="str">
        <f ca="1">"   "&amp;GrpC!$Q13&amp;"        "&amp;GrpC!$S13&amp;Language!$E$146&amp;GrpC!$T13</f>
        <v xml:space="preserve">   2        3 - 5</v>
      </c>
      <c r="J5" s="4"/>
      <c r="K5" s="415" t="str">
        <f ca="1">GrpD!$P13</f>
        <v>Poland</v>
      </c>
      <c r="L5" s="416" t="str">
        <f ca="1">"   "&amp;GrpD!$Q13&amp;"        "&amp;GrpD!$S13&amp;Language!$E$146&amp;GrpD!$T13</f>
        <v xml:space="preserve">   1        4 - 6</v>
      </c>
      <c r="M5" s="4"/>
      <c r="N5" s="415" t="str">
        <f ca="1">GrpE!$P13</f>
        <v>Slovakia</v>
      </c>
      <c r="O5" s="416" t="str">
        <f ca="1">"   "&amp;GrpE!$Q13&amp;"        "&amp;GrpE!$S13&amp;Language!$E$146&amp;GrpE!$T13</f>
        <v xml:space="preserve">   2        4 - 6</v>
      </c>
      <c r="P5" s="95"/>
      <c r="Q5" s="415" t="str">
        <f ca="1">GrpF!$P13</f>
        <v>Czechia</v>
      </c>
      <c r="R5" s="416" t="str">
        <f ca="1">"   "&amp;GrpF!$Q13&amp;"        "&amp;GrpF!$S13&amp;Language!$E$146&amp;GrpF!$T13</f>
        <v xml:space="preserve">   3        4 - 5</v>
      </c>
      <c r="S5" s="4"/>
      <c r="T5" s="303"/>
      <c r="U5" s="303"/>
      <c r="V5" s="303"/>
      <c r="W5" s="303"/>
      <c r="X5" s="303"/>
      <c r="Y5" s="4"/>
    </row>
    <row r="6" spans="1:25" s="81" customFormat="1" ht="16" customHeight="1">
      <c r="A6" s="80"/>
      <c r="B6" s="414" t="str">
        <f ca="1">GrpA!P14</f>
        <v>Hungary</v>
      </c>
      <c r="C6" s="417" t="str">
        <f ca="1">"   "&amp;GrpA!$Q14&amp;"        "&amp;GrpA!$S14&amp;Language!$E$146&amp;GrpA!$T14</f>
        <v xml:space="preserve">   0        1 - 6</v>
      </c>
      <c r="D6" s="96"/>
      <c r="E6" s="414" t="str">
        <f ca="1">GrpB!P14</f>
        <v>Albania</v>
      </c>
      <c r="F6" s="417" t="str">
        <f ca="1">"   "&amp;GrpB!$Q14&amp;"        "&amp;GrpB!$S14&amp;Language!$E$146&amp;GrpB!$T14</f>
        <v xml:space="preserve">   0        0 - 6</v>
      </c>
      <c r="G6" s="96"/>
      <c r="H6" s="414" t="str">
        <f ca="1">GrpC!P14</f>
        <v>Slovenia</v>
      </c>
      <c r="I6" s="417" t="str">
        <f ca="1">"   "&amp;GrpC!$Q14&amp;"        "&amp;GrpC!$S14&amp;Language!$E$146&amp;GrpC!$T14</f>
        <v xml:space="preserve">   1        1 - 4</v>
      </c>
      <c r="J6" s="80"/>
      <c r="K6" s="414" t="str">
        <f ca="1">GrpD!$P14</f>
        <v>Austria</v>
      </c>
      <c r="L6" s="417" t="str">
        <f ca="1">"   "&amp;GrpD!$Q14&amp;"        "&amp;GrpD!$S14&amp;Language!$E$146&amp;GrpD!$T14</f>
        <v xml:space="preserve">   1        3 - 6</v>
      </c>
      <c r="M6" s="80"/>
      <c r="N6" s="414" t="str">
        <f ca="1">GrpE!$P14</f>
        <v>Romania</v>
      </c>
      <c r="O6" s="417" t="str">
        <f ca="1">"   "&amp;GrpE!$Q14&amp;"        "&amp;GrpE!$S14&amp;Language!$E$146&amp;GrpE!$T14</f>
        <v xml:space="preserve">   1        3 - 5</v>
      </c>
      <c r="P6" s="96"/>
      <c r="Q6" s="414" t="str">
        <f ca="1">GrpF!$P14</f>
        <v>Georgia</v>
      </c>
      <c r="R6" s="417" t="str">
        <f ca="1">"   "&amp;GrpF!$Q14&amp;"        "&amp;GrpF!$S14&amp;Language!$E$146&amp;GrpF!$T14</f>
        <v xml:space="preserve">   0        1 - 6</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2</v>
      </c>
      <c r="C14" s="2">
        <v>1</v>
      </c>
      <c r="E14" s="1">
        <v>2</v>
      </c>
      <c r="F14" s="2">
        <v>1</v>
      </c>
      <c r="H14" s="1">
        <v>0</v>
      </c>
      <c r="I14" s="2">
        <v>1</v>
      </c>
      <c r="K14" s="1">
        <v>1</v>
      </c>
      <c r="L14" s="2">
        <v>2</v>
      </c>
      <c r="N14" s="1">
        <v>1</v>
      </c>
      <c r="O14" s="2">
        <v>2</v>
      </c>
      <c r="Q14" s="1">
        <v>2</v>
      </c>
      <c r="R14" s="2">
        <v>1</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0</v>
      </c>
      <c r="C19" s="2">
        <v>1</v>
      </c>
      <c r="E19" s="1">
        <v>2</v>
      </c>
      <c r="F19" s="2">
        <v>0</v>
      </c>
      <c r="H19" s="1">
        <v>1</v>
      </c>
      <c r="I19" s="2">
        <v>3</v>
      </c>
      <c r="K19" s="1">
        <v>1</v>
      </c>
      <c r="L19" s="2">
        <v>3</v>
      </c>
      <c r="N19" s="1">
        <v>3</v>
      </c>
      <c r="O19" s="2">
        <v>1</v>
      </c>
      <c r="Q19" s="1">
        <v>3</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3</v>
      </c>
      <c r="C24" s="2">
        <v>1</v>
      </c>
      <c r="E24" s="1">
        <v>1</v>
      </c>
      <c r="F24" s="2">
        <v>0</v>
      </c>
      <c r="H24" s="1">
        <v>1</v>
      </c>
      <c r="I24" s="2">
        <v>1</v>
      </c>
      <c r="K24" s="1">
        <v>1</v>
      </c>
      <c r="L24" s="2">
        <v>1</v>
      </c>
      <c r="N24" s="1">
        <v>1</v>
      </c>
      <c r="O24" s="2">
        <v>1</v>
      </c>
      <c r="Q24" s="1">
        <v>0</v>
      </c>
      <c r="R24" s="2">
        <v>2</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1</v>
      </c>
      <c r="C29" s="2">
        <v>2</v>
      </c>
      <c r="E29" s="1">
        <v>3</v>
      </c>
      <c r="F29" s="2">
        <v>2</v>
      </c>
      <c r="H29" s="1">
        <v>1</v>
      </c>
      <c r="I29" s="2">
        <v>2</v>
      </c>
      <c r="K29" s="1">
        <v>0</v>
      </c>
      <c r="L29" s="2">
        <v>1</v>
      </c>
      <c r="N29" s="1">
        <v>1</v>
      </c>
      <c r="O29" s="2">
        <v>0</v>
      </c>
      <c r="Q29" s="1">
        <v>0</v>
      </c>
      <c r="R29" s="2">
        <v>1</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1</v>
      </c>
      <c r="C34" s="2">
        <v>1</v>
      </c>
      <c r="E34" s="1">
        <v>0</v>
      </c>
      <c r="F34" s="2">
        <v>3</v>
      </c>
      <c r="H34" s="1">
        <v>2</v>
      </c>
      <c r="I34" s="2">
        <v>0</v>
      </c>
      <c r="K34" s="1">
        <v>2</v>
      </c>
      <c r="L34" s="2">
        <v>1</v>
      </c>
      <c r="N34" s="1">
        <v>2</v>
      </c>
      <c r="O34" s="2">
        <v>2</v>
      </c>
      <c r="Q34" s="1">
        <v>0</v>
      </c>
      <c r="R34" s="2">
        <v>2</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2</v>
      </c>
      <c r="C41" s="2">
        <v>0</v>
      </c>
      <c r="E41" s="1">
        <v>2</v>
      </c>
      <c r="F41" s="2">
        <v>1</v>
      </c>
      <c r="H41" s="1">
        <v>1</v>
      </c>
      <c r="I41" s="2">
        <v>1</v>
      </c>
      <c r="K41" s="1">
        <v>3</v>
      </c>
      <c r="L41" s="2">
        <v>2</v>
      </c>
      <c r="N41" s="1">
        <v>1</v>
      </c>
      <c r="O41" s="2">
        <v>2</v>
      </c>
      <c r="Q41" s="1">
        <v>1</v>
      </c>
      <c r="R41" s="2">
        <v>2</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3        5 - 5</v>
      </c>
      <c r="V46" s="310" t="str">
        <f ca="1">IF(Distinctness!$G$13&gt;0,ThirdPlaced!$J11,"")</f>
        <v>B</v>
      </c>
      <c r="W46" s="751" t="str">
        <f ca="1">IF(Distinctness!$G$13&gt;0,ThirdPlaced!$J18,"")</f>
        <v>A B E F</v>
      </c>
      <c r="X46" s="752"/>
    </row>
    <row r="47" spans="1:25">
      <c r="A47" s="97" t="s">
        <v>8</v>
      </c>
      <c r="B47" s="749" t="str">
        <f ca="1">IF(GrpA!$M$10&gt;0,GrpA!$P12,"")</f>
        <v>Switzerland</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Scotland</v>
      </c>
      <c r="U47" s="425" t="str">
        <f ca="1">IF(Distinctness!$G$13&gt;0,"   "&amp;ThirdPlaced!$D12&amp;"        "&amp;ThirdPlaced!$F12&amp;Language!$E$146&amp;ThirdPlaced!$G12,"")</f>
        <v xml:space="preserve">   3        4 - 4</v>
      </c>
      <c r="V47" s="310" t="str">
        <f ca="1">IF(Distinctness!$G$13&gt;0,ThirdPlaced!$J12,"")</f>
        <v>A</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Italy</v>
      </c>
      <c r="F48" s="757"/>
      <c r="G48" s="98" t="s">
        <v>16</v>
      </c>
      <c r="H48" s="756" t="str">
        <f ca="1">IF(GrpC!$M$10&gt;0,GrpC!$P13,"")</f>
        <v>Serbia</v>
      </c>
      <c r="I48" s="757"/>
      <c r="J48" s="98" t="s">
        <v>17</v>
      </c>
      <c r="K48" s="756" t="str">
        <f ca="1">IF(GrpD!$M$10&gt;0,GrpD!$P13,"")</f>
        <v>Poland</v>
      </c>
      <c r="L48" s="757"/>
      <c r="M48" s="98" t="s">
        <v>18</v>
      </c>
      <c r="N48" s="756" t="str">
        <f ca="1">IF(GrpE!$M$10&gt;0,GrpE!$P13,"")</f>
        <v>Slovakia</v>
      </c>
      <c r="O48" s="757"/>
      <c r="P48" s="98" t="s">
        <v>19</v>
      </c>
      <c r="Q48" s="756" t="str">
        <f ca="1">IF(GrpF!$M$10&gt;0,GrpF!$P13,"")</f>
        <v>Czechia</v>
      </c>
      <c r="R48" s="757"/>
      <c r="S48" s="98"/>
      <c r="T48" s="585" t="str">
        <f ca="1">IF(Distinctness!$G$13&gt;0,ThirdPlaced!$C13,"")</f>
        <v>Czechia</v>
      </c>
      <c r="U48" s="425" t="str">
        <f ca="1">IF(Distinctness!$G$13&gt;0,"   "&amp;ThirdPlaced!$D13&amp;"        "&amp;ThirdPlaced!$F13&amp;Language!$E$146&amp;ThirdPlaced!$G13,"")</f>
        <v xml:space="preserve">   3        4 - 5</v>
      </c>
      <c r="V48" s="310" t="str">
        <f ca="1">IF(Distinctness!$G$13&gt;0,ThirdPlaced!$J13,"")</f>
        <v>F</v>
      </c>
      <c r="W48" s="426" t="str">
        <f ca="1">IF(Distinctness!$G$13&gt;0,ThirdPlaced!$C15,"")</f>
        <v>Serbia</v>
      </c>
      <c r="X48" s="427" t="str">
        <f ca="1">IF(Distinctness!$G$13&gt;0,"   "&amp;ThirdPlaced!$D15&amp;"        "&amp;ThirdPlaced!$F15&amp;Language!$E$146&amp;ThirdPlaced!$G15,"")</f>
        <v xml:space="preserve">   2        3 - 5</v>
      </c>
      <c r="Y48" s="312" t="str">
        <f ca="1">IF(Distinctness!$G$13&gt;0,ThirdPlaced!$J15,"")</f>
        <v>C</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Romania</v>
      </c>
      <c r="O49" s="757"/>
      <c r="P49" s="98" t="s">
        <v>25</v>
      </c>
      <c r="Q49" s="756" t="str">
        <f ca="1">IF(GrpF!$M$10&gt;0,GrpF!$P14,"")</f>
        <v>Georgia</v>
      </c>
      <c r="R49" s="757"/>
      <c r="S49" s="98"/>
      <c r="T49" s="585" t="str">
        <f ca="1">IF(Distinctness!$G$13&gt;0,ThirdPlaced!$C14,"")</f>
        <v>Slovakia</v>
      </c>
      <c r="U49" s="425" t="str">
        <f ca="1">IF(Distinctness!$G$13&gt;0,"   "&amp;ThirdPlaced!$D14&amp;"        "&amp;ThirdPlaced!$F14&amp;Language!$E$146&amp;ThirdPlaced!$G14,"")</f>
        <v xml:space="preserve">   2        4 - 6</v>
      </c>
      <c r="V49" s="310" t="str">
        <f ca="1">IF(Distinctness!$G$13&gt;0,ThirdPlaced!$J14,"")</f>
        <v>E</v>
      </c>
      <c r="W49" s="426" t="str">
        <f ca="1">IF(Distinctness!$G$13&gt;0,ThirdPlaced!$C16,"")</f>
        <v>Poland</v>
      </c>
      <c r="X49" s="427" t="str">
        <f ca="1">IF(Distinctness!$G$13&gt;0,"   "&amp;ThirdPlaced!$D16&amp;"        "&amp;ThirdPlaced!$F16&amp;Language!$E$146&amp;ThirdPlaced!$G16,"")</f>
        <v xml:space="preserve">   1        4 - 6</v>
      </c>
      <c r="Y49" s="312" t="str">
        <f ca="1">IF(Distinctness!$G$13&gt;0,ThirdPlaced!$J16,"")</f>
        <v>D</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Scotland</v>
      </c>
      <c r="K54" s="53" t="str">
        <f ca="1">VLOOKUP(J52,Matches!$B$4:$K$58,8,0)</f>
        <v>Netherlands</v>
      </c>
      <c r="L54" s="54" t="str">
        <f ca="1">VLOOKUP(J52,Matches!$B$4:$K$58,9,0)</f>
        <v>Ukraine</v>
      </c>
      <c r="N54" s="53" t="str">
        <f ca="1">VLOOKUP(M52,Matches!$B$4:$K$58,8,0)</f>
        <v>Belgium</v>
      </c>
      <c r="O54" s="54" t="str">
        <f ca="1">VLOOKUP(M52,Matches!$B$4:$K$58,9,0)</f>
        <v>Italy</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Switzerland</v>
      </c>
      <c r="X54" s="54" t="str">
        <f ca="1">VLOOKUP(V52,Matches!$B$4:$K$58,9,0)</f>
        <v>Croatia</v>
      </c>
    </row>
    <row r="55" spans="1:25" ht="16" thickBot="1">
      <c r="B55" s="1">
        <v>2</v>
      </c>
      <c r="C55" s="2">
        <v>0</v>
      </c>
      <c r="D55" s="300"/>
      <c r="E55" s="1">
        <v>3</v>
      </c>
      <c r="F55" s="2">
        <v>1</v>
      </c>
      <c r="G55" s="300"/>
      <c r="H55" s="1">
        <v>2</v>
      </c>
      <c r="I55" s="2">
        <v>1</v>
      </c>
      <c r="J55" s="300"/>
      <c r="K55" s="1">
        <v>2</v>
      </c>
      <c r="L55" s="2">
        <v>0</v>
      </c>
      <c r="M55" s="300"/>
      <c r="N55" s="1">
        <v>2</v>
      </c>
      <c r="O55" s="2">
        <v>1</v>
      </c>
      <c r="P55" s="300"/>
      <c r="Q55" s="1">
        <v>3</v>
      </c>
      <c r="R55" s="2">
        <v>0</v>
      </c>
      <c r="S55" s="300"/>
      <c r="T55" s="1">
        <v>3</v>
      </c>
      <c r="U55" s="2">
        <v>1</v>
      </c>
      <c r="V55" s="300"/>
      <c r="W55" s="1">
        <v>1</v>
      </c>
      <c r="X55" s="2">
        <v>1</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c r="F57" s="296"/>
      <c r="H57" s="295"/>
      <c r="I57" s="296"/>
      <c r="K57" s="295"/>
      <c r="L57" s="296"/>
      <c r="N57" s="295"/>
      <c r="O57" s="296"/>
      <c r="Q57" s="295"/>
      <c r="R57" s="296"/>
      <c r="T57" s="295"/>
      <c r="U57" s="296"/>
      <c r="W57" s="295">
        <v>4</v>
      </c>
      <c r="X57" s="296">
        <v>2</v>
      </c>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Switzerland</v>
      </c>
    </row>
    <row r="65" spans="3:24" ht="16" thickBot="1">
      <c r="C65" s="1">
        <v>2</v>
      </c>
      <c r="D65" s="12"/>
      <c r="E65" s="3">
        <v>1</v>
      </c>
      <c r="F65" s="301"/>
      <c r="I65" s="1">
        <v>2</v>
      </c>
      <c r="J65" s="12"/>
      <c r="K65" s="3">
        <v>1</v>
      </c>
      <c r="L65" s="301"/>
      <c r="O65" s="1">
        <v>1</v>
      </c>
      <c r="P65" s="12"/>
      <c r="Q65" s="3">
        <v>3</v>
      </c>
      <c r="R65" s="301"/>
      <c r="U65" s="1">
        <v>3</v>
      </c>
      <c r="V65" s="12"/>
      <c r="W65" s="3">
        <v>1</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6" thickBot="1">
      <c r="F75" s="1">
        <v>2</v>
      </c>
      <c r="G75" s="12"/>
      <c r="H75" s="3">
        <v>0</v>
      </c>
      <c r="I75" s="301"/>
      <c r="L75" s="16"/>
      <c r="R75" s="1">
        <v>2</v>
      </c>
      <c r="S75" s="12"/>
      <c r="T75" s="3">
        <v>2</v>
      </c>
      <c r="U75" s="301"/>
    </row>
    <row r="76" spans="3:24" ht="10" customHeight="1">
      <c r="F76" s="738" t="str">
        <f>Language!$E$127</f>
        <v>Penalty shoot-out:</v>
      </c>
      <c r="G76" s="763"/>
      <c r="H76" s="739"/>
      <c r="L76" s="16"/>
      <c r="R76" s="738" t="str">
        <f>Language!$E$127</f>
        <v>Penalty shoot-out:</v>
      </c>
      <c r="S76" s="763"/>
      <c r="T76" s="739"/>
    </row>
    <row r="77" spans="3:24" ht="16" thickBot="1">
      <c r="F77" s="297"/>
      <c r="G77" s="12"/>
      <c r="H77" s="298"/>
      <c r="L77" s="16"/>
      <c r="R77" s="297">
        <v>4</v>
      </c>
      <c r="S77" s="12"/>
      <c r="T77" s="298">
        <v>5</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Spain</v>
      </c>
      <c r="N84" s="8" t="str">
        <f ca="1">IF(AND(R75&lt;&gt;"",T75&lt;&gt;""),IF(R75&gt;T75,R74,IF(R75&lt;T75,T74,IF(AND(R77&lt;&gt;"",T77&lt;&gt;""),IF(R77&gt;T77,R74,IF(R77&lt;T77,T74,"")),""))),"")</f>
        <v>England</v>
      </c>
      <c r="R84" s="769" t="str">
        <f ca="1">IF(AND(L85&lt;&gt;"",N85&lt;&gt;""),IF(L85&gt;N85,L84,IF(L85&lt;N85,N84,IF(AND(L87&lt;&gt;"",N87&lt;&gt;""),IF(L87&gt;N87,L84,IF(L87&lt;N87,N84,"")),""))),"")</f>
        <v>Spain</v>
      </c>
      <c r="S84" s="769"/>
      <c r="T84" s="769"/>
      <c r="U84" s="769"/>
      <c r="V84" s="769"/>
      <c r="W84" s="769"/>
    </row>
    <row r="85" spans="2:24" ht="15" customHeight="1" thickBot="1">
      <c r="B85" s="15"/>
      <c r="L85" s="1">
        <v>3</v>
      </c>
      <c r="M85" s="11"/>
      <c r="N85" s="3">
        <v>1</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4" sqref="B14"/>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6 - 3</v>
      </c>
      <c r="D3" s="95" t="str">
        <v/>
      </c>
      <c r="E3" s="418" t="str">
        <f ca="1"/>
        <v>Spain</v>
      </c>
      <c r="F3" s="419" t="str">
        <f ca="1"/>
        <v xml:space="preserve">   9        8 - 3</v>
      </c>
      <c r="G3" s="95" t="str">
        <v/>
      </c>
      <c r="H3" s="418" t="str">
        <f ca="1"/>
        <v>England</v>
      </c>
      <c r="I3" s="419" t="str">
        <f ca="1"/>
        <v xml:space="preserve">   9        7 - 2</v>
      </c>
      <c r="J3" s="4" t="str">
        <v/>
      </c>
      <c r="K3" s="418" t="str">
        <f ca="1"/>
        <v>France</v>
      </c>
      <c r="L3" s="419" t="str">
        <f ca="1"/>
        <v xml:space="preserve">   9        7 - 3</v>
      </c>
      <c r="M3" s="4" t="str">
        <v/>
      </c>
      <c r="N3" s="418" t="str">
        <f ca="1"/>
        <v>Belgium</v>
      </c>
      <c r="O3" s="419" t="str">
        <f ca="1"/>
        <v xml:space="preserve">   9        6 - 2</v>
      </c>
      <c r="P3" s="95" t="str">
        <v/>
      </c>
      <c r="Q3" s="418" t="str">
        <f ca="1"/>
        <v>Portugal</v>
      </c>
      <c r="R3" s="419" t="str">
        <f ca="1"/>
        <v xml:space="preserve">   9        6 - 1</v>
      </c>
      <c r="S3" s="4"/>
      <c r="T3" s="303"/>
      <c r="U3" s="303"/>
      <c r="V3" s="303"/>
      <c r="W3" s="303"/>
      <c r="X3" s="303"/>
      <c r="Y3" s="4"/>
    </row>
    <row r="4" spans="1:26">
      <c r="A4" s="4"/>
      <c r="B4" s="413" t="str">
        <f ca="1"/>
        <v>Switzerland</v>
      </c>
      <c r="C4" s="420" t="str">
        <f ca="1"/>
        <v xml:space="preserve">   7        4 - 2</v>
      </c>
      <c r="D4" s="95" t="str">
        <v/>
      </c>
      <c r="E4" s="413" t="str">
        <f ca="1"/>
        <v>Croatia</v>
      </c>
      <c r="F4" s="420" t="str">
        <f ca="1"/>
        <v xml:space="preserve">   6        4 - 3</v>
      </c>
      <c r="G4" s="95" t="str">
        <v/>
      </c>
      <c r="H4" s="413" t="str">
        <f ca="1"/>
        <v>Denmark</v>
      </c>
      <c r="I4" s="420" t="str">
        <f ca="1"/>
        <v xml:space="preserve">   4        3 - 3</v>
      </c>
      <c r="J4" s="4" t="str">
        <v/>
      </c>
      <c r="K4" s="413" t="str">
        <f ca="1"/>
        <v>Netherlands</v>
      </c>
      <c r="L4" s="420" t="str">
        <f ca="1"/>
        <v xml:space="preserve">   6        4 - 3</v>
      </c>
      <c r="M4" s="4" t="str">
        <v/>
      </c>
      <c r="N4" s="413" t="str">
        <f ca="1"/>
        <v>Ukraine</v>
      </c>
      <c r="O4" s="420" t="str">
        <f ca="1"/>
        <v xml:space="preserve">   4        4 - 4</v>
      </c>
      <c r="P4" s="95" t="str">
        <v/>
      </c>
      <c r="Q4" s="413" t="str">
        <f ca="1"/>
        <v>Türkiye</v>
      </c>
      <c r="R4" s="420" t="str">
        <f ca="1"/>
        <v xml:space="preserve">   6        4 - 3</v>
      </c>
      <c r="S4" s="4"/>
      <c r="T4" s="303"/>
      <c r="U4" s="303"/>
      <c r="V4" s="303"/>
      <c r="W4" s="303"/>
      <c r="X4" s="303"/>
      <c r="Y4" s="4"/>
    </row>
    <row r="5" spans="1:26">
      <c r="A5" s="4"/>
      <c r="B5" s="415" t="str">
        <f ca="1"/>
        <v>Scotland</v>
      </c>
      <c r="C5" s="416" t="str">
        <f ca="1"/>
        <v xml:space="preserve">   3        4 - 4</v>
      </c>
      <c r="D5" s="95" t="str">
        <v/>
      </c>
      <c r="E5" s="415" t="str">
        <f ca="1"/>
        <v>Italy</v>
      </c>
      <c r="F5" s="416" t="str">
        <f ca="1"/>
        <v xml:space="preserve">   3        5 - 5</v>
      </c>
      <c r="G5" s="95" t="str">
        <v/>
      </c>
      <c r="H5" s="415" t="str">
        <f ca="1"/>
        <v>Serbia</v>
      </c>
      <c r="I5" s="416" t="str">
        <f ca="1"/>
        <v xml:space="preserve">   2        3 - 5</v>
      </c>
      <c r="J5" s="4" t="str">
        <v/>
      </c>
      <c r="K5" s="415" t="str">
        <f ca="1"/>
        <v>Poland</v>
      </c>
      <c r="L5" s="416" t="str">
        <f ca="1"/>
        <v xml:space="preserve">   1        4 - 6</v>
      </c>
      <c r="M5" s="4" t="str">
        <v/>
      </c>
      <c r="N5" s="415" t="str">
        <f ca="1"/>
        <v>Slovakia</v>
      </c>
      <c r="O5" s="416" t="str">
        <f ca="1"/>
        <v xml:space="preserve">   2        4 - 6</v>
      </c>
      <c r="P5" s="95" t="str">
        <v/>
      </c>
      <c r="Q5" s="415" t="str">
        <f ca="1"/>
        <v>Czechia</v>
      </c>
      <c r="R5" s="416" t="str">
        <f ca="1"/>
        <v xml:space="preserve">   3        4 - 5</v>
      </c>
      <c r="S5" s="4"/>
      <c r="T5" s="303"/>
      <c r="U5" s="303"/>
      <c r="V5" s="303"/>
      <c r="W5" s="303"/>
      <c r="X5" s="303"/>
      <c r="Y5" s="4"/>
    </row>
    <row r="6" spans="1:26">
      <c r="A6" s="80"/>
      <c r="B6" s="414" t="str">
        <f ca="1"/>
        <v>Hungary</v>
      </c>
      <c r="C6" s="417" t="str">
        <f ca="1"/>
        <v xml:space="preserve">   0        1 - 6</v>
      </c>
      <c r="D6" s="96" t="str">
        <v/>
      </c>
      <c r="E6" s="414" t="str">
        <f ca="1"/>
        <v>Albania</v>
      </c>
      <c r="F6" s="417" t="str">
        <f ca="1"/>
        <v xml:space="preserve">   0        0 - 6</v>
      </c>
      <c r="G6" s="96" t="str">
        <v/>
      </c>
      <c r="H6" s="414" t="str">
        <f ca="1"/>
        <v>Slovenia</v>
      </c>
      <c r="I6" s="417" t="str">
        <f ca="1"/>
        <v xml:space="preserve">   1        1 - 4</v>
      </c>
      <c r="J6" s="80" t="str">
        <v/>
      </c>
      <c r="K6" s="414" t="str">
        <f ca="1"/>
        <v>Austria</v>
      </c>
      <c r="L6" s="417" t="str">
        <f ca="1"/>
        <v xml:space="preserve">   1        3 - 6</v>
      </c>
      <c r="M6" s="80" t="str">
        <v/>
      </c>
      <c r="N6" s="414" t="str">
        <f ca="1"/>
        <v>Romania</v>
      </c>
      <c r="O6" s="417" t="str">
        <f ca="1"/>
        <v xml:space="preserve">   1        3 - 5</v>
      </c>
      <c r="P6" s="96" t="str">
        <v/>
      </c>
      <c r="Q6" s="414" t="str">
        <f ca="1"/>
        <v>Georgia</v>
      </c>
      <c r="R6" s="417" t="str">
        <f ca="1"/>
        <v xml:space="preserve">   0        1 - 6</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2</v>
      </c>
      <c r="C14" s="633">
        <v>1</v>
      </c>
      <c r="D14" t="str">
        <v/>
      </c>
      <c r="E14" s="632">
        <v>2</v>
      </c>
      <c r="F14" s="633">
        <v>1</v>
      </c>
      <c r="G14" t="str">
        <v/>
      </c>
      <c r="H14" s="632">
        <v>0</v>
      </c>
      <c r="I14" s="633">
        <v>1</v>
      </c>
      <c r="J14" t="str">
        <v/>
      </c>
      <c r="K14" s="632">
        <v>1</v>
      </c>
      <c r="L14" s="633">
        <v>2</v>
      </c>
      <c r="M14" t="str">
        <v/>
      </c>
      <c r="N14" s="632">
        <v>1</v>
      </c>
      <c r="O14" s="633">
        <v>2</v>
      </c>
      <c r="P14" t="str">
        <v/>
      </c>
      <c r="Q14" s="632">
        <v>2</v>
      </c>
      <c r="R14" s="633">
        <v>1</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0</v>
      </c>
      <c r="C19" s="633">
        <v>1</v>
      </c>
      <c r="D19" t="str">
        <v/>
      </c>
      <c r="E19" s="632">
        <v>2</v>
      </c>
      <c r="F19" s="633">
        <v>0</v>
      </c>
      <c r="G19" t="str">
        <v/>
      </c>
      <c r="H19" s="632">
        <v>1</v>
      </c>
      <c r="I19" s="633">
        <v>3</v>
      </c>
      <c r="J19" t="str">
        <v/>
      </c>
      <c r="K19" s="632">
        <v>1</v>
      </c>
      <c r="L19" s="633">
        <v>3</v>
      </c>
      <c r="M19" t="str">
        <v/>
      </c>
      <c r="N19" s="632">
        <v>3</v>
      </c>
      <c r="O19" s="633">
        <v>1</v>
      </c>
      <c r="P19" t="str">
        <v/>
      </c>
      <c r="Q19" s="632">
        <v>3</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3</v>
      </c>
      <c r="C24" s="633">
        <v>1</v>
      </c>
      <c r="D24" t="str">
        <v/>
      </c>
      <c r="E24" s="632">
        <v>1</v>
      </c>
      <c r="F24" s="633">
        <v>0</v>
      </c>
      <c r="G24" t="str">
        <v/>
      </c>
      <c r="H24" s="632">
        <v>1</v>
      </c>
      <c r="I24" s="633">
        <v>1</v>
      </c>
      <c r="J24" t="str">
        <v/>
      </c>
      <c r="K24" s="632">
        <v>1</v>
      </c>
      <c r="L24" s="633">
        <v>1</v>
      </c>
      <c r="M24" t="str">
        <v/>
      </c>
      <c r="N24" s="632">
        <v>1</v>
      </c>
      <c r="O24" s="633">
        <v>1</v>
      </c>
      <c r="P24" t="str">
        <v/>
      </c>
      <c r="Q24" s="632">
        <v>0</v>
      </c>
      <c r="R24" s="633">
        <v>2</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1</v>
      </c>
      <c r="C29" s="633">
        <v>2</v>
      </c>
      <c r="D29" t="str">
        <v/>
      </c>
      <c r="E29" s="632">
        <v>3</v>
      </c>
      <c r="F29" s="633">
        <v>2</v>
      </c>
      <c r="G29" t="str">
        <v/>
      </c>
      <c r="H29" s="632">
        <v>1</v>
      </c>
      <c r="I29" s="633">
        <v>2</v>
      </c>
      <c r="J29" t="str">
        <v/>
      </c>
      <c r="K29" s="632">
        <v>0</v>
      </c>
      <c r="L29" s="633">
        <v>1</v>
      </c>
      <c r="M29" t="str">
        <v/>
      </c>
      <c r="N29" s="632">
        <v>1</v>
      </c>
      <c r="O29" s="633">
        <v>0</v>
      </c>
      <c r="P29" t="str">
        <v/>
      </c>
      <c r="Q29" s="632">
        <v>0</v>
      </c>
      <c r="R29" s="633">
        <v>1</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1</v>
      </c>
      <c r="C34" s="633">
        <v>1</v>
      </c>
      <c r="D34" t="str">
        <v/>
      </c>
      <c r="E34" s="632">
        <v>0</v>
      </c>
      <c r="F34" s="633">
        <v>3</v>
      </c>
      <c r="G34" t="str">
        <v/>
      </c>
      <c r="H34" s="632">
        <v>2</v>
      </c>
      <c r="I34" s="633">
        <v>0</v>
      </c>
      <c r="J34" t="str">
        <v/>
      </c>
      <c r="K34" s="632">
        <v>2</v>
      </c>
      <c r="L34" s="633">
        <v>1</v>
      </c>
      <c r="M34" t="str">
        <v/>
      </c>
      <c r="N34" s="632">
        <v>2</v>
      </c>
      <c r="O34" s="633">
        <v>2</v>
      </c>
      <c r="P34" t="str">
        <v/>
      </c>
      <c r="Q34" s="632">
        <v>0</v>
      </c>
      <c r="R34" s="633">
        <v>2</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2</v>
      </c>
      <c r="C41" s="633">
        <v>0</v>
      </c>
      <c r="D41" t="str">
        <v/>
      </c>
      <c r="E41" s="632">
        <v>2</v>
      </c>
      <c r="F41" s="633">
        <v>1</v>
      </c>
      <c r="G41" t="str">
        <v/>
      </c>
      <c r="H41" s="632">
        <v>1</v>
      </c>
      <c r="I41" s="633">
        <v>1</v>
      </c>
      <c r="J41" t="str">
        <v/>
      </c>
      <c r="K41" s="632">
        <v>3</v>
      </c>
      <c r="L41" s="633">
        <v>2</v>
      </c>
      <c r="M41" t="str">
        <v/>
      </c>
      <c r="N41" s="632">
        <v>1</v>
      </c>
      <c r="O41" s="633">
        <v>2</v>
      </c>
      <c r="P41" t="str">
        <v/>
      </c>
      <c r="Q41" s="632">
        <v>1</v>
      </c>
      <c r="R41" s="633">
        <v>2</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E F</v>
      </c>
      <c r="X47" s="752"/>
    </row>
    <row r="48" spans="1:25">
      <c r="A48" s="97" t="str">
        <f>IF(EURO!A47="","",EURO!A47)</f>
        <v>2A</v>
      </c>
      <c r="B48" s="749" t="str">
        <f ca="1">IF(EURO!B47="","",EURO!B47)</f>
        <v>Switzerland</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Scotland</v>
      </c>
      <c r="U48" s="750"/>
      <c r="V48" s="309" t="str">
        <f ca="1">IF(EURO!V47="","",EURO!V47)</f>
        <v>A</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Poland</v>
      </c>
      <c r="L49" s="757"/>
      <c r="M49" s="98" t="str">
        <f>IF(EURO!M48="","",EURO!M48)</f>
        <v>3E</v>
      </c>
      <c r="N49" s="756" t="str">
        <f ca="1">IF(EURO!N48="","",EURO!N48)</f>
        <v>Slovakia</v>
      </c>
      <c r="O49" s="757"/>
      <c r="P49" s="98" t="str">
        <f>IF(EURO!P48="","",EURO!P48)</f>
        <v>3F</v>
      </c>
      <c r="Q49" s="756" t="str">
        <f ca="1">IF(EURO!Q48="","",EURO!Q48)</f>
        <v>Czechia</v>
      </c>
      <c r="R49" s="757"/>
      <c r="S49" s="98" t="str">
        <f>IF(EURO!S48="","",EURO!S48)</f>
        <v/>
      </c>
      <c r="T49" s="749" t="str">
        <f ca="1">IF(EURO!T48="","",EURO!T48)</f>
        <v>Czechia</v>
      </c>
      <c r="U49" s="750"/>
      <c r="V49" s="309" t="str">
        <f ca="1">IF(EURO!V48="","",EURO!V48)</f>
        <v>F</v>
      </c>
      <c r="W49" s="426" t="str">
        <f ca="1">IF(EURO!W48="","",EURO!W48)</f>
        <v>Serbia</v>
      </c>
      <c r="X49" s="427" t="str">
        <f ca="1">IF(EURO!X48="","",EURO!X48)</f>
        <v xml:space="preserve">   2        3 - 5</v>
      </c>
      <c r="Y49" s="312" t="str">
        <f ca="1">IF(EURO!Y48="","",EURO!Y48)</f>
        <v>C</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Slovakia</v>
      </c>
      <c r="U50" s="750"/>
      <c r="V50" s="309" t="str">
        <f ca="1">IF(EURO!V49="","",EURO!V49)</f>
        <v>E</v>
      </c>
      <c r="W50" s="426" t="str">
        <f ca="1">IF(EURO!W49="","",EURO!W49)</f>
        <v>Poland</v>
      </c>
      <c r="X50" s="427" t="str">
        <f ca="1">IF(EURO!X49="","",EURO!X49)</f>
        <v xml:space="preserve">   1        4 - 6</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Scotland</v>
      </c>
      <c r="U56" s="750"/>
      <c r="V56" s="309" t="str">
        <f ca="1">IF(EURO!V47="","",EURO!V47)</f>
        <v>A</v>
      </c>
      <c r="W56" s="642"/>
      <c r="X56" s="643"/>
      <c r="Y56" s="638"/>
    </row>
    <row r="57" spans="1:25">
      <c r="A57" s="98" t="str">
        <f>IF(EURO!A48="","",EURO!A48)</f>
        <v>3A</v>
      </c>
      <c r="B57" s="756" t="str">
        <f ca="1">IF(EURO!B48="","",EURO!B48)</f>
        <v>Scotland</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Poland</v>
      </c>
      <c r="L57" s="757"/>
      <c r="M57" s="98" t="str">
        <f>IF(EURO!M48="","",EURO!M48)</f>
        <v>3E</v>
      </c>
      <c r="N57" s="756" t="str">
        <f ca="1">IF(EURO!N48="","",EURO!N48)</f>
        <v>Slovakia</v>
      </c>
      <c r="O57" s="757"/>
      <c r="P57" s="98" t="str">
        <f>IF(EURO!P48="","",EURO!P48)</f>
        <v>3F</v>
      </c>
      <c r="Q57" s="756" t="str">
        <f ca="1">IF(EURO!Q48="","",EURO!Q48)</f>
        <v>Czechia</v>
      </c>
      <c r="R57" s="757"/>
      <c r="S57" s="98" t="str">
        <f>IF(EURO!S48="","",EURO!S48)</f>
        <v/>
      </c>
      <c r="T57" s="749" t="str">
        <f ca="1">IF(EURO!T48="","",EURO!T48)</f>
        <v>Czechia</v>
      </c>
      <c r="U57" s="750"/>
      <c r="V57" s="309" t="str">
        <f ca="1">IF(EURO!V48="","",EURO!V48)</f>
        <v>F</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Slovakia</v>
      </c>
      <c r="U58" s="750"/>
      <c r="V58" s="309" t="str">
        <f ca="1">IF(EURO!V49="","",EURO!V49)</f>
        <v>E</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Slovakia</v>
      </c>
      <c r="E63" s="53" t="str">
        <f ca="1">EURO!E54</f>
        <v>Germany</v>
      </c>
      <c r="F63" s="54" t="str">
        <f ca="1">EURO!F54</f>
        <v>Denmark</v>
      </c>
      <c r="H63" s="53" t="str">
        <f ca="1">EURO!H54</f>
        <v>Portugal</v>
      </c>
      <c r="I63" s="54" t="str">
        <f ca="1">EURO!I54</f>
        <v>Scotland</v>
      </c>
      <c r="K63" s="53" t="str">
        <f ca="1">EURO!K54</f>
        <v>Netherlands</v>
      </c>
      <c r="L63" s="54" t="str">
        <f ca="1">EURO!L54</f>
        <v>Ukraine</v>
      </c>
      <c r="N63" s="53" t="str">
        <f ca="1">EURO!N54</f>
        <v>Belgium</v>
      </c>
      <c r="O63" s="54" t="str">
        <f ca="1">EURO!O54</f>
        <v>Italy</v>
      </c>
      <c r="Q63" s="53" t="str">
        <f ca="1">EURO!Q54</f>
        <v>France</v>
      </c>
      <c r="R63" s="54" t="str">
        <f ca="1">EURO!R54</f>
        <v>Türkiye</v>
      </c>
      <c r="T63" s="53" t="str">
        <f ca="1">EURO!T54</f>
        <v>England</v>
      </c>
      <c r="U63" s="54" t="str">
        <f ca="1">EURO!U54</f>
        <v>Czechia</v>
      </c>
      <c r="W63" s="53" t="str">
        <f ca="1">EURO!W54</f>
        <v>Switzerland</v>
      </c>
      <c r="X63" s="54" t="str">
        <f ca="1">EURO!X54</f>
        <v>Croatia</v>
      </c>
    </row>
    <row r="64" spans="1:25" ht="16" thickBot="1">
      <c r="B64" s="1">
        <f>IF(EURO!B55="","",EURO!B55)</f>
        <v>2</v>
      </c>
      <c r="C64" s="2">
        <f>IF(EURO!C55="","",EURO!C55)</f>
        <v>0</v>
      </c>
      <c r="D64" s="300" t="str">
        <f>IF(EURO!D55="","",EURO!D55)</f>
        <v/>
      </c>
      <c r="E64" s="1">
        <f>IF(EURO!E55="","",EURO!E55)</f>
        <v>3</v>
      </c>
      <c r="F64" s="2">
        <f>IF(EURO!F55="","",EURO!F55)</f>
        <v>1</v>
      </c>
      <c r="G64" s="300" t="str">
        <f>IF(EURO!G55="","",EURO!G55)</f>
        <v/>
      </c>
      <c r="H64" s="1">
        <f>IF(EURO!H55="","",EURO!H55)</f>
        <v>2</v>
      </c>
      <c r="I64" s="2">
        <f>IF(EURO!I55="","",EURO!I55)</f>
        <v>1</v>
      </c>
      <c r="J64" s="300" t="str">
        <f>IF(EURO!J55="","",EURO!J55)</f>
        <v/>
      </c>
      <c r="K64" s="1">
        <f>IF(EURO!K55="","",EURO!K55)</f>
        <v>2</v>
      </c>
      <c r="L64" s="2">
        <f>IF(EURO!L55="","",EURO!L55)</f>
        <v>0</v>
      </c>
      <c r="M64" s="300" t="str">
        <f>IF(EURO!M55="","",EURO!M55)</f>
        <v/>
      </c>
      <c r="N64" s="1">
        <f>IF(EURO!N55="","",EURO!N55)</f>
        <v>2</v>
      </c>
      <c r="O64" s="2">
        <f>IF(EURO!O55="","",EURO!O55)</f>
        <v>1</v>
      </c>
      <c r="P64" s="300" t="str">
        <f>IF(EURO!P55="","",EURO!P55)</f>
        <v/>
      </c>
      <c r="Q64" s="1">
        <f>IF(EURO!Q55="","",EURO!Q55)</f>
        <v>3</v>
      </c>
      <c r="R64" s="2">
        <f>IF(EURO!R55="","",EURO!R55)</f>
        <v>0</v>
      </c>
      <c r="S64" s="300" t="str">
        <f>IF(EURO!S55="","",EURO!S55)</f>
        <v/>
      </c>
      <c r="T64" s="1">
        <f>IF(EURO!T55="","",EURO!T55)</f>
        <v>3</v>
      </c>
      <c r="U64" s="2">
        <f>IF(EURO!U55="","",EURO!U55)</f>
        <v>1</v>
      </c>
      <c r="V64" s="300" t="str">
        <f>IF(EURO!V55="","",EURO!V55)</f>
        <v/>
      </c>
      <c r="W64" s="1">
        <f>IF(EURO!W55="","",EURO!W55)</f>
        <v>1</v>
      </c>
      <c r="X64" s="2">
        <f>IF(EURO!X55="","",EURO!X55)</f>
        <v>1</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f>IF(EURO!W57="","",EURO!W57)</f>
        <v>4</v>
      </c>
      <c r="X66" s="296">
        <f>IF(EURO!X57="","",EURO!X57)</f>
        <v>2</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Switzerland</v>
      </c>
    </row>
    <row r="74" spans="2:24" ht="16" thickBot="1">
      <c r="C74" s="1">
        <f>IF(EURO!C65="","",EURO!C65)</f>
        <v>2</v>
      </c>
      <c r="D74" s="12"/>
      <c r="E74" s="3">
        <f>IF(EURO!E65="","",EURO!E65)</f>
        <v>1</v>
      </c>
      <c r="F74" s="301" t="str">
        <f>IF(EURO!F65="","",EURO!F65)</f>
        <v/>
      </c>
      <c r="I74" s="1">
        <f>IF(EURO!I65="","",EURO!I65)</f>
        <v>2</v>
      </c>
      <c r="J74" s="12"/>
      <c r="K74" s="3">
        <f>IF(EURO!K65="","",EURO!K65)</f>
        <v>1</v>
      </c>
      <c r="L74" s="301" t="str">
        <f>IF(EURO!L65="","",EURO!L65)</f>
        <v/>
      </c>
      <c r="O74" s="1">
        <f>IF(EURO!O65="","",EURO!O65)</f>
        <v>1</v>
      </c>
      <c r="P74" s="12"/>
      <c r="Q74" s="3">
        <f>IF(EURO!Q65="","",EURO!Q65)</f>
        <v>3</v>
      </c>
      <c r="R74" s="301" t="str">
        <f>IF(EURO!R65="","",EURO!R65)</f>
        <v/>
      </c>
      <c r="U74" s="1">
        <f>IF(EURO!U65="","",EURO!U65)</f>
        <v>3</v>
      </c>
      <c r="V74" s="12"/>
      <c r="W74" s="3">
        <f>IF(EURO!W65="","",EURO!W65)</f>
        <v>1</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England</v>
      </c>
    </row>
    <row r="84" spans="2:23" ht="16" thickBot="1">
      <c r="F84" s="1">
        <f>IF(EURO!F75="","",EURO!F75)</f>
        <v>2</v>
      </c>
      <c r="G84" s="12"/>
      <c r="H84" s="3">
        <f>IF(EURO!H75="","",EURO!H75)</f>
        <v>0</v>
      </c>
      <c r="I84" s="301" t="str">
        <f>IF(EURO!I75="","",EURO!I75)</f>
        <v/>
      </c>
      <c r="L84" s="16"/>
      <c r="R84" s="1">
        <f>IF(EURO!R75="","",EURO!R75)</f>
        <v>2</v>
      </c>
      <c r="S84" s="12"/>
      <c r="T84" s="3">
        <f>IF(EURO!T75="","",EURO!T75)</f>
        <v>2</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t="str">
        <f>IF(EURO!F77="","",EURO!F77)</f>
        <v/>
      </c>
      <c r="G86" s="12"/>
      <c r="H86" s="298" t="str">
        <f>IF(EURO!H77="","",EURO!H77)</f>
        <v/>
      </c>
      <c r="L86" s="16"/>
      <c r="R86" s="297">
        <f>IF(EURO!R77="","",EURO!R77)</f>
        <v>4</v>
      </c>
      <c r="S86" s="12"/>
      <c r="T86" s="298">
        <f>IF(EURO!T77="","",EURO!T77)</f>
        <v>5</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Spain</v>
      </c>
      <c r="N93" s="8" t="str">
        <f ca="1">EURO!N84</f>
        <v>England</v>
      </c>
    </row>
    <row r="94" spans="2:23" ht="15" customHeight="1" thickBot="1">
      <c r="B94" s="15"/>
      <c r="L94" s="1">
        <f>IF(EURO!L85="","",EURO!L85)</f>
        <v>3</v>
      </c>
      <c r="M94" s="11"/>
      <c r="N94" s="3">
        <f>IF(EURO!N85="","",EURO!N85)</f>
        <v>1</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Spain</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topLeftCell="A2"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Scotland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Italy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Switzerland</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Spain</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2</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1</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5</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20</v>
      </c>
      <c r="E60" s="448" t="str">
        <f ca="1">INDIRECT("'"&amp;References!$A$1&amp;"'!"&amp;"$W$64")</f>
        <v>Switzerland</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6</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7</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3</v>
      </c>
      <c r="C65" s="477" t="str">
        <f ca="1">INDIRECT("'"&amp;References!$A$1&amp;"'!"&amp;"$L$84")</f>
        <v>Spain</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2</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1</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13</v>
      </c>
      <c r="L50" s="448" t="str">
        <f t="shared" ca="1" si="575"/>
        <v>Scotland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13</v>
      </c>
      <c r="Y50" s="448" t="str">
        <f t="shared" ca="1" si="580"/>
        <v>Scotland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13</v>
      </c>
      <c r="AL50" s="448" t="str">
        <f t="shared" ca="1" si="585"/>
        <v>Scotland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13</v>
      </c>
      <c r="AY50" s="448" t="str">
        <f t="shared" ca="1" si="590"/>
        <v>Scotland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13</v>
      </c>
      <c r="BL50" s="448" t="str">
        <f t="shared" ca="1" si="595"/>
        <v>Scotland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13</v>
      </c>
      <c r="BY50" s="448" t="str">
        <f t="shared" ca="1" si="600"/>
        <v>Scotland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13</v>
      </c>
      <c r="CL50" s="448" t="str">
        <f t="shared" ca="1" si="605"/>
        <v>Scotland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13</v>
      </c>
      <c r="CY50" s="448" t="str">
        <f t="shared" ca="1" si="610"/>
        <v>Scotland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13</v>
      </c>
      <c r="DL50" s="448" t="str">
        <f t="shared" ca="1" si="615"/>
        <v>Scotland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13</v>
      </c>
      <c r="DY50" s="448" t="str">
        <f t="shared" ca="1" si="620"/>
        <v>Scotland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13</v>
      </c>
      <c r="EL50" s="448" t="str">
        <f t="shared" ca="1" si="625"/>
        <v>Scotland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13</v>
      </c>
      <c r="EY50" s="448" t="str">
        <f t="shared" ca="1" si="630"/>
        <v>Scotland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13</v>
      </c>
      <c r="FL50" s="448" t="str">
        <f t="shared" ca="1" si="635"/>
        <v>Scotland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13</v>
      </c>
      <c r="FY50" s="448" t="str">
        <f t="shared" ca="1" si="640"/>
        <v>Scotland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13</v>
      </c>
      <c r="GL50" s="448" t="str">
        <f t="shared" ca="1" si="645"/>
        <v>Scotland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13</v>
      </c>
      <c r="GY50" s="448" t="str">
        <f t="shared" ca="1" si="650"/>
        <v>Scotland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13</v>
      </c>
      <c r="HL50" s="448" t="str">
        <f t="shared" ca="1" si="655"/>
        <v>Scotland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13</v>
      </c>
      <c r="HY50" s="448" t="str">
        <f t="shared" ca="1" si="660"/>
        <v>Scotland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13</v>
      </c>
      <c r="IL50" s="448" t="str">
        <f t="shared" ca="1" si="665"/>
        <v>Scotland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13</v>
      </c>
      <c r="IY50" s="448" t="str">
        <f t="shared" ca="1" si="670"/>
        <v>Scotland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13</v>
      </c>
      <c r="JL50" s="448" t="str">
        <f t="shared" ca="1" si="675"/>
        <v>Scotland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13</v>
      </c>
      <c r="JY50" s="448" t="str">
        <f t="shared" ca="1" si="680"/>
        <v>Scotland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13</v>
      </c>
      <c r="KL50" s="448" t="str">
        <f t="shared" ca="1" si="685"/>
        <v>Scotland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13</v>
      </c>
      <c r="KY50" s="448" t="str">
        <f t="shared" ca="1" si="690"/>
        <v>Scotland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13</v>
      </c>
      <c r="LL50" s="448" t="str">
        <f t="shared" ca="1" si="695"/>
        <v>Scotland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13</v>
      </c>
      <c r="LY50" s="448" t="str">
        <f t="shared" ca="1" si="700"/>
        <v>Scotland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18</v>
      </c>
      <c r="L52" s="448" t="str">
        <f t="shared" ca="1" si="575"/>
        <v>Italy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18</v>
      </c>
      <c r="Y52" s="448" t="str">
        <f t="shared" ca="1" si="580"/>
        <v>Italy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18</v>
      </c>
      <c r="AL52" s="448" t="str">
        <f t="shared" ca="1" si="585"/>
        <v>Italy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18</v>
      </c>
      <c r="AY52" s="448" t="str">
        <f t="shared" ca="1" si="590"/>
        <v>Italy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18</v>
      </c>
      <c r="BL52" s="448" t="str">
        <f t="shared" ca="1" si="595"/>
        <v>Italy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18</v>
      </c>
      <c r="BY52" s="448" t="str">
        <f t="shared" ca="1" si="600"/>
        <v>Italy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18</v>
      </c>
      <c r="CL52" s="448" t="str">
        <f t="shared" ca="1" si="605"/>
        <v>Italy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18</v>
      </c>
      <c r="CY52" s="448" t="str">
        <f t="shared" ca="1" si="610"/>
        <v>Italy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18</v>
      </c>
      <c r="DL52" s="448" t="str">
        <f t="shared" ca="1" si="615"/>
        <v>Italy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18</v>
      </c>
      <c r="DY52" s="448" t="str">
        <f t="shared" ca="1" si="620"/>
        <v>Italy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18</v>
      </c>
      <c r="EL52" s="448" t="str">
        <f t="shared" ca="1" si="625"/>
        <v>Italy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18</v>
      </c>
      <c r="EY52" s="448" t="str">
        <f t="shared" ca="1" si="630"/>
        <v>Italy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18</v>
      </c>
      <c r="FL52" s="448" t="str">
        <f t="shared" ca="1" si="635"/>
        <v>Italy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18</v>
      </c>
      <c r="FY52" s="448" t="str">
        <f t="shared" ca="1" si="640"/>
        <v>Italy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18</v>
      </c>
      <c r="GL52" s="448" t="str">
        <f t="shared" ca="1" si="645"/>
        <v>Italy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18</v>
      </c>
      <c r="GY52" s="448" t="str">
        <f t="shared" ca="1" si="650"/>
        <v>Italy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18</v>
      </c>
      <c r="HL52" s="448" t="str">
        <f t="shared" ca="1" si="655"/>
        <v>Italy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18</v>
      </c>
      <c r="HY52" s="448" t="str">
        <f t="shared" ca="1" si="660"/>
        <v>Italy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18</v>
      </c>
      <c r="IL52" s="448" t="str">
        <f t="shared" ca="1" si="665"/>
        <v>Italy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18</v>
      </c>
      <c r="IY52" s="448" t="str">
        <f t="shared" ca="1" si="670"/>
        <v>Italy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18</v>
      </c>
      <c r="JL52" s="448" t="str">
        <f t="shared" ca="1" si="675"/>
        <v>Italy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18</v>
      </c>
      <c r="JY52" s="448" t="str">
        <f t="shared" ca="1" si="680"/>
        <v>Italy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18</v>
      </c>
      <c r="KL52" s="448" t="str">
        <f t="shared" ca="1" si="685"/>
        <v>Italy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18</v>
      </c>
      <c r="KY52" s="448" t="str">
        <f t="shared" ca="1" si="690"/>
        <v>Italy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18</v>
      </c>
      <c r="LL52" s="448" t="str">
        <f t="shared" ca="1" si="695"/>
        <v>Italy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18</v>
      </c>
      <c r="LY52" s="448" t="str">
        <f t="shared" ca="1" si="700"/>
        <v>Italy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1</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20</v>
      </c>
      <c r="E60" s="448" t="str">
        <f ca="1">INDIRECT("'"&amp;References!$A$1&amp;"'!"&amp;"$W$64")</f>
        <v>Switzerland</v>
      </c>
      <c r="F60" s="450">
        <f ca="1">IF(AND(INDIRECT("'"&amp;References!$A$1&amp;"'!"&amp;"$U$65")&lt;&gt;"",INDIRECT("'"&amp;References!$A$1&amp;"'!"&amp;"$W$65")&lt;&gt;""),INDIRECT("'"&amp;References!$A$1&amp;"'!"&amp;"$U$65"),"")</f>
        <v>3</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3</v>
      </c>
      <c r="C65" s="477" t="str">
        <f ca="1">INDIRECT("'"&amp;References!$A$1&amp;"'!"&amp;"$L$84")</f>
        <v>Spain</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7</v>
      </c>
      <c r="E5" s="335">
        <f ca="1">GrpA!$R$11</f>
        <v>3</v>
      </c>
      <c r="F5" s="340">
        <f ca="1">GrpA!$S$11</f>
        <v>6</v>
      </c>
      <c r="G5" s="332" t="s">
        <v>36</v>
      </c>
      <c r="H5" s="389">
        <f ca="1">GrpA!$T$11</f>
        <v>3</v>
      </c>
      <c r="I5" s="392">
        <f ca="1">GrpA!$U$11</f>
        <v>2</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Switzerland</v>
      </c>
      <c r="D6" s="336">
        <f ca="1">GrpA!$Q$12</f>
        <v>7</v>
      </c>
      <c r="E6" s="337">
        <f ca="1">GrpA!$R$12</f>
        <v>2</v>
      </c>
      <c r="F6" s="341">
        <f ca="1">GrpA!$S$12</f>
        <v>4</v>
      </c>
      <c r="G6" s="102" t="s">
        <v>36</v>
      </c>
      <c r="H6" s="390">
        <f ca="1">GrpA!$T$12</f>
        <v>2</v>
      </c>
      <c r="I6" s="393">
        <f ca="1">GrpA!$U$12</f>
        <v>2</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Scotland</v>
      </c>
      <c r="D7" s="336">
        <f ca="1">GrpA!$Q$13</f>
        <v>3</v>
      </c>
      <c r="E7" s="337">
        <f ca="1">GrpA!$R$13</f>
        <v>0</v>
      </c>
      <c r="F7" s="341">
        <f ca="1">GrpA!$S$13</f>
        <v>4</v>
      </c>
      <c r="G7" s="102" t="s">
        <v>36</v>
      </c>
      <c r="H7" s="390">
        <f ca="1">GrpA!$T$13</f>
        <v>4</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Hungary</v>
      </c>
      <c r="D8" s="338">
        <f ca="1">GrpA!$Q$14</f>
        <v>0</v>
      </c>
      <c r="E8" s="339">
        <f ca="1">GrpA!$R$14</f>
        <v>-5</v>
      </c>
      <c r="F8" s="342">
        <f ca="1">GrpA!$S$14</f>
        <v>1</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Spain</v>
      </c>
      <c r="D13" s="334">
        <f ca="1">GrpB!$Q$11</f>
        <v>9</v>
      </c>
      <c r="E13" s="335">
        <f ca="1">GrpB!$R$11</f>
        <v>5</v>
      </c>
      <c r="F13" s="340">
        <f ca="1">GrpB!$S$11</f>
        <v>8</v>
      </c>
      <c r="G13" s="332" t="s">
        <v>36</v>
      </c>
      <c r="H13" s="389">
        <f ca="1">GrpB!$T$11</f>
        <v>3</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Croatia</v>
      </c>
      <c r="D14" s="336">
        <f ca="1">GrpB!$Q$12</f>
        <v>6</v>
      </c>
      <c r="E14" s="337">
        <f ca="1">GrpB!$R$12</f>
        <v>1</v>
      </c>
      <c r="F14" s="341">
        <f ca="1">GrpB!$S$12</f>
        <v>4</v>
      </c>
      <c r="G14" s="102" t="s">
        <v>36</v>
      </c>
      <c r="H14" s="390">
        <f ca="1">GrpB!$T$12</f>
        <v>3</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Italy</v>
      </c>
      <c r="D15" s="336">
        <f ca="1">GrpB!$Q$13</f>
        <v>3</v>
      </c>
      <c r="E15" s="337">
        <f ca="1">GrpB!$R$13</f>
        <v>0</v>
      </c>
      <c r="F15" s="341">
        <f ca="1">GrpB!$S$13</f>
        <v>5</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-6</v>
      </c>
      <c r="F16" s="342">
        <f ca="1">GrpB!$S$14</f>
        <v>0</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9</v>
      </c>
      <c r="E21" s="335">
        <f ca="1">GrpC!$R$11</f>
        <v>5</v>
      </c>
      <c r="F21" s="340">
        <f ca="1">GrpC!$S$11</f>
        <v>7</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Denmark</v>
      </c>
      <c r="D22" s="336">
        <f ca="1">GrpC!$Q$12</f>
        <v>4</v>
      </c>
      <c r="E22" s="337">
        <f ca="1">GrpC!$R$12</f>
        <v>0</v>
      </c>
      <c r="F22" s="341">
        <f ca="1">GrpC!$S$12</f>
        <v>3</v>
      </c>
      <c r="G22" s="102" t="s">
        <v>36</v>
      </c>
      <c r="H22" s="390">
        <f ca="1">GrpC!$T$12</f>
        <v>3</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Serbia</v>
      </c>
      <c r="D23" s="336">
        <f ca="1">GrpC!$Q$13</f>
        <v>2</v>
      </c>
      <c r="E23" s="337">
        <f ca="1">GrpC!$R$13</f>
        <v>-2</v>
      </c>
      <c r="F23" s="341">
        <f ca="1">GrpC!$S$13</f>
        <v>3</v>
      </c>
      <c r="G23" s="102" t="s">
        <v>36</v>
      </c>
      <c r="H23" s="390">
        <f ca="1">GrpC!$T$13</f>
        <v>5</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Slovenia</v>
      </c>
      <c r="D24" s="338">
        <f ca="1">GrpC!$Q$14</f>
        <v>1</v>
      </c>
      <c r="E24" s="339">
        <f ca="1">GrpC!$R$14</f>
        <v>-3</v>
      </c>
      <c r="F24" s="342">
        <f ca="1">GrpC!$S$14</f>
        <v>1</v>
      </c>
      <c r="G24" s="333" t="s">
        <v>36</v>
      </c>
      <c r="H24" s="391">
        <f ca="1">GrpC!$T$14</f>
        <v>4</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France</v>
      </c>
      <c r="D29" s="334">
        <f ca="1">GrpD!$Q$11</f>
        <v>9</v>
      </c>
      <c r="E29" s="335">
        <f ca="1">GrpD!$R$11</f>
        <v>4</v>
      </c>
      <c r="F29" s="340">
        <f ca="1">GrpD!$S$11</f>
        <v>7</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Netherlands</v>
      </c>
      <c r="D30" s="336">
        <f ca="1">GrpD!$Q$12</f>
        <v>6</v>
      </c>
      <c r="E30" s="337">
        <f ca="1">GrpD!$R$12</f>
        <v>1</v>
      </c>
      <c r="F30" s="341">
        <f ca="1">GrpD!$S$12</f>
        <v>4</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Poland</v>
      </c>
      <c r="D31" s="336">
        <f ca="1">GrpD!$Q$13</f>
        <v>1</v>
      </c>
      <c r="E31" s="337">
        <f ca="1">GrpD!$R$13</f>
        <v>-2</v>
      </c>
      <c r="F31" s="341">
        <f ca="1">GrpD!$S$13</f>
        <v>4</v>
      </c>
      <c r="G31" s="102" t="s">
        <v>36</v>
      </c>
      <c r="H31" s="390">
        <f ca="1">GrpD!$T$13</f>
        <v>6</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Austria</v>
      </c>
      <c r="D32" s="338">
        <f ca="1">GrpD!$Q$14</f>
        <v>1</v>
      </c>
      <c r="E32" s="339">
        <f ca="1">GrpD!$R$14</f>
        <v>-3</v>
      </c>
      <c r="F32" s="342">
        <f ca="1">GrpD!$S$14</f>
        <v>3</v>
      </c>
      <c r="G32" s="333" t="s">
        <v>36</v>
      </c>
      <c r="H32" s="391">
        <f ca="1">GrpD!$T$14</f>
        <v>6</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4</v>
      </c>
      <c r="F37" s="340">
        <f ca="1">GrpE!$S$11</f>
        <v>6</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Ukraine</v>
      </c>
      <c r="D38" s="336">
        <f ca="1">GrpE!$Q$12</f>
        <v>4</v>
      </c>
      <c r="E38" s="337">
        <f ca="1">GrpE!$R$12</f>
        <v>0</v>
      </c>
      <c r="F38" s="341">
        <f ca="1">GrpE!$S$12</f>
        <v>4</v>
      </c>
      <c r="G38" s="102" t="s">
        <v>36</v>
      </c>
      <c r="H38" s="390">
        <f ca="1">GrpE!$T$12</f>
        <v>4</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Slovakia</v>
      </c>
      <c r="D39" s="336">
        <f ca="1">GrpE!$Q$13</f>
        <v>2</v>
      </c>
      <c r="E39" s="337">
        <f ca="1">GrpE!$R$13</f>
        <v>-2</v>
      </c>
      <c r="F39" s="341">
        <f ca="1">GrpE!$S$13</f>
        <v>4</v>
      </c>
      <c r="G39" s="102" t="s">
        <v>36</v>
      </c>
      <c r="H39" s="390">
        <f ca="1">GrpE!$T$13</f>
        <v>6</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1</v>
      </c>
      <c r="E40" s="339">
        <f ca="1">GrpE!$R$14</f>
        <v>-2</v>
      </c>
      <c r="F40" s="342">
        <f ca="1">GrpE!$S$14</f>
        <v>3</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Portugal</v>
      </c>
      <c r="D45" s="334">
        <f ca="1">GrpF!$Q$11</f>
        <v>9</v>
      </c>
      <c r="E45" s="335">
        <f ca="1">GrpF!$R$11</f>
        <v>5</v>
      </c>
      <c r="F45" s="340">
        <f ca="1">GrpF!$S$11</f>
        <v>6</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Türkiye</v>
      </c>
      <c r="D46" s="336">
        <f ca="1">GrpF!$Q$12</f>
        <v>6</v>
      </c>
      <c r="E46" s="337">
        <f ca="1">GrpF!$R$12</f>
        <v>1</v>
      </c>
      <c r="F46" s="341">
        <f ca="1">GrpF!$S$12</f>
        <v>4</v>
      </c>
      <c r="G46" s="102" t="s">
        <v>36</v>
      </c>
      <c r="H46" s="390">
        <f ca="1">GrpF!$T$12</f>
        <v>3</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Czechia</v>
      </c>
      <c r="D47" s="336">
        <f ca="1">GrpF!$Q$13</f>
        <v>3</v>
      </c>
      <c r="E47" s="337">
        <f ca="1">GrpF!$R$13</f>
        <v>-1</v>
      </c>
      <c r="F47" s="341">
        <f ca="1">GrpF!$S$13</f>
        <v>4</v>
      </c>
      <c r="G47" s="102" t="s">
        <v>36</v>
      </c>
      <c r="H47" s="390">
        <f ca="1">GrpF!$T$13</f>
        <v>5</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Georgia</v>
      </c>
      <c r="D48" s="338">
        <f ca="1">GrpF!$Q$14</f>
        <v>0</v>
      </c>
      <c r="E48" s="339">
        <f ca="1">GrpF!$R$14</f>
        <v>-5</v>
      </c>
      <c r="F48" s="342">
        <f ca="1">GrpF!$S$14</f>
        <v>1</v>
      </c>
      <c r="G48" s="333" t="s">
        <v>36</v>
      </c>
      <c r="H48" s="391">
        <f ca="1">GrpF!$T$14</f>
        <v>6</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0</v>
      </c>
      <c r="F4" s="25">
        <f ca="1">GrpA!S$13</f>
        <v>4</v>
      </c>
      <c r="G4" s="25">
        <f ca="1">GrpA!T$13</f>
        <v>4</v>
      </c>
      <c r="H4" s="25">
        <f ca="1">GrpA!U$13</f>
        <v>1</v>
      </c>
      <c r="I4" s="216">
        <f t="shared" ref="I4:I9" ca="1" si="0">$D4*FactorPts+$E4*FactorGD+$F4*FactorFor+$H4*FactorWins+$L4*FactorFairPlay+$M4*FactorRank</f>
        <v>30000040.001086999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Italy</v>
      </c>
      <c r="D5" s="25">
        <f ca="1">GrpB!Q$13</f>
        <v>3</v>
      </c>
      <c r="E5" s="25">
        <f ca="1">GrpB!R$13</f>
        <v>0</v>
      </c>
      <c r="F5" s="25">
        <f ca="1">GrpB!S$13</f>
        <v>5</v>
      </c>
      <c r="G5" s="25">
        <f ca="1">GrpB!T$13</f>
        <v>5</v>
      </c>
      <c r="H5" s="25">
        <f ca="1">GrpB!U$13</f>
        <v>1</v>
      </c>
      <c r="I5" s="216">
        <f t="shared" ca="1" si="0"/>
        <v>30000050.001081999</v>
      </c>
      <c r="J5" s="25" t="s">
        <v>26</v>
      </c>
      <c r="K5" s="25"/>
      <c r="L5" s="25">
        <f t="shared" ca="1" si="1"/>
        <v>0</v>
      </c>
      <c r="M5" s="25">
        <f ca="1">100-INDEX(Language!$D$5:$D$62,MATCH($C5,Language!$E$5:$E$62,0),1)</f>
        <v>82</v>
      </c>
    </row>
    <row r="6" spans="1:20">
      <c r="A6" s="25"/>
      <c r="B6" s="25" t="s">
        <v>34</v>
      </c>
      <c r="C6" t="str">
        <f ca="1">GrpC!P$13</f>
        <v>Serbia</v>
      </c>
      <c r="D6" s="25">
        <f ca="1">GrpC!Q$13</f>
        <v>2</v>
      </c>
      <c r="E6" s="25">
        <f ca="1">GrpC!R$13</f>
        <v>-2</v>
      </c>
      <c r="F6" s="25">
        <f ca="1">GrpC!S$13</f>
        <v>3</v>
      </c>
      <c r="G6" s="25">
        <f ca="1">GrpC!T$13</f>
        <v>5</v>
      </c>
      <c r="H6" s="25">
        <f ca="1">GrpC!U$13</f>
        <v>0</v>
      </c>
      <c r="I6" s="216">
        <f t="shared" ca="1" si="0"/>
        <v>19998030.000080999</v>
      </c>
      <c r="J6" s="25" t="s">
        <v>27</v>
      </c>
      <c r="K6" s="25"/>
      <c r="L6" s="25">
        <f t="shared" ca="1" si="1"/>
        <v>0</v>
      </c>
      <c r="M6" s="25">
        <f ca="1">100-INDEX(Language!$D$5:$D$62,MATCH($C6,Language!$E$5:$E$62,0),1)</f>
        <v>81</v>
      </c>
    </row>
    <row r="7" spans="1:20">
      <c r="A7" s="25"/>
      <c r="B7" s="25" t="s">
        <v>35</v>
      </c>
      <c r="C7" t="str">
        <f ca="1">GrpD!P$13</f>
        <v>Poland</v>
      </c>
      <c r="D7" s="25">
        <f ca="1">GrpD!Q$13</f>
        <v>1</v>
      </c>
      <c r="E7" s="25">
        <f ca="1">GrpD!R$13</f>
        <v>-2</v>
      </c>
      <c r="F7" s="25">
        <f ca="1">GrpD!S$13</f>
        <v>4</v>
      </c>
      <c r="G7" s="25">
        <f ca="1">GrpD!T$13</f>
        <v>6</v>
      </c>
      <c r="H7" s="25">
        <f ca="1">GrpD!U$13</f>
        <v>0</v>
      </c>
      <c r="I7" s="216">
        <f t="shared" ca="1" si="0"/>
        <v>9998040.0000739992</v>
      </c>
      <c r="J7" s="25" t="s">
        <v>31</v>
      </c>
      <c r="K7" s="25"/>
      <c r="L7" s="25">
        <f t="shared" ca="1" si="1"/>
        <v>0</v>
      </c>
      <c r="M7" s="25">
        <f ca="1">100-INDEX(Language!$D$5:$D$62,MATCH($C7,Language!$E$5:$E$62,0),1)</f>
        <v>74</v>
      </c>
    </row>
    <row r="8" spans="1:20">
      <c r="A8" s="25"/>
      <c r="B8" s="25" t="s">
        <v>504</v>
      </c>
      <c r="C8" t="str">
        <f ca="1">GrpE!P$13</f>
        <v>Slovakia</v>
      </c>
      <c r="D8" s="25">
        <f ca="1">GrpE!Q$13</f>
        <v>2</v>
      </c>
      <c r="E8" s="25">
        <f ca="1">GrpE!R$13</f>
        <v>-2</v>
      </c>
      <c r="F8" s="25">
        <f ca="1">GrpE!S$13</f>
        <v>4</v>
      </c>
      <c r="G8" s="25">
        <f ca="1">GrpE!T$13</f>
        <v>6</v>
      </c>
      <c r="H8" s="25">
        <f ca="1">GrpE!U$13</f>
        <v>0</v>
      </c>
      <c r="I8" s="216">
        <f t="shared" ca="1" si="0"/>
        <v>19998040.000084002</v>
      </c>
      <c r="J8" s="25" t="s">
        <v>28</v>
      </c>
      <c r="K8" s="25"/>
      <c r="L8" s="25">
        <f t="shared" ca="1" si="1"/>
        <v>0</v>
      </c>
      <c r="M8" s="25">
        <f ca="1">100-INDEX(Language!$D$5:$D$62,MATCH($C8,Language!$E$5:$E$62,0),1)</f>
        <v>84</v>
      </c>
    </row>
    <row r="9" spans="1:20">
      <c r="A9" s="25"/>
      <c r="B9" s="25" t="s">
        <v>505</v>
      </c>
      <c r="C9" t="str">
        <f ca="1">GrpF!P$13</f>
        <v>Czechia</v>
      </c>
      <c r="D9" s="25">
        <f ca="1">GrpF!Q$13</f>
        <v>3</v>
      </c>
      <c r="E9" s="25">
        <f ca="1">GrpF!R$13</f>
        <v>-1</v>
      </c>
      <c r="F9" s="25">
        <f ca="1">GrpF!S$13</f>
        <v>4</v>
      </c>
      <c r="G9" s="25">
        <f ca="1">GrpF!T$13</f>
        <v>5</v>
      </c>
      <c r="H9" s="25">
        <f ca="1">GrpF!U$13</f>
        <v>1</v>
      </c>
      <c r="I9" s="216">
        <f t="shared" ca="1" si="0"/>
        <v>29999040.001082998</v>
      </c>
      <c r="J9" s="25" t="s">
        <v>29</v>
      </c>
      <c r="K9" s="25"/>
      <c r="L9" s="25">
        <f t="shared" ca="1" si="1"/>
        <v>0</v>
      </c>
      <c r="M9" s="25">
        <f ca="1">100-INDEX(Language!$D$5:$D$62,MATCH($C9,Language!$E$5:$E$62,0),1)</f>
        <v>83</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Italy</v>
      </c>
      <c r="D11" s="288">
        <f t="shared" ca="1" si="2"/>
        <v>3</v>
      </c>
      <c r="E11" s="269">
        <f t="shared" ca="1" si="2"/>
        <v>0</v>
      </c>
      <c r="F11" s="282">
        <f t="shared" ca="1" si="2"/>
        <v>5</v>
      </c>
      <c r="G11" s="283">
        <f t="shared" ca="1" si="2"/>
        <v>5</v>
      </c>
      <c r="H11" s="283">
        <f t="shared" ca="1" si="2"/>
        <v>1</v>
      </c>
      <c r="I11" s="270">
        <f ca="1">LARGE($I$4:$I$9,ROW($I4)-3)</f>
        <v>30000050.001081999</v>
      </c>
      <c r="J11" s="292" t="str">
        <f ca="1">INDEX(J$4:J$9,MATCH($I11,$I$4:$I$9,0))</f>
        <v>B</v>
      </c>
      <c r="K11" s="291"/>
      <c r="L11" s="269">
        <f t="array" aca="1" ref="L11" ca="1">SUM(IF($J$11:$J$14 &lt; $J11,1))</f>
        <v>1</v>
      </c>
      <c r="M11" s="269" t="str">
        <f ca="1">INDEX($J$11:$J$14,MATCH(ROW()-11,$L$11:$L$14,0))</f>
        <v>A</v>
      </c>
      <c r="N11" s="288">
        <f ca="1">D11</f>
        <v>3</v>
      </c>
      <c r="O11" s="279">
        <f ca="1">F11</f>
        <v>5</v>
      </c>
      <c r="P11" s="261" t="s">
        <v>506</v>
      </c>
      <c r="Q11" s="262">
        <f ca="1">G11</f>
        <v>5</v>
      </c>
      <c r="S11" s="25"/>
      <c r="T11" s="25"/>
    </row>
    <row r="12" spans="1:20">
      <c r="B12" s="271" t="s">
        <v>33</v>
      </c>
      <c r="C12" s="272" t="str">
        <f t="shared" ref="C12:C16" ca="1" si="3">INDEX(C$4:C$9,MATCH($I12,$I$4:$I$9,0))</f>
        <v>Scotland</v>
      </c>
      <c r="D12" s="289">
        <f t="shared" ref="D12:H16" ca="1" si="4">INDEX(D$4:D$9,MATCH($I12,$I$4:$I$9,0))</f>
        <v>3</v>
      </c>
      <c r="E12" s="273">
        <f t="shared" ca="1" si="4"/>
        <v>0</v>
      </c>
      <c r="F12" s="284">
        <f t="shared" ca="1" si="4"/>
        <v>4</v>
      </c>
      <c r="G12" s="285">
        <f t="shared" ca="1" si="4"/>
        <v>4</v>
      </c>
      <c r="H12" s="285">
        <f t="shared" ca="1" si="4"/>
        <v>1</v>
      </c>
      <c r="I12" s="274">
        <f t="shared" ref="I12:I16" ca="1" si="5">LARGE($I$4:$I$9,ROW($I5)-3)</f>
        <v>30000040.001086999</v>
      </c>
      <c r="J12" s="293" t="str">
        <f t="shared" ref="J12:J16" ca="1" si="6">INDEX(J$4:J$9,MATCH($I12,$I$4:$I$9,0))</f>
        <v>A</v>
      </c>
      <c r="K12" s="285"/>
      <c r="L12" s="273">
        <f t="array" aca="1" ref="L12" ca="1">SUM(IF($J$11:$J$14 &lt; $J12,1))</f>
        <v>0</v>
      </c>
      <c r="M12" s="273" t="str">
        <f t="shared" ref="M12:M14" ca="1" si="7">INDEX($J$11:$J$14,MATCH(ROW()-11,$L$11:$L$14,0))</f>
        <v>B</v>
      </c>
      <c r="N12" s="289">
        <f t="shared" ref="N12:N16" ca="1" si="8">D12</f>
        <v>3</v>
      </c>
      <c r="O12" s="280">
        <f t="shared" ref="O12:O16" ca="1" si="9">F12</f>
        <v>4</v>
      </c>
      <c r="P12" s="263" t="s">
        <v>506</v>
      </c>
      <c r="Q12" s="264">
        <f t="shared" ref="Q12:Q16" ca="1" si="10">G12</f>
        <v>4</v>
      </c>
      <c r="S12" s="25"/>
      <c r="T12" s="25"/>
    </row>
    <row r="13" spans="1:20">
      <c r="B13" s="271" t="s">
        <v>34</v>
      </c>
      <c r="C13" s="272" t="str">
        <f t="shared" ca="1" si="3"/>
        <v>Czechia</v>
      </c>
      <c r="D13" s="289">
        <f t="shared" ca="1" si="4"/>
        <v>3</v>
      </c>
      <c r="E13" s="273">
        <f t="shared" ca="1" si="4"/>
        <v>-1</v>
      </c>
      <c r="F13" s="284">
        <f t="shared" ca="1" si="4"/>
        <v>4</v>
      </c>
      <c r="G13" s="285">
        <f t="shared" ca="1" si="4"/>
        <v>5</v>
      </c>
      <c r="H13" s="285">
        <f t="shared" ca="1" si="4"/>
        <v>1</v>
      </c>
      <c r="I13" s="274">
        <f t="shared" ca="1" si="5"/>
        <v>29999040.001082998</v>
      </c>
      <c r="J13" s="293" t="str">
        <f t="shared" ca="1" si="6"/>
        <v>F</v>
      </c>
      <c r="K13" s="285"/>
      <c r="L13" s="273">
        <f t="array" aca="1" ref="L13" ca="1">SUM(IF($J$11:$J$14 &lt; $J13,1))</f>
        <v>3</v>
      </c>
      <c r="M13" s="273" t="str">
        <f t="shared" ca="1" si="7"/>
        <v>E</v>
      </c>
      <c r="N13" s="289">
        <f t="shared" ca="1" si="8"/>
        <v>3</v>
      </c>
      <c r="O13" s="280">
        <f t="shared" ca="1" si="9"/>
        <v>4</v>
      </c>
      <c r="P13" s="263" t="s">
        <v>506</v>
      </c>
      <c r="Q13" s="264">
        <f t="shared" ca="1" si="10"/>
        <v>5</v>
      </c>
      <c r="S13" s="25"/>
      <c r="T13" s="25"/>
    </row>
    <row r="14" spans="1:20">
      <c r="B14" s="271" t="s">
        <v>35</v>
      </c>
      <c r="C14" s="272" t="str">
        <f t="shared" ca="1" si="3"/>
        <v>Slovakia</v>
      </c>
      <c r="D14" s="289">
        <f t="shared" ca="1" si="4"/>
        <v>2</v>
      </c>
      <c r="E14" s="273">
        <f t="shared" ca="1" si="4"/>
        <v>-2</v>
      </c>
      <c r="F14" s="284">
        <f t="shared" ca="1" si="4"/>
        <v>4</v>
      </c>
      <c r="G14" s="285">
        <f t="shared" ca="1" si="4"/>
        <v>6</v>
      </c>
      <c r="H14" s="285">
        <f t="shared" ca="1" si="4"/>
        <v>0</v>
      </c>
      <c r="I14" s="274">
        <f t="shared" ca="1" si="5"/>
        <v>19998040.000084002</v>
      </c>
      <c r="J14" s="293" t="str">
        <f t="shared" ca="1" si="6"/>
        <v>E</v>
      </c>
      <c r="K14" s="285"/>
      <c r="L14" s="273">
        <f t="array" aca="1" ref="L14" ca="1">SUM(IF($J$11:$J$14 &lt; $J14,1))</f>
        <v>2</v>
      </c>
      <c r="M14" s="273" t="str">
        <f t="shared" ca="1" si="7"/>
        <v>F</v>
      </c>
      <c r="N14" s="289">
        <f t="shared" ca="1" si="8"/>
        <v>2</v>
      </c>
      <c r="O14" s="280">
        <f t="shared" ca="1" si="9"/>
        <v>4</v>
      </c>
      <c r="P14" s="263" t="s">
        <v>506</v>
      </c>
      <c r="Q14" s="264">
        <f t="shared" ca="1" si="10"/>
        <v>6</v>
      </c>
      <c r="S14" s="25"/>
      <c r="T14" s="25"/>
    </row>
    <row r="15" spans="1:20">
      <c r="B15" s="271" t="s">
        <v>504</v>
      </c>
      <c r="C15" s="272" t="str">
        <f t="shared" ca="1" si="3"/>
        <v>Serbia</v>
      </c>
      <c r="D15" s="289">
        <f t="shared" ca="1" si="4"/>
        <v>2</v>
      </c>
      <c r="E15" s="273">
        <f t="shared" ca="1" si="4"/>
        <v>-2</v>
      </c>
      <c r="F15" s="284">
        <f t="shared" ca="1" si="4"/>
        <v>3</v>
      </c>
      <c r="G15" s="285">
        <f t="shared" ca="1" si="4"/>
        <v>5</v>
      </c>
      <c r="H15" s="285">
        <f t="shared" ca="1" si="4"/>
        <v>0</v>
      </c>
      <c r="I15" s="274">
        <f t="shared" ca="1" si="5"/>
        <v>19998030.000080999</v>
      </c>
      <c r="J15" s="293" t="str">
        <f t="shared" ca="1" si="6"/>
        <v>C</v>
      </c>
      <c r="K15" s="285"/>
      <c r="L15" s="272"/>
      <c r="M15" s="272"/>
      <c r="N15" s="289">
        <f t="shared" ca="1" si="8"/>
        <v>2</v>
      </c>
      <c r="O15" s="280">
        <f t="shared" ca="1" si="9"/>
        <v>3</v>
      </c>
      <c r="P15" s="263" t="s">
        <v>506</v>
      </c>
      <c r="Q15" s="264">
        <f t="shared" ca="1" si="10"/>
        <v>5</v>
      </c>
    </row>
    <row r="16" spans="1:20" ht="16" thickBot="1">
      <c r="B16" s="275" t="s">
        <v>505</v>
      </c>
      <c r="C16" s="276" t="str">
        <f t="shared" ca="1" si="3"/>
        <v>Poland</v>
      </c>
      <c r="D16" s="290">
        <f t="shared" ca="1" si="4"/>
        <v>1</v>
      </c>
      <c r="E16" s="277">
        <f t="shared" ca="1" si="4"/>
        <v>-2</v>
      </c>
      <c r="F16" s="286">
        <f t="shared" ca="1" si="4"/>
        <v>4</v>
      </c>
      <c r="G16" s="287">
        <f t="shared" ca="1" si="4"/>
        <v>6</v>
      </c>
      <c r="H16" s="287">
        <f t="shared" ca="1" si="4"/>
        <v>0</v>
      </c>
      <c r="I16" s="278">
        <f t="shared" ca="1" si="5"/>
        <v>9998040.0000739992</v>
      </c>
      <c r="J16" s="294" t="str">
        <f t="shared" ca="1" si="6"/>
        <v>D</v>
      </c>
      <c r="K16" s="287"/>
      <c r="L16" s="276"/>
      <c r="M16" s="276"/>
      <c r="N16" s="290">
        <f t="shared" ca="1" si="8"/>
        <v>1</v>
      </c>
      <c r="O16" s="281">
        <f t="shared" ca="1" si="9"/>
        <v>4</v>
      </c>
      <c r="P16" s="265" t="s">
        <v>506</v>
      </c>
      <c r="Q16" s="266">
        <f t="shared" ca="1" si="10"/>
        <v>6</v>
      </c>
    </row>
    <row r="17" spans="4:13" ht="16"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Scotland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Italy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Italy</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Scotland</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3</v>
      </c>
      <c r="S4" s="25">
        <f ca="1">SUMIF($B$4:$B$9,$P4,$E$4:$E$9)+SUMIF($D$4:$D$9,$P4,$G$4:$G$9)</f>
        <v>6</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70153060.002046406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3</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30050040.0010873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30050040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-5</v>
      </c>
      <c r="S6" s="25">
        <f ca="1">SUMIF($B$4:$B$9,$P6,$E$4:$E$9)+SUMIF($D$4:$D$9,$P6,$G$4:$G$9)</f>
        <v>1</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45010.000094200004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7</v>
      </c>
      <c r="R7" s="25">
        <f ca="1">S7-T7</f>
        <v>2</v>
      </c>
      <c r="S7" s="25">
        <f ca="1">SUMIF($B$4:$B$9,$P7,$E$4:$E$9)+SUMIF($D$4:$D$9,$P7,$G$4:$G$9)</f>
        <v>4</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70152040.002080113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7</v>
      </c>
      <c r="R11" s="33">
        <f t="shared" ca="1" si="8"/>
        <v>3</v>
      </c>
      <c r="S11" s="33">
        <f t="shared" ca="1" si="8"/>
        <v>6</v>
      </c>
      <c r="T11" s="33">
        <f t="shared" ca="1" si="8"/>
        <v>3</v>
      </c>
      <c r="U11" s="33">
        <f t="shared" ca="1" si="8"/>
        <v>2</v>
      </c>
      <c r="V11" s="422">
        <f ca="1">LARGE($V$4:$V$7,ROW(A1))</f>
        <v>70153060.002046406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6" thickTop="1">
      <c r="B12" s="25"/>
      <c r="C12" s="25"/>
      <c r="D12" s="25"/>
      <c r="O12" s="32" t="s">
        <v>33</v>
      </c>
      <c r="P12" t="str">
        <f t="shared" ca="1" si="8"/>
        <v>Switzerland</v>
      </c>
      <c r="Q12" s="99">
        <f t="shared" ca="1" si="8"/>
        <v>7</v>
      </c>
      <c r="R12" s="25">
        <f t="shared" ca="1" si="8"/>
        <v>2</v>
      </c>
      <c r="S12" s="25">
        <f t="shared" ca="1" si="8"/>
        <v>4</v>
      </c>
      <c r="T12" s="25">
        <f t="shared" ca="1" si="8"/>
        <v>2</v>
      </c>
      <c r="U12" s="25">
        <f t="shared" ca="1" si="8"/>
        <v>2</v>
      </c>
      <c r="V12" s="423">
        <f ca="1">LARGE($V$4:$V$7,ROW(A2))</f>
        <v>70152040.002080113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0</v>
      </c>
      <c r="S13" s="25">
        <f t="shared" ca="1" si="8"/>
        <v>4</v>
      </c>
      <c r="T13" s="25">
        <f t="shared" ca="1" si="8"/>
        <v>4</v>
      </c>
      <c r="U13" s="25">
        <f t="shared" ca="1" si="8"/>
        <v>1</v>
      </c>
      <c r="V13" s="423">
        <f ca="1">LARGE($V$4:$V$7,ROW(A3))</f>
        <v>30050040.0010873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8"/>
        <v>Hungary</v>
      </c>
      <c r="Q14" s="193">
        <f t="shared" ca="1" si="8"/>
        <v>0</v>
      </c>
      <c r="R14" s="29">
        <f t="shared" ca="1" si="8"/>
        <v>-5</v>
      </c>
      <c r="S14" s="29">
        <f t="shared" ca="1" si="8"/>
        <v>1</v>
      </c>
      <c r="T14" s="29">
        <f t="shared" ca="1" si="8"/>
        <v>6</v>
      </c>
      <c r="U14" s="29">
        <f t="shared" ca="1" si="8"/>
        <v>0</v>
      </c>
      <c r="V14" s="424">
        <f ca="1">LARGE($V$4:$V$7,ROW(A4))</f>
        <v>45010.000094200004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3</v>
      </c>
      <c r="S18" s="25">
        <f ca="1">SUMIFS($E$4:$E$9,$B$4:$B$9,$P18,$D$4:$D$9,"&lt;&gt;"&amp;$P$21)+SUMIFS($G$4:$G$9,$B$4:$B$9,"&lt;&gt;"&amp;$P$21,$D$4:$D$9,$P18)</f>
        <v>5</v>
      </c>
      <c r="T18" s="25">
        <f ca="1">SUMIFS($G$4:$G$9,$B$4:$B$9,$P18,$D$4:$D$9,"&lt;&gt;"&amp;$P$21)+SUMIFS($E$4:$E$9,$B$4:$B$9,"&lt;&gt;"&amp;$P$21,$D$4:$D$9,$P18)</f>
        <v>2</v>
      </c>
      <c r="U18" s="25"/>
      <c r="V18" s="217">
        <f ca="1">Q18*FactorPts+(GDzero+R18)*FactorGD+S18*FactorFor</f>
        <v>60053050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2</v>
      </c>
      <c r="U19" s="25"/>
      <c r="V19" s="217">
        <f ca="1">Q19*FactorPts+(GDzero+R19)*FactorGD+S19*FactorFor</f>
        <v>30051030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-4</v>
      </c>
      <c r="S20" s="25">
        <f ca="1">SUMIFS($E$4:$E$9,$B$4:$B$9,$P20,$D$4:$D$9,"&lt;&gt;"&amp;$P$21)+SUMIFS($G$4:$G$9,$B$4:$B$9,"&lt;&gt;"&amp;$P$21,$D$4:$D$9,$P20)</f>
        <v>1</v>
      </c>
      <c r="T20" s="25">
        <f ca="1">SUMIFS($G$4:$G$9,$B$4:$B$9,$P20,$D$4:$D$9,"&lt;&gt;"&amp;$P$21)+SUMIFS($E$4:$E$9,$B$4:$B$9,"&lt;&gt;"&amp;$P$21,$D$4:$D$9,$P20)</f>
        <v>5</v>
      </c>
      <c r="U20" s="25"/>
      <c r="V20" s="217">
        <f ca="1">Q20*FactorPts+(GDzero+R20)*FactorGD+S20*FactorFor</f>
        <v>46010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0</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1</v>
      </c>
      <c r="S23" s="25">
        <f ca="1">SUMIFS($E$4:$E$9,$B$4:$B$9,$P23,$D$4:$D$9,"&lt;&gt;"&amp;$P$26)+SUMIFS($G$4:$G$9,$B$4:$B$9,"&lt;&gt;"&amp;$P$26,$D$4:$D$9,$P23)</f>
        <v>3</v>
      </c>
      <c r="T23" s="25">
        <f ca="1">SUMIFS($G$4:$G$9,$B$4:$B$9,$P23,$D$4:$D$9,"&lt;&gt;"&amp;$P$26)+SUMIFS($E$4:$E$9,$B$4:$B$9,"&lt;&gt;"&amp;$P$26,$D$4:$D$9,$P23)</f>
        <v>2</v>
      </c>
      <c r="U23" s="25"/>
      <c r="V23" s="217">
        <f ca="1">Q23*FactorPts+(GDzero+R23)*FactorGD+S23*FactorFor</f>
        <v>40051030</v>
      </c>
      <c r="W23" s="25">
        <f ca="1">RANK(V23,V$23:V$25,1)</f>
        <v>2</v>
      </c>
      <c r="X23" s="25">
        <f ca="1">IF(AND($Q$4=$Q$5,$Q$4=$Q$7,$Q$4&lt;&gt;$Q$6),W23,0)</f>
        <v>0</v>
      </c>
      <c r="Y23" s="25">
        <f ca="1">IF(AND(V23=V24,V23&lt;&gt;V25),IF(AA23&gt;AA24,3,IF(AA23=AA24,1,0)),IF(AND(V23=V25,V23&lt;&gt;V24),IF(AB23&gt;AB25,3,IF(AB23=AB25,1,0)),""))</f>
        <v>1</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-2</v>
      </c>
      <c r="S24" s="25">
        <f ca="1">SUMIFS($E$4:$E$9,$B$4:$B$9,$P24,$D$4:$D$9,"&lt;&gt;"&amp;$P$26)+SUMIFS($G$4:$G$9,$B$4:$B$9,"&lt;&gt;"&amp;$P$26,$D$4:$D$9,$P24)</f>
        <v>2</v>
      </c>
      <c r="T24" s="25">
        <f ca="1">SUMIFS($G$4:$G$9,$B$4:$B$9,$P24,$D$4:$D$9,"&lt;&gt;"&amp;$P$26)+SUMIFS($E$4:$E$9,$B$4:$B$9,"&lt;&gt;"&amp;$P$26,$D$4:$D$9,$P24)</f>
        <v>4</v>
      </c>
      <c r="U24" s="25"/>
      <c r="V24" s="217">
        <f ca="1">Q24*FactorPts+(GDzero+R24)*FactorGD+S24*FactorFor</f>
        <v>48020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2</v>
      </c>
      <c r="X25" s="25">
        <f ca="1">IF(AND($Q$4=$Q$5,$Q$4=$Q$7,$Q$4&lt;&gt;$Q$6),W25,0)</f>
        <v>0</v>
      </c>
      <c r="Y25" s="25">
        <f ca="1">IF(AND(V25=V23,V25&lt;&gt;V24),IF(AB25&gt;AB23,3,IF(AB25=AB23,1,0)),IF(AND(V25=V24,V25&lt;&gt;V23),IF(AC25&gt;AC24,3,IF(AC25=AC24,1,0)),""))</f>
        <v>1</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6</v>
      </c>
      <c r="R35" s="25">
        <f ca="1">S35-T35</f>
        <v>2</v>
      </c>
      <c r="S35" s="25">
        <f ca="1">SUMIFS($E$4:$E$9,$B$4:$B$9,$P35,$D$4:$D$9,"&lt;&gt;"&amp;$P$36)+SUMIFS($G$4:$G$9,$B$4:$B$9,"&lt;&gt;"&amp;$P$36,$D$4:$D$9,$P35)</f>
        <v>3</v>
      </c>
      <c r="T35" s="25">
        <f ca="1">SUMIFS($G$4:$G$9,$B$4:$B$9,$P35,$D$4:$D$9,"&lt;&gt;"&amp;$P$36)+SUMIFS($E$4:$E$9,$B$4:$B$9,"&lt;&gt;"&amp;$P$36,$D$4:$D$9,$P35)</f>
        <v>1</v>
      </c>
      <c r="U35" s="25"/>
      <c r="V35" s="217">
        <f ca="1">Q35*FactorPts+(GDzero+R35)*FactorGD+S35*FactorFor</f>
        <v>60052030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5</v>
      </c>
      <c r="S4" s="25">
        <f ca="1">SUMIF($B$4:$B$9,$P4,$E$4:$E$9)+SUMIF($D$4:$D$9,$P4,$G$4:$G$9)</f>
        <v>8</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90055080.003097415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90055080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6</v>
      </c>
      <c r="R5" s="25">
        <f ca="1">S5-T5</f>
        <v>1</v>
      </c>
      <c r="S5" s="25">
        <f ca="1">SUMIF($B$4:$B$9,$P5,$E$4:$E$9)+SUMIF($D$4:$D$9,$P5,$G$4:$G$9)</f>
        <v>4</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60051040.002086297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3</v>
      </c>
      <c r="R6" s="25">
        <f ca="1">S6-T6</f>
        <v>0</v>
      </c>
      <c r="S6" s="25">
        <f ca="1">SUMIF($B$4:$B$9,$P6,$E$4:$E$9)+SUMIF($D$4:$D$9,$P6,$G$4:$G$9)</f>
        <v>5</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30050050.001082201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30050050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2</v>
      </c>
      <c r="H7" s="25">
        <f t="shared" ca="1" si="0"/>
        <v>3</v>
      </c>
      <c r="I7" s="25">
        <f t="shared" ca="1" si="1"/>
        <v>0</v>
      </c>
      <c r="L7" s="5"/>
      <c r="M7" s="25">
        <f t="shared" ca="1" si="2"/>
        <v>1</v>
      </c>
      <c r="N7" s="25"/>
      <c r="O7" s="25" t="s">
        <v>35</v>
      </c>
      <c r="P7" s="37" t="str">
        <f>VLOOKUP($Q$1&amp;ROW($A4),Groups!$B$7:$D$35,3,0)</f>
        <v>Albania</v>
      </c>
      <c r="Q7" s="25">
        <f t="shared" ca="1" si="3"/>
        <v>0</v>
      </c>
      <c r="R7" s="25">
        <f ca="1">S7-T7</f>
        <v>-6</v>
      </c>
      <c r="S7" s="25">
        <f ca="1">SUMIF($B$4:$B$9,$P7,$E$4:$E$9)+SUMIF($D$4:$D$9,$P7,$G$4:$G$9)</f>
        <v>0</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44000.000090100002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44000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9</v>
      </c>
      <c r="R11" s="33">
        <f t="shared" ca="1" si="8"/>
        <v>5</v>
      </c>
      <c r="S11" s="33">
        <f t="shared" ca="1" si="8"/>
        <v>8</v>
      </c>
      <c r="T11" s="33">
        <f t="shared" ca="1" si="8"/>
        <v>3</v>
      </c>
      <c r="U11" s="33">
        <f t="shared" ca="1" si="8"/>
        <v>3</v>
      </c>
      <c r="V11" s="422">
        <f ca="1">LARGE($V$4:$V$7,ROW(A1))</f>
        <v>90055080.003097415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Croatia</v>
      </c>
      <c r="Q12" s="99">
        <f t="shared" ca="1" si="8"/>
        <v>6</v>
      </c>
      <c r="R12" s="25">
        <f t="shared" ca="1" si="8"/>
        <v>1</v>
      </c>
      <c r="S12" s="25">
        <f t="shared" ca="1" si="8"/>
        <v>4</v>
      </c>
      <c r="T12" s="25">
        <f t="shared" ca="1" si="8"/>
        <v>3</v>
      </c>
      <c r="U12" s="25">
        <f t="shared" ca="1" si="8"/>
        <v>2</v>
      </c>
      <c r="V12" s="423">
        <f ca="1">LARGE($V$4:$V$7,ROW(A2))</f>
        <v>60051040.002086297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3</v>
      </c>
      <c r="R13" s="25">
        <f t="shared" ca="1" si="11"/>
        <v>0</v>
      </c>
      <c r="S13" s="25">
        <f t="shared" ca="1" si="8"/>
        <v>5</v>
      </c>
      <c r="T13" s="25">
        <f t="shared" ca="1" si="8"/>
        <v>5</v>
      </c>
      <c r="U13" s="25">
        <f t="shared" ca="1" si="11"/>
        <v>1</v>
      </c>
      <c r="V13" s="423">
        <f ca="1">LARGE($V$4:$V$7,ROW(A3))</f>
        <v>30050050.001082201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-6</v>
      </c>
      <c r="S14" s="29">
        <f t="shared" ca="1" si="8"/>
        <v>0</v>
      </c>
      <c r="T14" s="29">
        <f t="shared" ca="1" si="8"/>
        <v>6</v>
      </c>
      <c r="U14" s="29">
        <f t="shared" ca="1" si="11"/>
        <v>0</v>
      </c>
      <c r="V14" s="424">
        <f ca="1">LARGE($V$4:$V$7,ROW(A4))</f>
        <v>44000.000090100002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5</v>
      </c>
      <c r="T18" s="25">
        <f ca="1">SUMIFS($G$4:$G$9,$B$4:$B$9,$P18,$D$4:$D$9,"&lt;&gt;"&amp;$P$21)+SUMIFS($E$4:$E$9,$B$4:$B$9,"&lt;&gt;"&amp;$P$21,$D$4:$D$9,$P18)</f>
        <v>3</v>
      </c>
      <c r="U18" s="25"/>
      <c r="V18" s="217">
        <f ca="1">Q18*FactorPts+(GDzero+R18)*FactorGD+S18*FactorFor</f>
        <v>60052050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-2</v>
      </c>
      <c r="S20" s="25">
        <f ca="1">SUMIFS($E$4:$E$9,$B$4:$B$9,$P20,$D$4:$D$9,"&lt;&gt;"&amp;$P$21)+SUMIFS($G$4:$G$9,$B$4:$B$9,"&lt;&gt;"&amp;$P$21,$D$4:$D$9,$P20)</f>
        <v>3</v>
      </c>
      <c r="T20" s="25">
        <f ca="1">SUMIFS($G$4:$G$9,$B$4:$B$9,$P20,$D$4:$D$9,"&lt;&gt;"&amp;$P$21)+SUMIFS($E$4:$E$9,$B$4:$B$9,"&lt;&gt;"&amp;$P$21,$D$4:$D$9,$P20)</f>
        <v>5</v>
      </c>
      <c r="U20" s="25"/>
      <c r="V20" s="217">
        <f ca="1">Q20*FactorPts+(GDzero+R20)*FactorGD+S20*FactorFor</f>
        <v>48030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-4</v>
      </c>
      <c r="S25" s="25">
        <f ca="1">SUMIFS($E$4:$E$9,$B$4:$B$9,$P25,$D$4:$D$9,"&lt;&gt;"&amp;$P$26)+SUMIFS($G$4:$G$9,$B$4:$B$9,"&lt;&gt;"&amp;$P$26,$D$4:$D$9,$P25)</f>
        <v>0</v>
      </c>
      <c r="T25" s="25">
        <f ca="1">SUMIFS($G$4:$G$9,$B$4:$B$9,$P25,$D$4:$D$9,"&lt;&gt;"&amp;$P$26)+SUMIFS($E$4:$E$9,$B$4:$B$9,"&lt;&gt;"&amp;$P$26,$D$4:$D$9,$P25)</f>
        <v>4</v>
      </c>
      <c r="U25" s="25"/>
      <c r="V25" s="217">
        <f ca="1">Q25*FactorPts+(GDzero+R25)*FactorGD+S25*FactorFor</f>
        <v>46000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4</v>
      </c>
      <c r="T29" s="25">
        <f ca="1">SUMIFS($G$4:$G$9,$B$4:$B$9,$P29,$D$4:$D$9,"&lt;&gt;"&amp;$P$31)+SUMIFS($E$4:$E$9,$B$4:$B$9,"&lt;&gt;"&amp;$P$31,$D$4:$D$9,$P29)</f>
        <v>3</v>
      </c>
      <c r="U29" s="25"/>
      <c r="V29" s="217">
        <f ca="1">Q29*FactorPts+(GDzero+R29)*FactorGD+S29*FactorFor</f>
        <v>30051040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2</v>
      </c>
      <c r="S33" s="25">
        <f ca="1">SUMIFS($E$4:$E$9,$B$4:$B$9,$P33,$D$4:$D$9,"&lt;&gt;"&amp;$P$36)+SUMIFS($G$4:$G$9,$B$4:$B$9,"&lt;&gt;"&amp;$P$36,$D$4:$D$9,$P33)</f>
        <v>3</v>
      </c>
      <c r="T33" s="25">
        <f ca="1">SUMIFS($G$4:$G$9,$B$4:$B$9,$P33,$D$4:$D$9,"&lt;&gt;"&amp;$P$36)+SUMIFS($E$4:$E$9,$B$4:$B$9,"&lt;&gt;"&amp;$P$36,$D$4:$D$9,$P33)</f>
        <v>1</v>
      </c>
      <c r="U33" s="25"/>
      <c r="V33" s="217">
        <f ca="1">Q33*FactorPts+(GDzero+R33)*FactorGD+S33*FactorFor</f>
        <v>60052030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3</v>
      </c>
      <c r="T34" s="25">
        <f ca="1">SUMIFS($G$4:$G$9,$B$4:$B$9,$P34,$D$4:$D$9,"&lt;&gt;"&amp;$P$36)+SUMIFS($E$4:$E$9,$B$4:$B$9,"&lt;&gt;"&amp;$P$36,$D$4:$D$9,$P34)</f>
        <v>2</v>
      </c>
      <c r="U34" s="25"/>
      <c r="V34" s="217">
        <f ca="1">Q34*FactorPts+(GDzero+R34)*FactorGD+S34*FactorFor</f>
        <v>30051030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1</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10047010.0000854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40050030.001091301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20048030.0000812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5</v>
      </c>
      <c r="S7" s="25">
        <f ca="1">SUMIF($B$4:$B$9,$P7,$E$4:$E$9)+SUMIF($D$4:$D$9,$P7,$G$4:$G$9)</f>
        <v>7</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90055070.003095105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5</v>
      </c>
      <c r="S11" s="33">
        <f t="shared" ca="1" si="8"/>
        <v>7</v>
      </c>
      <c r="T11" s="33">
        <f t="shared" ca="1" si="8"/>
        <v>2</v>
      </c>
      <c r="U11" s="33">
        <f t="shared" ca="1" si="8"/>
        <v>3</v>
      </c>
      <c r="V11" s="422">
        <f ca="1">LARGE($V$4:$V$7,ROW(A1))</f>
        <v>90055070.003095105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Denmark</v>
      </c>
      <c r="Q12" s="99">
        <f t="shared" ca="1" si="8"/>
        <v>4</v>
      </c>
      <c r="R12" s="25">
        <f t="shared" ca="1" si="8"/>
        <v>0</v>
      </c>
      <c r="S12" s="25">
        <f t="shared" ca="1" si="8"/>
        <v>3</v>
      </c>
      <c r="T12" s="25">
        <f t="shared" ca="1" si="8"/>
        <v>3</v>
      </c>
      <c r="U12" s="25">
        <f t="shared" ca="1" si="8"/>
        <v>1</v>
      </c>
      <c r="V12" s="423">
        <f ca="1">LARGE($V$4:$V$7,ROW(A2))</f>
        <v>40050030.001091301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2</v>
      </c>
      <c r="R13" s="25">
        <f t="shared" ca="1" si="11"/>
        <v>-2</v>
      </c>
      <c r="S13" s="25">
        <f t="shared" ca="1" si="8"/>
        <v>3</v>
      </c>
      <c r="T13" s="25">
        <f t="shared" ca="1" si="8"/>
        <v>5</v>
      </c>
      <c r="U13" s="25">
        <f t="shared" ca="1" si="11"/>
        <v>0</v>
      </c>
      <c r="V13" s="423">
        <f ca="1">LARGE($V$4:$V$7,ROW(A3))</f>
        <v>20048030.0000812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Slovenia</v>
      </c>
      <c r="Q14" s="193">
        <f t="shared" ca="1" si="11"/>
        <v>1</v>
      </c>
      <c r="R14" s="29">
        <f t="shared" ca="1" si="11"/>
        <v>-3</v>
      </c>
      <c r="S14" s="29">
        <f t="shared" ca="1" si="8"/>
        <v>1</v>
      </c>
      <c r="T14" s="29">
        <f t="shared" ca="1" si="8"/>
        <v>4</v>
      </c>
      <c r="U14" s="29">
        <f t="shared" ca="1" si="11"/>
        <v>0</v>
      </c>
      <c r="V14" s="424">
        <f ca="1">LARGE($V$4:$V$7,ROW(A4))</f>
        <v>10047010.0000854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1</v>
      </c>
      <c r="T18" s="25">
        <f ca="1">SUMIFS($G$4:$G$9,$B$4:$B$9,$P18,$D$4:$D$9,"&lt;&gt;"&amp;$P$21)+SUMIFS($E$4:$E$9,$B$4:$B$9,"&lt;&gt;"&amp;$P$21,$D$4:$D$9,$P18)</f>
        <v>2</v>
      </c>
      <c r="U18" s="25"/>
      <c r="V18" s="217">
        <f ca="1">Q18*FactorPts+(GDzero+R18)*FactorGD+S18*FactorFor</f>
        <v>10049010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2</v>
      </c>
      <c r="T20" s="25">
        <f ca="1">SUMIFS($G$4:$G$9,$B$4:$B$9,$P20,$D$4:$D$9,"&lt;&gt;"&amp;$P$21)+SUMIFS($E$4:$E$9,$B$4:$B$9,"&lt;&gt;"&amp;$P$21,$D$4:$D$9,$P20)</f>
        <v>2</v>
      </c>
      <c r="U20" s="25"/>
      <c r="V20" s="217">
        <f ca="1">Q20*FactorPts+(GDzero+R20)*FactorGD+S20*FactorFor</f>
        <v>20050020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2</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0</v>
      </c>
      <c r="T23" s="25">
        <f ca="1">SUMIFS($G$4:$G$9,$B$4:$B$9,$P23,$D$4:$D$9,"&lt;&gt;"&amp;$P$26)+SUMIFS($E$4:$E$9,$B$4:$B$9,"&lt;&gt;"&amp;$P$26,$D$4:$D$9,$P23)</f>
        <v>3</v>
      </c>
      <c r="U23" s="25"/>
      <c r="V23" s="217">
        <f ca="1">Q23*FactorPts+(GDzero+R23)*FactorGD+S23*FactorFor</f>
        <v>47000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5</v>
      </c>
      <c r="T30" s="25">
        <f ca="1">SUMIFS($G$4:$G$9,$B$4:$B$9,$P30,$D$4:$D$9,"&lt;&gt;"&amp;$P$31)+SUMIFS($E$4:$E$9,$B$4:$B$9,"&lt;&gt;"&amp;$P$31,$D$4:$D$9,$P30)</f>
        <v>1</v>
      </c>
      <c r="U30" s="25"/>
      <c r="V30" s="217">
        <f ca="1">Q30*FactorPts+(GDzero+R30)*FactorGD+S30*FactorFor</f>
        <v>60054050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-2</v>
      </c>
      <c r="S34" s="25">
        <f ca="1">SUMIFS($E$4:$E$9,$B$4:$B$9,$P34,$D$4:$D$9,"&lt;&gt;"&amp;$P$36)+SUMIFS($G$4:$G$9,$B$4:$B$9,"&lt;&gt;"&amp;$P$36,$D$4:$D$9,$P34)</f>
        <v>2</v>
      </c>
      <c r="T34" s="25">
        <f ca="1">SUMIFS($G$4:$G$9,$B$4:$B$9,$P34,$D$4:$D$9,"&lt;&gt;"&amp;$P$36)+SUMIFS($E$4:$E$9,$B$4:$B$9,"&lt;&gt;"&amp;$P$36,$D$4:$D$9,$P34)</f>
        <v>4</v>
      </c>
      <c r="U34" s="25"/>
      <c r="V34" s="217">
        <f ca="1">Q34*FactorPts+(GDzero+R34)*FactorGD+S34*FactorFor</f>
        <v>10048020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-2</v>
      </c>
      <c r="S4" s="25">
        <f ca="1">SUMIF($B$4:$B$9,$P4,$E$4:$E$9)+SUMIF($D$4:$D$9,$P4,$G$4:$G$9)</f>
        <v>4</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10148040.0000744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10048040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4</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60051040.002088293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60051040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10147030.0000892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France</v>
      </c>
      <c r="Q7" s="25">
        <f t="shared" ca="1" si="3"/>
        <v>9</v>
      </c>
      <c r="R7" s="25">
        <f ca="1">S7-T7</f>
        <v>4</v>
      </c>
      <c r="S7" s="25">
        <f ca="1">SUMIF($B$4:$B$9,$P7,$E$4:$E$9)+SUMIF($D$4:$D$9,$P7,$G$4:$G$9)</f>
        <v>7</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90054070.003098115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90054070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2</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France</v>
      </c>
      <c r="Q11" s="192">
        <f t="shared" ca="1" si="8"/>
        <v>9</v>
      </c>
      <c r="R11" s="33">
        <f t="shared" ca="1" si="8"/>
        <v>4</v>
      </c>
      <c r="S11" s="33">
        <f t="shared" ca="1" si="8"/>
        <v>7</v>
      </c>
      <c r="T11" s="33">
        <f t="shared" ca="1" si="8"/>
        <v>3</v>
      </c>
      <c r="U11" s="33">
        <f t="shared" ca="1" si="8"/>
        <v>3</v>
      </c>
      <c r="V11" s="422">
        <f ca="1">LARGE($V$4:$V$7,ROW(A1))</f>
        <v>90054070.003098115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Netherlands</v>
      </c>
      <c r="Q12" s="99">
        <f t="shared" ca="1" si="8"/>
        <v>6</v>
      </c>
      <c r="R12" s="25">
        <f t="shared" ca="1" si="8"/>
        <v>1</v>
      </c>
      <c r="S12" s="25">
        <f t="shared" ca="1" si="8"/>
        <v>4</v>
      </c>
      <c r="T12" s="25">
        <f t="shared" ca="1" si="8"/>
        <v>3</v>
      </c>
      <c r="U12" s="25">
        <f t="shared" ca="1" si="8"/>
        <v>2</v>
      </c>
      <c r="V12" s="423">
        <f ca="1">LARGE($V$4:$V$7,ROW(A2))</f>
        <v>60051040.002088293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1</v>
      </c>
      <c r="R13" s="25">
        <f t="shared" ca="1" si="11"/>
        <v>-2</v>
      </c>
      <c r="S13" s="25">
        <f t="shared" ca="1" si="8"/>
        <v>4</v>
      </c>
      <c r="T13" s="25">
        <f t="shared" ca="1" si="8"/>
        <v>6</v>
      </c>
      <c r="U13" s="25">
        <f t="shared" ca="1" si="11"/>
        <v>0</v>
      </c>
      <c r="V13" s="423">
        <f ca="1">LARGE($V$4:$V$7,ROW(A3))</f>
        <v>10148040.0000744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Austria</v>
      </c>
      <c r="Q14" s="193">
        <f t="shared" ca="1" si="11"/>
        <v>1</v>
      </c>
      <c r="R14" s="29">
        <f t="shared" ca="1" si="11"/>
        <v>-3</v>
      </c>
      <c r="S14" s="29">
        <f t="shared" ca="1" si="8"/>
        <v>3</v>
      </c>
      <c r="T14" s="29">
        <f t="shared" ca="1" si="8"/>
        <v>6</v>
      </c>
      <c r="U14" s="29">
        <f t="shared" ca="1" si="11"/>
        <v>0</v>
      </c>
      <c r="V14" s="424">
        <f ca="1">LARGE($V$4:$V$7,ROW(A4))</f>
        <v>10147030.0000892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f ca="1">IF(AND(V18=V19,V18&lt;&gt;V20),IF(AA18&gt;AA19,3,IF(AA18=AA19,1,0)),IF(AND(V18=V20,V18&lt;&gt;V19),IF(AB18&gt;AB20,3,IF(AB18=AB20,1,0)),""))</f>
        <v>1</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3</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-2</v>
      </c>
      <c r="S23" s="25">
        <f ca="1">SUMIFS($E$4:$E$9,$B$4:$B$9,$P23,$D$4:$D$9,"&lt;&gt;"&amp;$P$26)+SUMIFS($G$4:$G$9,$B$4:$B$9,"&lt;&gt;"&amp;$P$26,$D$4:$D$9,$P23)</f>
        <v>3</v>
      </c>
      <c r="T23" s="25">
        <f ca="1">SUMIFS($G$4:$G$9,$B$4:$B$9,$P23,$D$4:$D$9,"&lt;&gt;"&amp;$P$26)+SUMIFS($E$4:$E$9,$B$4:$B$9,"&lt;&gt;"&amp;$P$26,$D$4:$D$9,$P23)</f>
        <v>5</v>
      </c>
      <c r="U23" s="25"/>
      <c r="V23" s="217">
        <f ca="1">Q23*FactorPts+(GDzero+R23)*FactorGD+S23*FactorFor</f>
        <v>48030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2</v>
      </c>
      <c r="S25" s="25">
        <f ca="1">SUMIFS($E$4:$E$9,$B$4:$B$9,$P25,$D$4:$D$9,"&lt;&gt;"&amp;$P$26)+SUMIFS($G$4:$G$9,$B$4:$B$9,"&lt;&gt;"&amp;$P$26,$D$4:$D$9,$P25)</f>
        <v>4</v>
      </c>
      <c r="T25" s="25">
        <f ca="1">SUMIFS($G$4:$G$9,$B$4:$B$9,$P25,$D$4:$D$9,"&lt;&gt;"&amp;$P$26)+SUMIFS($E$4:$E$9,$B$4:$B$9,"&lt;&gt;"&amp;$P$26,$D$4:$D$9,$P25)</f>
        <v>2</v>
      </c>
      <c r="U25" s="25"/>
      <c r="V25" s="217">
        <f ca="1">Q25*FactorPts+(GDzero+R25)*FactorGD+S25*FactorFor</f>
        <v>60052040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-1</v>
      </c>
      <c r="S28" s="25">
        <f ca="1">SUMIFS($E$4:$E$9,$B$4:$B$9,$P28,$D$4:$D$9,"&lt;&gt;"&amp;$P$31)+SUMIFS($G$4:$G$9,$B$4:$B$9,"&lt;&gt;"&amp;$P$31,$D$4:$D$9,$P28)</f>
        <v>3</v>
      </c>
      <c r="T28" s="25">
        <f ca="1">SUMIFS($G$4:$G$9,$B$4:$B$9,$P28,$D$4:$D$9,"&lt;&gt;"&amp;$P$31)+SUMIFS($E$4:$E$9,$B$4:$B$9,"&lt;&gt;"&amp;$P$31,$D$4:$D$9,$P28)</f>
        <v>4</v>
      </c>
      <c r="U28" s="25"/>
      <c r="V28" s="217">
        <f ca="1">Q28*FactorPts+(GDzero+R28)*FactorGD+S28*FactorFor</f>
        <v>10049030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6</v>
      </c>
      <c r="T30" s="25">
        <f ca="1">SUMIFS($G$4:$G$9,$B$4:$B$9,$P30,$D$4:$D$9,"&lt;&gt;"&amp;$P$31)+SUMIFS($E$4:$E$9,$B$4:$B$9,"&lt;&gt;"&amp;$P$31,$D$4:$D$9,$P30)</f>
        <v>3</v>
      </c>
      <c r="U30" s="25"/>
      <c r="V30" s="217">
        <f ca="1">Q30*FactorPts+(GDzero+R30)*FactorGD+S30*FactorFor</f>
        <v>60053060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2</v>
      </c>
      <c r="T34" s="25">
        <f ca="1">SUMIFS($G$4:$G$9,$B$4:$B$9,$P34,$D$4:$D$9,"&lt;&gt;"&amp;$P$36)+SUMIFS($E$4:$E$9,$B$4:$B$9,"&lt;&gt;"&amp;$P$36,$D$4:$D$9,$P34)</f>
        <v>5</v>
      </c>
      <c r="U34" s="25"/>
      <c r="V34" s="217">
        <f ca="1">Q34*FactorPts+(GDzero+R34)*FactorGD+S34*FactorFor</f>
        <v>47020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4</v>
      </c>
      <c r="S4" s="25">
        <f ca="1">SUMIF($B$4:$B$9,$P4,$E$4:$E$9)+SUMIF($D$4:$D$9,$P4,$G$4:$G$9)</f>
        <v>6</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90054060.003096402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90054060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4</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20048040.000084303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20048040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10048030.000092199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10048030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40050040.001079097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4</v>
      </c>
      <c r="S11" s="33">
        <f t="shared" ca="1" si="8"/>
        <v>6</v>
      </c>
      <c r="T11" s="33">
        <f t="shared" ca="1" si="8"/>
        <v>2</v>
      </c>
      <c r="U11" s="33">
        <f t="shared" ca="1" si="8"/>
        <v>3</v>
      </c>
      <c r="V11" s="422">
        <f ca="1">LARGE($V$4:$V$7,ROW(A1))</f>
        <v>90054060.003096402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Ukraine</v>
      </c>
      <c r="Q12" s="99">
        <f t="shared" ca="1" si="8"/>
        <v>4</v>
      </c>
      <c r="R12" s="25">
        <f t="shared" ca="1" si="8"/>
        <v>0</v>
      </c>
      <c r="S12" s="25">
        <f t="shared" ca="1" si="8"/>
        <v>4</v>
      </c>
      <c r="T12" s="25">
        <f t="shared" ca="1" si="8"/>
        <v>4</v>
      </c>
      <c r="U12" s="25">
        <f t="shared" ca="1" si="8"/>
        <v>1</v>
      </c>
      <c r="V12" s="423">
        <f ca="1">LARGE($V$4:$V$7,ROW(A2))</f>
        <v>40050040.001079097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-2</v>
      </c>
      <c r="S13" s="25">
        <f t="shared" ca="1" si="8"/>
        <v>4</v>
      </c>
      <c r="T13" s="25">
        <f t="shared" ca="1" si="8"/>
        <v>6</v>
      </c>
      <c r="U13" s="25">
        <f t="shared" ca="1" si="11"/>
        <v>0</v>
      </c>
      <c r="V13" s="423">
        <f ca="1">LARGE($V$4:$V$7,ROW(A3))</f>
        <v>20048040.000084303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1</v>
      </c>
      <c r="R14" s="29">
        <f t="shared" ca="1" si="11"/>
        <v>-2</v>
      </c>
      <c r="S14" s="29">
        <f t="shared" ca="1" si="8"/>
        <v>3</v>
      </c>
      <c r="T14" s="29">
        <f t="shared" ca="1" si="8"/>
        <v>5</v>
      </c>
      <c r="U14" s="29">
        <f t="shared" ca="1" si="11"/>
        <v>0</v>
      </c>
      <c r="V14" s="424">
        <f ca="1">LARGE($V$4:$V$7,ROW(A4))</f>
        <v>10048030.000092199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3</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3</v>
      </c>
      <c r="S18" s="25">
        <f ca="1">SUMIFS($E$4:$E$9,$B$4:$B$9,$P18,$D$4:$D$9,"&lt;&gt;"&amp;$P$21)+SUMIFS($G$4:$G$9,$B$4:$B$9,"&lt;&gt;"&amp;$P$21,$D$4:$D$9,$P18)</f>
        <v>4</v>
      </c>
      <c r="T18" s="25">
        <f ca="1">SUMIFS($G$4:$G$9,$B$4:$B$9,$P18,$D$4:$D$9,"&lt;&gt;"&amp;$P$21)+SUMIFS($E$4:$E$9,$B$4:$B$9,"&lt;&gt;"&amp;$P$21,$D$4:$D$9,$P18)</f>
        <v>1</v>
      </c>
      <c r="U18" s="25"/>
      <c r="V18" s="217">
        <f ca="1">Q18*FactorPts+(GDzero+R18)*FactorGD+S18*FactorFor</f>
        <v>60053040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3</v>
      </c>
      <c r="T19" s="25">
        <f ca="1">SUMIFS($G$4:$G$9,$B$4:$B$9,$P19,$D$4:$D$9,"&lt;&gt;"&amp;$P$21)+SUMIFS($E$4:$E$9,$B$4:$B$9,"&lt;&gt;"&amp;$P$21,$D$4:$D$9,$P19)</f>
        <v>5</v>
      </c>
      <c r="U19" s="25"/>
      <c r="V19" s="217">
        <f ca="1">Q19*FactorPts+(GDzero+R19)*FactorGD+S19*FactorFor</f>
        <v>10048030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2</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2</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2</v>
      </c>
      <c r="S28" s="25">
        <f ca="1">SUMIFS($E$4:$E$9,$B$4:$B$9,$P28,$D$4:$D$9,"&lt;&gt;"&amp;$P$31)+SUMIFS($G$4:$G$9,$B$4:$B$9,"&lt;&gt;"&amp;$P$31,$D$4:$D$9,$P28)</f>
        <v>3</v>
      </c>
      <c r="T28" s="25">
        <f ca="1">SUMIFS($G$4:$G$9,$B$4:$B$9,$P28,$D$4:$D$9,"&lt;&gt;"&amp;$P$31)+SUMIFS($E$4:$E$9,$B$4:$B$9,"&lt;&gt;"&amp;$P$31,$D$4:$D$9,$P28)</f>
        <v>1</v>
      </c>
      <c r="U28" s="25"/>
      <c r="V28" s="217">
        <f ca="1">Q28*FactorPts+(GDzero+R28)*FactorGD+S28*FactorFor</f>
        <v>60052030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3</v>
      </c>
      <c r="T33" s="25">
        <f ca="1">SUMIFS($G$4:$G$9,$B$4:$B$9,$P33,$D$4:$D$9,"&lt;&gt;"&amp;$P$36)+SUMIFS($E$4:$E$9,$B$4:$B$9,"&lt;&gt;"&amp;$P$36,$D$4:$D$9,$P33)</f>
        <v>3</v>
      </c>
      <c r="U33" s="25"/>
      <c r="V33" s="217">
        <f ca="1">Q33*FactorPts+(GDzero+R33)*FactorGD+S33*FactorFor</f>
        <v>20050030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3</v>
      </c>
      <c r="T34" s="25">
        <f ca="1">SUMIFS($G$4:$G$9,$B$4:$B$9,$P34,$D$4:$D$9,"&lt;&gt;"&amp;$P$36)+SUMIFS($E$4:$E$9,$B$4:$B$9,"&lt;&gt;"&amp;$P$36,$D$4:$D$9,$P34)</f>
        <v>4</v>
      </c>
      <c r="U34" s="25"/>
      <c r="V34" s="217">
        <f ca="1">Q34*FactorPts+(GDzero+R34)*FactorGD+S34*FactorFor</f>
        <v>10049030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1</v>
      </c>
      <c r="S4" s="25">
        <f ca="1">SUMIF($B$4:$B$9,$P4,$E$4:$E$9)+SUMIF($D$4:$D$9,$P4,$G$4:$G$9)</f>
        <v>4</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60051040.002093397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60051040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-5</v>
      </c>
      <c r="S5" s="25">
        <f ca="1">SUMIF($B$4:$B$9,$P5,$E$4:$E$9)+SUMIF($D$4:$D$9,$P5,$G$4:$G$9)</f>
        <v>1</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45010.000066300003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9</v>
      </c>
      <c r="R6" s="25">
        <f ca="1">S6-T6</f>
        <v>5</v>
      </c>
      <c r="S6" s="25">
        <f ca="1">SUMIF($B$4:$B$9,$P6,$E$4:$E$9)+SUMIF($D$4:$D$9,$P6,$G$4:$G$9)</f>
        <v>6</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90055060.003099203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Czechia</v>
      </c>
      <c r="Q7" s="25">
        <f t="shared" ca="1" si="3"/>
        <v>3</v>
      </c>
      <c r="R7" s="25">
        <f ca="1">S7-T7</f>
        <v>-1</v>
      </c>
      <c r="S7" s="25">
        <f ca="1">SUMIF($B$4:$B$9,$P7,$E$4:$E$9)+SUMIF($D$4:$D$9,$P7,$G$4:$G$9)</f>
        <v>4</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30049040.001083098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30049040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5</v>
      </c>
      <c r="S11" s="33">
        <f t="shared" ca="1" si="8"/>
        <v>6</v>
      </c>
      <c r="T11" s="33">
        <f t="shared" ca="1" si="8"/>
        <v>1</v>
      </c>
      <c r="U11" s="33">
        <f t="shared" ca="1" si="8"/>
        <v>3</v>
      </c>
      <c r="V11" s="422">
        <f ca="1">LARGE($V$4:$V$7,ROW(A1))</f>
        <v>90055060.003099203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6</v>
      </c>
      <c r="R12" s="25">
        <f t="shared" ca="1" si="8"/>
        <v>1</v>
      </c>
      <c r="S12" s="25">
        <f t="shared" ca="1" si="8"/>
        <v>4</v>
      </c>
      <c r="T12" s="25">
        <f t="shared" ca="1" si="8"/>
        <v>3</v>
      </c>
      <c r="U12" s="25">
        <f t="shared" ca="1" si="8"/>
        <v>2</v>
      </c>
      <c r="V12" s="423">
        <f ca="1">LARGE($V$4:$V$7,ROW(A2))</f>
        <v>60051040.002093397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3</v>
      </c>
      <c r="R13" s="25">
        <f t="shared" ca="1" si="11"/>
        <v>-1</v>
      </c>
      <c r="S13" s="25">
        <f t="shared" ca="1" si="8"/>
        <v>4</v>
      </c>
      <c r="T13" s="25">
        <f t="shared" ca="1" si="8"/>
        <v>5</v>
      </c>
      <c r="U13" s="25">
        <f t="shared" ca="1" si="11"/>
        <v>1</v>
      </c>
      <c r="V13" s="423">
        <f ca="1">LARGE($V$4:$V$7,ROW(A3))</f>
        <v>30049040.001083098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Georgia</v>
      </c>
      <c r="Q14" s="193">
        <f t="shared" ca="1" si="11"/>
        <v>0</v>
      </c>
      <c r="R14" s="29">
        <f t="shared" ca="1" si="11"/>
        <v>-5</v>
      </c>
      <c r="S14" s="29">
        <f t="shared" ca="1" si="8"/>
        <v>1</v>
      </c>
      <c r="T14" s="29">
        <f t="shared" ca="1" si="8"/>
        <v>6</v>
      </c>
      <c r="U14" s="29">
        <f t="shared" ca="1" si="11"/>
        <v>0</v>
      </c>
      <c r="V14" s="424">
        <f ca="1">LARGE($V$4:$V$7,ROW(A4))</f>
        <v>45010.000066300003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2</v>
      </c>
      <c r="T18" s="25">
        <f ca="1">SUMIFS($G$4:$G$9,$B$4:$B$9,$P18,$D$4:$D$9,"&lt;&gt;"&amp;$P$21)+SUMIFS($E$4:$E$9,$B$4:$B$9,"&lt;&gt;"&amp;$P$21,$D$4:$D$9,$P18)</f>
        <v>2</v>
      </c>
      <c r="U18" s="25"/>
      <c r="V18" s="217">
        <f ca="1">Q18*FactorPts+(GDzero+R18)*FactorGD+S18*FactorFor</f>
        <v>30050020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1</v>
      </c>
      <c r="I20" s="25">
        <f ca="1">SUMIFS($E$4:$E$9,$B$4:$B$9,$P$6,$D$4:$D$9,$P$5)+SUMIFS($G$4:$G$9,$B$4:$B$9,$P$5,$D$4:$D$9,$P$6)</f>
        <v>2</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3</v>
      </c>
      <c r="T20" s="25">
        <f ca="1">SUMIFS($G$4:$G$9,$B$4:$B$9,$P20,$D$4:$D$9,"&lt;&gt;"&amp;$P$21)+SUMIFS($E$4:$E$9,$B$4:$B$9,"&lt;&gt;"&amp;$P$21,$D$4:$D$9,$P20)</f>
        <v>0</v>
      </c>
      <c r="U20" s="25"/>
      <c r="V20" s="217">
        <f ca="1">Q20*FactorPts+(GDzero+R20)*FactorGD+S20*FactorFor</f>
        <v>60053030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1</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0</v>
      </c>
      <c r="S28" s="25">
        <f ca="1">SUMIFS($E$4:$E$9,$B$4:$B$9,$P28,$D$4:$D$9,"&lt;&gt;"&amp;$P$31)+SUMIFS($G$4:$G$9,$B$4:$B$9,"&lt;&gt;"&amp;$P$31,$D$4:$D$9,$P28)</f>
        <v>2</v>
      </c>
      <c r="T28" s="25">
        <f ca="1">SUMIFS($G$4:$G$9,$B$4:$B$9,$P28,$D$4:$D$9,"&lt;&gt;"&amp;$P$31)+SUMIFS($E$4:$E$9,$B$4:$B$9,"&lt;&gt;"&amp;$P$31,$D$4:$D$9,$P28)</f>
        <v>2</v>
      </c>
      <c r="U28" s="25"/>
      <c r="V28" s="217">
        <f ca="1">Q28*FactorPts+(GDzero+R28)*FactorGD+S28*FactorFor</f>
        <v>30050020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2</v>
      </c>
      <c r="T30" s="25">
        <f ca="1">SUMIFS($G$4:$G$9,$B$4:$B$9,$P30,$D$4:$D$9,"&lt;&gt;"&amp;$P$31)+SUMIFS($E$4:$E$9,$B$4:$B$9,"&lt;&gt;"&amp;$P$31,$D$4:$D$9,$P30)</f>
        <v>5</v>
      </c>
      <c r="U30" s="25"/>
      <c r="V30" s="217">
        <f ca="1">Q30*FactorPts+(GDzero+R30)*FactorGD+S30*FactorFor</f>
        <v>47020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Ruuben Jaagant</cp:lastModifiedBy>
  <cp:lastPrinted>2024-03-09T13:20:23Z</cp:lastPrinted>
  <dcterms:created xsi:type="dcterms:W3CDTF">2018-06-13T10:24:55Z</dcterms:created>
  <dcterms:modified xsi:type="dcterms:W3CDTF">2024-06-13T10:00:34Z</dcterms:modified>
</cp:coreProperties>
</file>