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DieseArbeitsmappe"/>
  <mc:AlternateContent xmlns:mc="http://schemas.openxmlformats.org/markup-compatibility/2006">
    <mc:Choice Requires="x15">
      <x15ac:absPath xmlns:x15ac="http://schemas.microsoft.com/office/spreadsheetml/2010/11/ac" url="C:\Users\Sander\Downloads\"/>
    </mc:Choice>
  </mc:AlternateContent>
  <xr:revisionPtr revIDLastSave="0" documentId="13_ncr:1_{F2959464-A1F3-4B04-BCDB-940CE6BD6268}" xr6:coauthVersionLast="47" xr6:coauthVersionMax="47" xr10:uidLastSave="{00000000-0000-0000-0000-000000000000}"/>
  <bookViews>
    <workbookView xWindow="-120" yWindow="-120" windowWidth="29040" windowHeight="17520" tabRatio="637" activeTab="1" xr2:uid="{00000000-000D-0000-FFFF-FFFF00000000}"/>
  </bookViews>
  <sheets>
    <sheet name="EURO" sheetId="36" r:id="rId1"/>
    <sheet name="Lisaküsimused" sheetId="40" r:id="rId2"/>
    <sheet name="Print" sheetId="38" r:id="rId3"/>
    <sheet name="Daily schedule" sheetId="37" r:id="rId4"/>
    <sheet name="Predictions_1" sheetId="39" state="hidden" r:id="rId5"/>
    <sheet name="Predictions_Ranking_1" sheetId="32" state="hidden" r:id="rId6"/>
    <sheet name="Predictions_2" sheetId="33" state="hidden" r:id="rId7"/>
    <sheet name="Predictions_Ranking_2" sheetId="34" state="hidden" r:id="rId8"/>
    <sheet name="PrSettings" sheetId="31" state="hidden" r:id="rId9"/>
    <sheet name="FairPlay" sheetId="3" r:id="rId10"/>
    <sheet name="Direct comparisons" sheetId="35" r:id="rId11"/>
    <sheet name="AssignThird" sheetId="29" r:id="rId12"/>
    <sheet name="Language" sheetId="18" r:id="rId13"/>
    <sheet name="TimeZone" sheetId="19" r:id="rId14"/>
    <sheet name="Help" sheetId="17" r:id="rId15"/>
    <sheet name="ThirdPlaced" sheetId="27" state="hidden" r:id="rId16"/>
    <sheet name="Groups" sheetId="26" state="hidden" r:id="rId17"/>
    <sheet name="Matches" sheetId="22" state="hidden" r:id="rId18"/>
    <sheet name="Factors" sheetId="6" state="hidden" r:id="rId19"/>
    <sheet name="Distinctness" sheetId="16" state="hidden" r:id="rId20"/>
    <sheet name="References" sheetId="24" state="hidden" r:id="rId21"/>
    <sheet name="GrpA" sheetId="8" state="hidden" r:id="rId22"/>
    <sheet name="GrpB" sheetId="10" state="hidden" r:id="rId23"/>
    <sheet name="GrpC" sheetId="11" state="hidden" r:id="rId24"/>
    <sheet name="GrpD" sheetId="12" state="hidden" r:id="rId25"/>
    <sheet name="GrpE" sheetId="13" state="hidden" r:id="rId26"/>
    <sheet name="GrpF" sheetId="14" state="hidden" r:id="rId27"/>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3">'Daily schedule'!$B$1:$H$78</definedName>
    <definedName name="_xlnm.Print_Area" localSheetId="2">Print!$A$1:$Y$109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18" l="1"/>
  <c r="C3" i="18" l="1"/>
  <c r="C11" i="18"/>
  <c r="C10" i="18" l="1"/>
  <c r="L10" i="37"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F52" i="39"/>
  <c r="G62" i="39"/>
  <c r="F63" i="39"/>
  <c r="F51" i="39"/>
  <c r="G53" i="39"/>
  <c r="F55" i="39"/>
  <c r="F62" i="39"/>
  <c r="G63" i="39"/>
  <c r="G51" i="39"/>
  <c r="F60" i="39"/>
  <c r="F58" i="39"/>
  <c r="G48" i="39"/>
  <c r="F54" i="39"/>
  <c r="G49" i="39"/>
  <c r="F53" i="39"/>
  <c r="F59" i="39"/>
  <c r="G57" i="39"/>
  <c r="G50" i="39"/>
  <c r="G60" i="39"/>
  <c r="G52" i="39"/>
  <c r="G65" i="39"/>
  <c r="F48" i="39"/>
  <c r="G54" i="39"/>
  <c r="F49" i="39"/>
  <c r="F57" i="39"/>
  <c r="F65" i="39"/>
  <c r="G59" i="39"/>
  <c r="F50" i="39"/>
  <c r="G58" i="39"/>
  <c r="G55"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FG69" i="39"/>
  <c r="J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FT70" i="39"/>
  <c r="FT71" i="39"/>
  <c r="JG71" i="39"/>
  <c r="JG70" i="39"/>
  <c r="BT70" i="39"/>
  <c r="BT71" i="39"/>
  <c r="FG71" i="39"/>
  <c r="FG70" i="39"/>
  <c r="IT70" i="39"/>
  <c r="IT71"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2" i="22" s="1"/>
  <c r="R79" i="36"/>
  <c r="F79" i="36"/>
  <c r="U69" i="36"/>
  <c r="O69" i="36"/>
  <c r="I69" i="36"/>
  <c r="C69" i="36"/>
  <c r="F53" i="22"/>
  <c r="W59" i="36"/>
  <c r="T59" i="36"/>
  <c r="Q59" i="36"/>
  <c r="N59" i="36"/>
  <c r="K59" i="36"/>
  <c r="H59" i="36"/>
  <c r="E59" i="36"/>
  <c r="B59" i="36"/>
  <c r="F44" i="22"/>
  <c r="F47" i="22"/>
  <c r="F46" i="22"/>
  <c r="Q44" i="36"/>
  <c r="N44" i="36"/>
  <c r="K44" i="36"/>
  <c r="H44" i="36"/>
  <c r="E44" i="36"/>
  <c r="B44" i="36"/>
  <c r="F31" i="22"/>
  <c r="E39" i="36"/>
  <c r="E39" i="38" s="1"/>
  <c r="Q37" i="36"/>
  <c r="N37" i="36"/>
  <c r="K37" i="36"/>
  <c r="H37" i="36"/>
  <c r="E37" i="36"/>
  <c r="B37" i="36"/>
  <c r="F38" i="22"/>
  <c r="Q32" i="36" s="1"/>
  <c r="Q32" i="38" s="1"/>
  <c r="F28" i="22"/>
  <c r="B32" i="36" s="1"/>
  <c r="B32" i="38" s="1"/>
  <c r="F25" i="22"/>
  <c r="N27" i="36" s="1"/>
  <c r="N27" i="38" s="1"/>
  <c r="F23" i="22"/>
  <c r="K27" i="36" s="1"/>
  <c r="K27" i="38" s="1"/>
  <c r="F26" i="22"/>
  <c r="F24" i="22"/>
  <c r="N22" i="36" s="1"/>
  <c r="N22" i="38" s="1"/>
  <c r="F22" i="22"/>
  <c r="K22" i="36" s="1"/>
  <c r="K22" i="38" s="1"/>
  <c r="F15" i="22"/>
  <c r="Q17" i="36" s="1"/>
  <c r="Q17" i="38" s="1"/>
  <c r="F11" i="22"/>
  <c r="K17" i="36" s="1"/>
  <c r="K17" i="38" s="1"/>
  <c r="F9" i="22"/>
  <c r="H12" i="36" s="1"/>
  <c r="H12" i="38" s="1"/>
  <c r="F8" i="22"/>
  <c r="H17" i="36" s="1"/>
  <c r="H17" i="38" s="1"/>
  <c r="C9" i="18"/>
  <c r="H4" i="34"/>
  <c r="L60" i="33"/>
  <c r="J60" i="33"/>
  <c r="L59" i="33"/>
  <c r="J59" i="33"/>
  <c r="O60" i="33"/>
  <c r="O59" i="33"/>
  <c r="O58" i="33"/>
  <c r="O57" i="33"/>
  <c r="O55" i="33"/>
  <c r="O54" i="33"/>
  <c r="O53" i="33"/>
  <c r="O52" i="33"/>
  <c r="O51" i="33"/>
  <c r="O50" i="33"/>
  <c r="O63" i="33"/>
  <c r="O62" i="33"/>
  <c r="O49" i="33"/>
  <c r="P65" i="33"/>
  <c r="E16" i="19"/>
  <c r="O1" i="18"/>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F10" i="22" l="1"/>
  <c r="K12" i="36" s="1"/>
  <c r="K12" i="38" s="1"/>
  <c r="F13" i="22"/>
  <c r="N12" i="36" s="1"/>
  <c r="N12" i="38" s="1"/>
  <c r="F27" i="22"/>
  <c r="F33" i="22"/>
  <c r="H39" i="36" s="1"/>
  <c r="H39" i="38" s="1"/>
  <c r="F48" i="22"/>
  <c r="C64" i="37" s="1"/>
  <c r="F58" i="22"/>
  <c r="L83" i="36" s="1"/>
  <c r="L92" i="38" s="1"/>
  <c r="F12" i="22"/>
  <c r="B15" i="37" s="1"/>
  <c r="F17" i="22"/>
  <c r="B22" i="36" s="1"/>
  <c r="B22" i="38" s="1"/>
  <c r="F30" i="22"/>
  <c r="E32" i="36" s="1"/>
  <c r="E32" i="38" s="1"/>
  <c r="F35" i="22"/>
  <c r="K39" i="36" s="1"/>
  <c r="K39" i="38" s="1"/>
  <c r="F42" i="22"/>
  <c r="F14" i="22"/>
  <c r="Q12" i="36" s="1"/>
  <c r="Q12" i="38" s="1"/>
  <c r="F16" i="22"/>
  <c r="B27" i="36" s="1"/>
  <c r="B27" i="38" s="1"/>
  <c r="F19" i="22"/>
  <c r="F32" i="22"/>
  <c r="H32" i="36" s="1"/>
  <c r="H32" i="38" s="1"/>
  <c r="F37" i="22"/>
  <c r="N39" i="36" s="1"/>
  <c r="N39" i="38" s="1"/>
  <c r="F43" i="22"/>
  <c r="F50" i="22"/>
  <c r="F55" i="22"/>
  <c r="F4" i="22"/>
  <c r="B12" i="36" s="1"/>
  <c r="B12" i="38" s="1"/>
  <c r="F5" i="22"/>
  <c r="B17" i="36" s="1"/>
  <c r="B17" i="38" s="1"/>
  <c r="F18" i="22"/>
  <c r="E22" i="36" s="1"/>
  <c r="E22" i="38" s="1"/>
  <c r="F21" i="22"/>
  <c r="H22" i="36" s="1"/>
  <c r="H22" i="38" s="1"/>
  <c r="F34" i="22"/>
  <c r="C43" i="37" s="1"/>
  <c r="F39" i="22"/>
  <c r="Q39" i="36" s="1"/>
  <c r="Q39" i="38" s="1"/>
  <c r="F41" i="22"/>
  <c r="F51" i="22"/>
  <c r="F56" i="22"/>
  <c r="F6" i="22"/>
  <c r="E12" i="36" s="1"/>
  <c r="E12" i="38" s="1"/>
  <c r="F7" i="22"/>
  <c r="E17" i="36" s="1"/>
  <c r="E17" i="38" s="1"/>
  <c r="F20" i="22"/>
  <c r="H27" i="36" s="1"/>
  <c r="H27" i="38" s="1"/>
  <c r="F36" i="22"/>
  <c r="N32" i="36" s="1"/>
  <c r="N32" i="38" s="1"/>
  <c r="F29" i="22"/>
  <c r="B39" i="36" s="1"/>
  <c r="B39" i="38" s="1"/>
  <c r="F45" i="22"/>
  <c r="E211" i="18"/>
  <c r="H23" i="31" s="1"/>
  <c r="E212" i="18"/>
  <c r="H24" i="31" s="1"/>
  <c r="E209" i="18"/>
  <c r="H21" i="31" s="1"/>
  <c r="E210" i="18"/>
  <c r="H22" i="31" s="1"/>
  <c r="E6" i="18"/>
  <c r="E72" i="18"/>
  <c r="E140" i="18"/>
  <c r="E216" i="18"/>
  <c r="E31" i="18"/>
  <c r="E100" i="18"/>
  <c r="E173" i="18"/>
  <c r="B3" i="39" s="1"/>
  <c r="E150" i="18"/>
  <c r="E127" i="18"/>
  <c r="E16" i="18"/>
  <c r="L58" i="33" s="1"/>
  <c r="E84" i="18"/>
  <c r="E1" i="36" s="1"/>
  <c r="E1" i="38" s="1"/>
  <c r="E190" i="18"/>
  <c r="E154" i="18"/>
  <c r="E155" i="18"/>
  <c r="E49" i="18"/>
  <c r="E118" i="18"/>
  <c r="E191" i="18"/>
  <c r="E34" i="18"/>
  <c r="E184" i="18"/>
  <c r="E195" i="18"/>
  <c r="B6" i="31" s="1"/>
  <c r="E69" i="18"/>
  <c r="E136" i="18"/>
  <c r="E213" i="18"/>
  <c r="H14" i="31" s="1"/>
  <c r="E52" i="18"/>
  <c r="E121" i="18"/>
  <c r="E53" i="18"/>
  <c r="E8" i="18"/>
  <c r="E14" i="18"/>
  <c r="E80" i="18"/>
  <c r="E148" i="18"/>
  <c r="E226" i="18"/>
  <c r="E3" i="37" s="1"/>
  <c r="E39" i="18"/>
  <c r="E108" i="18"/>
  <c r="E181" i="18"/>
  <c r="LT66" i="33" s="1"/>
  <c r="E174" i="18"/>
  <c r="F4" i="39" s="1"/>
  <c r="E144" i="18"/>
  <c r="K5" i="19" s="1"/>
  <c r="E24" i="18"/>
  <c r="E92" i="18"/>
  <c r="E206" i="18"/>
  <c r="H6" i="31" s="1"/>
  <c r="E202" i="18"/>
  <c r="B9" i="31" s="1"/>
  <c r="E187" i="18"/>
  <c r="E57" i="18"/>
  <c r="E126" i="18"/>
  <c r="E199" i="18"/>
  <c r="E50" i="18"/>
  <c r="E208" i="18"/>
  <c r="H20" i="31" s="1"/>
  <c r="E11" i="18"/>
  <c r="E77" i="18"/>
  <c r="E145" i="18"/>
  <c r="M1" i="18" s="1"/>
  <c r="E223" i="18"/>
  <c r="E60" i="18"/>
  <c r="E129" i="18"/>
  <c r="W45" i="36" s="1"/>
  <c r="W46" i="38" s="1"/>
  <c r="E89" i="18"/>
  <c r="E185" i="18"/>
  <c r="E36" i="18"/>
  <c r="E204" i="18"/>
  <c r="O4" i="31" s="1"/>
  <c r="E158" i="18"/>
  <c r="E26" i="18"/>
  <c r="E44" i="18"/>
  <c r="E22" i="18"/>
  <c r="E90" i="18"/>
  <c r="E156" i="18"/>
  <c r="E61" i="18"/>
  <c r="E47" i="18"/>
  <c r="E116" i="18"/>
  <c r="E189" i="18"/>
  <c r="B3" i="31" s="1"/>
  <c r="E182" i="18"/>
  <c r="B47" i="39" s="1"/>
  <c r="E176" i="18"/>
  <c r="E32" i="18"/>
  <c r="E101" i="18"/>
  <c r="E228" i="18"/>
  <c r="B66" i="37" s="1"/>
  <c r="E13" i="18"/>
  <c r="E215" i="18"/>
  <c r="E67" i="18"/>
  <c r="E134" i="18"/>
  <c r="T31" i="36" s="1"/>
  <c r="T31" i="38" s="1"/>
  <c r="E207" i="18"/>
  <c r="H7" i="31" s="1"/>
  <c r="E68" i="18"/>
  <c r="E146" i="18"/>
  <c r="E19" i="18"/>
  <c r="E87" i="18"/>
  <c r="A1" i="19" s="1"/>
  <c r="E153" i="18"/>
  <c r="E231" i="18"/>
  <c r="K2" i="37" s="1"/>
  <c r="E70" i="18"/>
  <c r="E138" i="18"/>
  <c r="E106" i="18"/>
  <c r="E28" i="18"/>
  <c r="E105" i="18"/>
  <c r="E91" i="18"/>
  <c r="B2" i="26" s="1"/>
  <c r="E74" i="18"/>
  <c r="E183" i="18"/>
  <c r="B56" i="39" s="1"/>
  <c r="E201" i="18"/>
  <c r="E30" i="18"/>
  <c r="D22" i="26" s="1"/>
  <c r="E99" i="18"/>
  <c r="E172" i="18"/>
  <c r="B1" i="39" s="1"/>
  <c r="E163" i="18"/>
  <c r="E55" i="18"/>
  <c r="E124" i="18"/>
  <c r="E197" i="18"/>
  <c r="B75" i="39" s="1"/>
  <c r="E198" i="18"/>
  <c r="B78" i="39" s="1"/>
  <c r="E200" i="18"/>
  <c r="E40" i="18"/>
  <c r="E109" i="18"/>
  <c r="R82" i="36" s="1"/>
  <c r="J102" i="38" s="1"/>
  <c r="E58" i="18"/>
  <c r="E45" i="18"/>
  <c r="E9" i="18"/>
  <c r="E75" i="18"/>
  <c r="E143" i="18"/>
  <c r="G1" i="19" s="1"/>
  <c r="E221" i="18"/>
  <c r="B1" i="37" s="1"/>
  <c r="E76" i="18"/>
  <c r="E214" i="18"/>
  <c r="H8" i="31" s="1"/>
  <c r="E27" i="18"/>
  <c r="E96" i="18"/>
  <c r="E161" i="18"/>
  <c r="E12" i="18"/>
  <c r="E78" i="18"/>
  <c r="E162" i="18"/>
  <c r="T33" i="36" s="1"/>
  <c r="T33" i="38" s="1"/>
  <c r="E122" i="18"/>
  <c r="E21" i="18"/>
  <c r="E179" i="18"/>
  <c r="LQ66" i="33" s="1"/>
  <c r="E62" i="18"/>
  <c r="E41" i="18"/>
  <c r="E128" i="18"/>
  <c r="E38" i="18"/>
  <c r="E107" i="18"/>
  <c r="E180" i="18"/>
  <c r="E233" i="18"/>
  <c r="E63" i="18"/>
  <c r="E132" i="18"/>
  <c r="E205" i="18"/>
  <c r="E218" i="18"/>
  <c r="E230" i="18"/>
  <c r="B3" i="37" s="1"/>
  <c r="E48" i="18"/>
  <c r="E117" i="18"/>
  <c r="E119" i="18"/>
  <c r="E79" i="18"/>
  <c r="E17" i="18"/>
  <c r="E85" i="18"/>
  <c r="B1" i="35" s="1"/>
  <c r="E151" i="18"/>
  <c r="E229" i="18"/>
  <c r="B73" i="37" s="1"/>
  <c r="E95" i="18"/>
  <c r="E232" i="18"/>
  <c r="K3" i="37" s="1"/>
  <c r="E35" i="18"/>
  <c r="E104" i="18"/>
  <c r="E177" i="18"/>
  <c r="E20" i="18"/>
  <c r="E88" i="18"/>
  <c r="B1" i="22" s="1"/>
  <c r="E194" i="18"/>
  <c r="B7" i="31" s="1"/>
  <c r="E147" i="18"/>
  <c r="G4" i="19" s="1"/>
  <c r="E43" i="18"/>
  <c r="E224" i="18"/>
  <c r="C3" i="37" s="1"/>
  <c r="E203" i="18"/>
  <c r="H4" i="31" s="1"/>
  <c r="E157" i="18"/>
  <c r="E125" i="18"/>
  <c r="E139" i="18"/>
  <c r="J5" i="16" s="1"/>
  <c r="E152" i="18"/>
  <c r="E113" i="18"/>
  <c r="E46" i="18"/>
  <c r="E115" i="18"/>
  <c r="E188" i="18"/>
  <c r="B74" i="39" s="1"/>
  <c r="E7" i="18"/>
  <c r="E73" i="18"/>
  <c r="E141" i="18"/>
  <c r="E217" i="18"/>
  <c r="B66" i="39" s="1"/>
  <c r="E42" i="18"/>
  <c r="E178" i="18"/>
  <c r="E56" i="18"/>
  <c r="E133" i="18"/>
  <c r="E160" i="18"/>
  <c r="E98" i="18"/>
  <c r="E25" i="18"/>
  <c r="E93" i="18"/>
  <c r="E159" i="18"/>
  <c r="E10" i="18"/>
  <c r="E111" i="18"/>
  <c r="E112" i="18"/>
  <c r="E97" i="18"/>
  <c r="E29" i="18"/>
  <c r="E23" i="18"/>
  <c r="E103" i="18"/>
  <c r="E110" i="18"/>
  <c r="E59" i="18"/>
  <c r="E37" i="18"/>
  <c r="E54" i="18"/>
  <c r="E123" i="18"/>
  <c r="K56" i="22" s="1"/>
  <c r="E196" i="18"/>
  <c r="B8" i="31" s="1"/>
  <c r="E15" i="18"/>
  <c r="E81" i="18"/>
  <c r="E149" i="18"/>
  <c r="T14" i="36" s="1"/>
  <c r="T15" i="38" s="1"/>
  <c r="E227" i="18"/>
  <c r="E86" i="18"/>
  <c r="B2" i="3" s="1"/>
  <c r="E186" i="18"/>
  <c r="LO66" i="33" s="1"/>
  <c r="E66" i="18"/>
  <c r="E142" i="18"/>
  <c r="B3" i="3" s="1"/>
  <c r="E192" i="18"/>
  <c r="B4" i="31" s="1"/>
  <c r="E114" i="18"/>
  <c r="E33" i="18"/>
  <c r="E102" i="18"/>
  <c r="E175" i="18"/>
  <c r="E18" i="18"/>
  <c r="E135" i="18"/>
  <c r="E71" i="18"/>
  <c r="E51" i="18"/>
  <c r="E120" i="18"/>
  <c r="E193" i="18"/>
  <c r="B5" i="31" s="1"/>
  <c r="E131" i="18"/>
  <c r="C5" i="29" s="1"/>
  <c r="E222" i="18"/>
  <c r="F3" i="37" s="1"/>
  <c r="E130" i="18"/>
  <c r="W47" i="36" s="1"/>
  <c r="W48" i="38" s="1"/>
  <c r="E225" i="18"/>
  <c r="D3" i="37" s="1"/>
  <c r="E5" i="18"/>
  <c r="J58" i="33" s="1"/>
  <c r="G3" i="37"/>
  <c r="LR66" i="33"/>
  <c r="K55" i="22"/>
  <c r="F1" i="18"/>
  <c r="A2" i="29"/>
  <c r="LS66" i="33"/>
  <c r="C78" i="37"/>
  <c r="B78" i="37"/>
  <c r="C4" i="37"/>
  <c r="B4" i="37"/>
  <c r="B63" i="37"/>
  <c r="C63" i="37"/>
  <c r="C18" i="37"/>
  <c r="B18" i="37"/>
  <c r="C49" i="37"/>
  <c r="C67" i="37"/>
  <c r="B67" i="37"/>
  <c r="C74" i="37"/>
  <c r="B74" i="37"/>
  <c r="C12" i="37"/>
  <c r="B12" i="37"/>
  <c r="E27" i="36"/>
  <c r="E27" i="38" s="1"/>
  <c r="B27" i="37"/>
  <c r="C27" i="37"/>
  <c r="C50" i="37"/>
  <c r="B50" i="37"/>
  <c r="B51" i="37"/>
  <c r="C51" i="37"/>
  <c r="C68" i="37"/>
  <c r="B68" i="37"/>
  <c r="C75" i="37"/>
  <c r="B75" i="37"/>
  <c r="B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B46" i="37"/>
  <c r="C46" i="37"/>
  <c r="C45" i="37"/>
  <c r="C38" i="37"/>
  <c r="B38" i="37"/>
  <c r="C37" i="37"/>
  <c r="B37" i="37"/>
  <c r="C33" i="37"/>
  <c r="B33" i="37"/>
  <c r="C34" i="37"/>
  <c r="B34" i="37"/>
  <c r="C35" i="37"/>
  <c r="B35" i="37"/>
  <c r="B30" i="37"/>
  <c r="C30" i="37"/>
  <c r="C29" i="37"/>
  <c r="B29" i="37"/>
  <c r="B31" i="37"/>
  <c r="C31" i="37"/>
  <c r="C25" i="37"/>
  <c r="C21" i="37"/>
  <c r="B21" i="37"/>
  <c r="C23" i="37"/>
  <c r="C14" i="37"/>
  <c r="B14" i="37"/>
  <c r="C16" i="37"/>
  <c r="B16" i="37"/>
  <c r="C10" i="37"/>
  <c r="B10" i="37"/>
  <c r="C11" i="37"/>
  <c r="B11" i="37"/>
  <c r="B53" i="37"/>
  <c r="Q72" i="36"/>
  <c r="E72" i="36"/>
  <c r="T11" i="36"/>
  <c r="T11" i="38" s="1"/>
  <c r="I3" i="37"/>
  <c r="LP66" i="33"/>
  <c r="B61" i="39"/>
  <c r="B81" i="39"/>
  <c r="C22" i="37" l="1"/>
  <c r="B45" i="37"/>
  <c r="C6" i="37"/>
  <c r="B48" i="37"/>
  <c r="B64" i="37"/>
  <c r="B26" i="37"/>
  <c r="N17" i="36"/>
  <c r="N17" i="38" s="1"/>
  <c r="Q27" i="36"/>
  <c r="Q27" i="38" s="1"/>
  <c r="Q22" i="36"/>
  <c r="Q22" i="38" s="1"/>
  <c r="K32" i="36"/>
  <c r="K32" i="38" s="1"/>
  <c r="B49" i="37"/>
  <c r="C26" i="37"/>
  <c r="B43" i="37"/>
  <c r="B7" i="37"/>
  <c r="C15" i="37"/>
  <c r="B22" i="37"/>
  <c r="C48" i="37"/>
  <c r="B23" i="37"/>
  <c r="B25" i="37"/>
  <c r="C7" i="37"/>
  <c r="LY71" i="39"/>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L7" i="37" s="1"/>
  <c r="D12" i="26"/>
  <c r="L8" i="37" s="1"/>
  <c r="D15" i="26"/>
  <c r="J18" i="22" s="1"/>
  <c r="D17" i="26"/>
  <c r="B18" i="3" s="1"/>
  <c r="D35" i="26"/>
  <c r="P7" i="14" s="1"/>
  <c r="AF7" i="14" s="1"/>
  <c r="D32" i="26"/>
  <c r="P4" i="14" s="1"/>
  <c r="AF4" i="14" s="1"/>
  <c r="D9" i="26"/>
  <c r="J29" i="22" s="1"/>
  <c r="D34" i="26"/>
  <c r="D18" i="26"/>
  <c r="P5" i="11" s="1"/>
  <c r="AF5" i="11" s="1"/>
  <c r="D25" i="26"/>
  <c r="D10" i="26"/>
  <c r="J5" i="22" s="1"/>
  <c r="D23" i="26"/>
  <c r="P5" i="12" s="1"/>
  <c r="AF5" i="12" s="1"/>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K31" i="36" l="1"/>
  <c r="K31" i="38" s="1"/>
  <c r="R72" i="36"/>
  <c r="R81" i="38" s="1"/>
  <c r="Q16" i="36"/>
  <c r="Q16" i="38" s="1"/>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R23" i="36"/>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0" i="10"/>
  <c r="E21" i="10"/>
  <c r="P25" i="10"/>
  <c r="P21" i="10"/>
  <c r="P35" i="10"/>
  <c r="K17" i="10"/>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E8" i="37" l="1"/>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I70" i="32"/>
  <c r="H48" i="32"/>
  <c r="I54" i="32"/>
  <c r="H91" i="32"/>
  <c r="I11" i="34"/>
  <c r="F63" i="33"/>
  <c r="D4" i="13"/>
  <c r="I92" i="34"/>
  <c r="H102" i="34"/>
  <c r="G5" i="12"/>
  <c r="I80" i="34"/>
  <c r="I33" i="32"/>
  <c r="I37" i="34"/>
  <c r="I18" i="32"/>
  <c r="F57" i="33"/>
  <c r="I89" i="34"/>
  <c r="G54" i="33"/>
  <c r="I49" i="32"/>
  <c r="I29" i="32"/>
  <c r="B9" i="14"/>
  <c r="B8" i="11"/>
  <c r="I10" i="34"/>
  <c r="B6" i="11"/>
  <c r="I21" i="34"/>
  <c r="H81" i="34"/>
  <c r="B8" i="10"/>
  <c r="I81" i="34"/>
  <c r="D7" i="10"/>
  <c r="H28" i="34"/>
  <c r="B7" i="12"/>
  <c r="H49" i="34"/>
  <c r="H37" i="32"/>
  <c r="H43" i="32"/>
  <c r="H81" i="32"/>
  <c r="H90" i="34"/>
  <c r="I53" i="34"/>
  <c r="H58" i="32"/>
  <c r="H11" i="32"/>
  <c r="H63" i="34"/>
  <c r="H57" i="32"/>
  <c r="B4" i="14"/>
  <c r="I66" i="32"/>
  <c r="E9" i="10"/>
  <c r="H21" i="32"/>
  <c r="H68" i="34"/>
  <c r="D5" i="13"/>
  <c r="I86" i="32"/>
  <c r="I36" i="34"/>
  <c r="E6" i="11"/>
  <c r="H33" i="32"/>
  <c r="B7" i="13"/>
  <c r="H29" i="34"/>
  <c r="E5" i="13"/>
  <c r="H69" i="32"/>
  <c r="I25" i="34"/>
  <c r="I24" i="32"/>
  <c r="H70" i="32"/>
  <c r="H26" i="34"/>
  <c r="G7" i="10"/>
  <c r="B5" i="13"/>
  <c r="H22" i="32"/>
  <c r="H88" i="32"/>
  <c r="I81" i="32"/>
  <c r="D6" i="14"/>
  <c r="H38" i="32"/>
  <c r="I83" i="32"/>
  <c r="I19" i="34"/>
  <c r="G4" i="13"/>
  <c r="H18" i="34"/>
  <c r="H26" i="32"/>
  <c r="H80" i="32"/>
  <c r="G8" i="10"/>
  <c r="B8" i="8"/>
  <c r="J9" i="10"/>
  <c r="H83" i="32"/>
  <c r="G51" i="33"/>
  <c r="I47" i="34"/>
  <c r="I30" i="32"/>
  <c r="H12" i="32"/>
  <c r="H74" i="32"/>
  <c r="H72" i="32"/>
  <c r="I101" i="34"/>
  <c r="D5" i="12"/>
  <c r="I85" i="34"/>
  <c r="H91" i="34"/>
  <c r="H19" i="32"/>
  <c r="H100" i="32"/>
  <c r="I53" i="32"/>
  <c r="H15" i="32"/>
  <c r="D6" i="10"/>
  <c r="B6" i="8"/>
  <c r="H38" i="34"/>
  <c r="H54" i="34"/>
  <c r="H101" i="34"/>
  <c r="H58" i="34"/>
  <c r="H47" i="32"/>
  <c r="H49" i="32"/>
  <c r="H60" i="32"/>
  <c r="I96" i="34"/>
  <c r="H63" i="32"/>
  <c r="H23" i="34"/>
  <c r="I22" i="34"/>
  <c r="I31" i="34"/>
  <c r="I79" i="34"/>
  <c r="H78" i="34"/>
  <c r="E4" i="13"/>
  <c r="I14" i="34"/>
  <c r="G6" i="11"/>
  <c r="I51" i="32"/>
  <c r="D4" i="12"/>
  <c r="F65" i="33"/>
  <c r="I6" i="34"/>
  <c r="D6" i="12"/>
  <c r="I23" i="34"/>
  <c r="I16" i="32"/>
  <c r="H70" i="34"/>
  <c r="B7" i="8"/>
  <c r="B4" i="10"/>
  <c r="I26" i="34"/>
  <c r="H52" i="34"/>
  <c r="H99" i="32"/>
  <c r="F58" i="33"/>
  <c r="G4" i="14"/>
  <c r="I32" i="32"/>
  <c r="D7" i="14"/>
  <c r="H87" i="32"/>
  <c r="F53" i="33"/>
  <c r="H61" i="34"/>
  <c r="B8" i="12"/>
  <c r="D7" i="13"/>
  <c r="I84" i="34"/>
  <c r="H64" i="32"/>
  <c r="G9" i="14"/>
  <c r="I49" i="34"/>
  <c r="I67" i="32"/>
  <c r="G8" i="12"/>
  <c r="D5" i="8"/>
  <c r="I27" i="34"/>
  <c r="E7" i="8"/>
  <c r="H7" i="34"/>
  <c r="I51" i="34"/>
  <c r="E6" i="13"/>
  <c r="B6" i="10"/>
  <c r="H98" i="32"/>
  <c r="H76" i="32"/>
  <c r="G59" i="33"/>
  <c r="I100" i="34"/>
  <c r="D7" i="8"/>
  <c r="I12" i="34"/>
  <c r="B5" i="10"/>
  <c r="D5" i="11"/>
  <c r="I47" i="32"/>
  <c r="I77" i="34"/>
  <c r="B5" i="12"/>
  <c r="I100" i="32"/>
  <c r="H44" i="32"/>
  <c r="F51" i="33"/>
  <c r="H94" i="32"/>
  <c r="G55" i="33"/>
  <c r="H69" i="34"/>
  <c r="H97" i="34"/>
  <c r="J8" i="10"/>
  <c r="H52" i="32"/>
  <c r="H73" i="34"/>
  <c r="G63" i="33"/>
  <c r="H101" i="32"/>
  <c r="B6" i="12"/>
  <c r="E7" i="10"/>
  <c r="I80" i="32"/>
  <c r="G52" i="33"/>
  <c r="I99" i="34"/>
  <c r="B8" i="13"/>
  <c r="I42" i="34"/>
  <c r="H82" i="34"/>
  <c r="G57" i="33"/>
  <c r="H85" i="34"/>
  <c r="G6" i="8"/>
  <c r="H79" i="32"/>
  <c r="E5" i="10"/>
  <c r="G58" i="33"/>
  <c r="E8" i="11"/>
  <c r="I33" i="34"/>
  <c r="I72" i="34"/>
  <c r="H36" i="34"/>
  <c r="I28" i="32"/>
  <c r="H90" i="32"/>
  <c r="I79" i="32"/>
  <c r="E9" i="11"/>
  <c r="H50" i="32"/>
  <c r="H9" i="32"/>
  <c r="H103" i="34"/>
  <c r="G9" i="13"/>
  <c r="I94" i="32"/>
  <c r="H14" i="34"/>
  <c r="I34" i="34"/>
  <c r="H32" i="34"/>
  <c r="L9" i="11"/>
  <c r="H18" i="32"/>
  <c r="I20" i="32"/>
  <c r="G7" i="11"/>
  <c r="H59" i="32"/>
  <c r="H50" i="34"/>
  <c r="E5" i="11"/>
  <c r="H89" i="32"/>
  <c r="I66" i="34"/>
  <c r="H57" i="34"/>
  <c r="I39" i="34"/>
  <c r="H37" i="34"/>
  <c r="I67" i="34"/>
  <c r="I52" i="32"/>
  <c r="H10" i="34"/>
  <c r="I83" i="34"/>
  <c r="I58" i="34"/>
  <c r="H48" i="34"/>
  <c r="I37" i="32"/>
  <c r="H16" i="34"/>
  <c r="J9" i="11"/>
  <c r="I43" i="32"/>
  <c r="H62" i="34"/>
  <c r="I19" i="32"/>
  <c r="G4" i="11"/>
  <c r="G5" i="10"/>
  <c r="G50" i="33"/>
  <c r="H62" i="32"/>
  <c r="I87" i="32"/>
  <c r="D7" i="12"/>
  <c r="I20" i="34"/>
  <c r="B9" i="13"/>
  <c r="I54" i="34"/>
  <c r="I71" i="32"/>
  <c r="D8" i="12"/>
  <c r="H16" i="32"/>
  <c r="G7" i="13"/>
  <c r="G4" i="10"/>
  <c r="B5" i="8"/>
  <c r="L8" i="8"/>
  <c r="L9" i="12"/>
  <c r="G8" i="11"/>
  <c r="B8" i="14"/>
  <c r="I28" i="34"/>
  <c r="I46" i="34"/>
  <c r="G4" i="8"/>
  <c r="H25" i="34"/>
  <c r="E6" i="8"/>
  <c r="H17" i="34"/>
  <c r="I82" i="34"/>
  <c r="H71" i="32"/>
  <c r="H8" i="34"/>
  <c r="F62" i="33"/>
  <c r="H5" i="34"/>
  <c r="I64" i="34"/>
  <c r="I59" i="34"/>
  <c r="I24" i="34"/>
  <c r="H61" i="32"/>
  <c r="I74" i="32"/>
  <c r="J8" i="8"/>
  <c r="H55" i="34"/>
  <c r="H19" i="34"/>
  <c r="I44" i="34"/>
  <c r="H34" i="32"/>
  <c r="I90" i="32"/>
  <c r="I45" i="34"/>
  <c r="I75" i="34"/>
  <c r="I103" i="34"/>
  <c r="J9" i="14"/>
  <c r="E4" i="8"/>
  <c r="D9" i="13"/>
  <c r="H59" i="34"/>
  <c r="H27" i="34"/>
  <c r="H95" i="32"/>
  <c r="H9" i="34"/>
  <c r="H45" i="34"/>
  <c r="F60" i="33"/>
  <c r="I91" i="32"/>
  <c r="B7" i="10"/>
  <c r="I77" i="32"/>
  <c r="I56" i="34"/>
  <c r="D8" i="14"/>
  <c r="H79" i="34"/>
  <c r="B6" i="14"/>
  <c r="H65" i="34"/>
  <c r="H102" i="32"/>
  <c r="I56" i="32"/>
  <c r="I62" i="32"/>
  <c r="H30" i="34"/>
  <c r="I13" i="34"/>
  <c r="G9" i="10"/>
  <c r="I13" i="32"/>
  <c r="B5" i="11"/>
  <c r="E8" i="12"/>
  <c r="I48" i="34"/>
  <c r="H42" i="32"/>
  <c r="H87" i="34"/>
  <c r="I87" i="34"/>
  <c r="I101" i="32"/>
  <c r="F55" i="33"/>
  <c r="B4" i="13"/>
  <c r="E6" i="14"/>
  <c r="I34" i="32"/>
  <c r="B4" i="12"/>
  <c r="D6" i="8"/>
  <c r="E5" i="14"/>
  <c r="H64" i="34"/>
  <c r="I76" i="34"/>
  <c r="I62" i="34"/>
  <c r="B4" i="11"/>
  <c r="I21" i="32"/>
  <c r="D8" i="8"/>
  <c r="I78" i="32"/>
  <c r="G49" i="33"/>
  <c r="H66" i="32"/>
  <c r="H20" i="32"/>
  <c r="I22" i="32"/>
  <c r="I11" i="32"/>
  <c r="H51" i="34"/>
  <c r="B9" i="11"/>
  <c r="I35" i="32"/>
  <c r="I7" i="32"/>
  <c r="D6" i="11"/>
  <c r="J8" i="11"/>
  <c r="H89" i="34"/>
  <c r="L8" i="11"/>
  <c r="I102" i="34"/>
  <c r="G62" i="33"/>
  <c r="H98" i="34"/>
  <c r="J8" i="14"/>
  <c r="E8" i="10"/>
  <c r="I38" i="34"/>
  <c r="H99" i="34"/>
  <c r="I74" i="34"/>
  <c r="I60" i="32"/>
  <c r="I64" i="32"/>
  <c r="H82" i="32"/>
  <c r="H93" i="34"/>
  <c r="I96" i="32"/>
  <c r="D5" i="14"/>
  <c r="L8" i="14"/>
  <c r="I93" i="34"/>
  <c r="H56" i="34"/>
  <c r="G60" i="33"/>
  <c r="I103" i="32"/>
  <c r="I93" i="32"/>
  <c r="I16" i="34"/>
  <c r="H40" i="34"/>
  <c r="B4" i="8"/>
  <c r="H47" i="34"/>
  <c r="I97" i="32"/>
  <c r="I9" i="34"/>
  <c r="I55" i="32"/>
  <c r="D9" i="8"/>
  <c r="I31" i="32"/>
  <c r="I23" i="32"/>
  <c r="I57" i="32"/>
  <c r="H60" i="34"/>
  <c r="H51" i="32"/>
  <c r="E8" i="14"/>
  <c r="I41" i="34"/>
  <c r="G9" i="12"/>
  <c r="I90" i="34"/>
  <c r="H42" i="34"/>
  <c r="I40" i="34"/>
  <c r="I88" i="32"/>
  <c r="F54" i="33"/>
  <c r="D7" i="11"/>
  <c r="E7" i="11"/>
  <c r="H35" i="32"/>
  <c r="I69" i="34"/>
  <c r="H88" i="34"/>
  <c r="H97" i="32"/>
  <c r="E9" i="14"/>
  <c r="I91" i="34"/>
  <c r="H39" i="34"/>
  <c r="I17" i="32"/>
  <c r="I55" i="34"/>
  <c r="I8" i="34"/>
  <c r="H46" i="34"/>
  <c r="H53" i="32"/>
  <c r="F50" i="33"/>
  <c r="H13" i="34"/>
  <c r="I102" i="32"/>
  <c r="H68" i="32"/>
  <c r="D9" i="14"/>
  <c r="E4" i="12"/>
  <c r="H65" i="32"/>
  <c r="I85" i="32"/>
  <c r="I26" i="32"/>
  <c r="H8" i="32"/>
  <c r="I42" i="32"/>
  <c r="I97" i="34"/>
  <c r="D9" i="11"/>
  <c r="L9" i="14"/>
  <c r="G8" i="8"/>
  <c r="H86" i="34"/>
  <c r="H94" i="34"/>
  <c r="D6" i="13"/>
  <c r="H74" i="34"/>
  <c r="H45" i="32"/>
  <c r="I58" i="32"/>
  <c r="I48" i="32"/>
  <c r="I41" i="32"/>
  <c r="H80" i="34"/>
  <c r="D9" i="10"/>
  <c r="H31" i="32"/>
  <c r="B7" i="14"/>
  <c r="H77" i="32"/>
  <c r="D8" i="11"/>
  <c r="I25" i="32"/>
  <c r="H66" i="34"/>
  <c r="H5" i="32"/>
  <c r="D4" i="14"/>
  <c r="G5" i="14"/>
  <c r="E4" i="11"/>
  <c r="I70" i="34"/>
  <c r="E4" i="10"/>
  <c r="H67" i="32"/>
  <c r="G9" i="11"/>
  <c r="F48" i="33"/>
  <c r="H6" i="32"/>
  <c r="H11" i="34"/>
  <c r="I50" i="34"/>
  <c r="H95" i="34"/>
  <c r="B9" i="12"/>
  <c r="B6" i="13"/>
  <c r="J8" i="13"/>
  <c r="H71" i="34"/>
  <c r="I35" i="34"/>
  <c r="H17" i="32"/>
  <c r="I36" i="32"/>
  <c r="H86" i="32"/>
  <c r="F52" i="33"/>
  <c r="E8" i="13"/>
  <c r="H33" i="34"/>
  <c r="I40" i="32"/>
  <c r="I8" i="32"/>
  <c r="D4" i="11"/>
  <c r="D8" i="13"/>
  <c r="E9" i="12"/>
  <c r="I84" i="32"/>
  <c r="I14" i="32"/>
  <c r="B7" i="11"/>
  <c r="I15" i="32"/>
  <c r="H25" i="32"/>
  <c r="I63" i="34"/>
  <c r="H75" i="32"/>
  <c r="G9" i="8"/>
  <c r="G7" i="8"/>
  <c r="I68" i="32"/>
  <c r="G6" i="13"/>
  <c r="H43" i="34"/>
  <c r="I17" i="34"/>
  <c r="H41" i="32"/>
  <c r="E7" i="14"/>
  <c r="I38" i="32"/>
  <c r="G6" i="14"/>
  <c r="I99" i="32"/>
  <c r="H24" i="32"/>
  <c r="I72" i="32"/>
  <c r="H78" i="32"/>
  <c r="H73" i="32"/>
  <c r="I39" i="32"/>
  <c r="I52" i="34"/>
  <c r="L8" i="10"/>
  <c r="F49" i="33"/>
  <c r="I6" i="32"/>
  <c r="E5" i="12"/>
  <c r="L9" i="13"/>
  <c r="I92" i="32"/>
  <c r="G5" i="8"/>
  <c r="G8" i="14"/>
  <c r="H83" i="34"/>
  <c r="I30" i="34"/>
  <c r="J9" i="13"/>
  <c r="E9" i="13"/>
  <c r="H100" i="34"/>
  <c r="I75" i="32"/>
  <c r="H103" i="32"/>
  <c r="E4" i="14"/>
  <c r="H92" i="34"/>
  <c r="H85" i="32"/>
  <c r="D4" i="10"/>
  <c r="H44" i="34"/>
  <c r="I89" i="32"/>
  <c r="D9" i="12"/>
  <c r="H7" i="32"/>
  <c r="H20" i="34"/>
  <c r="G65" i="33"/>
  <c r="I57" i="34"/>
  <c r="H12" i="34"/>
  <c r="I65" i="34"/>
  <c r="L9" i="10"/>
  <c r="E8" i="8"/>
  <c r="E6" i="12"/>
  <c r="H75" i="34"/>
  <c r="H36" i="32"/>
  <c r="I9" i="32"/>
  <c r="E7" i="13"/>
  <c r="G48" i="33"/>
  <c r="H10" i="32"/>
  <c r="E5" i="8"/>
  <c r="G6" i="12"/>
  <c r="J9" i="8"/>
  <c r="L8" i="12"/>
  <c r="I69" i="32"/>
  <c r="H29" i="32"/>
  <c r="I61" i="34"/>
  <c r="I27" i="32"/>
  <c r="H84" i="32"/>
  <c r="H35" i="34"/>
  <c r="I95" i="32"/>
  <c r="H14" i="32"/>
  <c r="I32" i="34"/>
  <c r="H96" i="34"/>
  <c r="H54" i="32"/>
  <c r="H6" i="34"/>
  <c r="I86" i="34"/>
  <c r="L9" i="8"/>
  <c r="E9" i="8"/>
  <c r="L8" i="13"/>
  <c r="B9" i="10"/>
  <c r="I73" i="32"/>
  <c r="B5" i="14"/>
  <c r="G7" i="12"/>
  <c r="H77" i="34"/>
  <c r="G6" i="10"/>
  <c r="H27" i="32"/>
  <c r="I65" i="32"/>
  <c r="I61" i="32"/>
  <c r="I88" i="34"/>
  <c r="I10" i="32"/>
  <c r="I7" i="34"/>
  <c r="G4" i="12"/>
  <c r="I60" i="34"/>
  <c r="I78" i="34"/>
  <c r="H39" i="32"/>
  <c r="H13" i="32"/>
  <c r="G5" i="13"/>
  <c r="I73" i="34"/>
  <c r="H21" i="34"/>
  <c r="H15" i="34"/>
  <c r="J9" i="12"/>
  <c r="H67" i="34"/>
  <c r="G7" i="14"/>
  <c r="I76" i="32"/>
  <c r="H31" i="34"/>
  <c r="I46" i="32"/>
  <c r="G53" i="33"/>
  <c r="I98" i="32"/>
  <c r="I18" i="34"/>
  <c r="I15" i="34"/>
  <c r="H53" i="34"/>
  <c r="I12" i="32"/>
  <c r="H41" i="34"/>
  <c r="D8" i="10"/>
  <c r="I63" i="32"/>
  <c r="I94" i="34"/>
  <c r="H28" i="32"/>
  <c r="H34" i="34"/>
  <c r="H23" i="32"/>
  <c r="I50" i="32"/>
  <c r="F59" i="33"/>
  <c r="I59" i="32"/>
  <c r="H76" i="34"/>
  <c r="I82" i="32"/>
  <c r="I68" i="34"/>
  <c r="G8" i="13"/>
  <c r="H40" i="32"/>
  <c r="I71" i="34"/>
  <c r="H55" i="32"/>
  <c r="G5" i="11"/>
  <c r="H30" i="32"/>
  <c r="H24" i="34"/>
  <c r="H46" i="32"/>
  <c r="I29" i="34"/>
  <c r="I45" i="32"/>
  <c r="H32" i="32"/>
  <c r="H56" i="32"/>
  <c r="E6" i="10"/>
  <c r="I43" i="34"/>
  <c r="I98" i="34"/>
  <c r="H22" i="34"/>
  <c r="H96" i="32"/>
  <c r="H92" i="32"/>
  <c r="D5" i="10"/>
  <c r="H84" i="34"/>
  <c r="D4" i="8"/>
  <c r="I44" i="32"/>
  <c r="H93" i="32"/>
  <c r="J8" i="12"/>
  <c r="H72" i="34"/>
  <c r="B9" i="8"/>
  <c r="I95" i="34"/>
  <c r="E7" i="12"/>
  <c r="J90" i="32" l="1"/>
  <c r="G90" i="32" s="1"/>
  <c r="G13" i="33"/>
  <c r="G13" i="39"/>
  <c r="J9" i="32"/>
  <c r="G9" i="32" s="1"/>
  <c r="J79" i="34"/>
  <c r="G79" i="34" s="1"/>
  <c r="J51" i="32"/>
  <c r="G51" i="32" s="1"/>
  <c r="J92" i="34"/>
  <c r="G92" i="34" s="1"/>
  <c r="F45" i="33"/>
  <c r="F45" i="39"/>
  <c r="M8" i="14"/>
  <c r="LY22" i="33"/>
  <c r="FY22" i="33"/>
  <c r="DY22" i="33"/>
  <c r="CY22" i="39"/>
  <c r="L22" i="33"/>
  <c r="JL22" i="39"/>
  <c r="LY22" i="39"/>
  <c r="LL22" i="33"/>
  <c r="KL22" i="33"/>
  <c r="EL22" i="33"/>
  <c r="FL22" i="39"/>
  <c r="FY22" i="39"/>
  <c r="E22" i="33"/>
  <c r="D22" i="33" s="1"/>
  <c r="JY22" i="39"/>
  <c r="HY22" i="33"/>
  <c r="EY22" i="33"/>
  <c r="BY22" i="39"/>
  <c r="GY22" i="39"/>
  <c r="DL22" i="39"/>
  <c r="HL22" i="33"/>
  <c r="CL22" i="33"/>
  <c r="EL22" i="39"/>
  <c r="LL22" i="39"/>
  <c r="Y22" i="33"/>
  <c r="JY22" i="33"/>
  <c r="BL22" i="33"/>
  <c r="AY22" i="39"/>
  <c r="AL22" i="33"/>
  <c r="HY22" i="39"/>
  <c r="KY22" i="33"/>
  <c r="BY22" i="33"/>
  <c r="Y22" i="39"/>
  <c r="JL22" i="33"/>
  <c r="HL22" i="39"/>
  <c r="EY22" i="39"/>
  <c r="GY22" i="33"/>
  <c r="DY22" i="39"/>
  <c r="L22" i="39"/>
  <c r="FL22" i="33"/>
  <c r="GL22" i="39"/>
  <c r="IL22" i="39"/>
  <c r="DL22" i="33"/>
  <c r="BL22" i="39"/>
  <c r="CL22" i="39"/>
  <c r="CY22" i="33"/>
  <c r="GL22" i="33"/>
  <c r="E22" i="39"/>
  <c r="D22" i="39" s="1"/>
  <c r="AL22" i="39"/>
  <c r="IL22" i="33"/>
  <c r="KL22" i="39"/>
  <c r="IY22" i="33"/>
  <c r="AY22" i="33"/>
  <c r="IY22" i="39"/>
  <c r="KY22" i="39"/>
  <c r="F20" i="39"/>
  <c r="F20" i="33"/>
  <c r="M4" i="11"/>
  <c r="JW42" i="33"/>
  <c r="GW42" i="33"/>
  <c r="GW42" i="39"/>
  <c r="CJ42" i="33"/>
  <c r="KJ42" i="39"/>
  <c r="EW42" i="33"/>
  <c r="CW42" i="39"/>
  <c r="IW42" i="33"/>
  <c r="LJ42" i="33"/>
  <c r="BW42" i="39"/>
  <c r="AW42" i="39"/>
  <c r="LJ42" i="39"/>
  <c r="W42" i="33"/>
  <c r="BJ42" i="33"/>
  <c r="IJ42" i="33"/>
  <c r="HJ42" i="33"/>
  <c r="C42" i="39"/>
  <c r="B42" i="39" s="1"/>
  <c r="JJ42" i="39"/>
  <c r="J42" i="33"/>
  <c r="FW42" i="39"/>
  <c r="GJ42" i="39"/>
  <c r="FJ42" i="33"/>
  <c r="DJ42" i="33"/>
  <c r="AJ42" i="39"/>
  <c r="AJ42" i="33"/>
  <c r="EJ42" i="39"/>
  <c r="GJ42" i="33"/>
  <c r="HW42" i="33"/>
  <c r="DJ42" i="39"/>
  <c r="C42" i="33"/>
  <c r="B42" i="33" s="1"/>
  <c r="EJ42" i="33"/>
  <c r="AW42" i="33"/>
  <c r="JW42" i="39"/>
  <c r="CW42" i="33"/>
  <c r="BW42" i="33"/>
  <c r="IW42" i="39"/>
  <c r="KJ42" i="33"/>
  <c r="W42" i="39"/>
  <c r="HJ42" i="39"/>
  <c r="JJ42" i="33"/>
  <c r="IJ42" i="39"/>
  <c r="FJ42" i="39"/>
  <c r="LW42" i="33"/>
  <c r="KW42" i="39"/>
  <c r="KW42" i="33"/>
  <c r="HW42" i="39"/>
  <c r="FW42" i="33"/>
  <c r="BJ42" i="39"/>
  <c r="J42" i="39"/>
  <c r="DW42" i="39"/>
  <c r="LW42" i="39"/>
  <c r="DW42" i="33"/>
  <c r="CJ42" i="39"/>
  <c r="EW42" i="39"/>
  <c r="F36" i="33"/>
  <c r="M6" i="13"/>
  <c r="F36" i="39"/>
  <c r="LL35" i="33"/>
  <c r="FL35" i="33"/>
  <c r="EY35" i="33"/>
  <c r="JY35" i="39"/>
  <c r="KY35" i="39"/>
  <c r="E35" i="33"/>
  <c r="D35" i="33" s="1"/>
  <c r="CY35" i="39"/>
  <c r="JL35" i="33"/>
  <c r="IY35" i="33"/>
  <c r="CL35" i="33"/>
  <c r="AL35" i="33"/>
  <c r="BL35" i="39"/>
  <c r="DL35" i="39"/>
  <c r="LY35" i="39"/>
  <c r="KL35" i="33"/>
  <c r="DL35" i="33"/>
  <c r="AY35" i="39"/>
  <c r="HL35" i="39"/>
  <c r="GL35" i="39"/>
  <c r="FY35" i="33"/>
  <c r="HY35" i="33"/>
  <c r="LL35" i="39"/>
  <c r="DY35" i="39"/>
  <c r="AL35" i="39"/>
  <c r="IL35" i="33"/>
  <c r="CY35" i="33"/>
  <c r="GY35" i="39"/>
  <c r="IL35" i="39"/>
  <c r="KL35" i="39"/>
  <c r="GL35" i="33"/>
  <c r="Y35" i="33"/>
  <c r="L35" i="39"/>
  <c r="HL35" i="33"/>
  <c r="CL35" i="39"/>
  <c r="Y35" i="39"/>
  <c r="EL35" i="33"/>
  <c r="HY35" i="39"/>
  <c r="EY35" i="39"/>
  <c r="KY35" i="33"/>
  <c r="BY35" i="33"/>
  <c r="L35" i="33"/>
  <c r="JY35" i="33"/>
  <c r="BL35" i="33"/>
  <c r="IY35" i="39"/>
  <c r="JL35" i="39"/>
  <c r="LY35" i="33"/>
  <c r="E35" i="39"/>
  <c r="D35" i="39" s="1"/>
  <c r="GY35" i="33"/>
  <c r="FL35" i="39"/>
  <c r="DY35" i="33"/>
  <c r="EL35" i="39"/>
  <c r="AY35" i="33"/>
  <c r="BY35" i="39"/>
  <c r="FY35" i="39"/>
  <c r="J45" i="34"/>
  <c r="G45" i="34" s="1"/>
  <c r="J58" i="32"/>
  <c r="G58" i="32" s="1"/>
  <c r="J21" i="34"/>
  <c r="G21" i="34" s="1"/>
  <c r="JW34" i="33"/>
  <c r="EW34" i="33"/>
  <c r="AW34" i="33"/>
  <c r="T6" i="13"/>
  <c r="S34" i="13"/>
  <c r="DW34" i="39"/>
  <c r="GW34" i="39"/>
  <c r="I18" i="13"/>
  <c r="JW34" i="39"/>
  <c r="CW34" i="39"/>
  <c r="HJ34" i="39"/>
  <c r="T33" i="13"/>
  <c r="JJ34" i="33"/>
  <c r="EJ34" i="33"/>
  <c r="HW34" i="33"/>
  <c r="H21" i="13"/>
  <c r="S30" i="13"/>
  <c r="S33" i="13"/>
  <c r="EJ34" i="39"/>
  <c r="DJ34" i="39"/>
  <c r="T30" i="13"/>
  <c r="J34" i="33"/>
  <c r="S18" i="13"/>
  <c r="J18" i="13"/>
  <c r="GW34" i="33"/>
  <c r="DJ34" i="33"/>
  <c r="BW34" i="33"/>
  <c r="S29" i="13"/>
  <c r="T35" i="13"/>
  <c r="T28" i="13"/>
  <c r="BW34" i="39"/>
  <c r="LW34" i="39"/>
  <c r="K18" i="13"/>
  <c r="I20" i="13"/>
  <c r="H19" i="13"/>
  <c r="CJ34" i="39"/>
  <c r="GJ34" i="33"/>
  <c r="HJ34" i="33"/>
  <c r="J34" i="39"/>
  <c r="S7" i="13"/>
  <c r="LJ34" i="33"/>
  <c r="FW34" i="33"/>
  <c r="BJ34" i="33"/>
  <c r="HW34" i="39"/>
  <c r="IJ34" i="39"/>
  <c r="LJ34" i="39"/>
  <c r="J21" i="13"/>
  <c r="T4" i="13"/>
  <c r="S35" i="13"/>
  <c r="EW34" i="39"/>
  <c r="C34" i="33"/>
  <c r="B34" i="33" s="1"/>
  <c r="AJ34" i="39"/>
  <c r="H20" i="13"/>
  <c r="IJ34" i="33"/>
  <c r="S24" i="13"/>
  <c r="S20" i="13"/>
  <c r="S5" i="13"/>
  <c r="T29" i="13"/>
  <c r="T23" i="13"/>
  <c r="IW34" i="33"/>
  <c r="KW34" i="39"/>
  <c r="J19" i="13"/>
  <c r="W34" i="33"/>
  <c r="AW34" i="39"/>
  <c r="T7" i="13"/>
  <c r="FJ34" i="33"/>
  <c r="FW34" i="39"/>
  <c r="S23" i="13"/>
  <c r="K20" i="13"/>
  <c r="T20" i="13"/>
  <c r="LW34" i="33"/>
  <c r="CJ34" i="33"/>
  <c r="K19" i="13"/>
  <c r="T34" i="13"/>
  <c r="T18" i="13"/>
  <c r="S19" i="13"/>
  <c r="KJ34" i="33"/>
  <c r="GJ34" i="39"/>
  <c r="T5" i="13"/>
  <c r="CW34" i="33"/>
  <c r="JJ34" i="39"/>
  <c r="T25" i="13"/>
  <c r="DW34" i="33"/>
  <c r="S25" i="13"/>
  <c r="FJ34" i="39"/>
  <c r="KJ34" i="39"/>
  <c r="S28" i="13"/>
  <c r="BJ34" i="39"/>
  <c r="KW34" i="33"/>
  <c r="T24" i="13"/>
  <c r="I21" i="13"/>
  <c r="W34" i="39"/>
  <c r="S6" i="13"/>
  <c r="AJ34" i="33"/>
  <c r="S4" i="13"/>
  <c r="C34" i="39"/>
  <c r="B34" i="39" s="1"/>
  <c r="IW34" i="39"/>
  <c r="T19" i="13"/>
  <c r="J69" i="32"/>
  <c r="G69" i="32" s="1"/>
  <c r="J57" i="32"/>
  <c r="G57" i="32" s="1"/>
  <c r="HY25" i="33"/>
  <c r="EY25" i="33"/>
  <c r="BY25" i="33"/>
  <c r="Y25" i="39"/>
  <c r="CY25" i="39"/>
  <c r="CL25" i="39"/>
  <c r="KL25" i="39"/>
  <c r="LL25" i="33"/>
  <c r="CY25" i="33"/>
  <c r="AY25" i="33"/>
  <c r="DL25" i="39"/>
  <c r="FY25" i="39"/>
  <c r="EY25" i="39"/>
  <c r="FL25" i="39"/>
  <c r="KY25" i="33"/>
  <c r="GL25" i="33"/>
  <c r="LY25" i="39"/>
  <c r="Y25" i="33"/>
  <c r="LL25" i="39"/>
  <c r="KL25" i="33"/>
  <c r="JY25" i="33"/>
  <c r="IY25" i="39"/>
  <c r="EL25" i="39"/>
  <c r="BL25" i="39"/>
  <c r="HL25" i="33"/>
  <c r="DY25" i="33"/>
  <c r="E25" i="33"/>
  <c r="D25" i="33" s="1"/>
  <c r="GL25" i="39"/>
  <c r="IL25" i="39"/>
  <c r="IY25" i="33"/>
  <c r="EL25" i="33"/>
  <c r="L25" i="33"/>
  <c r="IL25" i="33"/>
  <c r="BL25" i="33"/>
  <c r="GY25" i="39"/>
  <c r="LY25" i="33"/>
  <c r="L25" i="39"/>
  <c r="HL25" i="39"/>
  <c r="GY25" i="33"/>
  <c r="JL25" i="39"/>
  <c r="JY25" i="39"/>
  <c r="FY25" i="33"/>
  <c r="DY25" i="39"/>
  <c r="E25" i="39"/>
  <c r="D25" i="39" s="1"/>
  <c r="JL25" i="33"/>
  <c r="BY25" i="39"/>
  <c r="DL25" i="33"/>
  <c r="AL25" i="33"/>
  <c r="CL25" i="33"/>
  <c r="AY25" i="39"/>
  <c r="AL25" i="39"/>
  <c r="HY25" i="39"/>
  <c r="KY25" i="39"/>
  <c r="FL25" i="33"/>
  <c r="KW23" i="33"/>
  <c r="FW23" i="33"/>
  <c r="HW23" i="33"/>
  <c r="DW23" i="39"/>
  <c r="C23" i="33"/>
  <c r="B23" i="33" s="1"/>
  <c r="AW23" i="39"/>
  <c r="DJ23" i="39"/>
  <c r="KJ23" i="33"/>
  <c r="FJ23" i="33"/>
  <c r="DW23" i="33"/>
  <c r="JJ23" i="39"/>
  <c r="J23" i="39"/>
  <c r="KJ23" i="39"/>
  <c r="BJ23" i="39"/>
  <c r="GJ23" i="33"/>
  <c r="BJ23" i="33"/>
  <c r="FW23" i="39"/>
  <c r="CW23" i="39"/>
  <c r="W23" i="33"/>
  <c r="IW23" i="33"/>
  <c r="CJ23" i="33"/>
  <c r="FJ23" i="39"/>
  <c r="BW23" i="39"/>
  <c r="AJ23" i="33"/>
  <c r="LW23" i="33"/>
  <c r="EW23" i="33"/>
  <c r="BW23" i="33"/>
  <c r="LW23" i="39"/>
  <c r="IJ23" i="39"/>
  <c r="IJ23" i="33"/>
  <c r="GJ23" i="39"/>
  <c r="CJ23" i="39"/>
  <c r="EJ23" i="33"/>
  <c r="IW23" i="39"/>
  <c r="JW23" i="39"/>
  <c r="HJ23" i="33"/>
  <c r="EJ23" i="39"/>
  <c r="J23" i="33"/>
  <c r="DJ23" i="33"/>
  <c r="AJ23" i="39"/>
  <c r="HJ23" i="39"/>
  <c r="LJ23" i="33"/>
  <c r="AW23" i="33"/>
  <c r="EW23" i="39"/>
  <c r="C23" i="39"/>
  <c r="B23" i="39" s="1"/>
  <c r="W23" i="39"/>
  <c r="JW23" i="33"/>
  <c r="GW23" i="39"/>
  <c r="GW23" i="33"/>
  <c r="CW23" i="33"/>
  <c r="HW23" i="39"/>
  <c r="JJ23" i="33"/>
  <c r="LJ23" i="39"/>
  <c r="KW23" i="39"/>
  <c r="J100" i="34"/>
  <c r="G100" i="34" s="1"/>
  <c r="JL9" i="33"/>
  <c r="HL9" i="33"/>
  <c r="DY9" i="33"/>
  <c r="CY9" i="39"/>
  <c r="KY9" i="39"/>
  <c r="IY9" i="33"/>
  <c r="GY9" i="33"/>
  <c r="EL9" i="33"/>
  <c r="JY9" i="39"/>
  <c r="GY9" i="39"/>
  <c r="LL9" i="33"/>
  <c r="CL9" i="33"/>
  <c r="DL9" i="39"/>
  <c r="EL9" i="39"/>
  <c r="GL9" i="39"/>
  <c r="AY9" i="39"/>
  <c r="KY9" i="33"/>
  <c r="BL9" i="33"/>
  <c r="Y9" i="39"/>
  <c r="E9" i="39"/>
  <c r="D9" i="39" s="1"/>
  <c r="L9" i="33"/>
  <c r="FY9" i="33"/>
  <c r="JL9" i="39"/>
  <c r="FL9" i="39"/>
  <c r="AL9" i="33"/>
  <c r="CY9" i="33"/>
  <c r="EY9" i="33"/>
  <c r="DY9" i="39"/>
  <c r="L9" i="39"/>
  <c r="GL9" i="33"/>
  <c r="BL9" i="39"/>
  <c r="IL9" i="39"/>
  <c r="HL9" i="39"/>
  <c r="IL9" i="33"/>
  <c r="FL9" i="33"/>
  <c r="Y9" i="33"/>
  <c r="HY9" i="39"/>
  <c r="KL9" i="39"/>
  <c r="DL9" i="33"/>
  <c r="EY9" i="39"/>
  <c r="KL9" i="33"/>
  <c r="LL9" i="39"/>
  <c r="BY9" i="33"/>
  <c r="IY9" i="39"/>
  <c r="AL9" i="39"/>
  <c r="CL9" i="39"/>
  <c r="JY9" i="33"/>
  <c r="FY9" i="39"/>
  <c r="AY9" i="33"/>
  <c r="BY9" i="39"/>
  <c r="LY9" i="39"/>
  <c r="HY9" i="33"/>
  <c r="LY9" i="33"/>
  <c r="E9" i="33"/>
  <c r="D9" i="33" s="1"/>
  <c r="J13" i="34"/>
  <c r="G13" i="34" s="1"/>
  <c r="J53" i="34"/>
  <c r="G53" i="34" s="1"/>
  <c r="HY20" i="33"/>
  <c r="CY20" i="33"/>
  <c r="BY20" i="33"/>
  <c r="BY20" i="39"/>
  <c r="BL20" i="39"/>
  <c r="KL20" i="39"/>
  <c r="LL20" i="39"/>
  <c r="JY20" i="33"/>
  <c r="HL20" i="33"/>
  <c r="FY20" i="33"/>
  <c r="GY20" i="39"/>
  <c r="KY20" i="39"/>
  <c r="JY20" i="39"/>
  <c r="IL20" i="33"/>
  <c r="DL20" i="33"/>
  <c r="EL20" i="33"/>
  <c r="EL20" i="39"/>
  <c r="LY20" i="39"/>
  <c r="Y20" i="33"/>
  <c r="IY20" i="33"/>
  <c r="FL20" i="33"/>
  <c r="IL20" i="39"/>
  <c r="EY20" i="39"/>
  <c r="CY20" i="39"/>
  <c r="LY20" i="33"/>
  <c r="CL20" i="33"/>
  <c r="GL20" i="39"/>
  <c r="JL20" i="39"/>
  <c r="E20" i="39"/>
  <c r="D20" i="39" s="1"/>
  <c r="EY20" i="33"/>
  <c r="AY20" i="33"/>
  <c r="FL20" i="39"/>
  <c r="HY20" i="39"/>
  <c r="KY20" i="33"/>
  <c r="GY20" i="33"/>
  <c r="E20" i="33"/>
  <c r="D20" i="33" s="1"/>
  <c r="L20" i="33"/>
  <c r="JL20" i="33"/>
  <c r="KL20" i="33"/>
  <c r="DY20" i="39"/>
  <c r="CL20" i="39"/>
  <c r="AL20" i="33"/>
  <c r="LL20" i="33"/>
  <c r="HL20" i="39"/>
  <c r="GL20" i="33"/>
  <c r="AY20" i="39"/>
  <c r="BL20" i="33"/>
  <c r="Y20" i="39"/>
  <c r="IY20" i="39"/>
  <c r="L20" i="39"/>
  <c r="FY20" i="39"/>
  <c r="DY20" i="33"/>
  <c r="AL20" i="39"/>
  <c r="DL20" i="39"/>
  <c r="J55" i="32"/>
  <c r="G55" i="32" s="1"/>
  <c r="J67" i="34"/>
  <c r="G67" i="34" s="1"/>
  <c r="G29" i="39"/>
  <c r="G29" i="33"/>
  <c r="KW25" i="33"/>
  <c r="HJ25" i="33"/>
  <c r="AW25" i="33"/>
  <c r="LJ25" i="39"/>
  <c r="GJ25" i="39"/>
  <c r="DJ25" i="39"/>
  <c r="JJ25" i="39"/>
  <c r="JJ25" i="33"/>
  <c r="EJ25" i="33"/>
  <c r="BW25" i="33"/>
  <c r="FW25" i="39"/>
  <c r="BW25" i="39"/>
  <c r="KW25" i="39"/>
  <c r="HJ25" i="39"/>
  <c r="IW25" i="33"/>
  <c r="HW25" i="33"/>
  <c r="LW25" i="33"/>
  <c r="CJ25" i="39"/>
  <c r="IJ25" i="39"/>
  <c r="C25" i="33"/>
  <c r="B25" i="33" s="1"/>
  <c r="W25" i="39"/>
  <c r="LJ25" i="33"/>
  <c r="GW25" i="33"/>
  <c r="HW25" i="39"/>
  <c r="DW25" i="39"/>
  <c r="EJ25" i="39"/>
  <c r="IW25" i="39"/>
  <c r="IJ25" i="33"/>
  <c r="CW25" i="33"/>
  <c r="BJ25" i="39"/>
  <c r="FJ25" i="39"/>
  <c r="FW25" i="33"/>
  <c r="BJ25" i="33"/>
  <c r="W25" i="33"/>
  <c r="EW25" i="33"/>
  <c r="AJ25" i="39"/>
  <c r="KJ25" i="39"/>
  <c r="DW25" i="33"/>
  <c r="AW25" i="39"/>
  <c r="LW25" i="39"/>
  <c r="JW25" i="33"/>
  <c r="CJ25" i="33"/>
  <c r="AJ25" i="33"/>
  <c r="JW25" i="39"/>
  <c r="J25" i="33"/>
  <c r="C25" i="39"/>
  <c r="B25" i="39" s="1"/>
  <c r="J25" i="39"/>
  <c r="FJ25" i="33"/>
  <c r="EW25" i="39"/>
  <c r="KJ25" i="33"/>
  <c r="GW25" i="39"/>
  <c r="DJ25" i="33"/>
  <c r="GJ25" i="33"/>
  <c r="CW25" i="39"/>
  <c r="G24" i="33"/>
  <c r="G24" i="39"/>
  <c r="F15" i="39"/>
  <c r="M6" i="10"/>
  <c r="F15" i="33"/>
  <c r="F21" i="39"/>
  <c r="F21" i="33"/>
  <c r="M5" i="11"/>
  <c r="G32" i="39"/>
  <c r="G32" i="33"/>
  <c r="J93" i="32"/>
  <c r="G93" i="32" s="1"/>
  <c r="M6" i="14"/>
  <c r="F43" i="39"/>
  <c r="F43" i="33"/>
  <c r="J42" i="34"/>
  <c r="G42" i="34" s="1"/>
  <c r="M7" i="13"/>
  <c r="F37" i="39"/>
  <c r="F37" i="33"/>
  <c r="J7" i="32"/>
  <c r="G7" i="32" s="1"/>
  <c r="JY38" i="33"/>
  <c r="EL38" i="33"/>
  <c r="HY38" i="39"/>
  <c r="EY38" i="33"/>
  <c r="LL38" i="39"/>
  <c r="CY38" i="39"/>
  <c r="IL38" i="33"/>
  <c r="HL38" i="33"/>
  <c r="AY38" i="33"/>
  <c r="E38" i="33"/>
  <c r="D38" i="33" s="1"/>
  <c r="DY38" i="39"/>
  <c r="CL38" i="39"/>
  <c r="E38" i="39"/>
  <c r="D38" i="39" s="1"/>
  <c r="LY38" i="33"/>
  <c r="GY38" i="33"/>
  <c r="DL38" i="33"/>
  <c r="BL38" i="33"/>
  <c r="GL38" i="39"/>
  <c r="JY38" i="39"/>
  <c r="FL38" i="39"/>
  <c r="LL38" i="33"/>
  <c r="JL38" i="33"/>
  <c r="DY38" i="33"/>
  <c r="BY38" i="39"/>
  <c r="BL38" i="39"/>
  <c r="AL38" i="39"/>
  <c r="LY38" i="39"/>
  <c r="KL38" i="33"/>
  <c r="KY38" i="39"/>
  <c r="EL38" i="39"/>
  <c r="AL38" i="33"/>
  <c r="IY38" i="33"/>
  <c r="AY38" i="39"/>
  <c r="Y38" i="39"/>
  <c r="CL38" i="33"/>
  <c r="IL38" i="39"/>
  <c r="BY38" i="33"/>
  <c r="DL38" i="39"/>
  <c r="FY38" i="33"/>
  <c r="HL38" i="39"/>
  <c r="HY38" i="33"/>
  <c r="FY38" i="39"/>
  <c r="Y38" i="33"/>
  <c r="GL38" i="33"/>
  <c r="L38" i="33"/>
  <c r="KL38" i="39"/>
  <c r="EY38" i="39"/>
  <c r="KY38" i="33"/>
  <c r="CY38" i="33"/>
  <c r="JL38" i="39"/>
  <c r="IY38" i="39"/>
  <c r="FL38" i="33"/>
  <c r="GY38" i="39"/>
  <c r="L38" i="39"/>
  <c r="J43" i="34"/>
  <c r="G43" i="34" s="1"/>
  <c r="G25" i="33"/>
  <c r="G25" i="39"/>
  <c r="J52" i="32"/>
  <c r="G52" i="32" s="1"/>
  <c r="J74" i="34"/>
  <c r="G74" i="34" s="1"/>
  <c r="J72" i="32"/>
  <c r="G72" i="32" s="1"/>
  <c r="G7" i="33"/>
  <c r="G7" i="39"/>
  <c r="LW10" i="33"/>
  <c r="HW10" i="33"/>
  <c r="C10" i="39"/>
  <c r="B10" i="39" s="1"/>
  <c r="BW10" i="33"/>
  <c r="CW10" i="33"/>
  <c r="J10" i="33"/>
  <c r="KW10" i="33"/>
  <c r="HJ10" i="33"/>
  <c r="DJ10" i="33"/>
  <c r="JW10" i="39"/>
  <c r="AW10" i="33"/>
  <c r="J10" i="39"/>
  <c r="KJ10" i="39"/>
  <c r="IW10" i="33"/>
  <c r="DW10" i="33"/>
  <c r="KW10" i="39"/>
  <c r="BW10" i="39"/>
  <c r="CW10" i="39"/>
  <c r="IJ10" i="33"/>
  <c r="GJ10" i="33"/>
  <c r="IJ10" i="39"/>
  <c r="FJ10" i="39"/>
  <c r="AJ10" i="33"/>
  <c r="FW10" i="33"/>
  <c r="DJ10" i="39"/>
  <c r="FW10" i="39"/>
  <c r="AJ10" i="39"/>
  <c r="LJ10" i="39"/>
  <c r="GW10" i="33"/>
  <c r="AW10" i="39"/>
  <c r="CJ10" i="33"/>
  <c r="HW10" i="39"/>
  <c r="GJ10" i="39"/>
  <c r="KJ10" i="33"/>
  <c r="EJ10" i="33"/>
  <c r="W10" i="33"/>
  <c r="JJ10" i="39"/>
  <c r="DW10" i="39"/>
  <c r="CJ10" i="39"/>
  <c r="EW10" i="33"/>
  <c r="EJ10" i="39"/>
  <c r="LJ10" i="33"/>
  <c r="IW10" i="39"/>
  <c r="FJ10" i="33"/>
  <c r="EW10" i="39"/>
  <c r="C10" i="33"/>
  <c r="B10" i="33" s="1"/>
  <c r="JW10" i="33"/>
  <c r="BJ10" i="33"/>
  <c r="BJ10" i="39"/>
  <c r="GW10" i="39"/>
  <c r="W10" i="39"/>
  <c r="JJ10" i="33"/>
  <c r="HJ10" i="39"/>
  <c r="LW10" i="39"/>
  <c r="KW36" i="33"/>
  <c r="FJ36" i="33"/>
  <c r="IJ36" i="39"/>
  <c r="EJ36" i="39"/>
  <c r="C36" i="33"/>
  <c r="B36" i="33" s="1"/>
  <c r="C36" i="39"/>
  <c r="B36" i="39" s="1"/>
  <c r="HJ36" i="33"/>
  <c r="CJ36" i="33"/>
  <c r="AW36" i="39"/>
  <c r="JW36" i="39"/>
  <c r="W36" i="39"/>
  <c r="HJ36" i="39"/>
  <c r="IW36" i="33"/>
  <c r="GW36" i="33"/>
  <c r="EW36" i="33"/>
  <c r="DW36" i="39"/>
  <c r="W36" i="33"/>
  <c r="FW36" i="39"/>
  <c r="BJ36" i="39"/>
  <c r="LW36" i="33"/>
  <c r="DJ36" i="33"/>
  <c r="CW36" i="39"/>
  <c r="BW36" i="33"/>
  <c r="AJ36" i="39"/>
  <c r="LW36" i="39"/>
  <c r="HW36" i="39"/>
  <c r="IJ36" i="33"/>
  <c r="KJ36" i="39"/>
  <c r="AW36" i="33"/>
  <c r="CJ36" i="39"/>
  <c r="HW36" i="33"/>
  <c r="FJ36" i="39"/>
  <c r="LJ36" i="39"/>
  <c r="EW36" i="39"/>
  <c r="LJ36" i="33"/>
  <c r="BW36" i="39"/>
  <c r="KW36" i="39"/>
  <c r="IW36" i="39"/>
  <c r="CW36" i="33"/>
  <c r="EJ36" i="33"/>
  <c r="J36" i="33"/>
  <c r="KJ36" i="33"/>
  <c r="BJ36" i="33"/>
  <c r="JJ36" i="39"/>
  <c r="DJ36" i="39"/>
  <c r="DW36" i="33"/>
  <c r="J36" i="39"/>
  <c r="JW36" i="33"/>
  <c r="GJ36" i="39"/>
  <c r="FW36" i="33"/>
  <c r="JJ36" i="33"/>
  <c r="GJ36" i="33"/>
  <c r="GW36" i="39"/>
  <c r="AJ36" i="33"/>
  <c r="J12" i="34"/>
  <c r="G12" i="34" s="1"/>
  <c r="J82" i="32"/>
  <c r="G82" i="32" s="1"/>
  <c r="J13" i="32"/>
  <c r="G13" i="32" s="1"/>
  <c r="LY37" i="33"/>
  <c r="FY37" i="33"/>
  <c r="FL37" i="33"/>
  <c r="Y37" i="39"/>
  <c r="EL37" i="39"/>
  <c r="AY37" i="39"/>
  <c r="L37" i="39"/>
  <c r="JY37" i="33"/>
  <c r="IY37" i="33"/>
  <c r="AY37" i="33"/>
  <c r="LL37" i="39"/>
  <c r="FL37" i="39"/>
  <c r="DY37" i="39"/>
  <c r="GL37" i="39"/>
  <c r="HL37" i="33"/>
  <c r="BY37" i="33"/>
  <c r="CY37" i="39"/>
  <c r="GY37" i="39"/>
  <c r="JL37" i="39"/>
  <c r="GY37" i="33"/>
  <c r="EL37" i="33"/>
  <c r="AL37" i="39"/>
  <c r="JY37" i="39"/>
  <c r="AL37" i="33"/>
  <c r="LL37" i="33"/>
  <c r="DY37" i="33"/>
  <c r="CL37" i="33"/>
  <c r="KL37" i="39"/>
  <c r="KY37" i="33"/>
  <c r="CY37" i="33"/>
  <c r="KY37" i="39"/>
  <c r="Y37" i="33"/>
  <c r="IL37" i="33"/>
  <c r="EY37" i="39"/>
  <c r="LY37" i="39"/>
  <c r="FY37" i="39"/>
  <c r="JL37" i="33"/>
  <c r="CL37" i="39"/>
  <c r="DL37" i="39"/>
  <c r="IL37" i="39"/>
  <c r="BL37" i="33"/>
  <c r="E37" i="39"/>
  <c r="D37" i="39" s="1"/>
  <c r="E37" i="33"/>
  <c r="D37" i="33" s="1"/>
  <c r="L37" i="33"/>
  <c r="KL37" i="33"/>
  <c r="HL37" i="39"/>
  <c r="HY37" i="33"/>
  <c r="HY37" i="39"/>
  <c r="GL37" i="33"/>
  <c r="EY37" i="33"/>
  <c r="DL37" i="33"/>
  <c r="BL37" i="39"/>
  <c r="IY37" i="39"/>
  <c r="BY37" i="39"/>
  <c r="J78" i="34"/>
  <c r="G78" i="34" s="1"/>
  <c r="J28" i="32"/>
  <c r="G28" i="32" s="1"/>
  <c r="GC48" i="33"/>
  <c r="GF48" i="33" s="1"/>
  <c r="EC48" i="33"/>
  <c r="EF48" i="33" s="1"/>
  <c r="LP48" i="33"/>
  <c r="LS48" i="33" s="1"/>
  <c r="DP48" i="33"/>
  <c r="DS48" i="33" s="1"/>
  <c r="LC48" i="33"/>
  <c r="LF48" i="33" s="1"/>
  <c r="FC48" i="33"/>
  <c r="FF48" i="33" s="1"/>
  <c r="CC48" i="33"/>
  <c r="CF48" i="33" s="1"/>
  <c r="KP48" i="33"/>
  <c r="KS48" i="33" s="1"/>
  <c r="GP48" i="33"/>
  <c r="GS48" i="33" s="1"/>
  <c r="FP48" i="33"/>
  <c r="FS48" i="33" s="1"/>
  <c r="KC48" i="33"/>
  <c r="KF48" i="33" s="1"/>
  <c r="EP48" i="33"/>
  <c r="ES48" i="33" s="1"/>
  <c r="BP48" i="33"/>
  <c r="BS48" i="33" s="1"/>
  <c r="JP48" i="33"/>
  <c r="JS48" i="33" s="1"/>
  <c r="HC48" i="33"/>
  <c r="HF48" i="33" s="1"/>
  <c r="AP48" i="33"/>
  <c r="AS48" i="33" s="1"/>
  <c r="IP48" i="33"/>
  <c r="IS48" i="33" s="1"/>
  <c r="DC48" i="33"/>
  <c r="DF48" i="33" s="1"/>
  <c r="JC48" i="33"/>
  <c r="JF48" i="33" s="1"/>
  <c r="HP48" i="33"/>
  <c r="HS48" i="33" s="1"/>
  <c r="BC48" i="33"/>
  <c r="BF48" i="33" s="1"/>
  <c r="AC48" i="33"/>
  <c r="AF48" i="33" s="1"/>
  <c r="MC48" i="33"/>
  <c r="MF48" i="33" s="1"/>
  <c r="IC48" i="33"/>
  <c r="IF48" i="33" s="1"/>
  <c r="CP48" i="33"/>
  <c r="CS48" i="33" s="1"/>
  <c r="J18" i="34"/>
  <c r="G18" i="34" s="1"/>
  <c r="J62" i="34"/>
  <c r="G62" i="34" s="1"/>
  <c r="F42" i="39"/>
  <c r="M5" i="14"/>
  <c r="F42" i="33"/>
  <c r="J65" i="34"/>
  <c r="G65" i="34" s="1"/>
  <c r="F25" i="39"/>
  <c r="M9" i="11"/>
  <c r="F25" i="33"/>
  <c r="KY7" i="33"/>
  <c r="JL7" i="33"/>
  <c r="AL7" i="39"/>
  <c r="EY7" i="39"/>
  <c r="AY7" i="39"/>
  <c r="BY7" i="39"/>
  <c r="JY7" i="39"/>
  <c r="LL7" i="33"/>
  <c r="EY7" i="33"/>
  <c r="GL7" i="39"/>
  <c r="HY7" i="39"/>
  <c r="E7" i="39"/>
  <c r="D7" i="39" s="1"/>
  <c r="L7" i="39"/>
  <c r="KL7" i="33"/>
  <c r="DY7" i="33"/>
  <c r="AL7" i="33"/>
  <c r="CY7" i="39"/>
  <c r="CY7" i="33"/>
  <c r="LY7" i="39"/>
  <c r="JY7" i="33"/>
  <c r="FL7" i="33"/>
  <c r="IY7" i="33"/>
  <c r="E7" i="33"/>
  <c r="D7" i="33" s="1"/>
  <c r="CL7" i="33"/>
  <c r="CL7" i="39"/>
  <c r="DL7" i="33"/>
  <c r="L7" i="33"/>
  <c r="BL7" i="39"/>
  <c r="LY7" i="33"/>
  <c r="BY7" i="33"/>
  <c r="KL7" i="39"/>
  <c r="FY7" i="39"/>
  <c r="HY7" i="33"/>
  <c r="AY7" i="33"/>
  <c r="IY7" i="39"/>
  <c r="EL7" i="39"/>
  <c r="HL7" i="33"/>
  <c r="JL7" i="39"/>
  <c r="FL7" i="39"/>
  <c r="GY7" i="33"/>
  <c r="IL7" i="39"/>
  <c r="LL7" i="39"/>
  <c r="GL7" i="33"/>
  <c r="GY7" i="39"/>
  <c r="FY7" i="33"/>
  <c r="Y7" i="33"/>
  <c r="IL7" i="33"/>
  <c r="DY7" i="39"/>
  <c r="EL7" i="33"/>
  <c r="HL7" i="39"/>
  <c r="DL7" i="39"/>
  <c r="KY7" i="39"/>
  <c r="Y7" i="39"/>
  <c r="BL7" i="33"/>
  <c r="G23" i="39"/>
  <c r="G23" i="33"/>
  <c r="G44" i="33"/>
  <c r="G44" i="39"/>
  <c r="J100" i="32"/>
  <c r="G100" i="32" s="1"/>
  <c r="J61" i="32"/>
  <c r="G61" i="32" s="1"/>
  <c r="FW14" i="33"/>
  <c r="GW14" i="33"/>
  <c r="BJ14" i="33"/>
  <c r="W14" i="39"/>
  <c r="DJ14" i="39"/>
  <c r="J14" i="33"/>
  <c r="LJ14" i="33"/>
  <c r="DJ14" i="33"/>
  <c r="EJ14" i="39"/>
  <c r="IW14" i="39"/>
  <c r="GJ14" i="39"/>
  <c r="CW14" i="39"/>
  <c r="FJ14" i="33"/>
  <c r="CW14" i="33"/>
  <c r="BW14" i="39"/>
  <c r="C14" i="39"/>
  <c r="B14" i="39" s="1"/>
  <c r="J14" i="39"/>
  <c r="HJ14" i="33"/>
  <c r="AW14" i="33"/>
  <c r="CJ14" i="39"/>
  <c r="FJ14" i="39"/>
  <c r="AW14" i="39"/>
  <c r="KW14" i="33"/>
  <c r="EJ14" i="33"/>
  <c r="LW14" i="33"/>
  <c r="BJ14" i="39"/>
  <c r="W14" i="33"/>
  <c r="FW14" i="39"/>
  <c r="IJ14" i="33"/>
  <c r="KJ14" i="39"/>
  <c r="IJ14" i="39"/>
  <c r="GJ14" i="33"/>
  <c r="HW14" i="39"/>
  <c r="C14" i="33"/>
  <c r="B14" i="33" s="1"/>
  <c r="DW14" i="33"/>
  <c r="HJ14" i="39"/>
  <c r="KW14" i="39"/>
  <c r="HW14" i="33"/>
  <c r="DW14" i="39"/>
  <c r="GW14" i="39"/>
  <c r="KJ14" i="33"/>
  <c r="EW14" i="33"/>
  <c r="AJ14" i="33"/>
  <c r="EW14" i="39"/>
  <c r="AJ14" i="39"/>
  <c r="LJ14" i="39"/>
  <c r="JJ14" i="33"/>
  <c r="LW14" i="39"/>
  <c r="IW14" i="33"/>
  <c r="JW14" i="39"/>
  <c r="CJ14" i="33"/>
  <c r="BW14" i="33"/>
  <c r="JW14" i="33"/>
  <c r="JJ14" i="39"/>
  <c r="KY28" i="33"/>
  <c r="CY28" i="33"/>
  <c r="EL28" i="39"/>
  <c r="CY28" i="39"/>
  <c r="BY28" i="39"/>
  <c r="GL28" i="39"/>
  <c r="JY28" i="33"/>
  <c r="EY28" i="33"/>
  <c r="FY28" i="33"/>
  <c r="LY28" i="39"/>
  <c r="AL28" i="33"/>
  <c r="GY28" i="39"/>
  <c r="AY28" i="39"/>
  <c r="LY28" i="33"/>
  <c r="DL28" i="33"/>
  <c r="HY28" i="39"/>
  <c r="HL28" i="39"/>
  <c r="L28" i="39"/>
  <c r="LL28" i="33"/>
  <c r="CL28" i="33"/>
  <c r="DY28" i="39"/>
  <c r="FL28" i="39"/>
  <c r="E28" i="39"/>
  <c r="D28" i="39" s="1"/>
  <c r="HL28" i="33"/>
  <c r="BY28" i="33"/>
  <c r="BL28" i="39"/>
  <c r="IY28" i="39"/>
  <c r="L28" i="33"/>
  <c r="KL28" i="33"/>
  <c r="BL28" i="33"/>
  <c r="AL28" i="39"/>
  <c r="FY28" i="39"/>
  <c r="IL28" i="39"/>
  <c r="HY28" i="33"/>
  <c r="CL28" i="39"/>
  <c r="EY28" i="39"/>
  <c r="GL28" i="33"/>
  <c r="Y28" i="39"/>
  <c r="KL28" i="39"/>
  <c r="DY28" i="33"/>
  <c r="KY28" i="39"/>
  <c r="FL28" i="33"/>
  <c r="JY28" i="39"/>
  <c r="IL28" i="33"/>
  <c r="DL28" i="39"/>
  <c r="JL28" i="39"/>
  <c r="AY28" i="33"/>
  <c r="E28" i="33"/>
  <c r="D28" i="33" s="1"/>
  <c r="LL28" i="39"/>
  <c r="JL28" i="33"/>
  <c r="EL28" i="33"/>
  <c r="IY28" i="33"/>
  <c r="GY28" i="33"/>
  <c r="Y28" i="33"/>
  <c r="F27" i="39"/>
  <c r="F27" i="33"/>
  <c r="M4" i="12"/>
  <c r="J49" i="34"/>
  <c r="G49" i="34" s="1"/>
  <c r="J90" i="34"/>
  <c r="G90" i="34" s="1"/>
  <c r="JL46" i="33"/>
  <c r="GL46" i="33"/>
  <c r="BY46" i="33"/>
  <c r="EY46" i="39"/>
  <c r="CL46" i="39"/>
  <c r="DY46" i="39"/>
  <c r="IL46" i="39"/>
  <c r="LY46" i="33"/>
  <c r="CY46" i="33"/>
  <c r="EY46" i="33"/>
  <c r="CY46" i="39"/>
  <c r="BY46" i="39"/>
  <c r="GL46" i="39"/>
  <c r="KL46" i="33"/>
  <c r="CL46" i="33"/>
  <c r="AL46" i="33"/>
  <c r="AL46" i="39"/>
  <c r="GY46" i="39"/>
  <c r="HL46" i="39"/>
  <c r="IL46" i="33"/>
  <c r="FY46" i="33"/>
  <c r="IY46" i="39"/>
  <c r="EL46" i="39"/>
  <c r="JY46" i="39"/>
  <c r="LL46" i="33"/>
  <c r="BL46" i="33"/>
  <c r="AY46" i="39"/>
  <c r="KY46" i="39"/>
  <c r="HL46" i="33"/>
  <c r="AY46" i="33"/>
  <c r="JL46" i="39"/>
  <c r="DL46" i="39"/>
  <c r="DY46" i="33"/>
  <c r="EL46" i="33"/>
  <c r="Y46" i="33"/>
  <c r="L46" i="39"/>
  <c r="IY46" i="33"/>
  <c r="FL46" i="33"/>
  <c r="BL46" i="39"/>
  <c r="LY46" i="39"/>
  <c r="HY46" i="39"/>
  <c r="GY46" i="33"/>
  <c r="LL46" i="39"/>
  <c r="DL46" i="33"/>
  <c r="KL46" i="39"/>
  <c r="FL46" i="39"/>
  <c r="Y46" i="39"/>
  <c r="HY46" i="33"/>
  <c r="E46" i="39"/>
  <c r="D46" i="39" s="1"/>
  <c r="JY46" i="33"/>
  <c r="E46" i="33"/>
  <c r="D46" i="33" s="1"/>
  <c r="KY46" i="33"/>
  <c r="FY46" i="39"/>
  <c r="L46" i="33"/>
  <c r="G35" i="39"/>
  <c r="G35" i="33"/>
  <c r="J95" i="32"/>
  <c r="G95" i="32" s="1"/>
  <c r="J41" i="34"/>
  <c r="G41" i="34" s="1"/>
  <c r="KY16" i="33"/>
  <c r="FY16" i="33"/>
  <c r="FY16" i="39"/>
  <c r="HY16" i="39"/>
  <c r="Y16" i="33"/>
  <c r="L16" i="33"/>
  <c r="EY16" i="39"/>
  <c r="IY16" i="33"/>
  <c r="IL16" i="33"/>
  <c r="HY16" i="33"/>
  <c r="DY16" i="39"/>
  <c r="KY16" i="39"/>
  <c r="GY16" i="39"/>
  <c r="CY16" i="39"/>
  <c r="HL16" i="33"/>
  <c r="DY16" i="33"/>
  <c r="CL16" i="39"/>
  <c r="BL16" i="39"/>
  <c r="AL16" i="33"/>
  <c r="E16" i="33"/>
  <c r="D16" i="33" s="1"/>
  <c r="LL16" i="33"/>
  <c r="GL16" i="33"/>
  <c r="IL16" i="39"/>
  <c r="LY16" i="39"/>
  <c r="L16" i="39"/>
  <c r="IY16" i="39"/>
  <c r="HL16" i="39"/>
  <c r="CY16" i="33"/>
  <c r="E16" i="39"/>
  <c r="D16" i="39" s="1"/>
  <c r="AY16" i="33"/>
  <c r="LY16" i="33"/>
  <c r="BY16" i="33"/>
  <c r="BY16" i="39"/>
  <c r="AL16" i="39"/>
  <c r="JY16" i="33"/>
  <c r="GL16" i="39"/>
  <c r="Y16" i="39"/>
  <c r="FL16" i="39"/>
  <c r="GY16" i="33"/>
  <c r="EL16" i="33"/>
  <c r="KL16" i="39"/>
  <c r="EY16" i="33"/>
  <c r="AY16" i="39"/>
  <c r="JL16" i="39"/>
  <c r="DL16" i="33"/>
  <c r="BL16" i="33"/>
  <c r="DL16" i="39"/>
  <c r="CL16" i="33"/>
  <c r="LL16" i="39"/>
  <c r="KL16" i="33"/>
  <c r="EL16" i="39"/>
  <c r="JL16" i="33"/>
  <c r="JY16" i="39"/>
  <c r="FL16" i="33"/>
  <c r="G6" i="39"/>
  <c r="G6" i="33"/>
  <c r="FJ22" i="33"/>
  <c r="DJ22" i="33"/>
  <c r="HJ22" i="33"/>
  <c r="W22" i="33"/>
  <c r="C22" i="33"/>
  <c r="B22" i="33" s="1"/>
  <c r="JW22" i="33"/>
  <c r="GW22" i="33"/>
  <c r="EW22" i="33"/>
  <c r="CW22" i="39"/>
  <c r="DW22" i="39"/>
  <c r="LW22" i="39"/>
  <c r="IW22" i="33"/>
  <c r="EJ22" i="33"/>
  <c r="BJ22" i="33"/>
  <c r="J22" i="39"/>
  <c r="KW22" i="39"/>
  <c r="AJ22" i="39"/>
  <c r="LW22" i="33"/>
  <c r="CJ22" i="33"/>
  <c r="GW22" i="39"/>
  <c r="BW22" i="39"/>
  <c r="HJ22" i="39"/>
  <c r="KW22" i="33"/>
  <c r="BW22" i="33"/>
  <c r="IW22" i="39"/>
  <c r="KJ22" i="39"/>
  <c r="HW22" i="39"/>
  <c r="FW22" i="33"/>
  <c r="JJ22" i="39"/>
  <c r="DJ22" i="39"/>
  <c r="GJ22" i="33"/>
  <c r="AJ22" i="33"/>
  <c r="CJ22" i="39"/>
  <c r="KJ22" i="33"/>
  <c r="CW22" i="33"/>
  <c r="AW22" i="39"/>
  <c r="C22" i="39"/>
  <c r="B22" i="39" s="1"/>
  <c r="JJ22" i="33"/>
  <c r="AW22" i="33"/>
  <c r="JW22" i="39"/>
  <c r="W22" i="39"/>
  <c r="HW22" i="33"/>
  <c r="IJ22" i="39"/>
  <c r="BJ22" i="39"/>
  <c r="EJ22" i="39"/>
  <c r="GJ22" i="39"/>
  <c r="FJ22" i="39"/>
  <c r="DW22" i="33"/>
  <c r="FW22" i="39"/>
  <c r="J22" i="33"/>
  <c r="EW22" i="39"/>
  <c r="IJ22" i="33"/>
  <c r="LJ22" i="33"/>
  <c r="LJ22" i="39"/>
  <c r="J64" i="34"/>
  <c r="G64" i="34" s="1"/>
  <c r="G9" i="39"/>
  <c r="G9" i="33"/>
  <c r="J28" i="34"/>
  <c r="G28" i="34" s="1"/>
  <c r="J81" i="34"/>
  <c r="G81" i="34" s="1"/>
  <c r="IL42" i="33"/>
  <c r="EL42" i="33"/>
  <c r="AY42" i="33"/>
  <c r="CL42" i="39"/>
  <c r="GY42" i="39"/>
  <c r="IL42" i="39"/>
  <c r="AL42" i="39"/>
  <c r="LY42" i="33"/>
  <c r="DY42" i="33"/>
  <c r="FY42" i="33"/>
  <c r="CY42" i="39"/>
  <c r="E42" i="33"/>
  <c r="D42" i="33" s="1"/>
  <c r="GL42" i="39"/>
  <c r="LY42" i="39"/>
  <c r="JY42" i="33"/>
  <c r="HL42" i="33"/>
  <c r="JY42" i="39"/>
  <c r="E42" i="39"/>
  <c r="D42" i="39" s="1"/>
  <c r="JL42" i="39"/>
  <c r="IY42" i="33"/>
  <c r="CY42" i="33"/>
  <c r="EY42" i="39"/>
  <c r="BY42" i="39"/>
  <c r="IY42" i="39"/>
  <c r="LL42" i="33"/>
  <c r="GL42" i="33"/>
  <c r="HL42" i="39"/>
  <c r="Y42" i="39"/>
  <c r="LL42" i="39"/>
  <c r="FL42" i="33"/>
  <c r="CL42" i="33"/>
  <c r="HY42" i="39"/>
  <c r="AY42" i="39"/>
  <c r="Y42" i="33"/>
  <c r="JL42" i="33"/>
  <c r="BL42" i="39"/>
  <c r="DL42" i="39"/>
  <c r="HY42" i="33"/>
  <c r="L42" i="39"/>
  <c r="FY42" i="39"/>
  <c r="GY42" i="33"/>
  <c r="EL42" i="39"/>
  <c r="DL42" i="33"/>
  <c r="AL42" i="33"/>
  <c r="KL42" i="33"/>
  <c r="BL42" i="33"/>
  <c r="KL42" i="39"/>
  <c r="BY42" i="33"/>
  <c r="EY42" i="33"/>
  <c r="L42" i="33"/>
  <c r="KY42" i="39"/>
  <c r="KY42" i="33"/>
  <c r="DY42" i="39"/>
  <c r="FL42" i="39"/>
  <c r="J89" i="32"/>
  <c r="G89" i="32" s="1"/>
  <c r="G38" i="39"/>
  <c r="G38" i="33"/>
  <c r="J29" i="34"/>
  <c r="G29" i="34" s="1"/>
  <c r="J24" i="34"/>
  <c r="G24" i="34" s="1"/>
  <c r="J26" i="34"/>
  <c r="G26" i="34" s="1"/>
  <c r="G10" i="33"/>
  <c r="G10" i="39"/>
  <c r="M4" i="8"/>
  <c r="F6" i="39"/>
  <c r="F6" i="33"/>
  <c r="J95" i="34"/>
  <c r="G95" i="34" s="1"/>
  <c r="LJ24" i="33"/>
  <c r="CW24" i="33"/>
  <c r="JJ24" i="33"/>
  <c r="IJ24" i="39"/>
  <c r="CW24" i="39"/>
  <c r="FW24" i="39"/>
  <c r="J24" i="33"/>
  <c r="KW24" i="33"/>
  <c r="GJ24" i="33"/>
  <c r="DW24" i="33"/>
  <c r="KJ24" i="39"/>
  <c r="EW24" i="39"/>
  <c r="AJ24" i="39"/>
  <c r="JW24" i="39"/>
  <c r="GW24" i="33"/>
  <c r="AW24" i="33"/>
  <c r="AJ24" i="33"/>
  <c r="GW24" i="39"/>
  <c r="CJ24" i="39"/>
  <c r="FW24" i="33"/>
  <c r="BW24" i="33"/>
  <c r="C24" i="39"/>
  <c r="B24" i="39" s="1"/>
  <c r="FJ24" i="39"/>
  <c r="LJ24" i="39"/>
  <c r="IW24" i="33"/>
  <c r="DJ24" i="33"/>
  <c r="KJ24" i="33"/>
  <c r="EJ24" i="39"/>
  <c r="W24" i="33"/>
  <c r="IJ24" i="33"/>
  <c r="FJ24" i="33"/>
  <c r="DJ24" i="39"/>
  <c r="KW24" i="39"/>
  <c r="BW24" i="39"/>
  <c r="JW24" i="33"/>
  <c r="EJ24" i="33"/>
  <c r="BJ24" i="39"/>
  <c r="DW24" i="39"/>
  <c r="HW24" i="39"/>
  <c r="HW24" i="33"/>
  <c r="LW24" i="39"/>
  <c r="HJ24" i="33"/>
  <c r="AW24" i="39"/>
  <c r="EW24" i="33"/>
  <c r="IW24" i="39"/>
  <c r="GJ24" i="39"/>
  <c r="J24" i="39"/>
  <c r="C24" i="33"/>
  <c r="B24" i="33" s="1"/>
  <c r="LW24" i="33"/>
  <c r="BJ24" i="33"/>
  <c r="JJ24" i="39"/>
  <c r="W24" i="39"/>
  <c r="HJ24" i="39"/>
  <c r="CJ24" i="33"/>
  <c r="J73" i="32"/>
  <c r="G73" i="32" s="1"/>
  <c r="M8" i="8"/>
  <c r="F10" i="33"/>
  <c r="F10" i="39"/>
  <c r="J18" i="32"/>
  <c r="G18" i="32" s="1"/>
  <c r="JJ37" i="33"/>
  <c r="GJ37" i="33"/>
  <c r="AW37" i="33"/>
  <c r="IW37" i="39"/>
  <c r="KJ37" i="39"/>
  <c r="DJ37" i="39"/>
  <c r="BJ37" i="39"/>
  <c r="IW37" i="33"/>
  <c r="DW37" i="33"/>
  <c r="CJ37" i="33"/>
  <c r="FJ37" i="39"/>
  <c r="IJ37" i="39"/>
  <c r="J37" i="33"/>
  <c r="AW37" i="39"/>
  <c r="IJ37" i="33"/>
  <c r="KW37" i="33"/>
  <c r="BW37" i="33"/>
  <c r="J37" i="39"/>
  <c r="LW37" i="39"/>
  <c r="JJ37" i="39"/>
  <c r="KW37" i="39"/>
  <c r="HJ37" i="33"/>
  <c r="FJ37" i="33"/>
  <c r="C37" i="33"/>
  <c r="B37" i="33" s="1"/>
  <c r="EW37" i="39"/>
  <c r="DJ37" i="33"/>
  <c r="HJ37" i="39"/>
  <c r="JW37" i="39"/>
  <c r="GJ37" i="39"/>
  <c r="GW37" i="33"/>
  <c r="GW37" i="39"/>
  <c r="DW37" i="39"/>
  <c r="CJ37" i="39"/>
  <c r="BJ37" i="33"/>
  <c r="AJ37" i="33"/>
  <c r="JW37" i="33"/>
  <c r="FW37" i="33"/>
  <c r="BW37" i="39"/>
  <c r="LW37" i="33"/>
  <c r="EJ37" i="33"/>
  <c r="HW37" i="39"/>
  <c r="LJ37" i="33"/>
  <c r="LJ37" i="39"/>
  <c r="W37" i="33"/>
  <c r="KJ37" i="33"/>
  <c r="CW37" i="39"/>
  <c r="FW37" i="39"/>
  <c r="HW37" i="33"/>
  <c r="CW37" i="33"/>
  <c r="AJ37" i="39"/>
  <c r="EJ37" i="39"/>
  <c r="EW37" i="33"/>
  <c r="C37" i="39"/>
  <c r="B37" i="39" s="1"/>
  <c r="W37" i="39"/>
  <c r="J32" i="32"/>
  <c r="G32" i="32" s="1"/>
  <c r="F35" i="39"/>
  <c r="F35" i="33"/>
  <c r="M5" i="13"/>
  <c r="J98" i="34"/>
  <c r="G98" i="34" s="1"/>
  <c r="J54" i="34"/>
  <c r="G54" i="34" s="1"/>
  <c r="LL11" i="33"/>
  <c r="CY11" i="33"/>
  <c r="BY11" i="33"/>
  <c r="IL11" i="39"/>
  <c r="E11" i="33"/>
  <c r="D11" i="33" s="1"/>
  <c r="L11" i="33"/>
  <c r="JY11" i="39"/>
  <c r="KY11" i="33"/>
  <c r="JY11" i="33"/>
  <c r="AY11" i="33"/>
  <c r="JL11" i="39"/>
  <c r="AL11" i="39"/>
  <c r="FL11" i="39"/>
  <c r="CY11" i="39"/>
  <c r="KL11" i="33"/>
  <c r="FY11" i="33"/>
  <c r="EY11" i="33"/>
  <c r="LY11" i="39"/>
  <c r="HL11" i="39"/>
  <c r="AL11" i="33"/>
  <c r="EY11" i="39"/>
  <c r="HY11" i="33"/>
  <c r="JL11" i="33"/>
  <c r="DL11" i="33"/>
  <c r="IY11" i="39"/>
  <c r="BL11" i="39"/>
  <c r="HY11" i="39"/>
  <c r="CL11" i="39"/>
  <c r="GY11" i="33"/>
  <c r="EL11" i="33"/>
  <c r="Y11" i="39"/>
  <c r="KL11" i="39"/>
  <c r="EL11" i="39"/>
  <c r="L11" i="39"/>
  <c r="HL11" i="33"/>
  <c r="FY11" i="39"/>
  <c r="GL11" i="39"/>
  <c r="GL11" i="33"/>
  <c r="Y11" i="33"/>
  <c r="KY11" i="39"/>
  <c r="FL11" i="33"/>
  <c r="E11" i="39"/>
  <c r="D11" i="39" s="1"/>
  <c r="CL11" i="33"/>
  <c r="LL11" i="39"/>
  <c r="BL11" i="33"/>
  <c r="DY11" i="33"/>
  <c r="DL11" i="39"/>
  <c r="IL11" i="33"/>
  <c r="DY11" i="39"/>
  <c r="GY11" i="39"/>
  <c r="IY11" i="33"/>
  <c r="AY11" i="39"/>
  <c r="LY11" i="33"/>
  <c r="BY11" i="39"/>
  <c r="IL30" i="33"/>
  <c r="IY30" i="33"/>
  <c r="EL30" i="33"/>
  <c r="IY30" i="39"/>
  <c r="EY30" i="39"/>
  <c r="KY30" i="39"/>
  <c r="Y30" i="33"/>
  <c r="HY30" i="33"/>
  <c r="GL30" i="33"/>
  <c r="FY30" i="33"/>
  <c r="LY30" i="39"/>
  <c r="HY30" i="39"/>
  <c r="FY30" i="39"/>
  <c r="AL30" i="33"/>
  <c r="LL30" i="33"/>
  <c r="CY30" i="33"/>
  <c r="DL30" i="33"/>
  <c r="LL30" i="39"/>
  <c r="JL30" i="39"/>
  <c r="AY30" i="39"/>
  <c r="Y30" i="39"/>
  <c r="KL30" i="33"/>
  <c r="JY30" i="33"/>
  <c r="BL30" i="33"/>
  <c r="BL30" i="39"/>
  <c r="HL30" i="39"/>
  <c r="E30" i="39"/>
  <c r="D30" i="39" s="1"/>
  <c r="IL30" i="39"/>
  <c r="HL30" i="33"/>
  <c r="FL30" i="39"/>
  <c r="L30" i="33"/>
  <c r="GY30" i="33"/>
  <c r="CL30" i="39"/>
  <c r="E30" i="33"/>
  <c r="D30" i="33" s="1"/>
  <c r="EY30" i="33"/>
  <c r="JY30" i="39"/>
  <c r="BY30" i="39"/>
  <c r="FL30" i="33"/>
  <c r="L30" i="39"/>
  <c r="BY30" i="33"/>
  <c r="DY30" i="39"/>
  <c r="DY30" i="33"/>
  <c r="EL30" i="39"/>
  <c r="AY30" i="33"/>
  <c r="DL30" i="39"/>
  <c r="KY30" i="33"/>
  <c r="KL30" i="39"/>
  <c r="LY30" i="33"/>
  <c r="JL30" i="33"/>
  <c r="AL30" i="39"/>
  <c r="CY30" i="39"/>
  <c r="GY30" i="39"/>
  <c r="GL30" i="39"/>
  <c r="CL30" i="33"/>
  <c r="J35" i="32"/>
  <c r="G35" i="32" s="1"/>
  <c r="J46" i="32"/>
  <c r="G46" i="32" s="1"/>
  <c r="J42" i="32"/>
  <c r="G42" i="32" s="1"/>
  <c r="J14" i="34"/>
  <c r="G14" i="34" s="1"/>
  <c r="J25" i="32"/>
  <c r="G25" i="32" s="1"/>
  <c r="J59" i="34"/>
  <c r="G59" i="34" s="1"/>
  <c r="J35" i="34"/>
  <c r="G35" i="34" s="1"/>
  <c r="F11" i="39"/>
  <c r="F11" i="33"/>
  <c r="M9" i="8"/>
  <c r="J22" i="32"/>
  <c r="G22" i="32" s="1"/>
  <c r="F14" i="33"/>
  <c r="F14" i="39"/>
  <c r="M5" i="10"/>
  <c r="M6" i="11"/>
  <c r="F22" i="39"/>
  <c r="F22" i="33"/>
  <c r="FW13" i="33"/>
  <c r="EJ13" i="33"/>
  <c r="IJ13" i="39"/>
  <c r="J21" i="10"/>
  <c r="W13" i="33"/>
  <c r="T33" i="10"/>
  <c r="S30" i="10"/>
  <c r="S19" i="10"/>
  <c r="H20" i="10"/>
  <c r="JJ13" i="39"/>
  <c r="KJ13" i="39"/>
  <c r="J19" i="10"/>
  <c r="JW13" i="33"/>
  <c r="GW13" i="33"/>
  <c r="BJ13" i="33"/>
  <c r="I20" i="10"/>
  <c r="BJ13" i="39"/>
  <c r="IW13" i="39"/>
  <c r="CJ13" i="39"/>
  <c r="S34" i="10"/>
  <c r="T25" i="10"/>
  <c r="S24" i="10"/>
  <c r="FJ13" i="39"/>
  <c r="K18" i="10"/>
  <c r="IJ13" i="33"/>
  <c r="CJ13" i="33"/>
  <c r="T6" i="10"/>
  <c r="T7" i="10"/>
  <c r="FW13" i="39"/>
  <c r="K19" i="10"/>
  <c r="T28" i="10"/>
  <c r="LJ13" i="33"/>
  <c r="HW13" i="33"/>
  <c r="AW13" i="33"/>
  <c r="T34" i="10"/>
  <c r="EJ13" i="39"/>
  <c r="DW13" i="39"/>
  <c r="S4" i="10"/>
  <c r="C13" i="39"/>
  <c r="B13" i="39" s="1"/>
  <c r="JW13" i="39"/>
  <c r="T20" i="10"/>
  <c r="KJ13" i="33"/>
  <c r="DW13" i="33"/>
  <c r="K20" i="10"/>
  <c r="J13" i="33"/>
  <c r="H21" i="10"/>
  <c r="S25" i="10"/>
  <c r="T24" i="10"/>
  <c r="JJ13" i="33"/>
  <c r="CW13" i="33"/>
  <c r="GJ13" i="39"/>
  <c r="S5" i="10"/>
  <c r="GW13" i="39"/>
  <c r="LJ13" i="39"/>
  <c r="AJ13" i="39"/>
  <c r="LW13" i="33"/>
  <c r="HW13" i="39"/>
  <c r="S33" i="10"/>
  <c r="T4" i="10"/>
  <c r="HJ13" i="39"/>
  <c r="T19" i="10"/>
  <c r="S7" i="10"/>
  <c r="HJ13" i="33"/>
  <c r="DJ13" i="39"/>
  <c r="S6" i="10"/>
  <c r="H19" i="10"/>
  <c r="BW13" i="39"/>
  <c r="T29" i="10"/>
  <c r="T23" i="10"/>
  <c r="BW13" i="33"/>
  <c r="S29" i="10"/>
  <c r="I18" i="10"/>
  <c r="AW13" i="39"/>
  <c r="S28" i="10"/>
  <c r="T35" i="10"/>
  <c r="KW13" i="33"/>
  <c r="T5" i="10"/>
  <c r="S18" i="10"/>
  <c r="T18" i="10"/>
  <c r="IW13" i="33"/>
  <c r="KW13" i="39"/>
  <c r="W13" i="39"/>
  <c r="I21" i="10"/>
  <c r="FJ13" i="33"/>
  <c r="T30" i="10"/>
  <c r="CW13" i="39"/>
  <c r="LW13" i="39"/>
  <c r="AJ13" i="33"/>
  <c r="J13" i="39"/>
  <c r="C13" i="33"/>
  <c r="B13" i="33" s="1"/>
  <c r="S23" i="10"/>
  <c r="GJ13" i="33"/>
  <c r="J18" i="10"/>
  <c r="EW13" i="33"/>
  <c r="DJ13" i="33"/>
  <c r="S35" i="10"/>
  <c r="EW13" i="39"/>
  <c r="S20" i="10"/>
  <c r="J72" i="34"/>
  <c r="G72" i="34" s="1"/>
  <c r="J49" i="32"/>
  <c r="G49" i="32" s="1"/>
  <c r="KC49" i="33"/>
  <c r="KF49" i="33" s="1"/>
  <c r="HC49" i="33"/>
  <c r="HF49" i="33" s="1"/>
  <c r="GP49" i="33"/>
  <c r="GS49" i="33" s="1"/>
  <c r="P49" i="33"/>
  <c r="S49" i="33" s="1"/>
  <c r="JP49" i="33"/>
  <c r="JS49" i="33" s="1"/>
  <c r="EP49" i="33"/>
  <c r="ES49" i="33" s="1"/>
  <c r="HP49" i="33"/>
  <c r="HS49" i="33" s="1"/>
  <c r="JC49" i="33"/>
  <c r="JF49" i="33" s="1"/>
  <c r="EC49" i="33"/>
  <c r="EF49" i="33" s="1"/>
  <c r="CP49" i="33"/>
  <c r="CS49" i="33" s="1"/>
  <c r="IP49" i="33"/>
  <c r="IS49" i="33" s="1"/>
  <c r="FC49" i="33"/>
  <c r="FF49" i="33" s="1"/>
  <c r="CC49" i="33"/>
  <c r="CF49" i="33" s="1"/>
  <c r="IC49" i="33"/>
  <c r="IF49" i="33" s="1"/>
  <c r="GC49" i="33"/>
  <c r="GF49" i="33" s="1"/>
  <c r="BC49" i="33"/>
  <c r="BF49" i="33" s="1"/>
  <c r="MC49" i="33"/>
  <c r="MF49" i="33" s="1"/>
  <c r="AP49" i="33"/>
  <c r="AS49" i="33" s="1"/>
  <c r="FP49" i="33"/>
  <c r="FS49" i="33" s="1"/>
  <c r="LP49" i="33"/>
  <c r="LS49" i="33" s="1"/>
  <c r="LC49" i="33"/>
  <c r="LF49" i="33" s="1"/>
  <c r="AC49" i="33"/>
  <c r="AF49" i="33" s="1"/>
  <c r="DP49" i="33"/>
  <c r="DS49" i="33" s="1"/>
  <c r="DC49" i="33"/>
  <c r="DF49" i="33" s="1"/>
  <c r="BP49" i="33"/>
  <c r="BS49" i="33" s="1"/>
  <c r="KP49" i="33"/>
  <c r="KS49" i="33" s="1"/>
  <c r="KJ15" i="33"/>
  <c r="CW15" i="33"/>
  <c r="DW15" i="33"/>
  <c r="FW15" i="39"/>
  <c r="W15" i="33"/>
  <c r="C15" i="39"/>
  <c r="B15" i="39" s="1"/>
  <c r="HJ15" i="39"/>
  <c r="HW15" i="33"/>
  <c r="FJ15" i="33"/>
  <c r="AW15" i="33"/>
  <c r="FJ15" i="39"/>
  <c r="IW15" i="39"/>
  <c r="CJ15" i="39"/>
  <c r="J15" i="33"/>
  <c r="HJ15" i="33"/>
  <c r="EJ15" i="33"/>
  <c r="EW15" i="33"/>
  <c r="DJ15" i="39"/>
  <c r="EJ15" i="39"/>
  <c r="JW15" i="39"/>
  <c r="IW15" i="33"/>
  <c r="CJ15" i="33"/>
  <c r="EW15" i="39"/>
  <c r="DW15" i="39"/>
  <c r="IJ15" i="39"/>
  <c r="HW15" i="39"/>
  <c r="LW15" i="33"/>
  <c r="JJ15" i="33"/>
  <c r="FW15" i="33"/>
  <c r="W15" i="39"/>
  <c r="KW15" i="39"/>
  <c r="CW15" i="39"/>
  <c r="AW15" i="39"/>
  <c r="DJ15" i="33"/>
  <c r="AJ15" i="33"/>
  <c r="IJ15" i="33"/>
  <c r="BJ15" i="33"/>
  <c r="LW15" i="39"/>
  <c r="LJ15" i="33"/>
  <c r="J15" i="39"/>
  <c r="GJ15" i="39"/>
  <c r="GJ15" i="33"/>
  <c r="KJ15" i="39"/>
  <c r="BJ15" i="39"/>
  <c r="BW15" i="39"/>
  <c r="KW15" i="33"/>
  <c r="GW15" i="39"/>
  <c r="GW15" i="33"/>
  <c r="LJ15" i="39"/>
  <c r="JW15" i="33"/>
  <c r="BW15" i="33"/>
  <c r="C15" i="33"/>
  <c r="B15" i="33" s="1"/>
  <c r="JJ15" i="39"/>
  <c r="AJ15" i="39"/>
  <c r="LY6" i="33"/>
  <c r="IY6" i="33"/>
  <c r="CY6" i="33"/>
  <c r="AY6" i="39"/>
  <c r="IL6" i="39"/>
  <c r="Y6" i="39"/>
  <c r="IY6" i="39"/>
  <c r="LL6" i="33"/>
  <c r="GL6" i="33"/>
  <c r="BL6" i="33"/>
  <c r="HY6" i="39"/>
  <c r="CL6" i="39"/>
  <c r="BY6" i="39"/>
  <c r="FY6" i="39"/>
  <c r="KY6" i="33"/>
  <c r="FY6" i="33"/>
  <c r="HL6" i="33"/>
  <c r="L6" i="33"/>
  <c r="Y6" i="33"/>
  <c r="CY6" i="39"/>
  <c r="GL6" i="39"/>
  <c r="KL6" i="33"/>
  <c r="FL6" i="33"/>
  <c r="DY6" i="33"/>
  <c r="L6" i="39"/>
  <c r="DY6" i="39"/>
  <c r="HL6" i="39"/>
  <c r="LL6" i="39"/>
  <c r="JL6" i="33"/>
  <c r="EL6" i="33"/>
  <c r="BY6" i="33"/>
  <c r="KL6" i="39"/>
  <c r="EY6" i="39"/>
  <c r="FL6" i="39"/>
  <c r="DL6" i="39"/>
  <c r="AY6" i="33"/>
  <c r="JY6" i="39"/>
  <c r="CL6" i="33"/>
  <c r="EL6" i="39"/>
  <c r="JY6" i="33"/>
  <c r="BL6" i="39"/>
  <c r="GY6" i="39"/>
  <c r="EY6" i="33"/>
  <c r="LY6" i="39"/>
  <c r="E6" i="33"/>
  <c r="D6" i="33" s="1"/>
  <c r="IL6" i="33"/>
  <c r="AL6" i="39"/>
  <c r="GY6" i="33"/>
  <c r="JL6" i="39"/>
  <c r="DL6" i="33"/>
  <c r="HY6" i="33"/>
  <c r="E6" i="39"/>
  <c r="D6" i="39" s="1"/>
  <c r="AL6" i="33"/>
  <c r="KY6" i="39"/>
  <c r="J21" i="32"/>
  <c r="G21" i="32" s="1"/>
  <c r="J78" i="32"/>
  <c r="G78" i="32" s="1"/>
  <c r="LW29" i="33"/>
  <c r="GJ29" i="33"/>
  <c r="CW29" i="33"/>
  <c r="KW29" i="39"/>
  <c r="EW29" i="39"/>
  <c r="DW29" i="39"/>
  <c r="AJ29" i="39"/>
  <c r="LJ29" i="33"/>
  <c r="FW29" i="33"/>
  <c r="IJ29" i="33"/>
  <c r="IJ29" i="39"/>
  <c r="CJ29" i="39"/>
  <c r="CW29" i="39"/>
  <c r="JJ29" i="39"/>
  <c r="KW29" i="33"/>
  <c r="FJ29" i="33"/>
  <c r="DW29" i="33"/>
  <c r="AJ29" i="33"/>
  <c r="HW29" i="39"/>
  <c r="J29" i="33"/>
  <c r="FJ29" i="39"/>
  <c r="KJ29" i="33"/>
  <c r="EW29" i="33"/>
  <c r="BJ29" i="33"/>
  <c r="LJ29" i="39"/>
  <c r="J29" i="39"/>
  <c r="BW29" i="39"/>
  <c r="DJ29" i="39"/>
  <c r="JJ29" i="33"/>
  <c r="HJ29" i="33"/>
  <c r="CJ29" i="33"/>
  <c r="GJ29" i="39"/>
  <c r="FW29" i="39"/>
  <c r="KJ29" i="39"/>
  <c r="C29" i="39"/>
  <c r="B29" i="39" s="1"/>
  <c r="GW29" i="33"/>
  <c r="JW29" i="39"/>
  <c r="BJ29" i="39"/>
  <c r="HW29" i="33"/>
  <c r="HJ29" i="39"/>
  <c r="EJ29" i="33"/>
  <c r="C29" i="33"/>
  <c r="B29" i="33" s="1"/>
  <c r="BW29" i="33"/>
  <c r="AW29" i="39"/>
  <c r="IW29" i="39"/>
  <c r="GW29" i="39"/>
  <c r="W29" i="33"/>
  <c r="JW29" i="33"/>
  <c r="EJ29" i="39"/>
  <c r="DJ29" i="33"/>
  <c r="AW29" i="33"/>
  <c r="W29" i="39"/>
  <c r="LW29" i="39"/>
  <c r="IW29" i="33"/>
  <c r="J31" i="34"/>
  <c r="G31" i="34" s="1"/>
  <c r="IW28" i="33"/>
  <c r="DW28" i="33"/>
  <c r="BW28" i="33"/>
  <c r="BJ28" i="33"/>
  <c r="EJ28" i="39"/>
  <c r="KW28" i="39"/>
  <c r="BJ28" i="39"/>
  <c r="IJ28" i="33"/>
  <c r="DJ28" i="33"/>
  <c r="EW28" i="33"/>
  <c r="HW28" i="39"/>
  <c r="AW28" i="39"/>
  <c r="C28" i="33"/>
  <c r="B28" i="33" s="1"/>
  <c r="FW28" i="39"/>
  <c r="LW28" i="33"/>
  <c r="CW28" i="33"/>
  <c r="FJ28" i="33"/>
  <c r="IJ28" i="39"/>
  <c r="LJ28" i="39"/>
  <c r="LW28" i="39"/>
  <c r="C28" i="39"/>
  <c r="B28" i="39" s="1"/>
  <c r="JJ28" i="33"/>
  <c r="CJ28" i="33"/>
  <c r="BW28" i="39"/>
  <c r="HJ28" i="39"/>
  <c r="LJ28" i="33"/>
  <c r="KW28" i="33"/>
  <c r="AJ28" i="39"/>
  <c r="J28" i="39"/>
  <c r="KJ28" i="33"/>
  <c r="EJ28" i="33"/>
  <c r="GJ28" i="39"/>
  <c r="CW28" i="39"/>
  <c r="GW28" i="33"/>
  <c r="W28" i="39"/>
  <c r="DJ28" i="39"/>
  <c r="CJ28" i="39"/>
  <c r="EW28" i="39"/>
  <c r="AJ28" i="33"/>
  <c r="JW28" i="33"/>
  <c r="DW28" i="39"/>
  <c r="JJ28" i="39"/>
  <c r="HW28" i="33"/>
  <c r="W28" i="33"/>
  <c r="JW28" i="39"/>
  <c r="FW28" i="33"/>
  <c r="AW28" i="33"/>
  <c r="GW28" i="39"/>
  <c r="FJ28" i="39"/>
  <c r="GJ28" i="33"/>
  <c r="HJ28" i="33"/>
  <c r="KJ28" i="39"/>
  <c r="IW28" i="39"/>
  <c r="J28" i="33"/>
  <c r="J103" i="32"/>
  <c r="G103" i="32" s="1"/>
  <c r="J91" i="34"/>
  <c r="G91" i="34" s="1"/>
  <c r="J12" i="32"/>
  <c r="G12" i="32" s="1"/>
  <c r="J68" i="34"/>
  <c r="G68" i="34" s="1"/>
  <c r="G28" i="39"/>
  <c r="G28" i="33"/>
  <c r="J85" i="32"/>
  <c r="G85" i="32" s="1"/>
  <c r="J6" i="34"/>
  <c r="G6" i="34" s="1"/>
  <c r="J48" i="34"/>
  <c r="G48" i="34" s="1"/>
  <c r="F7" i="39"/>
  <c r="F7" i="33"/>
  <c r="M5" i="8"/>
  <c r="J56" i="34"/>
  <c r="G56" i="34" s="1"/>
  <c r="G27" i="33"/>
  <c r="G27" i="39"/>
  <c r="G14" i="39"/>
  <c r="G14" i="33"/>
  <c r="J65" i="32"/>
  <c r="G65" i="32" s="1"/>
  <c r="M4" i="10"/>
  <c r="F13" i="39"/>
  <c r="F13" i="33"/>
  <c r="JJ32" i="33"/>
  <c r="IW32" i="33"/>
  <c r="IJ32" i="33"/>
  <c r="KJ32" i="33"/>
  <c r="GW32" i="33"/>
  <c r="HJ32" i="39"/>
  <c r="DJ32" i="39"/>
  <c r="FW32" i="39"/>
  <c r="IW32" i="39"/>
  <c r="LW32" i="33"/>
  <c r="FJ32" i="33"/>
  <c r="EJ32" i="33"/>
  <c r="JW32" i="39"/>
  <c r="KW32" i="39"/>
  <c r="CW32" i="39"/>
  <c r="LJ32" i="39"/>
  <c r="KW32" i="33"/>
  <c r="CW32" i="33"/>
  <c r="BJ32" i="33"/>
  <c r="GW32" i="39"/>
  <c r="J32" i="33"/>
  <c r="AJ32" i="33"/>
  <c r="HW32" i="33"/>
  <c r="AW32" i="33"/>
  <c r="JJ32" i="39"/>
  <c r="FJ32" i="39"/>
  <c r="DW32" i="39"/>
  <c r="IJ32" i="39"/>
  <c r="JW32" i="33"/>
  <c r="DW32" i="33"/>
  <c r="BW32" i="33"/>
  <c r="J32" i="39"/>
  <c r="W32" i="33"/>
  <c r="C32" i="39"/>
  <c r="B32" i="39" s="1"/>
  <c r="GJ32" i="39"/>
  <c r="FW32" i="33"/>
  <c r="HW32" i="39"/>
  <c r="CJ32" i="33"/>
  <c r="AW32" i="39"/>
  <c r="EW32" i="33"/>
  <c r="C32" i="33"/>
  <c r="B32" i="33" s="1"/>
  <c r="LJ32" i="33"/>
  <c r="W32" i="39"/>
  <c r="EW32" i="39"/>
  <c r="KJ32" i="39"/>
  <c r="EJ32" i="39"/>
  <c r="HJ32" i="33"/>
  <c r="CJ32" i="39"/>
  <c r="LW32" i="39"/>
  <c r="GJ32" i="33"/>
  <c r="BW32" i="39"/>
  <c r="BJ32" i="39"/>
  <c r="DJ32" i="33"/>
  <c r="AJ32" i="39"/>
  <c r="J20" i="32"/>
  <c r="G20" i="32" s="1"/>
  <c r="J101" i="32"/>
  <c r="G101" i="32" s="1"/>
  <c r="LW46" i="33"/>
  <c r="KJ46" i="33"/>
  <c r="KW46" i="33"/>
  <c r="LJ46" i="33"/>
  <c r="AJ46" i="39"/>
  <c r="IW46" i="39"/>
  <c r="W46" i="39"/>
  <c r="J46" i="39"/>
  <c r="JW46" i="33"/>
  <c r="GW46" i="33"/>
  <c r="GJ46" i="33"/>
  <c r="LJ46" i="39"/>
  <c r="FJ46" i="39"/>
  <c r="CW46" i="39"/>
  <c r="GJ46" i="39"/>
  <c r="HW46" i="33"/>
  <c r="CJ46" i="33"/>
  <c r="C46" i="39"/>
  <c r="B46" i="39" s="1"/>
  <c r="EW46" i="39"/>
  <c r="KW46" i="39"/>
  <c r="FJ46" i="33"/>
  <c r="AW46" i="33"/>
  <c r="JJ46" i="39"/>
  <c r="J46" i="33"/>
  <c r="HJ46" i="39"/>
  <c r="EW46" i="33"/>
  <c r="BW46" i="33"/>
  <c r="C46" i="33"/>
  <c r="B46" i="33" s="1"/>
  <c r="IJ46" i="39"/>
  <c r="CJ46" i="39"/>
  <c r="EJ46" i="33"/>
  <c r="FW46" i="33"/>
  <c r="KJ46" i="39"/>
  <c r="AW46" i="39"/>
  <c r="EJ46" i="39"/>
  <c r="JJ46" i="33"/>
  <c r="HJ46" i="33"/>
  <c r="DW46" i="39"/>
  <c r="GW46" i="39"/>
  <c r="LW46" i="39"/>
  <c r="BW46" i="39"/>
  <c r="IW46" i="33"/>
  <c r="HW46" i="39"/>
  <c r="IJ46" i="33"/>
  <c r="W46" i="33"/>
  <c r="CW46" i="33"/>
  <c r="BJ46" i="39"/>
  <c r="AJ46" i="33"/>
  <c r="FW46" i="39"/>
  <c r="DJ46" i="39"/>
  <c r="JW46" i="39"/>
  <c r="DW46" i="33"/>
  <c r="BJ46" i="33"/>
  <c r="DJ46" i="33"/>
  <c r="J80" i="32"/>
  <c r="G80" i="32" s="1"/>
  <c r="J23" i="32"/>
  <c r="G23" i="32" s="1"/>
  <c r="J30" i="32"/>
  <c r="G30" i="32" s="1"/>
  <c r="J14" i="32"/>
  <c r="G14" i="32" s="1"/>
  <c r="F18" i="39"/>
  <c r="F18" i="33"/>
  <c r="M9" i="10"/>
  <c r="IP52" i="33"/>
  <c r="IS52" i="33" s="1"/>
  <c r="GP52" i="33"/>
  <c r="GS52" i="33" s="1"/>
  <c r="HC52" i="33"/>
  <c r="HF52" i="33" s="1"/>
  <c r="GC52" i="33"/>
  <c r="GF52" i="33" s="1"/>
  <c r="DP52" i="33"/>
  <c r="DS52" i="33" s="1"/>
  <c r="BC52" i="33"/>
  <c r="BF52" i="33" s="1"/>
  <c r="KC52" i="33"/>
  <c r="KF52" i="33" s="1"/>
  <c r="EC52" i="33"/>
  <c r="EF52" i="33" s="1"/>
  <c r="AC52" i="33"/>
  <c r="AF52" i="33" s="1"/>
  <c r="JP52" i="33"/>
  <c r="JS52" i="33" s="1"/>
  <c r="LP52" i="33"/>
  <c r="LS52" i="33" s="1"/>
  <c r="P52" i="33"/>
  <c r="S52" i="33" s="1"/>
  <c r="JC52" i="33"/>
  <c r="JF52" i="33" s="1"/>
  <c r="IC52" i="33"/>
  <c r="IF52" i="33" s="1"/>
  <c r="FP52" i="33"/>
  <c r="FS52" i="33" s="1"/>
  <c r="DC52" i="33"/>
  <c r="DF52" i="33" s="1"/>
  <c r="HP52" i="33"/>
  <c r="HS52" i="33" s="1"/>
  <c r="CC52" i="33"/>
  <c r="CF52" i="33" s="1"/>
  <c r="KP52" i="33"/>
  <c r="KS52" i="33" s="1"/>
  <c r="MC52" i="33"/>
  <c r="MF52" i="33" s="1"/>
  <c r="FC52" i="33"/>
  <c r="FF52" i="33" s="1"/>
  <c r="BP52" i="33"/>
  <c r="BS52" i="33" s="1"/>
  <c r="AP52" i="33"/>
  <c r="AS52" i="33" s="1"/>
  <c r="CP52" i="33"/>
  <c r="CS52" i="33" s="1"/>
  <c r="LC52" i="33"/>
  <c r="LF52" i="33" s="1"/>
  <c r="EP52" i="33"/>
  <c r="ES52" i="33" s="1"/>
  <c r="J66" i="34"/>
  <c r="G66" i="34" s="1"/>
  <c r="G36" i="39"/>
  <c r="G36" i="33"/>
  <c r="KO65" i="33"/>
  <c r="KS65" i="33" s="1"/>
  <c r="FO65" i="33"/>
  <c r="FS65" i="33" s="1"/>
  <c r="DB65" i="33"/>
  <c r="DF65" i="33" s="1"/>
  <c r="AO65" i="33"/>
  <c r="AS65" i="33" s="1"/>
  <c r="KB65" i="33"/>
  <c r="KF65" i="33" s="1"/>
  <c r="LB65" i="33"/>
  <c r="LF65" i="33" s="1"/>
  <c r="HO65" i="33"/>
  <c r="HS65" i="33" s="1"/>
  <c r="IO65" i="33"/>
  <c r="IS65" i="33" s="1"/>
  <c r="EO65" i="33"/>
  <c r="ES65" i="33" s="1"/>
  <c r="FB65" i="33"/>
  <c r="FF65" i="33" s="1"/>
  <c r="MB65" i="33"/>
  <c r="MF65" i="33" s="1"/>
  <c r="GO65" i="33"/>
  <c r="GS65" i="33" s="1"/>
  <c r="CB65" i="33"/>
  <c r="CF65" i="33" s="1"/>
  <c r="GB65" i="33"/>
  <c r="GF65" i="33" s="1"/>
  <c r="EB65" i="33"/>
  <c r="EF65" i="33" s="1"/>
  <c r="DO65" i="33"/>
  <c r="DS65" i="33" s="1"/>
  <c r="JO65" i="33"/>
  <c r="JS65" i="33" s="1"/>
  <c r="CO65" i="33"/>
  <c r="CS65" i="33" s="1"/>
  <c r="IB65" i="33"/>
  <c r="IF65" i="33" s="1"/>
  <c r="BO65" i="33"/>
  <c r="BS65" i="33" s="1"/>
  <c r="HB65" i="33"/>
  <c r="HF65" i="33" s="1"/>
  <c r="BB65" i="33"/>
  <c r="BF65" i="33" s="1"/>
  <c r="LO65" i="33"/>
  <c r="LS65" i="33" s="1"/>
  <c r="JB65" i="33"/>
  <c r="JF65" i="33" s="1"/>
  <c r="J31" i="32"/>
  <c r="G31" i="32" s="1"/>
  <c r="J99" i="34"/>
  <c r="G99" i="34" s="1"/>
  <c r="J62" i="32"/>
  <c r="G62" i="32" s="1"/>
  <c r="M7" i="8"/>
  <c r="F9" i="39"/>
  <c r="F9" i="33"/>
  <c r="JY36" i="33"/>
  <c r="EY36" i="33"/>
  <c r="CY36" i="33"/>
  <c r="E36" i="33"/>
  <c r="D36" i="33" s="1"/>
  <c r="L36" i="33"/>
  <c r="HY36" i="39"/>
  <c r="AY36" i="39"/>
  <c r="FY36" i="33"/>
  <c r="DY36" i="33"/>
  <c r="HY36" i="33"/>
  <c r="Y36" i="33"/>
  <c r="EY36" i="39"/>
  <c r="JL36" i="39"/>
  <c r="KL36" i="33"/>
  <c r="LY36" i="33"/>
  <c r="EL36" i="39"/>
  <c r="FL36" i="39"/>
  <c r="Y36" i="39"/>
  <c r="LL36" i="33"/>
  <c r="AY36" i="33"/>
  <c r="GY36" i="39"/>
  <c r="LL36" i="39"/>
  <c r="AL36" i="39"/>
  <c r="HL36" i="33"/>
  <c r="CL36" i="33"/>
  <c r="BY36" i="39"/>
  <c r="HL36" i="39"/>
  <c r="DL36" i="39"/>
  <c r="IY36" i="33"/>
  <c r="BL36" i="33"/>
  <c r="IY36" i="39"/>
  <c r="IL36" i="33"/>
  <c r="E36" i="39"/>
  <c r="D36" i="39" s="1"/>
  <c r="AL36" i="33"/>
  <c r="FL36" i="33"/>
  <c r="JY36" i="39"/>
  <c r="CY36" i="39"/>
  <c r="GY36" i="33"/>
  <c r="GL36" i="39"/>
  <c r="BL36" i="39"/>
  <c r="KY36" i="33"/>
  <c r="DL36" i="33"/>
  <c r="IL36" i="39"/>
  <c r="DY36" i="39"/>
  <c r="CL36" i="39"/>
  <c r="KY36" i="39"/>
  <c r="FY36" i="39"/>
  <c r="JL36" i="33"/>
  <c r="LY36" i="39"/>
  <c r="GL36" i="33"/>
  <c r="L36" i="39"/>
  <c r="EL36" i="33"/>
  <c r="KL36" i="39"/>
  <c r="BY36" i="33"/>
  <c r="GW21" i="33"/>
  <c r="BW21" i="33"/>
  <c r="LJ21" i="39"/>
  <c r="FJ21" i="39"/>
  <c r="CJ21" i="39"/>
  <c r="KW21" i="39"/>
  <c r="KJ21" i="33"/>
  <c r="HW21" i="33"/>
  <c r="CW21" i="33"/>
  <c r="JJ21" i="39"/>
  <c r="AJ21" i="39"/>
  <c r="GJ21" i="39"/>
  <c r="AW21" i="39"/>
  <c r="JW21" i="33"/>
  <c r="DW21" i="33"/>
  <c r="FW21" i="39"/>
  <c r="DJ21" i="39"/>
  <c r="J21" i="33"/>
  <c r="JJ21" i="33"/>
  <c r="AW21" i="33"/>
  <c r="AJ21" i="33"/>
  <c r="JW21" i="39"/>
  <c r="W21" i="33"/>
  <c r="HJ21" i="33"/>
  <c r="BJ21" i="33"/>
  <c r="LW21" i="39"/>
  <c r="KJ21" i="39"/>
  <c r="GJ21" i="33"/>
  <c r="CJ21" i="33"/>
  <c r="HJ21" i="39"/>
  <c r="EW21" i="39"/>
  <c r="FW21" i="33"/>
  <c r="DJ21" i="33"/>
  <c r="BJ21" i="39"/>
  <c r="C21" i="39"/>
  <c r="B21" i="39" s="1"/>
  <c r="LW21" i="33"/>
  <c r="EW21" i="33"/>
  <c r="BW21" i="39"/>
  <c r="DW21" i="39"/>
  <c r="LJ21" i="33"/>
  <c r="EJ21" i="33"/>
  <c r="C21" i="33"/>
  <c r="B21" i="33" s="1"/>
  <c r="W21" i="39"/>
  <c r="FJ21" i="33"/>
  <c r="IW21" i="39"/>
  <c r="GW21" i="39"/>
  <c r="CW21" i="39"/>
  <c r="KW21" i="33"/>
  <c r="IJ21" i="39"/>
  <c r="HW21" i="39"/>
  <c r="IJ21" i="33"/>
  <c r="IW21" i="33"/>
  <c r="J21" i="39"/>
  <c r="EJ21" i="39"/>
  <c r="J94" i="34"/>
  <c r="G94" i="34" s="1"/>
  <c r="J54" i="32"/>
  <c r="G54" i="32" s="1"/>
  <c r="J75" i="32"/>
  <c r="G75" i="32" s="1"/>
  <c r="J59" i="32"/>
  <c r="G59" i="32" s="1"/>
  <c r="JL15" i="33"/>
  <c r="EY15" i="33"/>
  <c r="CL15" i="33"/>
  <c r="GL15" i="39"/>
  <c r="BL15" i="39"/>
  <c r="E15" i="39"/>
  <c r="D15" i="39" s="1"/>
  <c r="HY15" i="39"/>
  <c r="IY15" i="33"/>
  <c r="EL15" i="33"/>
  <c r="AY15" i="33"/>
  <c r="IL15" i="39"/>
  <c r="FL15" i="39"/>
  <c r="E15" i="33"/>
  <c r="D15" i="33" s="1"/>
  <c r="KY15" i="39"/>
  <c r="IL15" i="33"/>
  <c r="BL15" i="33"/>
  <c r="FL15" i="33"/>
  <c r="DL15" i="33"/>
  <c r="IY15" i="39"/>
  <c r="KL15" i="39"/>
  <c r="LL15" i="39"/>
  <c r="LL15" i="33"/>
  <c r="LY15" i="33"/>
  <c r="BY15" i="33"/>
  <c r="JL15" i="39"/>
  <c r="GY15" i="39"/>
  <c r="GL15" i="33"/>
  <c r="DL15" i="39"/>
  <c r="Y15" i="39"/>
  <c r="EY15" i="39"/>
  <c r="FY15" i="33"/>
  <c r="CL15" i="39"/>
  <c r="FY15" i="39"/>
  <c r="HY15" i="33"/>
  <c r="L15" i="33"/>
  <c r="EL15" i="39"/>
  <c r="DY15" i="33"/>
  <c r="L15" i="39"/>
  <c r="LY15" i="39"/>
  <c r="GY15" i="33"/>
  <c r="JY15" i="39"/>
  <c r="DY15" i="39"/>
  <c r="AL15" i="39"/>
  <c r="BY15" i="39"/>
  <c r="KL15" i="33"/>
  <c r="Y15" i="33"/>
  <c r="JY15" i="33"/>
  <c r="CY15" i="39"/>
  <c r="HL15" i="39"/>
  <c r="KY15" i="33"/>
  <c r="CY15" i="33"/>
  <c r="AL15" i="33"/>
  <c r="HL15" i="33"/>
  <c r="AY15" i="39"/>
  <c r="J47" i="34"/>
  <c r="G47" i="34" s="1"/>
  <c r="J37" i="32"/>
  <c r="G37" i="32" s="1"/>
  <c r="J19" i="32"/>
  <c r="G19" i="32" s="1"/>
  <c r="F24" i="39"/>
  <c r="F24" i="33"/>
  <c r="M8" i="11"/>
  <c r="J26" i="32"/>
  <c r="G26" i="32" s="1"/>
  <c r="J23" i="34"/>
  <c r="G23" i="34" s="1"/>
  <c r="J47" i="32"/>
  <c r="G47" i="32" s="1"/>
  <c r="IW16" i="33"/>
  <c r="EJ16" i="33"/>
  <c r="CJ16" i="33"/>
  <c r="DJ16" i="39"/>
  <c r="FW16" i="39"/>
  <c r="KW16" i="39"/>
  <c r="FJ16" i="39"/>
  <c r="GJ16" i="33"/>
  <c r="DW16" i="33"/>
  <c r="BW16" i="33"/>
  <c r="W16" i="33"/>
  <c r="DW16" i="39"/>
  <c r="EJ16" i="39"/>
  <c r="KJ16" i="33"/>
  <c r="EW16" i="33"/>
  <c r="JJ16" i="39"/>
  <c r="IW16" i="39"/>
  <c r="W16" i="39"/>
  <c r="JW16" i="33"/>
  <c r="HJ16" i="33"/>
  <c r="LJ16" i="39"/>
  <c r="EW16" i="39"/>
  <c r="AJ16" i="33"/>
  <c r="JJ16" i="33"/>
  <c r="CW16" i="33"/>
  <c r="J16" i="33"/>
  <c r="KJ16" i="39"/>
  <c r="LW16" i="39"/>
  <c r="IJ16" i="33"/>
  <c r="BJ16" i="33"/>
  <c r="BW16" i="39"/>
  <c r="IJ16" i="39"/>
  <c r="AW16" i="39"/>
  <c r="LW16" i="33"/>
  <c r="DJ16" i="33"/>
  <c r="C16" i="39"/>
  <c r="B16" i="39" s="1"/>
  <c r="AJ16" i="39"/>
  <c r="C16" i="33"/>
  <c r="B16" i="33" s="1"/>
  <c r="HW16" i="33"/>
  <c r="GW16" i="39"/>
  <c r="FJ16" i="33"/>
  <c r="HW16" i="39"/>
  <c r="AW16" i="33"/>
  <c r="CW16" i="39"/>
  <c r="LJ16" i="33"/>
  <c r="HJ16" i="39"/>
  <c r="KW16" i="33"/>
  <c r="J16" i="39"/>
  <c r="FW16" i="33"/>
  <c r="GW16" i="33"/>
  <c r="JW16" i="39"/>
  <c r="CJ16" i="39"/>
  <c r="BJ16" i="39"/>
  <c r="GJ16" i="39"/>
  <c r="J10" i="32"/>
  <c r="G10" i="32" s="1"/>
  <c r="J66" i="32"/>
  <c r="G66" i="32" s="1"/>
  <c r="J96" i="34"/>
  <c r="G96" i="34" s="1"/>
  <c r="J87" i="34"/>
  <c r="G87" i="34" s="1"/>
  <c r="KW11" i="33"/>
  <c r="DJ11" i="33"/>
  <c r="DW11" i="33"/>
  <c r="DJ11" i="39"/>
  <c r="CJ11" i="39"/>
  <c r="EJ11" i="39"/>
  <c r="AJ11" i="33"/>
  <c r="KJ11" i="33"/>
  <c r="JJ11" i="33"/>
  <c r="EJ11" i="33"/>
  <c r="BW11" i="39"/>
  <c r="IW11" i="39"/>
  <c r="LJ11" i="39"/>
  <c r="W11" i="33"/>
  <c r="HJ11" i="33"/>
  <c r="EW11" i="33"/>
  <c r="HW11" i="39"/>
  <c r="GJ11" i="39"/>
  <c r="W11" i="39"/>
  <c r="EW11" i="39"/>
  <c r="IJ11" i="33"/>
  <c r="JW11" i="33"/>
  <c r="CJ11" i="33"/>
  <c r="CW11" i="39"/>
  <c r="KJ11" i="39"/>
  <c r="LW11" i="39"/>
  <c r="BJ11" i="39"/>
  <c r="IW11" i="33"/>
  <c r="BJ11" i="33"/>
  <c r="C11" i="39"/>
  <c r="B11" i="39" s="1"/>
  <c r="JJ11" i="39"/>
  <c r="LW11" i="33"/>
  <c r="AW11" i="33"/>
  <c r="KW11" i="39"/>
  <c r="DW11" i="39"/>
  <c r="LJ11" i="33"/>
  <c r="FJ11" i="33"/>
  <c r="GW11" i="39"/>
  <c r="JW11" i="39"/>
  <c r="FW11" i="33"/>
  <c r="FJ11" i="39"/>
  <c r="J11" i="33"/>
  <c r="GJ11" i="33"/>
  <c r="HJ11" i="39"/>
  <c r="AJ11" i="39"/>
  <c r="C11" i="33"/>
  <c r="B11" i="33" s="1"/>
  <c r="FW11" i="39"/>
  <c r="HW11" i="33"/>
  <c r="AW11" i="39"/>
  <c r="BW11" i="33"/>
  <c r="IJ11" i="39"/>
  <c r="GW11" i="33"/>
  <c r="CW11" i="33"/>
  <c r="J11" i="39"/>
  <c r="JJ20" i="33"/>
  <c r="LW20" i="33"/>
  <c r="DJ20" i="33"/>
  <c r="J19" i="11"/>
  <c r="K20" i="11"/>
  <c r="T35" i="11"/>
  <c r="IW20" i="33"/>
  <c r="EJ20" i="33"/>
  <c r="AW20" i="33"/>
  <c r="S6" i="11"/>
  <c r="S35" i="11"/>
  <c r="T6" i="11"/>
  <c r="H21" i="11"/>
  <c r="I18" i="11"/>
  <c r="S5" i="11"/>
  <c r="JW20" i="39"/>
  <c r="S18" i="11"/>
  <c r="S28" i="11"/>
  <c r="GJ20" i="33"/>
  <c r="HJ20" i="33"/>
  <c r="KW20" i="33"/>
  <c r="FW20" i="33"/>
  <c r="CJ20" i="33"/>
  <c r="J18" i="11"/>
  <c r="FJ20" i="39"/>
  <c r="BW20" i="39"/>
  <c r="CW20" i="39"/>
  <c r="T34" i="11"/>
  <c r="T19" i="11"/>
  <c r="I20" i="11"/>
  <c r="H20" i="11"/>
  <c r="S4" i="11"/>
  <c r="JJ20" i="39"/>
  <c r="IJ20" i="33"/>
  <c r="KW20" i="39"/>
  <c r="S25" i="11"/>
  <c r="IJ20" i="39"/>
  <c r="W20" i="33"/>
  <c r="HW20" i="39"/>
  <c r="FJ20" i="33"/>
  <c r="HJ20" i="39"/>
  <c r="S33" i="11"/>
  <c r="AJ20" i="33"/>
  <c r="J21" i="11"/>
  <c r="AJ20" i="39"/>
  <c r="K19" i="11"/>
  <c r="C20" i="39"/>
  <c r="B20" i="39" s="1"/>
  <c r="EW20" i="33"/>
  <c r="T5" i="11"/>
  <c r="T20" i="11"/>
  <c r="KJ20" i="33"/>
  <c r="BJ20" i="33"/>
  <c r="KJ20" i="39"/>
  <c r="C20" i="33"/>
  <c r="B20" i="33" s="1"/>
  <c r="GJ20" i="39"/>
  <c r="H19" i="11"/>
  <c r="T33" i="11"/>
  <c r="T25" i="11"/>
  <c r="JW20" i="33"/>
  <c r="GW20" i="33"/>
  <c r="IW20" i="39"/>
  <c r="S23" i="11"/>
  <c r="AW20" i="39"/>
  <c r="J20" i="33"/>
  <c r="J20" i="39"/>
  <c r="S20" i="11"/>
  <c r="W20" i="39"/>
  <c r="T18" i="11"/>
  <c r="K18" i="11"/>
  <c r="S30" i="11"/>
  <c r="T29" i="11"/>
  <c r="T23" i="11"/>
  <c r="S24" i="11"/>
  <c r="BJ20" i="39"/>
  <c r="T28" i="11"/>
  <c r="T4" i="11"/>
  <c r="T7" i="11"/>
  <c r="S34" i="11"/>
  <c r="HW20" i="33"/>
  <c r="EW20" i="39"/>
  <c r="LJ20" i="39"/>
  <c r="I21" i="11"/>
  <c r="DW20" i="33"/>
  <c r="T24" i="11"/>
  <c r="S19" i="11"/>
  <c r="CJ20" i="39"/>
  <c r="BW20" i="33"/>
  <c r="GW20" i="39"/>
  <c r="T30" i="11"/>
  <c r="LW20" i="39"/>
  <c r="EJ20" i="39"/>
  <c r="LJ20" i="33"/>
  <c r="FW20" i="39"/>
  <c r="DW20" i="39"/>
  <c r="S29" i="11"/>
  <c r="CW20" i="33"/>
  <c r="S7" i="11"/>
  <c r="DJ20" i="39"/>
  <c r="J70" i="32"/>
  <c r="G70" i="32" s="1"/>
  <c r="J39" i="32"/>
  <c r="G39" i="32" s="1"/>
  <c r="J39" i="34"/>
  <c r="G39" i="34" s="1"/>
  <c r="FY24" i="33"/>
  <c r="CL24" i="33"/>
  <c r="L24" i="39"/>
  <c r="KL24" i="39"/>
  <c r="AY24" i="39"/>
  <c r="JY24" i="39"/>
  <c r="JY24" i="33"/>
  <c r="HY24" i="33"/>
  <c r="BY24" i="33"/>
  <c r="E24" i="39"/>
  <c r="D24" i="39" s="1"/>
  <c r="GL24" i="39"/>
  <c r="EL24" i="39"/>
  <c r="CL24" i="39"/>
  <c r="KY24" i="33"/>
  <c r="EL24" i="33"/>
  <c r="BY24" i="39"/>
  <c r="Y24" i="39"/>
  <c r="AL24" i="39"/>
  <c r="KL24" i="33"/>
  <c r="DY24" i="33"/>
  <c r="LL24" i="33"/>
  <c r="IY24" i="39"/>
  <c r="LY24" i="39"/>
  <c r="LY24" i="33"/>
  <c r="EY24" i="33"/>
  <c r="FY24" i="39"/>
  <c r="HL24" i="39"/>
  <c r="JL24" i="33"/>
  <c r="BL24" i="33"/>
  <c r="BL24" i="39"/>
  <c r="AL24" i="33"/>
  <c r="FL24" i="33"/>
  <c r="CY24" i="33"/>
  <c r="CY24" i="39"/>
  <c r="EY24" i="39"/>
  <c r="HL24" i="33"/>
  <c r="HY24" i="39"/>
  <c r="LL24" i="39"/>
  <c r="KY24" i="39"/>
  <c r="GL24" i="33"/>
  <c r="FL24" i="39"/>
  <c r="DL24" i="39"/>
  <c r="GY24" i="39"/>
  <c r="Y24" i="33"/>
  <c r="IY24" i="33"/>
  <c r="E24" i="33"/>
  <c r="D24" i="33" s="1"/>
  <c r="GY24" i="33"/>
  <c r="JL24" i="39"/>
  <c r="DL24" i="33"/>
  <c r="AY24" i="33"/>
  <c r="DY24" i="39"/>
  <c r="IL24" i="39"/>
  <c r="IL24" i="33"/>
  <c r="L24" i="33"/>
  <c r="GL43" i="33"/>
  <c r="DY43" i="33"/>
  <c r="JL43" i="39"/>
  <c r="HY43" i="39"/>
  <c r="DL43" i="39"/>
  <c r="AY43" i="39"/>
  <c r="KY43" i="33"/>
  <c r="JL43" i="33"/>
  <c r="AY43" i="33"/>
  <c r="KY43" i="39"/>
  <c r="IY43" i="39"/>
  <c r="IL43" i="39"/>
  <c r="BY43" i="39"/>
  <c r="KL43" i="33"/>
  <c r="HY43" i="33"/>
  <c r="CY43" i="33"/>
  <c r="BL43" i="39"/>
  <c r="Y43" i="39"/>
  <c r="Y43" i="33"/>
  <c r="LL43" i="39"/>
  <c r="LL43" i="33"/>
  <c r="IY43" i="33"/>
  <c r="FY43" i="39"/>
  <c r="E43" i="39"/>
  <c r="D43" i="39" s="1"/>
  <c r="GL43" i="39"/>
  <c r="JY43" i="33"/>
  <c r="EL43" i="33"/>
  <c r="KL43" i="39"/>
  <c r="JY43" i="39"/>
  <c r="HL43" i="33"/>
  <c r="BY43" i="33"/>
  <c r="EY43" i="39"/>
  <c r="EL43" i="39"/>
  <c r="GY43" i="33"/>
  <c r="DL43" i="33"/>
  <c r="AL43" i="39"/>
  <c r="E43" i="33"/>
  <c r="D43" i="33" s="1"/>
  <c r="FY43" i="33"/>
  <c r="BL43" i="33"/>
  <c r="CY43" i="39"/>
  <c r="L43" i="33"/>
  <c r="GY43" i="39"/>
  <c r="DY43" i="39"/>
  <c r="CL43" i="39"/>
  <c r="FL43" i="33"/>
  <c r="FL43" i="39"/>
  <c r="LY43" i="39"/>
  <c r="LY43" i="33"/>
  <c r="IL43" i="33"/>
  <c r="EY43" i="33"/>
  <c r="CL43" i="33"/>
  <c r="HL43" i="39"/>
  <c r="AL43" i="33"/>
  <c r="L43" i="39"/>
  <c r="J64" i="32"/>
  <c r="G64" i="32" s="1"/>
  <c r="KL18" i="33"/>
  <c r="LL18" i="33"/>
  <c r="DL18" i="33"/>
  <c r="E18" i="39"/>
  <c r="D18" i="39" s="1"/>
  <c r="EY18" i="39"/>
  <c r="AL18" i="39"/>
  <c r="Y18" i="33"/>
  <c r="JY18" i="33"/>
  <c r="HY18" i="33"/>
  <c r="CY18" i="33"/>
  <c r="BY18" i="39"/>
  <c r="AL18" i="33"/>
  <c r="BL18" i="39"/>
  <c r="KY18" i="39"/>
  <c r="JL18" i="33"/>
  <c r="HL18" i="33"/>
  <c r="CL18" i="33"/>
  <c r="CL18" i="39"/>
  <c r="Y18" i="39"/>
  <c r="GY18" i="39"/>
  <c r="E18" i="33"/>
  <c r="D18" i="33" s="1"/>
  <c r="IY18" i="33"/>
  <c r="GL18" i="33"/>
  <c r="BL18" i="33"/>
  <c r="HL18" i="39"/>
  <c r="AY18" i="39"/>
  <c r="CY18" i="39"/>
  <c r="HY18" i="39"/>
  <c r="LY18" i="33"/>
  <c r="EY18" i="33"/>
  <c r="AY18" i="33"/>
  <c r="IY18" i="39"/>
  <c r="L18" i="39"/>
  <c r="LY18" i="39"/>
  <c r="BY18" i="33"/>
  <c r="JL18" i="39"/>
  <c r="KY18" i="33"/>
  <c r="DY18" i="39"/>
  <c r="GL18" i="39"/>
  <c r="IL18" i="33"/>
  <c r="KL18" i="39"/>
  <c r="L18" i="33"/>
  <c r="GY18" i="33"/>
  <c r="FY18" i="39"/>
  <c r="IL18" i="39"/>
  <c r="FY18" i="33"/>
  <c r="JY18" i="39"/>
  <c r="FL18" i="33"/>
  <c r="FL18" i="39"/>
  <c r="EL18" i="33"/>
  <c r="LL18" i="39"/>
  <c r="EL18" i="39"/>
  <c r="DL18" i="39"/>
  <c r="DY18" i="33"/>
  <c r="IP55" i="33"/>
  <c r="IS55" i="33" s="1"/>
  <c r="HC55" i="33"/>
  <c r="HF55" i="33" s="1"/>
  <c r="KC55" i="33"/>
  <c r="KF55" i="33" s="1"/>
  <c r="AC55" i="33"/>
  <c r="AF55" i="33" s="1"/>
  <c r="MC55" i="33"/>
  <c r="MF55" i="33" s="1"/>
  <c r="JP55" i="33"/>
  <c r="JS55" i="33" s="1"/>
  <c r="CC55" i="33"/>
  <c r="CF55" i="33" s="1"/>
  <c r="LP55" i="33"/>
  <c r="LS55" i="33" s="1"/>
  <c r="GP55" i="33"/>
  <c r="GS55" i="33" s="1"/>
  <c r="DP55" i="33"/>
  <c r="DS55" i="33" s="1"/>
  <c r="LC55" i="33"/>
  <c r="LF55" i="33" s="1"/>
  <c r="DC55" i="33"/>
  <c r="DF55" i="33" s="1"/>
  <c r="EC55" i="33"/>
  <c r="EF55" i="33" s="1"/>
  <c r="IC55" i="33"/>
  <c r="IF55" i="33" s="1"/>
  <c r="GC55" i="33"/>
  <c r="GF55" i="33" s="1"/>
  <c r="FC55" i="33"/>
  <c r="FF55" i="33" s="1"/>
  <c r="BC55" i="33"/>
  <c r="BF55" i="33" s="1"/>
  <c r="KP55" i="33"/>
  <c r="KS55" i="33" s="1"/>
  <c r="AP55" i="33"/>
  <c r="AS55" i="33" s="1"/>
  <c r="JC55" i="33"/>
  <c r="JF55" i="33" s="1"/>
  <c r="EP55" i="33"/>
  <c r="ES55" i="33" s="1"/>
  <c r="HP55" i="33"/>
  <c r="HS55" i="33" s="1"/>
  <c r="FP55" i="33"/>
  <c r="FS55" i="33" s="1"/>
  <c r="CP55" i="33"/>
  <c r="CS55" i="33" s="1"/>
  <c r="BP55" i="33"/>
  <c r="BS55" i="33" s="1"/>
  <c r="J71" i="32"/>
  <c r="G71" i="32" s="1"/>
  <c r="F30" i="33"/>
  <c r="F30" i="39"/>
  <c r="M7" i="12"/>
  <c r="GP53" i="33"/>
  <c r="GS53" i="33" s="1"/>
  <c r="FP53" i="33"/>
  <c r="FS53" i="33" s="1"/>
  <c r="P53" i="33"/>
  <c r="S53" i="33" s="1"/>
  <c r="GC53" i="33"/>
  <c r="GF53" i="33" s="1"/>
  <c r="EC53" i="33"/>
  <c r="EF53" i="33" s="1"/>
  <c r="AC53" i="33"/>
  <c r="AF53" i="33" s="1"/>
  <c r="LP53" i="33"/>
  <c r="LS53" i="33" s="1"/>
  <c r="MC53" i="33"/>
  <c r="MF53" i="33" s="1"/>
  <c r="DC53" i="33"/>
  <c r="DF53" i="33" s="1"/>
  <c r="BC53" i="33"/>
  <c r="BF53" i="33" s="1"/>
  <c r="LC53" i="33"/>
  <c r="LF53" i="33" s="1"/>
  <c r="IC53" i="33"/>
  <c r="IF53" i="33" s="1"/>
  <c r="DP53" i="33"/>
  <c r="DS53" i="33" s="1"/>
  <c r="AP53" i="33"/>
  <c r="AS53" i="33" s="1"/>
  <c r="KC53" i="33"/>
  <c r="KF53" i="33" s="1"/>
  <c r="FC53" i="33"/>
  <c r="FF53" i="33" s="1"/>
  <c r="BP53" i="33"/>
  <c r="BS53" i="33" s="1"/>
  <c r="JC53" i="33"/>
  <c r="JF53" i="33" s="1"/>
  <c r="HC53" i="33"/>
  <c r="HF53" i="33" s="1"/>
  <c r="HP53" i="33"/>
  <c r="HS53" i="33" s="1"/>
  <c r="IP53" i="33"/>
  <c r="IS53" i="33" s="1"/>
  <c r="KP53" i="33"/>
  <c r="KS53" i="33" s="1"/>
  <c r="EP53" i="33"/>
  <c r="ES53" i="33" s="1"/>
  <c r="CP53" i="33"/>
  <c r="CS53" i="33" s="1"/>
  <c r="CC53" i="33"/>
  <c r="CF53" i="33" s="1"/>
  <c r="JP53" i="33"/>
  <c r="JS53" i="33" s="1"/>
  <c r="G17" i="39"/>
  <c r="G17" i="33"/>
  <c r="EY34" i="33"/>
  <c r="KY34" i="33"/>
  <c r="FY34" i="39"/>
  <c r="CY34" i="39"/>
  <c r="Y34" i="33"/>
  <c r="EL34" i="39"/>
  <c r="JY34" i="33"/>
  <c r="KL34" i="33"/>
  <c r="CL34" i="33"/>
  <c r="GY34" i="39"/>
  <c r="BL34" i="39"/>
  <c r="KY34" i="39"/>
  <c r="EY34" i="39"/>
  <c r="JL34" i="33"/>
  <c r="HL34" i="33"/>
  <c r="FY34" i="33"/>
  <c r="DY34" i="39"/>
  <c r="CL34" i="39"/>
  <c r="JL34" i="39"/>
  <c r="GL34" i="39"/>
  <c r="IY34" i="33"/>
  <c r="GL34" i="33"/>
  <c r="BY34" i="33"/>
  <c r="JY34" i="39"/>
  <c r="IY34" i="39"/>
  <c r="KL34" i="39"/>
  <c r="LY34" i="39"/>
  <c r="LY34" i="33"/>
  <c r="DL34" i="33"/>
  <c r="AY34" i="33"/>
  <c r="AL34" i="33"/>
  <c r="AL34" i="39"/>
  <c r="L34" i="33"/>
  <c r="DL34" i="39"/>
  <c r="LL34" i="33"/>
  <c r="E34" i="39"/>
  <c r="D34" i="39" s="1"/>
  <c r="LL34" i="39"/>
  <c r="DY34" i="33"/>
  <c r="FL34" i="39"/>
  <c r="L34" i="39"/>
  <c r="GY34" i="33"/>
  <c r="BY34" i="39"/>
  <c r="BL34" i="33"/>
  <c r="HY34" i="39"/>
  <c r="HY34" i="33"/>
  <c r="HL34" i="39"/>
  <c r="CY34" i="33"/>
  <c r="FL34" i="33"/>
  <c r="EL34" i="33"/>
  <c r="IL34" i="33"/>
  <c r="IL34" i="39"/>
  <c r="E34" i="33"/>
  <c r="D34" i="33" s="1"/>
  <c r="Y34" i="39"/>
  <c r="AY34" i="39"/>
  <c r="IY45" i="33"/>
  <c r="EL45" i="33"/>
  <c r="AY45" i="33"/>
  <c r="LY45" i="39"/>
  <c r="LY45" i="33"/>
  <c r="DY45" i="33"/>
  <c r="E45" i="39"/>
  <c r="D45" i="39" s="1"/>
  <c r="KL45" i="33"/>
  <c r="EY45" i="33"/>
  <c r="BL45" i="33"/>
  <c r="E45" i="33"/>
  <c r="D45" i="33" s="1"/>
  <c r="IY45" i="39"/>
  <c r="JY45" i="39"/>
  <c r="EY45" i="39"/>
  <c r="JL45" i="33"/>
  <c r="CY45" i="33"/>
  <c r="AL45" i="33"/>
  <c r="IL45" i="39"/>
  <c r="FY45" i="39"/>
  <c r="GL45" i="33"/>
  <c r="DL45" i="33"/>
  <c r="LL45" i="39"/>
  <c r="CY45" i="39"/>
  <c r="EL45" i="39"/>
  <c r="FY45" i="33"/>
  <c r="CL45" i="33"/>
  <c r="AL45" i="39"/>
  <c r="GL45" i="39"/>
  <c r="DL45" i="39"/>
  <c r="KY45" i="33"/>
  <c r="HY45" i="39"/>
  <c r="GY45" i="39"/>
  <c r="JY45" i="33"/>
  <c r="AY45" i="39"/>
  <c r="L45" i="39"/>
  <c r="FL45" i="33"/>
  <c r="BY45" i="39"/>
  <c r="Y45" i="39"/>
  <c r="LL45" i="33"/>
  <c r="BL45" i="39"/>
  <c r="IL45" i="33"/>
  <c r="HL45" i="39"/>
  <c r="GY45" i="33"/>
  <c r="JL45" i="39"/>
  <c r="HL45" i="33"/>
  <c r="CL45" i="39"/>
  <c r="HY45" i="33"/>
  <c r="DY45" i="39"/>
  <c r="FL45" i="39"/>
  <c r="KL45" i="39"/>
  <c r="KY45" i="39"/>
  <c r="L45" i="33"/>
  <c r="Y45" i="33"/>
  <c r="BY45" i="33"/>
  <c r="JL27" i="33"/>
  <c r="HL27" i="33"/>
  <c r="BY27" i="33"/>
  <c r="AY27" i="39"/>
  <c r="EL27" i="39"/>
  <c r="BL27" i="39"/>
  <c r="JY27" i="39"/>
  <c r="IY27" i="33"/>
  <c r="EL27" i="33"/>
  <c r="AY27" i="33"/>
  <c r="DY27" i="39"/>
  <c r="E27" i="39"/>
  <c r="D27" i="39" s="1"/>
  <c r="AL27" i="39"/>
  <c r="E27" i="33"/>
  <c r="D27" i="33" s="1"/>
  <c r="GL27" i="33"/>
  <c r="DY27" i="33"/>
  <c r="DL27" i="33"/>
  <c r="FL27" i="39"/>
  <c r="HL27" i="39"/>
  <c r="Y27" i="33"/>
  <c r="LL27" i="33"/>
  <c r="IL27" i="33"/>
  <c r="CY27" i="39"/>
  <c r="BY27" i="39"/>
  <c r="LY27" i="39"/>
  <c r="KY27" i="33"/>
  <c r="CY27" i="33"/>
  <c r="LL27" i="39"/>
  <c r="CL27" i="39"/>
  <c r="L27" i="33"/>
  <c r="KL27" i="33"/>
  <c r="BL27" i="33"/>
  <c r="FY27" i="39"/>
  <c r="L27" i="39"/>
  <c r="JY27" i="33"/>
  <c r="HY27" i="39"/>
  <c r="IY27" i="39"/>
  <c r="FY27" i="33"/>
  <c r="IL27" i="39"/>
  <c r="GY27" i="39"/>
  <c r="FL27" i="33"/>
  <c r="Y27" i="39"/>
  <c r="DL27" i="39"/>
  <c r="HY27" i="33"/>
  <c r="KY27" i="39"/>
  <c r="EY27" i="39"/>
  <c r="EY27" i="33"/>
  <c r="AL27" i="33"/>
  <c r="CL27" i="33"/>
  <c r="GY27" i="33"/>
  <c r="JL27" i="39"/>
  <c r="KL27" i="39"/>
  <c r="LY27" i="33"/>
  <c r="GL27" i="39"/>
  <c r="M6" i="8"/>
  <c r="F8" i="39"/>
  <c r="F8" i="33"/>
  <c r="G37" i="39"/>
  <c r="G37" i="33"/>
  <c r="J71" i="34"/>
  <c r="G71" i="34" s="1"/>
  <c r="J51" i="34"/>
  <c r="G51" i="34" s="1"/>
  <c r="J17" i="32"/>
  <c r="G17" i="32" s="1"/>
  <c r="IL10" i="33"/>
  <c r="DY10" i="33"/>
  <c r="AY10" i="33"/>
  <c r="JY10" i="39"/>
  <c r="AL10" i="39"/>
  <c r="FL10" i="39"/>
  <c r="GL10" i="33"/>
  <c r="CY10" i="33"/>
  <c r="Y10" i="39"/>
  <c r="DL10" i="39"/>
  <c r="L10" i="33"/>
  <c r="EL10" i="39"/>
  <c r="KY10" i="33"/>
  <c r="EY10" i="33"/>
  <c r="HL10" i="33"/>
  <c r="HL10" i="39"/>
  <c r="DY10" i="39"/>
  <c r="IL10" i="39"/>
  <c r="KL10" i="33"/>
  <c r="EL10" i="33"/>
  <c r="KY10" i="39"/>
  <c r="LY10" i="39"/>
  <c r="CY10" i="39"/>
  <c r="JL10" i="33"/>
  <c r="CL10" i="33"/>
  <c r="EY10" i="39"/>
  <c r="L10" i="39"/>
  <c r="IY10" i="33"/>
  <c r="BL10" i="33"/>
  <c r="BL10" i="39"/>
  <c r="AY10" i="39"/>
  <c r="FY10" i="33"/>
  <c r="BY10" i="33"/>
  <c r="JL10" i="39"/>
  <c r="BY10" i="39"/>
  <c r="HY10" i="33"/>
  <c r="LL10" i="39"/>
  <c r="HY10" i="39"/>
  <c r="E10" i="39"/>
  <c r="D10" i="39" s="1"/>
  <c r="LY10" i="33"/>
  <c r="E10" i="33"/>
  <c r="D10" i="33" s="1"/>
  <c r="FY10" i="39"/>
  <c r="CL10" i="39"/>
  <c r="JY10" i="33"/>
  <c r="Y10" i="33"/>
  <c r="GY10" i="33"/>
  <c r="AL10" i="33"/>
  <c r="DL10" i="33"/>
  <c r="KL10" i="39"/>
  <c r="LL10" i="33"/>
  <c r="GY10" i="39"/>
  <c r="FL10" i="33"/>
  <c r="GL10" i="39"/>
  <c r="IY10" i="39"/>
  <c r="J69" i="34"/>
  <c r="G69" i="34" s="1"/>
  <c r="M5" i="12"/>
  <c r="F28" i="33"/>
  <c r="F28" i="39"/>
  <c r="G34" i="39"/>
  <c r="G34" i="33"/>
  <c r="J83" i="34"/>
  <c r="G83" i="34" s="1"/>
  <c r="HY41" i="33"/>
  <c r="IY41" i="33"/>
  <c r="JL41" i="33"/>
  <c r="IY41" i="39"/>
  <c r="AY41" i="39"/>
  <c r="E41" i="39"/>
  <c r="D41" i="39" s="1"/>
  <c r="KY41" i="39"/>
  <c r="JY41" i="33"/>
  <c r="DY41" i="33"/>
  <c r="FL41" i="39"/>
  <c r="JY41" i="39"/>
  <c r="DL41" i="39"/>
  <c r="AL41" i="33"/>
  <c r="IL41" i="33"/>
  <c r="CY41" i="33"/>
  <c r="GY41" i="33"/>
  <c r="DL41" i="33"/>
  <c r="BL41" i="39"/>
  <c r="FY41" i="39"/>
  <c r="L41" i="39"/>
  <c r="FL41" i="33"/>
  <c r="HY41" i="39"/>
  <c r="L41" i="33"/>
  <c r="E41" i="33"/>
  <c r="D41" i="33" s="1"/>
  <c r="LY41" i="33"/>
  <c r="EY41" i="33"/>
  <c r="BY41" i="39"/>
  <c r="CY41" i="39"/>
  <c r="GY41" i="39"/>
  <c r="KY41" i="33"/>
  <c r="BL41" i="33"/>
  <c r="DY41" i="39"/>
  <c r="AL41" i="39"/>
  <c r="KL41" i="33"/>
  <c r="AY41" i="33"/>
  <c r="LL41" i="39"/>
  <c r="EL41" i="39"/>
  <c r="FY41" i="33"/>
  <c r="GL41" i="39"/>
  <c r="LY41" i="39"/>
  <c r="CL41" i="39"/>
  <c r="Y41" i="33"/>
  <c r="LL41" i="33"/>
  <c r="HL41" i="39"/>
  <c r="GL41" i="33"/>
  <c r="IL41" i="39"/>
  <c r="BY41" i="33"/>
  <c r="KL41" i="39"/>
  <c r="EY41" i="39"/>
  <c r="EL41" i="33"/>
  <c r="CL41" i="33"/>
  <c r="JL41" i="39"/>
  <c r="Y41" i="39"/>
  <c r="HL41" i="33"/>
  <c r="J50" i="34"/>
  <c r="G50" i="34" s="1"/>
  <c r="J58" i="34"/>
  <c r="G58" i="34" s="1"/>
  <c r="J19" i="34"/>
  <c r="G19" i="34" s="1"/>
  <c r="J34" i="32"/>
  <c r="G34" i="32" s="1"/>
  <c r="J52" i="34"/>
  <c r="G52" i="34" s="1"/>
  <c r="J60" i="32"/>
  <c r="G60" i="32" s="1"/>
  <c r="J15" i="34"/>
  <c r="G15" i="34" s="1"/>
  <c r="F39" i="39"/>
  <c r="M9" i="13"/>
  <c r="F39" i="33"/>
  <c r="J40" i="32"/>
  <c r="G40" i="32" s="1"/>
  <c r="J74" i="32"/>
  <c r="G74" i="32" s="1"/>
  <c r="J92" i="32"/>
  <c r="G92" i="32" s="1"/>
  <c r="IL14" i="33"/>
  <c r="DY14" i="33"/>
  <c r="KY14" i="33"/>
  <c r="GY14" i="39"/>
  <c r="CY14" i="39"/>
  <c r="HY14" i="39"/>
  <c r="HL14" i="39"/>
  <c r="HY14" i="33"/>
  <c r="CY14" i="33"/>
  <c r="IY14" i="39"/>
  <c r="CL14" i="39"/>
  <c r="IL14" i="39"/>
  <c r="KL14" i="33"/>
  <c r="GY14" i="33"/>
  <c r="BL14" i="39"/>
  <c r="AL14" i="39"/>
  <c r="Y14" i="33"/>
  <c r="EY14" i="33"/>
  <c r="EL14" i="33"/>
  <c r="EY14" i="39"/>
  <c r="LY14" i="39"/>
  <c r="JY14" i="33"/>
  <c r="DL14" i="33"/>
  <c r="GL14" i="39"/>
  <c r="LL14" i="39"/>
  <c r="KY14" i="39"/>
  <c r="JL14" i="33"/>
  <c r="FY14" i="33"/>
  <c r="DY14" i="39"/>
  <c r="L14" i="33"/>
  <c r="AY14" i="39"/>
  <c r="LL14" i="33"/>
  <c r="BL14" i="33"/>
  <c r="L14" i="39"/>
  <c r="DL14" i="39"/>
  <c r="FY14" i="39"/>
  <c r="FL14" i="33"/>
  <c r="KL14" i="39"/>
  <c r="CL14" i="33"/>
  <c r="FL14" i="39"/>
  <c r="AY14" i="33"/>
  <c r="E14" i="33"/>
  <c r="D14" i="33" s="1"/>
  <c r="IY14" i="33"/>
  <c r="EL14" i="39"/>
  <c r="JL14" i="39"/>
  <c r="GL14" i="33"/>
  <c r="AL14" i="33"/>
  <c r="BY14" i="39"/>
  <c r="Y14" i="39"/>
  <c r="JY14" i="39"/>
  <c r="E14" i="39"/>
  <c r="D14" i="39" s="1"/>
  <c r="LY14" i="33"/>
  <c r="HL14" i="33"/>
  <c r="BY14" i="33"/>
  <c r="J56" i="32"/>
  <c r="G56" i="32" s="1"/>
  <c r="KL13" i="33"/>
  <c r="CL13" i="33"/>
  <c r="E13" i="39"/>
  <c r="D13" i="39" s="1"/>
  <c r="AL13" i="39"/>
  <c r="JL13" i="39"/>
  <c r="Y13" i="33"/>
  <c r="JL13" i="33"/>
  <c r="HL13" i="33"/>
  <c r="EY13" i="33"/>
  <c r="EL13" i="39"/>
  <c r="CL13" i="39"/>
  <c r="LY13" i="39"/>
  <c r="BY13" i="39"/>
  <c r="IY13" i="33"/>
  <c r="GY13" i="33"/>
  <c r="BL13" i="33"/>
  <c r="LL13" i="39"/>
  <c r="GL13" i="39"/>
  <c r="BL13" i="39"/>
  <c r="CY13" i="39"/>
  <c r="IL13" i="33"/>
  <c r="JY13" i="33"/>
  <c r="AY13" i="33"/>
  <c r="IY13" i="39"/>
  <c r="E13" i="33"/>
  <c r="D13" i="33" s="1"/>
  <c r="DY13" i="39"/>
  <c r="FY13" i="39"/>
  <c r="HY13" i="33"/>
  <c r="GL13" i="33"/>
  <c r="DY13" i="33"/>
  <c r="KL13" i="39"/>
  <c r="HL13" i="39"/>
  <c r="L13" i="33"/>
  <c r="Y13" i="39"/>
  <c r="LY13" i="33"/>
  <c r="EL13" i="33"/>
  <c r="JY13" i="39"/>
  <c r="LL13" i="33"/>
  <c r="IL13" i="39"/>
  <c r="FL13" i="39"/>
  <c r="FY13" i="33"/>
  <c r="AY13" i="39"/>
  <c r="HY13" i="39"/>
  <c r="KY13" i="33"/>
  <c r="AL13" i="33"/>
  <c r="DL13" i="33"/>
  <c r="L13" i="39"/>
  <c r="CY13" i="33"/>
  <c r="GY13" i="39"/>
  <c r="BY13" i="33"/>
  <c r="DL13" i="39"/>
  <c r="FL13" i="33"/>
  <c r="EY13" i="39"/>
  <c r="KY13" i="39"/>
  <c r="KJ45" i="33"/>
  <c r="HW45" i="33"/>
  <c r="CW45" i="33"/>
  <c r="EW45" i="39"/>
  <c r="AW45" i="39"/>
  <c r="KJ45" i="39"/>
  <c r="GJ45" i="39"/>
  <c r="JJ45" i="33"/>
  <c r="KW45" i="33"/>
  <c r="FW45" i="33"/>
  <c r="W45" i="39"/>
  <c r="IW45" i="33"/>
  <c r="GJ45" i="33"/>
  <c r="BJ45" i="33"/>
  <c r="FJ45" i="39"/>
  <c r="BJ45" i="39"/>
  <c r="KW45" i="39"/>
  <c r="GW45" i="39"/>
  <c r="LW45" i="33"/>
  <c r="DW45" i="33"/>
  <c r="BW45" i="33"/>
  <c r="AJ45" i="39"/>
  <c r="JW45" i="39"/>
  <c r="FW45" i="39"/>
  <c r="BW45" i="39"/>
  <c r="LJ45" i="33"/>
  <c r="HJ45" i="39"/>
  <c r="AJ45" i="33"/>
  <c r="JJ45" i="39"/>
  <c r="GW45" i="33"/>
  <c r="CJ45" i="39"/>
  <c r="J45" i="39"/>
  <c r="EJ45" i="39"/>
  <c r="EW45" i="33"/>
  <c r="C45" i="39"/>
  <c r="B45" i="39" s="1"/>
  <c r="CJ45" i="33"/>
  <c r="HW45" i="39"/>
  <c r="JW45" i="33"/>
  <c r="AW45" i="33"/>
  <c r="C45" i="33"/>
  <c r="B45" i="33" s="1"/>
  <c r="IJ45" i="33"/>
  <c r="CW45" i="39"/>
  <c r="IJ45" i="39"/>
  <c r="EJ45" i="33"/>
  <c r="DJ45" i="39"/>
  <c r="IW45" i="39"/>
  <c r="LJ45" i="39"/>
  <c r="DW45" i="39"/>
  <c r="FJ45" i="33"/>
  <c r="J45" i="33"/>
  <c r="LW45" i="39"/>
  <c r="DJ45" i="33"/>
  <c r="HJ45" i="33"/>
  <c r="W45" i="33"/>
  <c r="J11" i="34"/>
  <c r="G11" i="34" s="1"/>
  <c r="GW6" i="33"/>
  <c r="DJ6" i="33"/>
  <c r="JJ6" i="39"/>
  <c r="BJ6" i="33"/>
  <c r="FJ6" i="39"/>
  <c r="H19" i="8"/>
  <c r="C6" i="33"/>
  <c r="B6" i="33" s="1"/>
  <c r="W6" i="39"/>
  <c r="GJ6" i="39"/>
  <c r="S28" i="8"/>
  <c r="I20" i="8"/>
  <c r="J6" i="33"/>
  <c r="LW6" i="33"/>
  <c r="GJ6" i="33"/>
  <c r="CW6" i="33"/>
  <c r="AW6" i="39"/>
  <c r="CW6" i="39"/>
  <c r="JW6" i="39"/>
  <c r="AJ6" i="39"/>
  <c r="K20" i="8"/>
  <c r="EW6" i="39"/>
  <c r="GW6" i="39"/>
  <c r="J19" i="8"/>
  <c r="I18" i="8"/>
  <c r="T28" i="8"/>
  <c r="LJ6" i="33"/>
  <c r="FW6" i="33"/>
  <c r="DW6" i="33"/>
  <c r="S30" i="8"/>
  <c r="DJ6" i="39"/>
  <c r="HW6" i="39"/>
  <c r="BW6" i="39"/>
  <c r="LW6" i="39"/>
  <c r="S25" i="8"/>
  <c r="HJ6" i="39"/>
  <c r="S18" i="8"/>
  <c r="S23" i="8"/>
  <c r="S33" i="8"/>
  <c r="KW6" i="33"/>
  <c r="FJ6" i="33"/>
  <c r="AW6" i="33"/>
  <c r="KW6" i="39"/>
  <c r="J6" i="39"/>
  <c r="T4" i="8"/>
  <c r="KJ6" i="39"/>
  <c r="IJ6" i="39"/>
  <c r="J21" i="8"/>
  <c r="S29" i="8"/>
  <c r="T30" i="8"/>
  <c r="T5" i="8"/>
  <c r="JW6" i="33"/>
  <c r="EW6" i="33"/>
  <c r="CJ6" i="33"/>
  <c r="BJ6" i="39"/>
  <c r="S7" i="8"/>
  <c r="T20" i="8"/>
  <c r="K18" i="8"/>
  <c r="T34" i="8"/>
  <c r="T25" i="8"/>
  <c r="S5" i="8"/>
  <c r="T19" i="8"/>
  <c r="I21" i="8"/>
  <c r="JJ6" i="33"/>
  <c r="LJ6" i="39"/>
  <c r="S19" i="8"/>
  <c r="K19" i="8"/>
  <c r="T7" i="8"/>
  <c r="IW6" i="33"/>
  <c r="AJ6" i="33"/>
  <c r="W6" i="33"/>
  <c r="C6" i="39"/>
  <c r="B6" i="39" s="1"/>
  <c r="T24" i="8"/>
  <c r="IJ6" i="33"/>
  <c r="S4" i="8"/>
  <c r="J18" i="8"/>
  <c r="T18" i="8"/>
  <c r="T29" i="8"/>
  <c r="HW6" i="33"/>
  <c r="BW6" i="33"/>
  <c r="FW6" i="39"/>
  <c r="S20" i="8"/>
  <c r="IW6" i="39"/>
  <c r="H21" i="8"/>
  <c r="T35" i="8"/>
  <c r="H20" i="8"/>
  <c r="S35" i="8"/>
  <c r="T33" i="8"/>
  <c r="S34" i="8"/>
  <c r="S6" i="8"/>
  <c r="HJ6" i="33"/>
  <c r="EJ6" i="33"/>
  <c r="EJ6" i="39"/>
  <c r="S24" i="8"/>
  <c r="T6" i="8"/>
  <c r="CJ6" i="39"/>
  <c r="DW6" i="39"/>
  <c r="KJ6" i="33"/>
  <c r="T23" i="8"/>
  <c r="J38" i="34"/>
  <c r="G38" i="34" s="1"/>
  <c r="LY32" i="33"/>
  <c r="DL32" i="33"/>
  <c r="AY32" i="33"/>
  <c r="HY32" i="39"/>
  <c r="Y32" i="33"/>
  <c r="E32" i="33"/>
  <c r="D32" i="33" s="1"/>
  <c r="KY32" i="33"/>
  <c r="LL32" i="33"/>
  <c r="FL32" i="33"/>
  <c r="L32" i="39"/>
  <c r="LY32" i="39"/>
  <c r="KY32" i="39"/>
  <c r="JY32" i="39"/>
  <c r="KL32" i="33"/>
  <c r="HL32" i="33"/>
  <c r="CY32" i="33"/>
  <c r="EL32" i="39"/>
  <c r="AL32" i="39"/>
  <c r="CY32" i="39"/>
  <c r="IY32" i="39"/>
  <c r="JL32" i="33"/>
  <c r="EY32" i="33"/>
  <c r="BY32" i="33"/>
  <c r="HL32" i="39"/>
  <c r="DL32" i="39"/>
  <c r="DY32" i="39"/>
  <c r="LL32" i="39"/>
  <c r="DY32" i="33"/>
  <c r="CL32" i="39"/>
  <c r="KL32" i="39"/>
  <c r="GY32" i="33"/>
  <c r="FL32" i="39"/>
  <c r="IL32" i="39"/>
  <c r="IY32" i="33"/>
  <c r="BL32" i="33"/>
  <c r="E32" i="39"/>
  <c r="D32" i="39" s="1"/>
  <c r="BL32" i="39"/>
  <c r="CL32" i="33"/>
  <c r="FY32" i="39"/>
  <c r="GL32" i="33"/>
  <c r="L32" i="33"/>
  <c r="JL32" i="39"/>
  <c r="BY32" i="39"/>
  <c r="JY32" i="33"/>
  <c r="Y32" i="39"/>
  <c r="GL32" i="39"/>
  <c r="FY32" i="33"/>
  <c r="AL32" i="33"/>
  <c r="AY32" i="39"/>
  <c r="EL32" i="33"/>
  <c r="GY32" i="39"/>
  <c r="IL32" i="33"/>
  <c r="HY32" i="33"/>
  <c r="EY32" i="39"/>
  <c r="G46" i="39"/>
  <c r="G46" i="33"/>
  <c r="LJ38" i="33"/>
  <c r="DW38" i="33"/>
  <c r="BJ38" i="33"/>
  <c r="JJ38" i="39"/>
  <c r="GJ38" i="39"/>
  <c r="CW38" i="39"/>
  <c r="FJ38" i="33"/>
  <c r="DJ38" i="33"/>
  <c r="IW38" i="39"/>
  <c r="KW38" i="39"/>
  <c r="C38" i="33"/>
  <c r="B38" i="33" s="1"/>
  <c r="C38" i="39"/>
  <c r="B38" i="39" s="1"/>
  <c r="KJ38" i="33"/>
  <c r="HW38" i="33"/>
  <c r="CW38" i="33"/>
  <c r="IJ38" i="39"/>
  <c r="FW38" i="39"/>
  <c r="KJ38" i="39"/>
  <c r="W38" i="33"/>
  <c r="JW38" i="33"/>
  <c r="KW38" i="33"/>
  <c r="HJ38" i="33"/>
  <c r="HJ38" i="39"/>
  <c r="DJ38" i="39"/>
  <c r="J38" i="33"/>
  <c r="AW38" i="39"/>
  <c r="IW38" i="33"/>
  <c r="FW38" i="33"/>
  <c r="CJ38" i="33"/>
  <c r="BJ38" i="39"/>
  <c r="J38" i="39"/>
  <c r="BW38" i="39"/>
  <c r="AJ38" i="33"/>
  <c r="EJ38" i="33"/>
  <c r="LW38" i="39"/>
  <c r="EJ38" i="39"/>
  <c r="GJ38" i="33"/>
  <c r="DW38" i="39"/>
  <c r="EW38" i="33"/>
  <c r="CJ38" i="39"/>
  <c r="IJ38" i="33"/>
  <c r="LJ38" i="39"/>
  <c r="W38" i="39"/>
  <c r="GW38" i="33"/>
  <c r="JW38" i="39"/>
  <c r="BW38" i="33"/>
  <c r="AW38" i="33"/>
  <c r="HW38" i="39"/>
  <c r="JJ38" i="33"/>
  <c r="LW38" i="33"/>
  <c r="FJ38" i="39"/>
  <c r="GW38" i="39"/>
  <c r="AJ38" i="39"/>
  <c r="EW38" i="39"/>
  <c r="J97" i="34"/>
  <c r="G97" i="34" s="1"/>
  <c r="J96" i="32"/>
  <c r="G96" i="32" s="1"/>
  <c r="J30" i="34"/>
  <c r="G30" i="34" s="1"/>
  <c r="KY29" i="33"/>
  <c r="CY29" i="33"/>
  <c r="BY29" i="39"/>
  <c r="LY29" i="39"/>
  <c r="EY29" i="39"/>
  <c r="BL29" i="39"/>
  <c r="KL29" i="33"/>
  <c r="HY29" i="33"/>
  <c r="HL29" i="33"/>
  <c r="L29" i="39"/>
  <c r="JL29" i="39"/>
  <c r="E29" i="33"/>
  <c r="D29" i="33" s="1"/>
  <c r="E29" i="39"/>
  <c r="D29" i="39" s="1"/>
  <c r="JY29" i="33"/>
  <c r="GY29" i="33"/>
  <c r="LL29" i="33"/>
  <c r="KL29" i="39"/>
  <c r="GY29" i="39"/>
  <c r="DY29" i="39"/>
  <c r="AL29" i="39"/>
  <c r="FL29" i="33"/>
  <c r="AY29" i="33"/>
  <c r="EL29" i="39"/>
  <c r="FL29" i="39"/>
  <c r="EL29" i="33"/>
  <c r="BY29" i="33"/>
  <c r="HY29" i="39"/>
  <c r="DL29" i="39"/>
  <c r="FY29" i="33"/>
  <c r="BL29" i="33"/>
  <c r="IY29" i="39"/>
  <c r="JY29" i="39"/>
  <c r="GL29" i="33"/>
  <c r="Y29" i="33"/>
  <c r="GL29" i="39"/>
  <c r="DL29" i="33"/>
  <c r="L29" i="33"/>
  <c r="EY29" i="33"/>
  <c r="FY29" i="39"/>
  <c r="JL29" i="33"/>
  <c r="CL29" i="33"/>
  <c r="CY29" i="39"/>
  <c r="IY29" i="33"/>
  <c r="AL29" i="33"/>
  <c r="LL29" i="39"/>
  <c r="CL29" i="39"/>
  <c r="IL29" i="33"/>
  <c r="HL29" i="39"/>
  <c r="DY29" i="33"/>
  <c r="Y29" i="39"/>
  <c r="AY29" i="39"/>
  <c r="IL29" i="39"/>
  <c r="KY29" i="39"/>
  <c r="LY29" i="33"/>
  <c r="J32" i="34"/>
  <c r="G32" i="34" s="1"/>
  <c r="J33" i="34"/>
  <c r="G33" i="34" s="1"/>
  <c r="F34" i="33"/>
  <c r="F34" i="39"/>
  <c r="M4" i="13"/>
  <c r="J68" i="32"/>
  <c r="G68" i="32" s="1"/>
  <c r="J11" i="32"/>
  <c r="G11" i="32" s="1"/>
  <c r="G15" i="39"/>
  <c r="G15" i="33"/>
  <c r="J76" i="34"/>
  <c r="G76" i="34" s="1"/>
  <c r="J15" i="32"/>
  <c r="G15" i="32" s="1"/>
  <c r="J81" i="32"/>
  <c r="G81" i="32" s="1"/>
  <c r="J34" i="34"/>
  <c r="G34" i="34" s="1"/>
  <c r="J16" i="34"/>
  <c r="G16" i="34" s="1"/>
  <c r="J102" i="32"/>
  <c r="G102" i="32" s="1"/>
  <c r="KP50" i="33"/>
  <c r="KS50" i="33" s="1"/>
  <c r="IC50" i="33"/>
  <c r="IF50" i="33" s="1"/>
  <c r="BC50" i="33"/>
  <c r="BF50" i="33" s="1"/>
  <c r="GP50" i="33"/>
  <c r="GS50" i="33" s="1"/>
  <c r="FP50" i="33"/>
  <c r="FS50" i="33" s="1"/>
  <c r="CC50" i="33"/>
  <c r="CF50" i="33" s="1"/>
  <c r="IP50" i="33"/>
  <c r="IS50" i="33" s="1"/>
  <c r="DP50" i="33"/>
  <c r="DS50" i="33" s="1"/>
  <c r="JP50" i="33"/>
  <c r="JS50" i="33" s="1"/>
  <c r="DC50" i="33"/>
  <c r="DF50" i="33" s="1"/>
  <c r="AP50" i="33"/>
  <c r="AS50" i="33" s="1"/>
  <c r="JC50" i="33"/>
  <c r="JF50" i="33" s="1"/>
  <c r="HP50" i="33"/>
  <c r="HS50" i="33" s="1"/>
  <c r="LP50" i="33"/>
  <c r="LS50" i="33" s="1"/>
  <c r="HC50" i="33"/>
  <c r="HF50" i="33" s="1"/>
  <c r="LC50" i="33"/>
  <c r="LF50" i="33" s="1"/>
  <c r="CP50" i="33"/>
  <c r="CS50" i="33" s="1"/>
  <c r="KC50" i="33"/>
  <c r="KF50" i="33" s="1"/>
  <c r="BP50" i="33"/>
  <c r="BS50" i="33" s="1"/>
  <c r="FC50" i="33"/>
  <c r="FF50" i="33" s="1"/>
  <c r="EP50" i="33"/>
  <c r="ES50" i="33" s="1"/>
  <c r="AC50" i="33"/>
  <c r="AF50" i="33" s="1"/>
  <c r="P50" i="33"/>
  <c r="S50" i="33" s="1"/>
  <c r="MC50" i="33"/>
  <c r="MF50" i="33" s="1"/>
  <c r="GC50" i="33"/>
  <c r="GF50" i="33" s="1"/>
  <c r="EC50" i="33"/>
  <c r="EF50" i="33" s="1"/>
  <c r="J89" i="34"/>
  <c r="G89" i="34" s="1"/>
  <c r="J84" i="32"/>
  <c r="G84" i="32" s="1"/>
  <c r="J7" i="34"/>
  <c r="G7" i="34" s="1"/>
  <c r="J84" i="34"/>
  <c r="G84" i="34" s="1"/>
  <c r="KW9" i="33"/>
  <c r="CW9" i="33"/>
  <c r="CW9" i="39"/>
  <c r="HJ9" i="39"/>
  <c r="W9" i="39"/>
  <c r="JJ9" i="39"/>
  <c r="BW9" i="39"/>
  <c r="IW9" i="33"/>
  <c r="GW9" i="33"/>
  <c r="AW9" i="33"/>
  <c r="EJ9" i="33"/>
  <c r="FJ9" i="39"/>
  <c r="BJ9" i="39"/>
  <c r="FW9" i="39"/>
  <c r="JW9" i="33"/>
  <c r="KW9" i="39"/>
  <c r="C9" i="33"/>
  <c r="B9" i="33" s="1"/>
  <c r="JJ9" i="33"/>
  <c r="GJ9" i="33"/>
  <c r="DW9" i="33"/>
  <c r="C9" i="39"/>
  <c r="B9" i="39" s="1"/>
  <c r="J9" i="39"/>
  <c r="IJ9" i="33"/>
  <c r="FJ9" i="33"/>
  <c r="BJ9" i="33"/>
  <c r="J9" i="33"/>
  <c r="EJ9" i="39"/>
  <c r="HW9" i="33"/>
  <c r="CJ9" i="33"/>
  <c r="GJ9" i="39"/>
  <c r="LW9" i="39"/>
  <c r="CJ9" i="39"/>
  <c r="HJ9" i="33"/>
  <c r="KJ9" i="39"/>
  <c r="HW9" i="39"/>
  <c r="EW9" i="39"/>
  <c r="LJ9" i="33"/>
  <c r="IW9" i="39"/>
  <c r="IJ9" i="39"/>
  <c r="FW9" i="33"/>
  <c r="W9" i="33"/>
  <c r="DJ9" i="33"/>
  <c r="DJ9" i="39"/>
  <c r="KJ9" i="33"/>
  <c r="AJ9" i="39"/>
  <c r="AJ9" i="33"/>
  <c r="GW9" i="39"/>
  <c r="LW9" i="33"/>
  <c r="EW9" i="33"/>
  <c r="BW9" i="33"/>
  <c r="AW9" i="39"/>
  <c r="DW9" i="39"/>
  <c r="JW9" i="39"/>
  <c r="LJ9" i="39"/>
  <c r="LL21" i="33"/>
  <c r="IY21" i="33"/>
  <c r="JL21" i="33"/>
  <c r="IY21" i="39"/>
  <c r="KY21" i="39"/>
  <c r="LY21" i="39"/>
  <c r="DL21" i="39"/>
  <c r="JY21" i="33"/>
  <c r="EY21" i="33"/>
  <c r="EL21" i="33"/>
  <c r="KL21" i="39"/>
  <c r="E21" i="33"/>
  <c r="D21" i="33" s="1"/>
  <c r="CY21" i="39"/>
  <c r="IL21" i="39"/>
  <c r="HL21" i="33"/>
  <c r="DY21" i="33"/>
  <c r="AY21" i="33"/>
  <c r="AY21" i="39"/>
  <c r="GY21" i="39"/>
  <c r="EY21" i="39"/>
  <c r="AL21" i="39"/>
  <c r="FL21" i="33"/>
  <c r="Y21" i="39"/>
  <c r="EL21" i="39"/>
  <c r="CL21" i="39"/>
  <c r="LY21" i="33"/>
  <c r="BY21" i="33"/>
  <c r="L21" i="33"/>
  <c r="Y21" i="33"/>
  <c r="FY21" i="39"/>
  <c r="KY21" i="33"/>
  <c r="BL21" i="33"/>
  <c r="JL21" i="39"/>
  <c r="BL21" i="39"/>
  <c r="KL21" i="33"/>
  <c r="CY21" i="33"/>
  <c r="AL21" i="33"/>
  <c r="LL21" i="39"/>
  <c r="IL21" i="33"/>
  <c r="DL21" i="33"/>
  <c r="HL21" i="39"/>
  <c r="FL21" i="39"/>
  <c r="GY21" i="33"/>
  <c r="L21" i="39"/>
  <c r="GL21" i="33"/>
  <c r="DY21" i="39"/>
  <c r="FY21" i="33"/>
  <c r="JY21" i="39"/>
  <c r="E21" i="39"/>
  <c r="D21" i="39" s="1"/>
  <c r="HY21" i="33"/>
  <c r="CL21" i="33"/>
  <c r="GL21" i="39"/>
  <c r="HY21" i="39"/>
  <c r="BY21" i="39"/>
  <c r="HY17" i="33"/>
  <c r="LL17" i="33"/>
  <c r="HY17" i="39"/>
  <c r="AL17" i="33"/>
  <c r="BY17" i="39"/>
  <c r="Y17" i="39"/>
  <c r="FL17" i="33"/>
  <c r="CY17" i="33"/>
  <c r="FL17" i="39"/>
  <c r="FY17" i="39"/>
  <c r="KY17" i="39"/>
  <c r="L17" i="33"/>
  <c r="JL17" i="33"/>
  <c r="DY17" i="33"/>
  <c r="CY17" i="39"/>
  <c r="E17" i="33"/>
  <c r="D17" i="33" s="1"/>
  <c r="LY17" i="39"/>
  <c r="IY17" i="33"/>
  <c r="DL17" i="33"/>
  <c r="AL17" i="39"/>
  <c r="DY17" i="39"/>
  <c r="Y17" i="33"/>
  <c r="IL17" i="33"/>
  <c r="FY17" i="33"/>
  <c r="AY17" i="33"/>
  <c r="L17" i="39"/>
  <c r="JL17" i="39"/>
  <c r="LY17" i="33"/>
  <c r="EY17" i="33"/>
  <c r="JY17" i="39"/>
  <c r="IL17" i="39"/>
  <c r="HL17" i="39"/>
  <c r="GY17" i="33"/>
  <c r="BY17" i="33"/>
  <c r="E17" i="39"/>
  <c r="D17" i="39" s="1"/>
  <c r="LL17" i="39"/>
  <c r="AY17" i="39"/>
  <c r="KL17" i="33"/>
  <c r="DL17" i="39"/>
  <c r="IY17" i="39"/>
  <c r="JY17" i="33"/>
  <c r="BL17" i="39"/>
  <c r="KY17" i="33"/>
  <c r="KL17" i="39"/>
  <c r="BL17" i="33"/>
  <c r="CL17" i="39"/>
  <c r="GL17" i="33"/>
  <c r="GL17" i="39"/>
  <c r="GY17" i="39"/>
  <c r="EY17" i="39"/>
  <c r="EL17" i="33"/>
  <c r="HL17" i="33"/>
  <c r="CL17" i="33"/>
  <c r="EL17" i="39"/>
  <c r="J83" i="32"/>
  <c r="G83" i="32" s="1"/>
  <c r="J85" i="34"/>
  <c r="G85" i="34" s="1"/>
  <c r="G21" i="39"/>
  <c r="G21" i="33"/>
  <c r="J75" i="34"/>
  <c r="G75" i="34" s="1"/>
  <c r="J9" i="34"/>
  <c r="G9" i="34" s="1"/>
  <c r="J55" i="34"/>
  <c r="G55" i="34" s="1"/>
  <c r="KY44" i="33"/>
  <c r="FY44" i="33"/>
  <c r="EY44" i="33"/>
  <c r="E44" i="33"/>
  <c r="D44" i="33" s="1"/>
  <c r="L44" i="33"/>
  <c r="E44" i="39"/>
  <c r="D44" i="39" s="1"/>
  <c r="FY44" i="39"/>
  <c r="KL44" i="33"/>
  <c r="IY44" i="33"/>
  <c r="CY44" i="33"/>
  <c r="BY44" i="33"/>
  <c r="LL44" i="39"/>
  <c r="HL44" i="39"/>
  <c r="AL44" i="39"/>
  <c r="JY44" i="33"/>
  <c r="FL44" i="33"/>
  <c r="AY44" i="33"/>
  <c r="Y44" i="39"/>
  <c r="IL44" i="39"/>
  <c r="LY44" i="39"/>
  <c r="KL44" i="39"/>
  <c r="JL44" i="33"/>
  <c r="EL44" i="33"/>
  <c r="DL44" i="39"/>
  <c r="KY44" i="39"/>
  <c r="GL44" i="39"/>
  <c r="BL44" i="39"/>
  <c r="DY44" i="39"/>
  <c r="HY44" i="33"/>
  <c r="HL44" i="33"/>
  <c r="JY44" i="39"/>
  <c r="EY44" i="39"/>
  <c r="BY44" i="39"/>
  <c r="AY44" i="39"/>
  <c r="CL44" i="33"/>
  <c r="IY44" i="39"/>
  <c r="LY44" i="33"/>
  <c r="DY44" i="33"/>
  <c r="HY44" i="39"/>
  <c r="LL44" i="33"/>
  <c r="EL44" i="39"/>
  <c r="FL44" i="39"/>
  <c r="IL44" i="33"/>
  <c r="CL44" i="39"/>
  <c r="BL44" i="33"/>
  <c r="CY44" i="39"/>
  <c r="Y44" i="33"/>
  <c r="JL44" i="39"/>
  <c r="L44" i="39"/>
  <c r="GY44" i="39"/>
  <c r="GY44" i="33"/>
  <c r="GL44" i="33"/>
  <c r="AL44" i="33"/>
  <c r="DL44" i="33"/>
  <c r="J63" i="32"/>
  <c r="G63" i="32" s="1"/>
  <c r="J88" i="32"/>
  <c r="G88" i="32" s="1"/>
  <c r="J27" i="34"/>
  <c r="G27" i="34" s="1"/>
  <c r="J99" i="32"/>
  <c r="G99" i="32" s="1"/>
  <c r="F32" i="39"/>
  <c r="M9" i="12"/>
  <c r="F32" i="33"/>
  <c r="J36" i="34"/>
  <c r="G36" i="34" s="1"/>
  <c r="J97" i="32"/>
  <c r="G97" i="32" s="1"/>
  <c r="J43" i="32"/>
  <c r="G43" i="32" s="1"/>
  <c r="J88" i="34"/>
  <c r="G88" i="34" s="1"/>
  <c r="G18" i="39"/>
  <c r="G18" i="33"/>
  <c r="F29" i="39"/>
  <c r="M6" i="12"/>
  <c r="F29" i="33"/>
  <c r="J27" i="32"/>
  <c r="G27" i="32" s="1"/>
  <c r="J50" i="32"/>
  <c r="G50" i="32" s="1"/>
  <c r="J91" i="32"/>
  <c r="G91" i="32" s="1"/>
  <c r="F23" i="39"/>
  <c r="F23" i="33"/>
  <c r="M7" i="11"/>
  <c r="J98" i="32"/>
  <c r="G98" i="32" s="1"/>
  <c r="J36" i="32"/>
  <c r="G36" i="32" s="1"/>
  <c r="G11" i="33"/>
  <c r="G11" i="39"/>
  <c r="J29" i="32"/>
  <c r="G29" i="32" s="1"/>
  <c r="J70" i="34"/>
  <c r="G70" i="34" s="1"/>
  <c r="J8" i="32"/>
  <c r="G8" i="32" s="1"/>
  <c r="J46" i="34"/>
  <c r="G46" i="34" s="1"/>
  <c r="M8" i="12"/>
  <c r="F31" i="39"/>
  <c r="F31" i="33"/>
  <c r="J82" i="34"/>
  <c r="G82" i="34" s="1"/>
  <c r="HL39" i="33"/>
  <c r="IY39" i="33"/>
  <c r="EY39" i="33"/>
  <c r="HL39" i="39"/>
  <c r="EL39" i="39"/>
  <c r="AL39" i="33"/>
  <c r="JY39" i="33"/>
  <c r="FY39" i="33"/>
  <c r="GY39" i="39"/>
  <c r="IL39" i="39"/>
  <c r="DY39" i="39"/>
  <c r="L39" i="33"/>
  <c r="KL39" i="33"/>
  <c r="DL39" i="33"/>
  <c r="E39" i="39"/>
  <c r="D39" i="39" s="1"/>
  <c r="KY39" i="39"/>
  <c r="DL39" i="39"/>
  <c r="GY39" i="33"/>
  <c r="DY39" i="33"/>
  <c r="AY39" i="39"/>
  <c r="AL39" i="39"/>
  <c r="BL39" i="39"/>
  <c r="KY39" i="33"/>
  <c r="BL39" i="33"/>
  <c r="L39" i="39"/>
  <c r="FL39" i="39"/>
  <c r="GL39" i="33"/>
  <c r="FL39" i="33"/>
  <c r="LY39" i="39"/>
  <c r="BY39" i="39"/>
  <c r="Y39" i="33"/>
  <c r="CY39" i="33"/>
  <c r="FY39" i="39"/>
  <c r="IY39" i="39"/>
  <c r="E39" i="33"/>
  <c r="D39" i="33" s="1"/>
  <c r="IL39" i="33"/>
  <c r="CL39" i="33"/>
  <c r="LL39" i="39"/>
  <c r="HY39" i="39"/>
  <c r="LL39" i="33"/>
  <c r="CL39" i="39"/>
  <c r="JL39" i="33"/>
  <c r="Y39" i="39"/>
  <c r="BY39" i="33"/>
  <c r="JL39" i="39"/>
  <c r="AY39" i="33"/>
  <c r="CY39" i="39"/>
  <c r="HY39" i="33"/>
  <c r="EY39" i="39"/>
  <c r="LY39" i="33"/>
  <c r="JY39" i="39"/>
  <c r="KL39" i="39"/>
  <c r="EL39" i="33"/>
  <c r="GL39" i="39"/>
  <c r="J60" i="34"/>
  <c r="G60" i="34" s="1"/>
  <c r="J25" i="34"/>
  <c r="G25" i="34" s="1"/>
  <c r="G20" i="39"/>
  <c r="G20" i="33"/>
  <c r="JJ35" i="33"/>
  <c r="FJ35" i="33"/>
  <c r="DJ35" i="33"/>
  <c r="HW35" i="39"/>
  <c r="LJ35" i="39"/>
  <c r="JJ35" i="39"/>
  <c r="IJ35" i="33"/>
  <c r="GW35" i="33"/>
  <c r="DW35" i="33"/>
  <c r="DW35" i="39"/>
  <c r="BJ35" i="39"/>
  <c r="DJ35" i="39"/>
  <c r="IJ35" i="39"/>
  <c r="LW35" i="33"/>
  <c r="GJ35" i="33"/>
  <c r="CJ35" i="33"/>
  <c r="KW35" i="39"/>
  <c r="FW35" i="39"/>
  <c r="W35" i="39"/>
  <c r="C35" i="33"/>
  <c r="B35" i="33" s="1"/>
  <c r="KW35" i="33"/>
  <c r="CW35" i="33"/>
  <c r="EW35" i="33"/>
  <c r="AW35" i="39"/>
  <c r="GW35" i="39"/>
  <c r="W35" i="33"/>
  <c r="AJ35" i="39"/>
  <c r="JW35" i="33"/>
  <c r="JW35" i="39"/>
  <c r="J35" i="33"/>
  <c r="EJ35" i="33"/>
  <c r="C35" i="39"/>
  <c r="B35" i="39" s="1"/>
  <c r="AJ35" i="33"/>
  <c r="HJ35" i="33"/>
  <c r="GJ35" i="39"/>
  <c r="HJ35" i="39"/>
  <c r="IW35" i="33"/>
  <c r="KJ35" i="39"/>
  <c r="LW35" i="39"/>
  <c r="FW35" i="33"/>
  <c r="J35" i="39"/>
  <c r="BW35" i="33"/>
  <c r="EW35" i="39"/>
  <c r="LJ35" i="33"/>
  <c r="AW35" i="33"/>
  <c r="CW35" i="39"/>
  <c r="CJ35" i="39"/>
  <c r="KJ35" i="33"/>
  <c r="HW35" i="33"/>
  <c r="FJ35" i="39"/>
  <c r="BW35" i="39"/>
  <c r="BJ35" i="33"/>
  <c r="EJ35" i="39"/>
  <c r="IW35" i="39"/>
  <c r="JW44" i="33"/>
  <c r="HJ44" i="33"/>
  <c r="AW44" i="33"/>
  <c r="BW44" i="39"/>
  <c r="W44" i="33"/>
  <c r="FJ44" i="39"/>
  <c r="CW44" i="39"/>
  <c r="JJ44" i="33"/>
  <c r="EJ44" i="33"/>
  <c r="CJ44" i="33"/>
  <c r="LJ44" i="39"/>
  <c r="IJ44" i="39"/>
  <c r="GJ44" i="39"/>
  <c r="HW44" i="39"/>
  <c r="KJ44" i="33"/>
  <c r="EW44" i="33"/>
  <c r="EW44" i="39"/>
  <c r="GW44" i="39"/>
  <c r="IW44" i="39"/>
  <c r="IW44" i="33"/>
  <c r="DJ44" i="33"/>
  <c r="W44" i="39"/>
  <c r="BJ44" i="39"/>
  <c r="KJ44" i="39"/>
  <c r="IJ44" i="33"/>
  <c r="LW44" i="33"/>
  <c r="J44" i="39"/>
  <c r="DW44" i="39"/>
  <c r="AW44" i="39"/>
  <c r="FW44" i="33"/>
  <c r="GJ44" i="33"/>
  <c r="C44" i="39"/>
  <c r="B44" i="39" s="1"/>
  <c r="AJ44" i="33"/>
  <c r="CJ44" i="39"/>
  <c r="HW44" i="33"/>
  <c r="GW44" i="33"/>
  <c r="J44" i="33"/>
  <c r="FW44" i="39"/>
  <c r="LW44" i="39"/>
  <c r="FJ44" i="33"/>
  <c r="JJ44" i="39"/>
  <c r="LJ44" i="33"/>
  <c r="KW44" i="39"/>
  <c r="DW44" i="33"/>
  <c r="JW44" i="39"/>
  <c r="BW44" i="33"/>
  <c r="HJ44" i="39"/>
  <c r="EJ44" i="39"/>
  <c r="DJ44" i="39"/>
  <c r="C44" i="33"/>
  <c r="B44" i="33" s="1"/>
  <c r="AJ44" i="39"/>
  <c r="KW44" i="33"/>
  <c r="BJ44" i="33"/>
  <c r="CW44" i="33"/>
  <c r="J73" i="34"/>
  <c r="G73" i="34" s="1"/>
  <c r="J41" i="32"/>
  <c r="G41" i="32" s="1"/>
  <c r="HW7" i="33"/>
  <c r="IW7" i="33"/>
  <c r="BW7" i="33"/>
  <c r="IJ7" i="39"/>
  <c r="JJ7" i="39"/>
  <c r="C7" i="33"/>
  <c r="B7" i="33" s="1"/>
  <c r="AJ7" i="33"/>
  <c r="LJ7" i="33"/>
  <c r="EW7" i="33"/>
  <c r="BJ7" i="33"/>
  <c r="DW7" i="39"/>
  <c r="JW7" i="39"/>
  <c r="KJ7" i="39"/>
  <c r="W7" i="33"/>
  <c r="KW7" i="33"/>
  <c r="CW7" i="33"/>
  <c r="DJ7" i="33"/>
  <c r="LW7" i="39"/>
  <c r="IW7" i="39"/>
  <c r="BJ7" i="39"/>
  <c r="HJ7" i="39"/>
  <c r="KJ7" i="33"/>
  <c r="FW7" i="33"/>
  <c r="DW7" i="33"/>
  <c r="EW7" i="39"/>
  <c r="AW7" i="39"/>
  <c r="W7" i="39"/>
  <c r="GJ7" i="39"/>
  <c r="GW7" i="33"/>
  <c r="CJ7" i="33"/>
  <c r="CJ7" i="39"/>
  <c r="J7" i="39"/>
  <c r="FJ7" i="39"/>
  <c r="J7" i="33"/>
  <c r="JJ7" i="33"/>
  <c r="DJ7" i="39"/>
  <c r="KW7" i="39"/>
  <c r="GJ7" i="33"/>
  <c r="LJ7" i="39"/>
  <c r="FJ7" i="33"/>
  <c r="AJ7" i="39"/>
  <c r="IJ7" i="33"/>
  <c r="AW7" i="33"/>
  <c r="CW7" i="39"/>
  <c r="FW7" i="39"/>
  <c r="BW7" i="39"/>
  <c r="GW7" i="39"/>
  <c r="LW7" i="33"/>
  <c r="HW7" i="39"/>
  <c r="HJ7" i="33"/>
  <c r="JW7" i="33"/>
  <c r="EJ7" i="33"/>
  <c r="EJ7" i="39"/>
  <c r="C7" i="39"/>
  <c r="B7" i="39" s="1"/>
  <c r="J45" i="32"/>
  <c r="G45" i="32" s="1"/>
  <c r="J86" i="34"/>
  <c r="G86" i="34" s="1"/>
  <c r="J53" i="32"/>
  <c r="G53" i="32" s="1"/>
  <c r="J79" i="32"/>
  <c r="G79" i="32" s="1"/>
  <c r="J77" i="32"/>
  <c r="G77" i="32" s="1"/>
  <c r="J16" i="32"/>
  <c r="G16" i="32" s="1"/>
  <c r="G41" i="39"/>
  <c r="G41" i="33"/>
  <c r="JJ8" i="33"/>
  <c r="HW8" i="33"/>
  <c r="DJ8" i="33"/>
  <c r="EW8" i="33"/>
  <c r="BJ8" i="39"/>
  <c r="KW8" i="39"/>
  <c r="KJ8" i="39"/>
  <c r="IJ8" i="33"/>
  <c r="GJ8" i="33"/>
  <c r="BW8" i="33"/>
  <c r="GJ8" i="39"/>
  <c r="HW8" i="39"/>
  <c r="EJ8" i="39"/>
  <c r="LJ8" i="33"/>
  <c r="FW8" i="33"/>
  <c r="FJ8" i="33"/>
  <c r="FW8" i="39"/>
  <c r="DW8" i="39"/>
  <c r="LJ8" i="39"/>
  <c r="KW8" i="33"/>
  <c r="EJ8" i="33"/>
  <c r="LW8" i="39"/>
  <c r="CJ8" i="39"/>
  <c r="IW8" i="39"/>
  <c r="W8" i="39"/>
  <c r="KJ8" i="33"/>
  <c r="CJ8" i="33"/>
  <c r="IJ8" i="39"/>
  <c r="AW8" i="39"/>
  <c r="C8" i="33"/>
  <c r="B8" i="33" s="1"/>
  <c r="JJ8" i="39"/>
  <c r="CW8" i="33"/>
  <c r="EW8" i="39"/>
  <c r="AJ8" i="39"/>
  <c r="BJ8" i="33"/>
  <c r="W8" i="33"/>
  <c r="HJ8" i="39"/>
  <c r="DW8" i="33"/>
  <c r="J8" i="39"/>
  <c r="LW8" i="33"/>
  <c r="AW8" i="33"/>
  <c r="J8" i="33"/>
  <c r="GW8" i="33"/>
  <c r="JW8" i="39"/>
  <c r="AJ8" i="33"/>
  <c r="IW8" i="33"/>
  <c r="GW8" i="39"/>
  <c r="C8" i="39"/>
  <c r="B8" i="39" s="1"/>
  <c r="BW8" i="39"/>
  <c r="JW8" i="33"/>
  <c r="DJ8" i="39"/>
  <c r="HJ8" i="33"/>
  <c r="CW8" i="39"/>
  <c r="FJ8" i="39"/>
  <c r="J48" i="32"/>
  <c r="G48" i="32" s="1"/>
  <c r="IL31" i="33"/>
  <c r="JY31" i="33"/>
  <c r="AY31" i="33"/>
  <c r="Y31" i="39"/>
  <c r="Y31" i="33"/>
  <c r="E31" i="33"/>
  <c r="D31" i="33" s="1"/>
  <c r="JL31" i="39"/>
  <c r="KY31" i="33"/>
  <c r="CY31" i="33"/>
  <c r="FL31" i="33"/>
  <c r="AL31" i="39"/>
  <c r="JY31" i="39"/>
  <c r="FY31" i="39"/>
  <c r="BY31" i="39"/>
  <c r="KL31" i="33"/>
  <c r="EY31" i="33"/>
  <c r="BY31" i="33"/>
  <c r="L31" i="33"/>
  <c r="AL31" i="33"/>
  <c r="LL31" i="39"/>
  <c r="IY31" i="33"/>
  <c r="GY31" i="33"/>
  <c r="CL31" i="33"/>
  <c r="CL31" i="39"/>
  <c r="LY31" i="39"/>
  <c r="HY31" i="39"/>
  <c r="DY31" i="39"/>
  <c r="BL31" i="33"/>
  <c r="DL31" i="39"/>
  <c r="IY31" i="39"/>
  <c r="JL31" i="33"/>
  <c r="DY31" i="33"/>
  <c r="AY31" i="39"/>
  <c r="GL31" i="39"/>
  <c r="LL31" i="33"/>
  <c r="GL31" i="33"/>
  <c r="E31" i="39"/>
  <c r="D31" i="39" s="1"/>
  <c r="EL31" i="39"/>
  <c r="HY31" i="33"/>
  <c r="HL31" i="39"/>
  <c r="L31" i="39"/>
  <c r="DL31" i="33"/>
  <c r="CY31" i="39"/>
  <c r="IL31" i="39"/>
  <c r="EL31" i="33"/>
  <c r="EY31" i="39"/>
  <c r="FL31" i="39"/>
  <c r="BL31" i="39"/>
  <c r="KL31" i="39"/>
  <c r="FY31" i="33"/>
  <c r="LY31" i="33"/>
  <c r="KY31" i="39"/>
  <c r="HL31" i="33"/>
  <c r="GY31" i="39"/>
  <c r="J87" i="32"/>
  <c r="G87" i="32" s="1"/>
  <c r="JW41" i="33"/>
  <c r="EW41" i="33"/>
  <c r="CJ41" i="33"/>
  <c r="J18" i="14"/>
  <c r="J21" i="14"/>
  <c r="T30" i="14"/>
  <c r="GW41" i="39"/>
  <c r="DJ41" i="39"/>
  <c r="J41" i="33"/>
  <c r="C41" i="39"/>
  <c r="B41" i="39" s="1"/>
  <c r="S20" i="14"/>
  <c r="KW41" i="39"/>
  <c r="JJ41" i="33"/>
  <c r="HW41" i="33"/>
  <c r="BW41" i="33"/>
  <c r="H20" i="14"/>
  <c r="GW41" i="33"/>
  <c r="EJ41" i="33"/>
  <c r="CW41" i="33"/>
  <c r="S24" i="14"/>
  <c r="H21" i="14"/>
  <c r="T4" i="14"/>
  <c r="K19" i="14"/>
  <c r="S28" i="14"/>
  <c r="S30" i="14"/>
  <c r="T25" i="14"/>
  <c r="HJ41" i="39"/>
  <c r="I20" i="14"/>
  <c r="GJ41" i="33"/>
  <c r="DJ41" i="33"/>
  <c r="CJ41" i="39"/>
  <c r="S18" i="14"/>
  <c r="S23" i="14"/>
  <c r="K20" i="14"/>
  <c r="H19" i="14"/>
  <c r="T20" i="14"/>
  <c r="HW41" i="39"/>
  <c r="S25" i="14"/>
  <c r="T5" i="14"/>
  <c r="IJ41" i="39"/>
  <c r="LJ41" i="33"/>
  <c r="FJ41" i="33"/>
  <c r="IJ41" i="33"/>
  <c r="LJ41" i="39"/>
  <c r="BJ41" i="39"/>
  <c r="FJ41" i="39"/>
  <c r="T33" i="14"/>
  <c r="T29" i="14"/>
  <c r="BW41" i="39"/>
  <c r="W41" i="33"/>
  <c r="W41" i="39"/>
  <c r="T24" i="14"/>
  <c r="EW41" i="39"/>
  <c r="DW41" i="33"/>
  <c r="T18" i="14"/>
  <c r="LW41" i="39"/>
  <c r="S5" i="14"/>
  <c r="IW41" i="39"/>
  <c r="BJ41" i="33"/>
  <c r="T7" i="14"/>
  <c r="S34" i="14"/>
  <c r="KJ41" i="39"/>
  <c r="GJ41" i="39"/>
  <c r="KW41" i="33"/>
  <c r="FW41" i="39"/>
  <c r="J41" i="39"/>
  <c r="J19" i="14"/>
  <c r="T6" i="14"/>
  <c r="S33" i="14"/>
  <c r="S4" i="14"/>
  <c r="T19" i="14"/>
  <c r="I18" i="14"/>
  <c r="LW41" i="33"/>
  <c r="JW41" i="39"/>
  <c r="AJ41" i="39"/>
  <c r="K18" i="14"/>
  <c r="KJ41" i="33"/>
  <c r="AW41" i="39"/>
  <c r="S6" i="14"/>
  <c r="C41" i="33"/>
  <c r="B41" i="33" s="1"/>
  <c r="FW41" i="33"/>
  <c r="T23" i="14"/>
  <c r="EJ41" i="39"/>
  <c r="S29" i="14"/>
  <c r="HJ41" i="33"/>
  <c r="S35" i="14"/>
  <c r="T28" i="14"/>
  <c r="S7" i="14"/>
  <c r="T34" i="14"/>
  <c r="IW41" i="33"/>
  <c r="DW41" i="39"/>
  <c r="AW41" i="33"/>
  <c r="T35" i="14"/>
  <c r="AJ41" i="33"/>
  <c r="JJ41" i="39"/>
  <c r="I21" i="14"/>
  <c r="S19" i="14"/>
  <c r="CW41" i="39"/>
  <c r="J8" i="34"/>
  <c r="G8" i="34" s="1"/>
  <c r="J44" i="34"/>
  <c r="G44" i="34" s="1"/>
  <c r="J38" i="32"/>
  <c r="G38" i="32" s="1"/>
  <c r="HW31" i="33"/>
  <c r="IW31" i="33"/>
  <c r="CW31" i="33"/>
  <c r="LW31" i="39"/>
  <c r="FW31" i="39"/>
  <c r="DW31" i="39"/>
  <c r="EJ31" i="39"/>
  <c r="KW31" i="33"/>
  <c r="GJ31" i="33"/>
  <c r="DJ31" i="33"/>
  <c r="BJ31" i="39"/>
  <c r="CJ31" i="39"/>
  <c r="BW31" i="39"/>
  <c r="KJ31" i="39"/>
  <c r="KJ31" i="33"/>
  <c r="FW31" i="33"/>
  <c r="FJ31" i="33"/>
  <c r="C31" i="39"/>
  <c r="B31" i="39" s="1"/>
  <c r="IW31" i="39"/>
  <c r="FJ31" i="39"/>
  <c r="CW31" i="39"/>
  <c r="JJ31" i="33"/>
  <c r="EW31" i="33"/>
  <c r="AW31" i="33"/>
  <c r="J31" i="33"/>
  <c r="GW31" i="39"/>
  <c r="EW31" i="39"/>
  <c r="LW31" i="33"/>
  <c r="BW31" i="33"/>
  <c r="IJ31" i="39"/>
  <c r="GJ31" i="39"/>
  <c r="LJ31" i="33"/>
  <c r="BJ31" i="33"/>
  <c r="J31" i="39"/>
  <c r="W31" i="33"/>
  <c r="IJ31" i="33"/>
  <c r="GW31" i="33"/>
  <c r="KW31" i="39"/>
  <c r="CJ31" i="33"/>
  <c r="AJ31" i="39"/>
  <c r="DW31" i="33"/>
  <c r="HW31" i="39"/>
  <c r="EJ31" i="33"/>
  <c r="JJ31" i="39"/>
  <c r="AW31" i="39"/>
  <c r="W31" i="39"/>
  <c r="JW31" i="33"/>
  <c r="HJ31" i="33"/>
  <c r="DJ31" i="39"/>
  <c r="HJ31" i="39"/>
  <c r="C31" i="33"/>
  <c r="B31" i="33" s="1"/>
  <c r="JW31" i="39"/>
  <c r="LJ31" i="39"/>
  <c r="AJ31" i="33"/>
  <c r="J80" i="34"/>
  <c r="G80" i="34" s="1"/>
  <c r="J61" i="34"/>
  <c r="G61" i="34" s="1"/>
  <c r="J20" i="34"/>
  <c r="G20" i="34" s="1"/>
  <c r="G22" i="39"/>
  <c r="G22" i="33"/>
  <c r="J22" i="34"/>
  <c r="G22" i="34" s="1"/>
  <c r="G42" i="39"/>
  <c r="G42" i="33"/>
  <c r="J103" i="34"/>
  <c r="G103" i="34" s="1"/>
  <c r="JW39" i="33"/>
  <c r="EW39" i="33"/>
  <c r="EJ39" i="33"/>
  <c r="HJ39" i="39"/>
  <c r="HW39" i="39"/>
  <c r="JJ39" i="39"/>
  <c r="C39" i="33"/>
  <c r="B39" i="33" s="1"/>
  <c r="IJ39" i="33"/>
  <c r="HW39" i="33"/>
  <c r="AW39" i="33"/>
  <c r="DW39" i="39"/>
  <c r="AW39" i="39"/>
  <c r="AJ39" i="33"/>
  <c r="FJ39" i="39"/>
  <c r="IW39" i="33"/>
  <c r="DJ39" i="33"/>
  <c r="GJ39" i="39"/>
  <c r="LW39" i="39"/>
  <c r="J39" i="39"/>
  <c r="GW39" i="33"/>
  <c r="FJ39" i="33"/>
  <c r="W39" i="33"/>
  <c r="KW39" i="39"/>
  <c r="BJ39" i="39"/>
  <c r="JJ39" i="33"/>
  <c r="BJ39" i="33"/>
  <c r="IW39" i="39"/>
  <c r="DJ39" i="39"/>
  <c r="AJ39" i="39"/>
  <c r="LW39" i="33"/>
  <c r="GJ39" i="33"/>
  <c r="CJ39" i="33"/>
  <c r="FW39" i="39"/>
  <c r="C39" i="39"/>
  <c r="B39" i="39" s="1"/>
  <c r="KW39" i="33"/>
  <c r="DW39" i="33"/>
  <c r="LJ39" i="39"/>
  <c r="EW39" i="39"/>
  <c r="GW39" i="39"/>
  <c r="HJ39" i="33"/>
  <c r="JW39" i="39"/>
  <c r="FW39" i="33"/>
  <c r="CJ39" i="39"/>
  <c r="BW39" i="33"/>
  <c r="KJ39" i="39"/>
  <c r="IJ39" i="39"/>
  <c r="LJ39" i="33"/>
  <c r="J39" i="33"/>
  <c r="CW39" i="33"/>
  <c r="CW39" i="39"/>
  <c r="EJ39" i="39"/>
  <c r="KJ39" i="33"/>
  <c r="W39" i="39"/>
  <c r="BW39" i="39"/>
  <c r="J93" i="34"/>
  <c r="G93" i="34" s="1"/>
  <c r="J44" i="32"/>
  <c r="G44" i="32" s="1"/>
  <c r="J63" i="34"/>
  <c r="G63" i="34" s="1"/>
  <c r="F38" i="39"/>
  <c r="F38" i="33"/>
  <c r="M8" i="13"/>
  <c r="J102" i="34"/>
  <c r="G102" i="34" s="1"/>
  <c r="JW43" i="33"/>
  <c r="CJ43" i="33"/>
  <c r="DJ43" i="33"/>
  <c r="EW43" i="39"/>
  <c r="J43" i="33"/>
  <c r="KW43" i="39"/>
  <c r="W43" i="33"/>
  <c r="HJ43" i="33"/>
  <c r="DW43" i="33"/>
  <c r="IW43" i="33"/>
  <c r="BJ43" i="39"/>
  <c r="W43" i="39"/>
  <c r="IW43" i="39"/>
  <c r="LW43" i="33"/>
  <c r="JJ43" i="33"/>
  <c r="BW43" i="33"/>
  <c r="IJ43" i="39"/>
  <c r="CJ43" i="39"/>
  <c r="KJ43" i="39"/>
  <c r="C43" i="33"/>
  <c r="B43" i="33" s="1"/>
  <c r="LJ43" i="33"/>
  <c r="IJ43" i="33"/>
  <c r="EW43" i="33"/>
  <c r="DJ43" i="39"/>
  <c r="AJ43" i="33"/>
  <c r="EJ43" i="39"/>
  <c r="DW43" i="39"/>
  <c r="GJ43" i="33"/>
  <c r="GW43" i="39"/>
  <c r="JJ43" i="39"/>
  <c r="FW43" i="33"/>
  <c r="JW43" i="39"/>
  <c r="HJ43" i="39"/>
  <c r="FJ43" i="33"/>
  <c r="GJ43" i="39"/>
  <c r="C43" i="39"/>
  <c r="B43" i="39" s="1"/>
  <c r="KW43" i="33"/>
  <c r="CW43" i="33"/>
  <c r="BW43" i="39"/>
  <c r="AJ43" i="39"/>
  <c r="KJ43" i="33"/>
  <c r="AW43" i="33"/>
  <c r="CW43" i="39"/>
  <c r="J43" i="39"/>
  <c r="GW43" i="33"/>
  <c r="HW43" i="39"/>
  <c r="EJ43" i="33"/>
  <c r="BJ43" i="33"/>
  <c r="AW43" i="39"/>
  <c r="LJ43" i="39"/>
  <c r="FJ43" i="39"/>
  <c r="HW43" i="33"/>
  <c r="LW43" i="39"/>
  <c r="FW43" i="39"/>
  <c r="J67" i="32"/>
  <c r="G67" i="32" s="1"/>
  <c r="G45" i="39"/>
  <c r="G45" i="33"/>
  <c r="G30" i="39"/>
  <c r="G30" i="33"/>
  <c r="J37" i="34"/>
  <c r="G37" i="34" s="1"/>
  <c r="J6" i="32"/>
  <c r="G6" i="32" s="1"/>
  <c r="KJ27" i="33"/>
  <c r="JW27" i="33"/>
  <c r="EJ27" i="39"/>
  <c r="J18" i="12"/>
  <c r="T25" i="12"/>
  <c r="J21" i="12"/>
  <c r="K20" i="12"/>
  <c r="LW27" i="33"/>
  <c r="DJ27" i="33"/>
  <c r="EJ27" i="33"/>
  <c r="S7" i="12"/>
  <c r="T7" i="12"/>
  <c r="T23" i="12"/>
  <c r="AJ27" i="33"/>
  <c r="T28" i="12"/>
  <c r="LJ27" i="33"/>
  <c r="CJ27" i="33"/>
  <c r="J27" i="39"/>
  <c r="S28" i="12"/>
  <c r="T20" i="12"/>
  <c r="DW27" i="39"/>
  <c r="LJ27" i="39"/>
  <c r="T34" i="12"/>
  <c r="AJ27" i="39"/>
  <c r="S19" i="12"/>
  <c r="KW27" i="33"/>
  <c r="AW27" i="33"/>
  <c r="J27" i="33"/>
  <c r="T29" i="12"/>
  <c r="KJ27" i="39"/>
  <c r="KW27" i="39"/>
  <c r="GW27" i="39"/>
  <c r="EW27" i="39"/>
  <c r="T18" i="12"/>
  <c r="HJ27" i="39"/>
  <c r="GW27" i="33"/>
  <c r="BJ27" i="33"/>
  <c r="H19" i="12"/>
  <c r="DJ27" i="39"/>
  <c r="T4" i="12"/>
  <c r="H20" i="12"/>
  <c r="K19" i="12"/>
  <c r="GJ27" i="39"/>
  <c r="S33" i="12"/>
  <c r="I20" i="12"/>
  <c r="JJ27" i="33"/>
  <c r="FW27" i="33"/>
  <c r="FJ27" i="33"/>
  <c r="JW27" i="39"/>
  <c r="C27" i="39"/>
  <c r="B27" i="39" s="1"/>
  <c r="I21" i="12"/>
  <c r="T19" i="12"/>
  <c r="T6" i="12"/>
  <c r="CW27" i="39"/>
  <c r="S4" i="12"/>
  <c r="S23" i="12"/>
  <c r="GJ27" i="33"/>
  <c r="HW27" i="39"/>
  <c r="K18" i="12"/>
  <c r="T35" i="12"/>
  <c r="J19" i="12"/>
  <c r="IW27" i="33"/>
  <c r="BW27" i="33"/>
  <c r="S20" i="12"/>
  <c r="S24" i="12"/>
  <c r="S6" i="12"/>
  <c r="W27" i="39"/>
  <c r="IJ27" i="33"/>
  <c r="BW27" i="39"/>
  <c r="S35" i="12"/>
  <c r="CJ27" i="39"/>
  <c r="T33" i="12"/>
  <c r="JJ27" i="39"/>
  <c r="HW27" i="33"/>
  <c r="H21" i="12"/>
  <c r="FW27" i="39"/>
  <c r="S25" i="12"/>
  <c r="C27" i="33"/>
  <c r="B27" i="33" s="1"/>
  <c r="CW27" i="33"/>
  <c r="FJ27" i="39"/>
  <c r="I18" i="12"/>
  <c r="IW27" i="39"/>
  <c r="S30" i="12"/>
  <c r="EW27" i="33"/>
  <c r="S18" i="12"/>
  <c r="DW27" i="33"/>
  <c r="S5" i="12"/>
  <c r="W27" i="33"/>
  <c r="T24" i="12"/>
  <c r="BJ27" i="39"/>
  <c r="T30" i="12"/>
  <c r="HJ27" i="33"/>
  <c r="AW27" i="39"/>
  <c r="S34" i="12"/>
  <c r="IJ27" i="39"/>
  <c r="T5" i="12"/>
  <c r="S29" i="12"/>
  <c r="LW27" i="39"/>
  <c r="KJ30" i="33"/>
  <c r="HJ30" i="33"/>
  <c r="IJ30" i="33"/>
  <c r="KW30" i="39"/>
  <c r="GW30" i="39"/>
  <c r="EW30" i="39"/>
  <c r="AJ30" i="33"/>
  <c r="GW30" i="33"/>
  <c r="EJ30" i="33"/>
  <c r="CJ30" i="33"/>
  <c r="LJ30" i="39"/>
  <c r="DJ30" i="39"/>
  <c r="W30" i="33"/>
  <c r="GJ30" i="33"/>
  <c r="DJ30" i="33"/>
  <c r="J30" i="39"/>
  <c r="IW30" i="39"/>
  <c r="LW30" i="39"/>
  <c r="C30" i="33"/>
  <c r="B30" i="33" s="1"/>
  <c r="FJ30" i="33"/>
  <c r="BW30" i="33"/>
  <c r="JJ30" i="39"/>
  <c r="HJ30" i="39"/>
  <c r="IW30" i="33"/>
  <c r="KJ30" i="39"/>
  <c r="EJ30" i="39"/>
  <c r="FJ30" i="39"/>
  <c r="LW30" i="33"/>
  <c r="HW30" i="33"/>
  <c r="HW30" i="39"/>
  <c r="BW30" i="39"/>
  <c r="AJ30" i="39"/>
  <c r="LJ30" i="33"/>
  <c r="EW30" i="33"/>
  <c r="J30" i="33"/>
  <c r="JW30" i="39"/>
  <c r="C30" i="39"/>
  <c r="B30" i="39" s="1"/>
  <c r="JW30" i="33"/>
  <c r="BJ30" i="33"/>
  <c r="FW30" i="39"/>
  <c r="BJ30" i="39"/>
  <c r="AW30" i="33"/>
  <c r="CJ30" i="39"/>
  <c r="CW30" i="33"/>
  <c r="IJ30" i="39"/>
  <c r="JJ30" i="33"/>
  <c r="W30" i="39"/>
  <c r="DW30" i="33"/>
  <c r="GJ30" i="39"/>
  <c r="DW30" i="39"/>
  <c r="AW30" i="39"/>
  <c r="KW30" i="33"/>
  <c r="FW30" i="33"/>
  <c r="CW30" i="39"/>
  <c r="F17" i="33"/>
  <c r="M8" i="10"/>
  <c r="F17" i="39"/>
  <c r="J17" i="34"/>
  <c r="G17" i="34" s="1"/>
  <c r="JY23" i="33"/>
  <c r="FL23" i="33"/>
  <c r="DY23" i="33"/>
  <c r="FY23" i="39"/>
  <c r="JL23" i="39"/>
  <c r="Y23" i="33"/>
  <c r="L23" i="39"/>
  <c r="HY23" i="33"/>
  <c r="IY23" i="33"/>
  <c r="AY23" i="33"/>
  <c r="LL23" i="39"/>
  <c r="GL23" i="39"/>
  <c r="IL23" i="39"/>
  <c r="HL23" i="33"/>
  <c r="EL23" i="33"/>
  <c r="HY23" i="39"/>
  <c r="BL23" i="39"/>
  <c r="L23" i="33"/>
  <c r="HL23" i="39"/>
  <c r="IL23" i="33"/>
  <c r="GY23" i="33"/>
  <c r="CL23" i="33"/>
  <c r="AL23" i="39"/>
  <c r="E23" i="39"/>
  <c r="D23" i="39" s="1"/>
  <c r="EL23" i="39"/>
  <c r="GY23" i="39"/>
  <c r="LL23" i="33"/>
  <c r="JL23" i="33"/>
  <c r="BY23" i="33"/>
  <c r="DL23" i="39"/>
  <c r="E23" i="33"/>
  <c r="D23" i="33" s="1"/>
  <c r="AL23" i="33"/>
  <c r="CL23" i="39"/>
  <c r="GL23" i="33"/>
  <c r="EY23" i="39"/>
  <c r="BY23" i="39"/>
  <c r="FY23" i="33"/>
  <c r="DY23" i="39"/>
  <c r="IY23" i="39"/>
  <c r="CY23" i="33"/>
  <c r="AY23" i="39"/>
  <c r="LY23" i="33"/>
  <c r="DL23" i="33"/>
  <c r="KL23" i="39"/>
  <c r="KL23" i="33"/>
  <c r="JY23" i="39"/>
  <c r="EY23" i="33"/>
  <c r="BL23" i="33"/>
  <c r="CY23" i="39"/>
  <c r="KY23" i="33"/>
  <c r="Y23" i="39"/>
  <c r="FL23" i="39"/>
  <c r="LY23" i="39"/>
  <c r="KY23" i="39"/>
  <c r="G8" i="33"/>
  <c r="G8" i="39"/>
  <c r="J24" i="32"/>
  <c r="G24" i="32" s="1"/>
  <c r="J94" i="32"/>
  <c r="G94" i="32" s="1"/>
  <c r="M9" i="14"/>
  <c r="F46" i="33"/>
  <c r="F46" i="39"/>
  <c r="G43" i="39"/>
  <c r="G43" i="33"/>
  <c r="J10" i="34"/>
  <c r="G10" i="34" s="1"/>
  <c r="J86" i="32"/>
  <c r="G86" i="32" s="1"/>
  <c r="LC51" i="33"/>
  <c r="LF51" i="33" s="1"/>
  <c r="KP51" i="33"/>
  <c r="KS51" i="33" s="1"/>
  <c r="IC51" i="33"/>
  <c r="IF51" i="33" s="1"/>
  <c r="CP51" i="33"/>
  <c r="CS51" i="33" s="1"/>
  <c r="KC51" i="33"/>
  <c r="KF51" i="33" s="1"/>
  <c r="FC51" i="33"/>
  <c r="FF51" i="33" s="1"/>
  <c r="BP51" i="33"/>
  <c r="BS51" i="33" s="1"/>
  <c r="IP51" i="33"/>
  <c r="IS51" i="33" s="1"/>
  <c r="EC51" i="33"/>
  <c r="EF51" i="33" s="1"/>
  <c r="FP51" i="33"/>
  <c r="FS51" i="33" s="1"/>
  <c r="CC51" i="33"/>
  <c r="CF51" i="33" s="1"/>
  <c r="MC51" i="33"/>
  <c r="MF51" i="33" s="1"/>
  <c r="EP51" i="33"/>
  <c r="ES51" i="33" s="1"/>
  <c r="AC51" i="33"/>
  <c r="AF51" i="33" s="1"/>
  <c r="DP51" i="33"/>
  <c r="DS51" i="33" s="1"/>
  <c r="JC51" i="33"/>
  <c r="JF51" i="33" s="1"/>
  <c r="BC51" i="33"/>
  <c r="BF51" i="33" s="1"/>
  <c r="LP51" i="33"/>
  <c r="LS51" i="33" s="1"/>
  <c r="DC51" i="33"/>
  <c r="DF51" i="33" s="1"/>
  <c r="JP51" i="33"/>
  <c r="JS51" i="33" s="1"/>
  <c r="HP51" i="33"/>
  <c r="HS51" i="33" s="1"/>
  <c r="GP51" i="33"/>
  <c r="GS51" i="33" s="1"/>
  <c r="GC51" i="33"/>
  <c r="GF51" i="33" s="1"/>
  <c r="HC51" i="33"/>
  <c r="HF51" i="33" s="1"/>
  <c r="AP51" i="33"/>
  <c r="AS51" i="33" s="1"/>
  <c r="G31" i="33"/>
  <c r="G31" i="39"/>
  <c r="JP54" i="33"/>
  <c r="JS54" i="33" s="1"/>
  <c r="HP54" i="33"/>
  <c r="HS54" i="33" s="1"/>
  <c r="CC54" i="33"/>
  <c r="CF54" i="33" s="1"/>
  <c r="JC54" i="33"/>
  <c r="JF54" i="33" s="1"/>
  <c r="EP54" i="33"/>
  <c r="ES54" i="33" s="1"/>
  <c r="BP54" i="33"/>
  <c r="BS54" i="33" s="1"/>
  <c r="KP54" i="33"/>
  <c r="KS54" i="33" s="1"/>
  <c r="EC54" i="33"/>
  <c r="EF54" i="33" s="1"/>
  <c r="P54" i="33"/>
  <c r="S54" i="33" s="1"/>
  <c r="KC54" i="33"/>
  <c r="KF54" i="33" s="1"/>
  <c r="DC54" i="33"/>
  <c r="DF54" i="33" s="1"/>
  <c r="GP54" i="33"/>
  <c r="GS54" i="33" s="1"/>
  <c r="DP54" i="33"/>
  <c r="DS54" i="33" s="1"/>
  <c r="LP54" i="33"/>
  <c r="LS54" i="33" s="1"/>
  <c r="CP54" i="33"/>
  <c r="CS54" i="33" s="1"/>
  <c r="LC54" i="33"/>
  <c r="LF54" i="33" s="1"/>
  <c r="BC54" i="33"/>
  <c r="BF54" i="33" s="1"/>
  <c r="GC54" i="33"/>
  <c r="GF54" i="33" s="1"/>
  <c r="AC54" i="33"/>
  <c r="AF54" i="33" s="1"/>
  <c r="FP54" i="33"/>
  <c r="FS54" i="33" s="1"/>
  <c r="AP54" i="33"/>
  <c r="AS54" i="33" s="1"/>
  <c r="FC54" i="33"/>
  <c r="FF54" i="33" s="1"/>
  <c r="IP54" i="33"/>
  <c r="IS54" i="33" s="1"/>
  <c r="HC54" i="33"/>
  <c r="HF54" i="33" s="1"/>
  <c r="IC54" i="33"/>
  <c r="IF54" i="33" s="1"/>
  <c r="MC54" i="33"/>
  <c r="MF54" i="33" s="1"/>
  <c r="M7" i="10"/>
  <c r="F16" i="39"/>
  <c r="F16" i="33"/>
  <c r="IJ18" i="33"/>
  <c r="GW18" i="33"/>
  <c r="CJ18" i="33"/>
  <c r="AW18" i="39"/>
  <c r="C18" i="39"/>
  <c r="B18" i="39" s="1"/>
  <c r="GJ18" i="39"/>
  <c r="HJ18" i="39"/>
  <c r="LW18" i="33"/>
  <c r="IW18" i="33"/>
  <c r="BW18" i="33"/>
  <c r="C18" i="33"/>
  <c r="B18" i="33" s="1"/>
  <c r="LJ18" i="39"/>
  <c r="IJ18" i="39"/>
  <c r="J18" i="39"/>
  <c r="CW18" i="33"/>
  <c r="AW18" i="33"/>
  <c r="JW18" i="39"/>
  <c r="IW18" i="39"/>
  <c r="KW18" i="39"/>
  <c r="LJ18" i="33"/>
  <c r="FJ18" i="33"/>
  <c r="FW18" i="39"/>
  <c r="J18" i="33"/>
  <c r="JJ18" i="39"/>
  <c r="HJ18" i="33"/>
  <c r="BJ18" i="33"/>
  <c r="CJ18" i="39"/>
  <c r="GW18" i="39"/>
  <c r="JW18" i="33"/>
  <c r="FJ18" i="39"/>
  <c r="DJ18" i="39"/>
  <c r="EW18" i="39"/>
  <c r="GJ18" i="33"/>
  <c r="FW18" i="33"/>
  <c r="AJ18" i="33"/>
  <c r="AJ18" i="39"/>
  <c r="JJ18" i="33"/>
  <c r="LW18" i="39"/>
  <c r="DW18" i="39"/>
  <c r="EJ18" i="33"/>
  <c r="EJ18" i="39"/>
  <c r="W18" i="39"/>
  <c r="CW18" i="39"/>
  <c r="W18" i="33"/>
  <c r="KJ18" i="33"/>
  <c r="BJ18" i="39"/>
  <c r="HW18" i="33"/>
  <c r="BW18" i="39"/>
  <c r="DW18" i="33"/>
  <c r="KJ18" i="39"/>
  <c r="KW18" i="33"/>
  <c r="HW18" i="39"/>
  <c r="DJ18" i="33"/>
  <c r="EW18" i="33"/>
  <c r="J77" i="34"/>
  <c r="G77" i="34" s="1"/>
  <c r="J76" i="32"/>
  <c r="G76" i="32" s="1"/>
  <c r="G16" i="33"/>
  <c r="G16" i="39"/>
  <c r="J33" i="32"/>
  <c r="G33" i="32" s="1"/>
  <c r="J101" i="34"/>
  <c r="G101" i="34" s="1"/>
  <c r="JJ17" i="33"/>
  <c r="GJ17" i="33"/>
  <c r="EW17" i="33"/>
  <c r="GW17" i="39"/>
  <c r="AW17" i="39"/>
  <c r="IW17" i="39"/>
  <c r="W17" i="39"/>
  <c r="LW17" i="33"/>
  <c r="CW17" i="33"/>
  <c r="KJ17" i="33"/>
  <c r="FW17" i="39"/>
  <c r="DW17" i="39"/>
  <c r="BJ17" i="39"/>
  <c r="HW17" i="33"/>
  <c r="EJ17" i="33"/>
  <c r="EJ17" i="39"/>
  <c r="J17" i="39"/>
  <c r="CW17" i="39"/>
  <c r="FJ17" i="39"/>
  <c r="JW17" i="33"/>
  <c r="DJ17" i="33"/>
  <c r="JJ17" i="39"/>
  <c r="HW17" i="39"/>
  <c r="GJ17" i="39"/>
  <c r="IW17" i="33"/>
  <c r="GW17" i="33"/>
  <c r="JW17" i="39"/>
  <c r="KW17" i="39"/>
  <c r="LJ17" i="33"/>
  <c r="CJ17" i="33"/>
  <c r="EW17" i="39"/>
  <c r="AJ17" i="33"/>
  <c r="KW17" i="33"/>
  <c r="BW17" i="33"/>
  <c r="CJ17" i="39"/>
  <c r="BW17" i="39"/>
  <c r="DW17" i="33"/>
  <c r="LW17" i="39"/>
  <c r="AJ17" i="39"/>
  <c r="IJ17" i="39"/>
  <c r="FW17" i="33"/>
  <c r="W17" i="33"/>
  <c r="FJ17" i="33"/>
  <c r="KJ17" i="39"/>
  <c r="BJ17" i="33"/>
  <c r="LJ17" i="39"/>
  <c r="HJ17" i="39"/>
  <c r="HJ17" i="33"/>
  <c r="J17" i="33"/>
  <c r="IJ17" i="33"/>
  <c r="AW17" i="33"/>
  <c r="DJ17" i="39"/>
  <c r="C17" i="39"/>
  <c r="B17" i="39" s="1"/>
  <c r="C17" i="33"/>
  <c r="B17" i="33" s="1"/>
  <c r="G39" i="33"/>
  <c r="G39" i="39"/>
  <c r="F44" i="39"/>
  <c r="M7" i="14"/>
  <c r="F44" i="33"/>
  <c r="M4" i="14"/>
  <c r="F41" i="33"/>
  <c r="F41" i="39"/>
  <c r="J57" i="34"/>
  <c r="G57" i="34" s="1"/>
  <c r="J40" i="34"/>
  <c r="G40" i="34" s="1"/>
  <c r="LL8" i="33"/>
  <c r="DL8" i="33"/>
  <c r="AY8" i="33"/>
  <c r="EY8" i="39"/>
  <c r="BL8" i="39"/>
  <c r="E8" i="33"/>
  <c r="D8" i="33" s="1"/>
  <c r="KY8" i="39"/>
  <c r="KY8" i="33"/>
  <c r="CY8" i="33"/>
  <c r="BL8" i="33"/>
  <c r="Y8" i="39"/>
  <c r="JY8" i="39"/>
  <c r="FL8" i="39"/>
  <c r="JY8" i="33"/>
  <c r="HL8" i="33"/>
  <c r="EL8" i="33"/>
  <c r="KL8" i="39"/>
  <c r="HL8" i="39"/>
  <c r="LY8" i="39"/>
  <c r="DL8" i="39"/>
  <c r="JL8" i="33"/>
  <c r="KL8" i="33"/>
  <c r="GY8" i="33"/>
  <c r="IL8" i="39"/>
  <c r="IY8" i="39"/>
  <c r="BY8" i="39"/>
  <c r="DY8" i="39"/>
  <c r="LY8" i="33"/>
  <c r="FY8" i="33"/>
  <c r="BY8" i="33"/>
  <c r="CL8" i="39"/>
  <c r="L8" i="39"/>
  <c r="L8" i="33"/>
  <c r="LL8" i="39"/>
  <c r="IL8" i="33"/>
  <c r="HY8" i="39"/>
  <c r="AL8" i="33"/>
  <c r="HY8" i="33"/>
  <c r="E8" i="39"/>
  <c r="D8" i="39" s="1"/>
  <c r="Y8" i="33"/>
  <c r="GL8" i="33"/>
  <c r="AY8" i="39"/>
  <c r="FY8" i="39"/>
  <c r="AL8" i="39"/>
  <c r="GY8" i="39"/>
  <c r="DY8" i="33"/>
  <c r="GL8" i="39"/>
  <c r="FL8" i="33"/>
  <c r="EY8" i="33"/>
  <c r="CY8" i="39"/>
  <c r="CL8" i="33"/>
  <c r="EL8" i="39"/>
  <c r="IY8" i="33"/>
  <c r="JL8" i="39"/>
  <c r="R25" i="12" l="1"/>
  <c r="R29" i="11"/>
  <c r="DC18" i="39"/>
  <c r="DF18" i="39" s="1"/>
  <c r="R19" i="11"/>
  <c r="R4" i="14"/>
  <c r="R35" i="10"/>
  <c r="R6" i="13"/>
  <c r="R18" i="12"/>
  <c r="HP39" i="39"/>
  <c r="HQ39" i="39" s="1"/>
  <c r="R20" i="13"/>
  <c r="R29" i="14"/>
  <c r="R25" i="10"/>
  <c r="R4" i="10"/>
  <c r="R4" i="13"/>
  <c r="R28" i="13"/>
  <c r="R6" i="10"/>
  <c r="R34" i="11"/>
  <c r="R20" i="10"/>
  <c r="R25" i="8"/>
  <c r="R28" i="8"/>
  <c r="EP6" i="33"/>
  <c r="ES6" i="33" s="1"/>
  <c r="R20" i="11"/>
  <c r="R33" i="14"/>
  <c r="R5" i="14"/>
  <c r="R23" i="13"/>
  <c r="R23" i="11"/>
  <c r="R35" i="8"/>
  <c r="R30" i="8"/>
  <c r="R7" i="10"/>
  <c r="R33" i="11"/>
  <c r="R5" i="12"/>
  <c r="R4" i="12"/>
  <c r="R34" i="14"/>
  <c r="R20" i="8"/>
  <c r="R18" i="10"/>
  <c r="R24" i="10"/>
  <c r="R35" i="13"/>
  <c r="R34" i="8"/>
  <c r="R30" i="11"/>
  <c r="R33" i="12"/>
  <c r="R33" i="8"/>
  <c r="R23" i="10"/>
  <c r="R24" i="8"/>
  <c r="R28" i="10"/>
  <c r="R5" i="8"/>
  <c r="R25" i="13"/>
  <c r="R19" i="13"/>
  <c r="R29" i="13"/>
  <c r="HD51" i="33"/>
  <c r="HE51" i="33" s="1"/>
  <c r="FQ54" i="33"/>
  <c r="FR54" i="33" s="1"/>
  <c r="BQ51" i="33"/>
  <c r="BR51" i="33" s="1"/>
  <c r="AD54" i="33"/>
  <c r="AE54" i="33" s="1"/>
  <c r="AA33" i="12"/>
  <c r="AC19" i="12"/>
  <c r="AC20" i="12"/>
  <c r="AA34" i="12"/>
  <c r="II39" i="33"/>
  <c r="BV39" i="33"/>
  <c r="DV39" i="33"/>
  <c r="CI39" i="33"/>
  <c r="EV39" i="33"/>
  <c r="BI39" i="33"/>
  <c r="HV39" i="33"/>
  <c r="FI39" i="33"/>
  <c r="LI39" i="33"/>
  <c r="I39" i="33"/>
  <c r="HI39" i="33"/>
  <c r="GV39" i="33"/>
  <c r="KV39" i="33"/>
  <c r="AV39" i="33"/>
  <c r="LV39" i="33"/>
  <c r="JI39" i="33"/>
  <c r="GI39" i="33"/>
  <c r="AI39" i="33"/>
  <c r="V39" i="33"/>
  <c r="DI39" i="33"/>
  <c r="JV39" i="33"/>
  <c r="KI39" i="33"/>
  <c r="IV39" i="33"/>
  <c r="CV39" i="33"/>
  <c r="FV39" i="33"/>
  <c r="EI39" i="33"/>
  <c r="AA33" i="14"/>
  <c r="AC19" i="14"/>
  <c r="AA24" i="14"/>
  <c r="AA19" i="14"/>
  <c r="R20" i="14"/>
  <c r="GX39" i="39"/>
  <c r="FK39" i="39"/>
  <c r="FX39" i="39"/>
  <c r="AX39" i="39"/>
  <c r="KK39" i="39"/>
  <c r="JK39" i="39"/>
  <c r="LX39" i="39"/>
  <c r="DK39" i="39"/>
  <c r="CX39" i="39"/>
  <c r="LK39" i="39"/>
  <c r="EK39" i="39"/>
  <c r="GK39" i="39"/>
  <c r="EX39" i="39"/>
  <c r="DX39" i="39"/>
  <c r="CK39" i="39"/>
  <c r="X39" i="39"/>
  <c r="AK39" i="39"/>
  <c r="KX39" i="39"/>
  <c r="HX39" i="39"/>
  <c r="IX39" i="39"/>
  <c r="IK39" i="39"/>
  <c r="K39" i="39"/>
  <c r="BK39" i="39"/>
  <c r="JX39" i="39"/>
  <c r="BX39" i="39"/>
  <c r="HK39" i="39"/>
  <c r="BC31" i="33"/>
  <c r="BF31" i="33" s="1"/>
  <c r="P31" i="33"/>
  <c r="S31" i="33" s="1"/>
  <c r="LP31" i="33"/>
  <c r="LS31" i="33" s="1"/>
  <c r="CP31" i="33"/>
  <c r="CS31" i="33" s="1"/>
  <c r="JP31" i="33"/>
  <c r="JS31" i="33" s="1"/>
  <c r="IC31" i="33"/>
  <c r="IF31" i="33" s="1"/>
  <c r="AC31" i="33"/>
  <c r="AF31" i="33" s="1"/>
  <c r="EP31" i="33"/>
  <c r="ES31" i="33" s="1"/>
  <c r="HP31" i="33"/>
  <c r="HS31" i="33" s="1"/>
  <c r="LC31" i="33"/>
  <c r="LF31" i="33" s="1"/>
  <c r="CC31" i="33"/>
  <c r="CF31" i="33" s="1"/>
  <c r="DP31" i="33"/>
  <c r="DS31" i="33" s="1"/>
  <c r="HC31" i="33"/>
  <c r="HF31" i="33" s="1"/>
  <c r="BP31" i="33"/>
  <c r="BS31" i="33" s="1"/>
  <c r="GC31" i="33"/>
  <c r="GF31" i="33" s="1"/>
  <c r="IP31" i="33"/>
  <c r="IS31" i="33" s="1"/>
  <c r="GP31" i="33"/>
  <c r="GS31" i="33" s="1"/>
  <c r="KC31" i="33"/>
  <c r="KF31" i="33" s="1"/>
  <c r="JC31" i="33"/>
  <c r="JF31" i="33" s="1"/>
  <c r="MC31" i="33"/>
  <c r="MF31" i="33" s="1"/>
  <c r="FP31" i="33"/>
  <c r="FS31" i="33" s="1"/>
  <c r="KP31" i="33"/>
  <c r="KS31" i="33" s="1"/>
  <c r="EC31" i="33"/>
  <c r="EF31" i="33" s="1"/>
  <c r="DC31" i="33"/>
  <c r="DF31" i="33" s="1"/>
  <c r="FC31" i="33"/>
  <c r="FF31" i="33" s="1"/>
  <c r="AP31" i="33"/>
  <c r="AS31" i="33" s="1"/>
  <c r="AD50" i="33"/>
  <c r="AE50" i="33" s="1"/>
  <c r="LQ50" i="33"/>
  <c r="LR50" i="33" s="1"/>
  <c r="CD50" i="33"/>
  <c r="CE50" i="33" s="1"/>
  <c r="I4" i="13"/>
  <c r="H4" i="13"/>
  <c r="M10" i="13"/>
  <c r="AA29" i="8"/>
  <c r="AB20" i="8"/>
  <c r="R23" i="8"/>
  <c r="BP28" i="33"/>
  <c r="BS28" i="33" s="1"/>
  <c r="IC28" i="33"/>
  <c r="IF28" i="33" s="1"/>
  <c r="BC28" i="33"/>
  <c r="BF28" i="33" s="1"/>
  <c r="CC28" i="33"/>
  <c r="CF28" i="33" s="1"/>
  <c r="EC28" i="33"/>
  <c r="EF28" i="33" s="1"/>
  <c r="CP28" i="33"/>
  <c r="CS28" i="33" s="1"/>
  <c r="P28" i="33"/>
  <c r="S28" i="33" s="1"/>
  <c r="KC28" i="33"/>
  <c r="KF28" i="33" s="1"/>
  <c r="KP28" i="33"/>
  <c r="KS28" i="33" s="1"/>
  <c r="HC28" i="33"/>
  <c r="HF28" i="33" s="1"/>
  <c r="GC28" i="33"/>
  <c r="GF28" i="33" s="1"/>
  <c r="FP28" i="33"/>
  <c r="FS28" i="33" s="1"/>
  <c r="DP28" i="33"/>
  <c r="DS28" i="33" s="1"/>
  <c r="DC28" i="33"/>
  <c r="DF28" i="33" s="1"/>
  <c r="LC28" i="33"/>
  <c r="LF28" i="33" s="1"/>
  <c r="IP28" i="33"/>
  <c r="IS28" i="33" s="1"/>
  <c r="JP28" i="33"/>
  <c r="JS28" i="33" s="1"/>
  <c r="GP28" i="33"/>
  <c r="GS28" i="33" s="1"/>
  <c r="FC28" i="33"/>
  <c r="FF28" i="33" s="1"/>
  <c r="LP28" i="33"/>
  <c r="LS28" i="33" s="1"/>
  <c r="AP28" i="33"/>
  <c r="AS28" i="33" s="1"/>
  <c r="AC28" i="33"/>
  <c r="AF28" i="33" s="1"/>
  <c r="EP28" i="33"/>
  <c r="ES28" i="33" s="1"/>
  <c r="HP28" i="33"/>
  <c r="HS28" i="33" s="1"/>
  <c r="JC28" i="33"/>
  <c r="JF28" i="33" s="1"/>
  <c r="MC28" i="33"/>
  <c r="MF28" i="33" s="1"/>
  <c r="EK10" i="33"/>
  <c r="GX10" i="33"/>
  <c r="K10" i="33"/>
  <c r="DK10" i="33"/>
  <c r="JK10" i="33"/>
  <c r="AX10" i="33"/>
  <c r="KK10" i="33"/>
  <c r="LX10" i="33"/>
  <c r="HX10" i="33"/>
  <c r="CX10" i="33"/>
  <c r="KX10" i="33"/>
  <c r="FK10" i="33"/>
  <c r="HK10" i="33"/>
  <c r="BX10" i="33"/>
  <c r="AK10" i="33"/>
  <c r="LK10" i="33"/>
  <c r="BK10" i="33"/>
  <c r="GK10" i="33"/>
  <c r="EX10" i="33"/>
  <c r="CK10" i="33"/>
  <c r="DX10" i="33"/>
  <c r="JX10" i="33"/>
  <c r="IK10" i="33"/>
  <c r="X10" i="33"/>
  <c r="FX10" i="33"/>
  <c r="IX10" i="33"/>
  <c r="I6" i="8"/>
  <c r="H6" i="8"/>
  <c r="EQ53" i="33"/>
  <c r="ER53" i="33" s="1"/>
  <c r="KD53" i="33"/>
  <c r="KE53" i="33" s="1"/>
  <c r="LQ53" i="33"/>
  <c r="LR53" i="33" s="1"/>
  <c r="EC30" i="39"/>
  <c r="EF30" i="39" s="1"/>
  <c r="IC30" i="39"/>
  <c r="IF30" i="39" s="1"/>
  <c r="MC30" i="39"/>
  <c r="MF30" i="39" s="1"/>
  <c r="DC30" i="39"/>
  <c r="DF30" i="39" s="1"/>
  <c r="LC30" i="39"/>
  <c r="LF30" i="39" s="1"/>
  <c r="JC30" i="39"/>
  <c r="JF30" i="39" s="1"/>
  <c r="KC30" i="39"/>
  <c r="KF30" i="39" s="1"/>
  <c r="GP30" i="39"/>
  <c r="GS30" i="39" s="1"/>
  <c r="HC30" i="39"/>
  <c r="HF30" i="39" s="1"/>
  <c r="FC30" i="39"/>
  <c r="FF30" i="39" s="1"/>
  <c r="HP30" i="39"/>
  <c r="HS30" i="39" s="1"/>
  <c r="DP30" i="39"/>
  <c r="DS30" i="39" s="1"/>
  <c r="BC30" i="39"/>
  <c r="BF30" i="39" s="1"/>
  <c r="BP30" i="39"/>
  <c r="BS30" i="39" s="1"/>
  <c r="AC30" i="39"/>
  <c r="AF30" i="39" s="1"/>
  <c r="GC30" i="39"/>
  <c r="GF30" i="39" s="1"/>
  <c r="CP30" i="39"/>
  <c r="CS30" i="39" s="1"/>
  <c r="LP30" i="39"/>
  <c r="LS30" i="39" s="1"/>
  <c r="EP30" i="39"/>
  <c r="ES30" i="39" s="1"/>
  <c r="AP30" i="39"/>
  <c r="AS30" i="39" s="1"/>
  <c r="CC30" i="39"/>
  <c r="CF30" i="39" s="1"/>
  <c r="P30" i="39"/>
  <c r="S30" i="39" s="1"/>
  <c r="JP30" i="39"/>
  <c r="JS30" i="39" s="1"/>
  <c r="FP30" i="39"/>
  <c r="FS30" i="39" s="1"/>
  <c r="KP30" i="39"/>
  <c r="KS30" i="39" s="1"/>
  <c r="IP30" i="39"/>
  <c r="IS30" i="39" s="1"/>
  <c r="JD55" i="33"/>
  <c r="JE55" i="33" s="1"/>
  <c r="DD55" i="33"/>
  <c r="DE55" i="33" s="1"/>
  <c r="AD55" i="33"/>
  <c r="AE55" i="33" s="1"/>
  <c r="AB23" i="11"/>
  <c r="AB28" i="11"/>
  <c r="AB30" i="11"/>
  <c r="AB25" i="11"/>
  <c r="AC29" i="11"/>
  <c r="AC34" i="11"/>
  <c r="I8" i="11"/>
  <c r="H8" i="11"/>
  <c r="LX36" i="33"/>
  <c r="EK36" i="33"/>
  <c r="LK36" i="33"/>
  <c r="BK36" i="33"/>
  <c r="CX36" i="33"/>
  <c r="BX36" i="33"/>
  <c r="KK36" i="33"/>
  <c r="KX36" i="33"/>
  <c r="X36" i="33"/>
  <c r="FX36" i="33"/>
  <c r="DK36" i="33"/>
  <c r="AX36" i="33"/>
  <c r="JX36" i="33"/>
  <c r="K36" i="33"/>
  <c r="HK36" i="33"/>
  <c r="CK36" i="33"/>
  <c r="JK36" i="33"/>
  <c r="GX36" i="33"/>
  <c r="IK36" i="33"/>
  <c r="IX36" i="33"/>
  <c r="AK36" i="33"/>
  <c r="FK36" i="33"/>
  <c r="GK36" i="33"/>
  <c r="HX36" i="33"/>
  <c r="EX36" i="33"/>
  <c r="DX36" i="33"/>
  <c r="IB67" i="33"/>
  <c r="ID65" i="33"/>
  <c r="IE65" i="33" s="1"/>
  <c r="MB67" i="33"/>
  <c r="MD65" i="33"/>
  <c r="ME65" i="33" s="1"/>
  <c r="DB67" i="33"/>
  <c r="DD65" i="33"/>
  <c r="DE65" i="33" s="1"/>
  <c r="CQ52" i="33"/>
  <c r="CR52" i="33" s="1"/>
  <c r="DD52" i="33"/>
  <c r="DE52" i="33" s="1"/>
  <c r="ED52" i="33"/>
  <c r="EE52" i="33" s="1"/>
  <c r="H9" i="10"/>
  <c r="I9" i="10"/>
  <c r="M10" i="10"/>
  <c r="H4" i="10"/>
  <c r="I4" i="10"/>
  <c r="DP7" i="33"/>
  <c r="DS7" i="33" s="1"/>
  <c r="HP7" i="33"/>
  <c r="HS7" i="33" s="1"/>
  <c r="EP7" i="33"/>
  <c r="ES7" i="33" s="1"/>
  <c r="KC7" i="33"/>
  <c r="KF7" i="33" s="1"/>
  <c r="BC7" i="33"/>
  <c r="BF7" i="33" s="1"/>
  <c r="AP7" i="33"/>
  <c r="AS7" i="33" s="1"/>
  <c r="CC7" i="33"/>
  <c r="CF7" i="33" s="1"/>
  <c r="BP7" i="33"/>
  <c r="BS7" i="33" s="1"/>
  <c r="FC7" i="33"/>
  <c r="FF7" i="33" s="1"/>
  <c r="IC7" i="33"/>
  <c r="IF7" i="33" s="1"/>
  <c r="GC7" i="33"/>
  <c r="GF7" i="33" s="1"/>
  <c r="EC7" i="33"/>
  <c r="EF7" i="33" s="1"/>
  <c r="P7" i="33"/>
  <c r="S7" i="33" s="1"/>
  <c r="FP7" i="33"/>
  <c r="FS7" i="33" s="1"/>
  <c r="HC7" i="33"/>
  <c r="HF7" i="33" s="1"/>
  <c r="AC7" i="33"/>
  <c r="AF7" i="33" s="1"/>
  <c r="JP7" i="33"/>
  <c r="JS7" i="33" s="1"/>
  <c r="GP7" i="33"/>
  <c r="GS7" i="33" s="1"/>
  <c r="DC7" i="33"/>
  <c r="DF7" i="33" s="1"/>
  <c r="KP7" i="33"/>
  <c r="KS7" i="33" s="1"/>
  <c r="JC7" i="33"/>
  <c r="JF7" i="33" s="1"/>
  <c r="CP7" i="33"/>
  <c r="CS7" i="33" s="1"/>
  <c r="MC7" i="33"/>
  <c r="MF7" i="33" s="1"/>
  <c r="LP7" i="33"/>
  <c r="LS7" i="33" s="1"/>
  <c r="IP7" i="33"/>
  <c r="IS7" i="33" s="1"/>
  <c r="LC7" i="33"/>
  <c r="LF7" i="33" s="1"/>
  <c r="AV15" i="39"/>
  <c r="GV15" i="39"/>
  <c r="DI15" i="39"/>
  <c r="BI15" i="39"/>
  <c r="V15" i="39"/>
  <c r="KI15" i="39"/>
  <c r="GI15" i="39"/>
  <c r="KV15" i="39"/>
  <c r="HV15" i="39"/>
  <c r="LV15" i="39"/>
  <c r="II15" i="39"/>
  <c r="EI15" i="39"/>
  <c r="I15" i="39"/>
  <c r="JI15" i="39"/>
  <c r="EV15" i="39"/>
  <c r="JV15" i="39"/>
  <c r="LI15" i="39"/>
  <c r="IV15" i="39"/>
  <c r="BV15" i="39"/>
  <c r="FV15" i="39"/>
  <c r="DV15" i="39"/>
  <c r="AI15" i="39"/>
  <c r="HI15" i="39"/>
  <c r="CI15" i="39"/>
  <c r="CV15" i="39"/>
  <c r="FI15" i="39"/>
  <c r="DD49" i="33"/>
  <c r="DE49" i="33" s="1"/>
  <c r="BD49" i="33"/>
  <c r="BE49" i="33" s="1"/>
  <c r="JD49" i="33"/>
  <c r="JE49" i="33" s="1"/>
  <c r="AA28" i="10"/>
  <c r="AB18" i="10"/>
  <c r="I5" i="10"/>
  <c r="H5" i="10"/>
  <c r="BX11" i="39"/>
  <c r="CK11" i="39"/>
  <c r="DX11" i="39"/>
  <c r="FK11" i="39"/>
  <c r="EX11" i="39"/>
  <c r="IK11" i="39"/>
  <c r="GX11" i="39"/>
  <c r="EK11" i="39"/>
  <c r="CX11" i="39"/>
  <c r="X11" i="39"/>
  <c r="BK11" i="39"/>
  <c r="JK11" i="39"/>
  <c r="LK11" i="39"/>
  <c r="DK11" i="39"/>
  <c r="KK11" i="39"/>
  <c r="LX11" i="39"/>
  <c r="HX11" i="39"/>
  <c r="AK11" i="39"/>
  <c r="AX11" i="39"/>
  <c r="IX11" i="39"/>
  <c r="K11" i="39"/>
  <c r="GK11" i="39"/>
  <c r="FX11" i="39"/>
  <c r="KX11" i="39"/>
  <c r="HK11" i="39"/>
  <c r="JX11" i="39"/>
  <c r="BC10" i="33"/>
  <c r="BF10" i="33" s="1"/>
  <c r="GC10" i="33"/>
  <c r="GF10" i="33" s="1"/>
  <c r="IP10" i="33"/>
  <c r="IS10" i="33" s="1"/>
  <c r="MC10" i="33"/>
  <c r="MF10" i="33" s="1"/>
  <c r="FP10" i="33"/>
  <c r="FS10" i="33" s="1"/>
  <c r="DC10" i="33"/>
  <c r="DF10" i="33" s="1"/>
  <c r="P10" i="33"/>
  <c r="S10" i="33" s="1"/>
  <c r="LC10" i="33"/>
  <c r="LF10" i="33" s="1"/>
  <c r="HC10" i="33"/>
  <c r="HF10" i="33" s="1"/>
  <c r="EC10" i="33"/>
  <c r="EF10" i="33" s="1"/>
  <c r="JC10" i="33"/>
  <c r="JF10" i="33" s="1"/>
  <c r="CC10" i="33"/>
  <c r="CF10" i="33" s="1"/>
  <c r="AC10" i="33"/>
  <c r="AF10" i="33" s="1"/>
  <c r="DP10" i="33"/>
  <c r="DS10" i="33" s="1"/>
  <c r="EP10" i="33"/>
  <c r="ES10" i="33" s="1"/>
  <c r="CP10" i="33"/>
  <c r="CS10" i="33" s="1"/>
  <c r="FC10" i="33"/>
  <c r="FF10" i="33" s="1"/>
  <c r="BP10" i="33"/>
  <c r="BS10" i="33" s="1"/>
  <c r="IC10" i="33"/>
  <c r="IF10" i="33" s="1"/>
  <c r="KC10" i="33"/>
  <c r="KF10" i="33" s="1"/>
  <c r="GP10" i="33"/>
  <c r="GS10" i="33" s="1"/>
  <c r="KP10" i="33"/>
  <c r="KS10" i="33" s="1"/>
  <c r="JP10" i="33"/>
  <c r="JS10" i="33" s="1"/>
  <c r="LP10" i="33"/>
  <c r="LS10" i="33" s="1"/>
  <c r="AP10" i="33"/>
  <c r="AS10" i="33" s="1"/>
  <c r="HP10" i="33"/>
  <c r="HS10" i="33" s="1"/>
  <c r="FX42" i="33"/>
  <c r="CK42" i="33"/>
  <c r="BX42" i="33"/>
  <c r="BK42" i="33"/>
  <c r="JK42" i="33"/>
  <c r="EX42" i="33"/>
  <c r="GK42" i="33"/>
  <c r="LK42" i="33"/>
  <c r="KX42" i="33"/>
  <c r="EK42" i="33"/>
  <c r="JX42" i="33"/>
  <c r="K42" i="33"/>
  <c r="DX42" i="33"/>
  <c r="CX42" i="33"/>
  <c r="AX42" i="33"/>
  <c r="HK42" i="33"/>
  <c r="IK42" i="33"/>
  <c r="FK42" i="33"/>
  <c r="HX42" i="33"/>
  <c r="GX42" i="33"/>
  <c r="IX42" i="33"/>
  <c r="LX42" i="33"/>
  <c r="AK42" i="33"/>
  <c r="X42" i="33"/>
  <c r="DK42" i="33"/>
  <c r="KK42" i="33"/>
  <c r="EK46" i="39"/>
  <c r="X46" i="39"/>
  <c r="JK46" i="39"/>
  <c r="K46" i="39"/>
  <c r="JX46" i="39"/>
  <c r="KK46" i="39"/>
  <c r="EX46" i="39"/>
  <c r="FX46" i="39"/>
  <c r="GK46" i="39"/>
  <c r="AK46" i="39"/>
  <c r="FK46" i="39"/>
  <c r="LK46" i="39"/>
  <c r="HX46" i="39"/>
  <c r="KX46" i="39"/>
  <c r="DK46" i="39"/>
  <c r="CX46" i="39"/>
  <c r="LX46" i="39"/>
  <c r="AX46" i="39"/>
  <c r="DX46" i="39"/>
  <c r="GX46" i="39"/>
  <c r="IX46" i="39"/>
  <c r="IK46" i="39"/>
  <c r="BX46" i="39"/>
  <c r="HK46" i="39"/>
  <c r="BK46" i="39"/>
  <c r="CK46" i="39"/>
  <c r="KI14" i="33"/>
  <c r="V14" i="33"/>
  <c r="EI14" i="33"/>
  <c r="DV14" i="33"/>
  <c r="AV14" i="33"/>
  <c r="CI14" i="33"/>
  <c r="EV14" i="33"/>
  <c r="JV14" i="33"/>
  <c r="BI14" i="33"/>
  <c r="BV14" i="33"/>
  <c r="FI14" i="33"/>
  <c r="I14" i="33"/>
  <c r="GV14" i="33"/>
  <c r="II14" i="33"/>
  <c r="KV14" i="33"/>
  <c r="LI14" i="33"/>
  <c r="IV14" i="33"/>
  <c r="DI14" i="33"/>
  <c r="HI14" i="33"/>
  <c r="FV14" i="33"/>
  <c r="JI14" i="33"/>
  <c r="AI14" i="33"/>
  <c r="LV14" i="33"/>
  <c r="HV14" i="33"/>
  <c r="GI14" i="33"/>
  <c r="CV14" i="33"/>
  <c r="IP25" i="39"/>
  <c r="IS25" i="39" s="1"/>
  <c r="DP25" i="39"/>
  <c r="DS25" i="39" s="1"/>
  <c r="JC25" i="39"/>
  <c r="JF25" i="39" s="1"/>
  <c r="AP25" i="39"/>
  <c r="AS25" i="39" s="1"/>
  <c r="LC25" i="39"/>
  <c r="LF25" i="39" s="1"/>
  <c r="FP25" i="39"/>
  <c r="FS25" i="39" s="1"/>
  <c r="EC25" i="39"/>
  <c r="EF25" i="39" s="1"/>
  <c r="HP25" i="39"/>
  <c r="HS25" i="39" s="1"/>
  <c r="GP25" i="39"/>
  <c r="GS25" i="39" s="1"/>
  <c r="BC25" i="39"/>
  <c r="BF25" i="39" s="1"/>
  <c r="LP25" i="39"/>
  <c r="LS25" i="39" s="1"/>
  <c r="BP25" i="39"/>
  <c r="BS25" i="39" s="1"/>
  <c r="FC25" i="39"/>
  <c r="FF25" i="39" s="1"/>
  <c r="KC25" i="39"/>
  <c r="KF25" i="39" s="1"/>
  <c r="JP25" i="39"/>
  <c r="JS25" i="39" s="1"/>
  <c r="P25" i="39"/>
  <c r="S25" i="39" s="1"/>
  <c r="GC25" i="39"/>
  <c r="GF25" i="39" s="1"/>
  <c r="DC25" i="39"/>
  <c r="DF25" i="39" s="1"/>
  <c r="CP25" i="39"/>
  <c r="CS25" i="39" s="1"/>
  <c r="HC25" i="39"/>
  <c r="HF25" i="39" s="1"/>
  <c r="KP25" i="39"/>
  <c r="KS25" i="39" s="1"/>
  <c r="IC25" i="39"/>
  <c r="IF25" i="39" s="1"/>
  <c r="MC25" i="39"/>
  <c r="MF25" i="39" s="1"/>
  <c r="CC25" i="39"/>
  <c r="CF25" i="39" s="1"/>
  <c r="AC25" i="39"/>
  <c r="AF25" i="39" s="1"/>
  <c r="EP25" i="39"/>
  <c r="ES25" i="39" s="1"/>
  <c r="ID48" i="33"/>
  <c r="IE48" i="33" s="1"/>
  <c r="AQ48" i="33"/>
  <c r="AR48" i="33" s="1"/>
  <c r="KQ48" i="33"/>
  <c r="KR48" i="33" s="1"/>
  <c r="DP37" i="39"/>
  <c r="DS37" i="39" s="1"/>
  <c r="BC37" i="39"/>
  <c r="BF37" i="39" s="1"/>
  <c r="FC37" i="39"/>
  <c r="FF37" i="39" s="1"/>
  <c r="IP37" i="39"/>
  <c r="IS37" i="39" s="1"/>
  <c r="KP37" i="39"/>
  <c r="KS37" i="39" s="1"/>
  <c r="DC37" i="39"/>
  <c r="DF37" i="39" s="1"/>
  <c r="FP37" i="39"/>
  <c r="FS37" i="39" s="1"/>
  <c r="JP37" i="39"/>
  <c r="JS37" i="39" s="1"/>
  <c r="P37" i="39"/>
  <c r="S37" i="39" s="1"/>
  <c r="AC37" i="39"/>
  <c r="AF37" i="39" s="1"/>
  <c r="AP37" i="39"/>
  <c r="AS37" i="39" s="1"/>
  <c r="JC37" i="39"/>
  <c r="JF37" i="39" s="1"/>
  <c r="CP37" i="39"/>
  <c r="CS37" i="39" s="1"/>
  <c r="MC37" i="39"/>
  <c r="MF37" i="39" s="1"/>
  <c r="HC37" i="39"/>
  <c r="HF37" i="39" s="1"/>
  <c r="IC37" i="39"/>
  <c r="IF37" i="39" s="1"/>
  <c r="BP37" i="39"/>
  <c r="BS37" i="39" s="1"/>
  <c r="EC37" i="39"/>
  <c r="EF37" i="39" s="1"/>
  <c r="GP37" i="39"/>
  <c r="GS37" i="39" s="1"/>
  <c r="EP37" i="39"/>
  <c r="ES37" i="39" s="1"/>
  <c r="LC37" i="39"/>
  <c r="LF37" i="39" s="1"/>
  <c r="HP37" i="39"/>
  <c r="HS37" i="39" s="1"/>
  <c r="CC37" i="39"/>
  <c r="CF37" i="39" s="1"/>
  <c r="GC37" i="39"/>
  <c r="GF37" i="39" s="1"/>
  <c r="KC37" i="39"/>
  <c r="KF37" i="39" s="1"/>
  <c r="LP37" i="39"/>
  <c r="LS37" i="39" s="1"/>
  <c r="BP24" i="33"/>
  <c r="BS24" i="33" s="1"/>
  <c r="AB35" i="13"/>
  <c r="AC25" i="13"/>
  <c r="LI34" i="33"/>
  <c r="GI34" i="33"/>
  <c r="AV34" i="33"/>
  <c r="DI34" i="33"/>
  <c r="CI34" i="33"/>
  <c r="BI34" i="33"/>
  <c r="FV34" i="33"/>
  <c r="BV34" i="33"/>
  <c r="I34" i="33"/>
  <c r="FI34" i="33"/>
  <c r="LV34" i="33"/>
  <c r="DV34" i="33"/>
  <c r="JI34" i="33"/>
  <c r="KV34" i="33"/>
  <c r="CV34" i="33"/>
  <c r="II34" i="33"/>
  <c r="HV34" i="33"/>
  <c r="JV34" i="33"/>
  <c r="AI34" i="33"/>
  <c r="EI34" i="33"/>
  <c r="IV34" i="33"/>
  <c r="EV34" i="33"/>
  <c r="V34" i="33"/>
  <c r="KI34" i="33"/>
  <c r="GV34" i="33"/>
  <c r="HI34" i="33"/>
  <c r="AA19" i="13"/>
  <c r="AA24" i="13"/>
  <c r="GC45" i="33"/>
  <c r="GF45" i="33" s="1"/>
  <c r="AC45" i="33"/>
  <c r="AF45" i="33" s="1"/>
  <c r="HP45" i="33"/>
  <c r="HS45" i="33" s="1"/>
  <c r="KP45" i="33"/>
  <c r="KS45" i="33" s="1"/>
  <c r="AP45" i="33"/>
  <c r="AS45" i="33" s="1"/>
  <c r="DC45" i="33"/>
  <c r="DF45" i="33" s="1"/>
  <c r="EC45" i="33"/>
  <c r="EF45" i="33" s="1"/>
  <c r="BC45" i="33"/>
  <c r="BF45" i="33" s="1"/>
  <c r="BP45" i="33"/>
  <c r="BS45" i="33" s="1"/>
  <c r="IC45" i="33"/>
  <c r="IF45" i="33" s="1"/>
  <c r="EP45" i="33"/>
  <c r="ES45" i="33" s="1"/>
  <c r="DP45" i="33"/>
  <c r="DS45" i="33" s="1"/>
  <c r="LP45" i="33"/>
  <c r="LS45" i="33" s="1"/>
  <c r="CC45" i="33"/>
  <c r="CF45" i="33" s="1"/>
  <c r="P45" i="33"/>
  <c r="S45" i="33" s="1"/>
  <c r="CP45" i="33"/>
  <c r="CS45" i="33" s="1"/>
  <c r="GP45" i="33"/>
  <c r="GS45" i="33" s="1"/>
  <c r="IP45" i="33"/>
  <c r="IS45" i="33" s="1"/>
  <c r="JC45" i="33"/>
  <c r="JF45" i="33" s="1"/>
  <c r="FC45" i="33"/>
  <c r="FF45" i="33" s="1"/>
  <c r="HC45" i="33"/>
  <c r="HF45" i="33" s="1"/>
  <c r="FP45" i="33"/>
  <c r="FS45" i="33" s="1"/>
  <c r="JP45" i="33"/>
  <c r="JS45" i="33" s="1"/>
  <c r="MC45" i="33"/>
  <c r="MF45" i="33" s="1"/>
  <c r="LC45" i="33"/>
  <c r="LF45" i="33" s="1"/>
  <c r="KC45" i="33"/>
  <c r="KF45" i="33" s="1"/>
  <c r="P44" i="33"/>
  <c r="S44" i="33" s="1"/>
  <c r="CP44" i="33"/>
  <c r="CS44" i="33" s="1"/>
  <c r="GC44" i="33"/>
  <c r="GF44" i="33" s="1"/>
  <c r="CC44" i="33"/>
  <c r="CF44" i="33" s="1"/>
  <c r="BP44" i="33"/>
  <c r="BS44" i="33" s="1"/>
  <c r="BC44" i="33"/>
  <c r="BF44" i="33" s="1"/>
  <c r="DC44" i="33"/>
  <c r="DF44" i="33" s="1"/>
  <c r="AP44" i="33"/>
  <c r="AS44" i="33" s="1"/>
  <c r="JC44" i="33"/>
  <c r="JF44" i="33" s="1"/>
  <c r="FP44" i="33"/>
  <c r="FS44" i="33" s="1"/>
  <c r="FC44" i="33"/>
  <c r="FF44" i="33" s="1"/>
  <c r="EC44" i="33"/>
  <c r="EF44" i="33" s="1"/>
  <c r="IP44" i="33"/>
  <c r="IS44" i="33" s="1"/>
  <c r="KC44" i="33"/>
  <c r="KF44" i="33" s="1"/>
  <c r="AC44" i="33"/>
  <c r="AF44" i="33" s="1"/>
  <c r="LC44" i="33"/>
  <c r="LF44" i="33" s="1"/>
  <c r="IC44" i="33"/>
  <c r="IF44" i="33" s="1"/>
  <c r="JP44" i="33"/>
  <c r="JS44" i="33" s="1"/>
  <c r="GP44" i="33"/>
  <c r="GS44" i="33" s="1"/>
  <c r="EP44" i="33"/>
  <c r="ES44" i="33" s="1"/>
  <c r="HC44" i="33"/>
  <c r="HF44" i="33" s="1"/>
  <c r="LP44" i="33"/>
  <c r="LS44" i="33" s="1"/>
  <c r="DP44" i="33"/>
  <c r="DS44" i="33" s="1"/>
  <c r="MC44" i="33"/>
  <c r="MF44" i="33" s="1"/>
  <c r="HP44" i="33"/>
  <c r="HS44" i="33" s="1"/>
  <c r="KP44" i="33"/>
  <c r="KS44" i="33" s="1"/>
  <c r="AQ54" i="33"/>
  <c r="AR54" i="33" s="1"/>
  <c r="CV43" i="39"/>
  <c r="CI43" i="39"/>
  <c r="DI43" i="39"/>
  <c r="AI43" i="39"/>
  <c r="LV43" i="39"/>
  <c r="V43" i="39"/>
  <c r="FV43" i="39"/>
  <c r="KV43" i="39"/>
  <c r="I43" i="39"/>
  <c r="JI43" i="39"/>
  <c r="IV43" i="39"/>
  <c r="LI43" i="39"/>
  <c r="EV43" i="39"/>
  <c r="BI43" i="39"/>
  <c r="HV43" i="39"/>
  <c r="GV43" i="39"/>
  <c r="II43" i="39"/>
  <c r="HI43" i="39"/>
  <c r="BV43" i="39"/>
  <c r="GI43" i="39"/>
  <c r="EI43" i="39"/>
  <c r="KI43" i="39"/>
  <c r="AV43" i="39"/>
  <c r="JV43" i="39"/>
  <c r="DV43" i="39"/>
  <c r="FI43" i="39"/>
  <c r="GQ54" i="33"/>
  <c r="GR54" i="33" s="1"/>
  <c r="JC44" i="39"/>
  <c r="JF44" i="39" s="1"/>
  <c r="LC44" i="39"/>
  <c r="LF44" i="39" s="1"/>
  <c r="AC44" i="39"/>
  <c r="AF44" i="39" s="1"/>
  <c r="GP44" i="39"/>
  <c r="GS44" i="39" s="1"/>
  <c r="P44" i="39"/>
  <c r="S44" i="39" s="1"/>
  <c r="BC44" i="39"/>
  <c r="BF44" i="39" s="1"/>
  <c r="EC44" i="39"/>
  <c r="EF44" i="39" s="1"/>
  <c r="HC44" i="39"/>
  <c r="HF44" i="39" s="1"/>
  <c r="JP44" i="39"/>
  <c r="JS44" i="39" s="1"/>
  <c r="AP44" i="39"/>
  <c r="AS44" i="39" s="1"/>
  <c r="IP44" i="39"/>
  <c r="IS44" i="39" s="1"/>
  <c r="HP44" i="39"/>
  <c r="HS44" i="39" s="1"/>
  <c r="KC44" i="39"/>
  <c r="KF44" i="39" s="1"/>
  <c r="FP44" i="39"/>
  <c r="FS44" i="39" s="1"/>
  <c r="GC44" i="39"/>
  <c r="GF44" i="39" s="1"/>
  <c r="MC44" i="39"/>
  <c r="MF44" i="39" s="1"/>
  <c r="FC44" i="39"/>
  <c r="FF44" i="39" s="1"/>
  <c r="LP44" i="39"/>
  <c r="LS44" i="39" s="1"/>
  <c r="BP44" i="39"/>
  <c r="BS44" i="39" s="1"/>
  <c r="DC44" i="39"/>
  <c r="DF44" i="39" s="1"/>
  <c r="EP44" i="39"/>
  <c r="ES44" i="39" s="1"/>
  <c r="CC44" i="39"/>
  <c r="CF44" i="39" s="1"/>
  <c r="IC44" i="39"/>
  <c r="IF44" i="39" s="1"/>
  <c r="DP44" i="39"/>
  <c r="DS44" i="39" s="1"/>
  <c r="KP44" i="39"/>
  <c r="KS44" i="39" s="1"/>
  <c r="CP44" i="39"/>
  <c r="CS44" i="39" s="1"/>
  <c r="H7" i="10"/>
  <c r="I7" i="10"/>
  <c r="GQ51" i="33"/>
  <c r="GR51" i="33" s="1"/>
  <c r="AD51" i="33"/>
  <c r="AE51" i="33" s="1"/>
  <c r="BI18" i="39"/>
  <c r="JV18" i="39"/>
  <c r="DV18" i="39"/>
  <c r="GI18" i="39"/>
  <c r="KI18" i="39"/>
  <c r="V18" i="39"/>
  <c r="HI18" i="39"/>
  <c r="FI18" i="39"/>
  <c r="LI18" i="39"/>
  <c r="CI18" i="39"/>
  <c r="IV18" i="39"/>
  <c r="AI18" i="39"/>
  <c r="I18" i="39"/>
  <c r="CV18" i="39"/>
  <c r="KV18" i="39"/>
  <c r="BV18" i="39"/>
  <c r="JI18" i="39"/>
  <c r="FV18" i="39"/>
  <c r="DI18" i="39"/>
  <c r="LV18" i="39"/>
  <c r="AV18" i="39"/>
  <c r="II18" i="39"/>
  <c r="GV18" i="39"/>
  <c r="HV18" i="39"/>
  <c r="EV18" i="39"/>
  <c r="EI18" i="39"/>
  <c r="MD54" i="33"/>
  <c r="ME54" i="33" s="1"/>
  <c r="GD54" i="33"/>
  <c r="GE54" i="33" s="1"/>
  <c r="KD54" i="33"/>
  <c r="KE54" i="33" s="1"/>
  <c r="HQ54" i="33"/>
  <c r="HR54" i="33" s="1"/>
  <c r="HQ51" i="33"/>
  <c r="HR51" i="33" s="1"/>
  <c r="EQ51" i="33"/>
  <c r="ER51" i="33" s="1"/>
  <c r="KD51" i="33"/>
  <c r="KE51" i="33" s="1"/>
  <c r="I8" i="10"/>
  <c r="H8" i="10"/>
  <c r="R35" i="12"/>
  <c r="AB18" i="12"/>
  <c r="AA28" i="12"/>
  <c r="AC34" i="14"/>
  <c r="AC29" i="14"/>
  <c r="LV41" i="39"/>
  <c r="JI41" i="39"/>
  <c r="HI41" i="39"/>
  <c r="JV41" i="39"/>
  <c r="LI41" i="39"/>
  <c r="HV41" i="39"/>
  <c r="DI41" i="39"/>
  <c r="II41" i="39"/>
  <c r="EI41" i="39"/>
  <c r="EV41" i="39"/>
  <c r="AI41" i="39"/>
  <c r="V41" i="39"/>
  <c r="I41" i="39"/>
  <c r="GI41" i="39"/>
  <c r="IV41" i="39"/>
  <c r="BV41" i="39"/>
  <c r="AV41" i="39"/>
  <c r="GV41" i="39"/>
  <c r="CV41" i="39"/>
  <c r="KV41" i="39"/>
  <c r="KI41" i="39"/>
  <c r="CI41" i="39"/>
  <c r="FV41" i="39"/>
  <c r="DV41" i="39"/>
  <c r="BI41" i="39"/>
  <c r="FI41" i="39"/>
  <c r="CV8" i="39"/>
  <c r="KV8" i="39"/>
  <c r="JV8" i="39"/>
  <c r="DV8" i="39"/>
  <c r="EI8" i="39"/>
  <c r="BI8" i="39"/>
  <c r="IV8" i="39"/>
  <c r="LI8" i="39"/>
  <c r="I8" i="39"/>
  <c r="LV8" i="39"/>
  <c r="GV8" i="39"/>
  <c r="FV8" i="39"/>
  <c r="JI8" i="39"/>
  <c r="V8" i="39"/>
  <c r="BV8" i="39"/>
  <c r="HI8" i="39"/>
  <c r="KI8" i="39"/>
  <c r="FI8" i="39"/>
  <c r="II8" i="39"/>
  <c r="HV8" i="39"/>
  <c r="EV8" i="39"/>
  <c r="GI8" i="39"/>
  <c r="CI8" i="39"/>
  <c r="AI8" i="39"/>
  <c r="AV8" i="39"/>
  <c r="DI8" i="39"/>
  <c r="AI7" i="39"/>
  <c r="BI7" i="39"/>
  <c r="LI7" i="39"/>
  <c r="JI7" i="39"/>
  <c r="FV7" i="39"/>
  <c r="EI7" i="39"/>
  <c r="FI7" i="39"/>
  <c r="EV7" i="39"/>
  <c r="HI7" i="39"/>
  <c r="HV7" i="39"/>
  <c r="I7" i="39"/>
  <c r="KV7" i="39"/>
  <c r="II7" i="39"/>
  <c r="V7" i="39"/>
  <c r="IV7" i="39"/>
  <c r="LV7" i="39"/>
  <c r="JV7" i="39"/>
  <c r="KI7" i="39"/>
  <c r="GV7" i="39"/>
  <c r="CV7" i="39"/>
  <c r="BV7" i="39"/>
  <c r="AV7" i="39"/>
  <c r="CI7" i="39"/>
  <c r="DI7" i="39"/>
  <c r="GI7" i="39"/>
  <c r="DV7" i="39"/>
  <c r="JV7" i="33"/>
  <c r="EI7" i="33"/>
  <c r="CI7" i="33"/>
  <c r="LI7" i="33"/>
  <c r="FV7" i="33"/>
  <c r="EV7" i="33"/>
  <c r="HV7" i="33"/>
  <c r="GV7" i="33"/>
  <c r="FI7" i="33"/>
  <c r="BI7" i="33"/>
  <c r="LV7" i="33"/>
  <c r="II7" i="33"/>
  <c r="DI7" i="33"/>
  <c r="I7" i="33"/>
  <c r="JI7" i="33"/>
  <c r="AV7" i="33"/>
  <c r="HI7" i="33"/>
  <c r="AI7" i="33"/>
  <c r="CV7" i="33"/>
  <c r="BV7" i="33"/>
  <c r="KI7" i="33"/>
  <c r="KV7" i="33"/>
  <c r="GI7" i="33"/>
  <c r="V7" i="33"/>
  <c r="IV7" i="33"/>
  <c r="DV7" i="33"/>
  <c r="KI35" i="33"/>
  <c r="KV35" i="33"/>
  <c r="CI35" i="33"/>
  <c r="I35" i="33"/>
  <c r="IV35" i="33"/>
  <c r="DI35" i="33"/>
  <c r="JI35" i="33"/>
  <c r="LV35" i="33"/>
  <c r="FV35" i="33"/>
  <c r="AI35" i="33"/>
  <c r="LI35" i="33"/>
  <c r="EI35" i="33"/>
  <c r="AV35" i="33"/>
  <c r="EV35" i="33"/>
  <c r="V35" i="33"/>
  <c r="BI35" i="33"/>
  <c r="FI35" i="33"/>
  <c r="BV35" i="33"/>
  <c r="CV35" i="33"/>
  <c r="GI35" i="33"/>
  <c r="DV35" i="33"/>
  <c r="II35" i="33"/>
  <c r="JV35" i="33"/>
  <c r="HI35" i="33"/>
  <c r="GV35" i="33"/>
  <c r="HV35" i="33"/>
  <c r="AC31" i="39"/>
  <c r="AF31" i="39" s="1"/>
  <c r="HC31" i="39"/>
  <c r="HF31" i="39" s="1"/>
  <c r="JC31" i="39"/>
  <c r="JF31" i="39" s="1"/>
  <c r="DP31" i="39"/>
  <c r="DS31" i="39" s="1"/>
  <c r="IP31" i="39"/>
  <c r="IS31" i="39" s="1"/>
  <c r="CP31" i="39"/>
  <c r="CS31" i="39" s="1"/>
  <c r="BC31" i="39"/>
  <c r="BF31" i="39" s="1"/>
  <c r="LC31" i="39"/>
  <c r="LF31" i="39" s="1"/>
  <c r="P31" i="39"/>
  <c r="S31" i="39" s="1"/>
  <c r="GP31" i="39"/>
  <c r="GS31" i="39" s="1"/>
  <c r="FP31" i="39"/>
  <c r="FS31" i="39" s="1"/>
  <c r="LP31" i="39"/>
  <c r="LS31" i="39" s="1"/>
  <c r="AP31" i="39"/>
  <c r="AS31" i="39" s="1"/>
  <c r="MC31" i="39"/>
  <c r="MF31" i="39" s="1"/>
  <c r="KC31" i="39"/>
  <c r="KF31" i="39" s="1"/>
  <c r="GC31" i="39"/>
  <c r="GF31" i="39" s="1"/>
  <c r="KP31" i="39"/>
  <c r="KS31" i="39" s="1"/>
  <c r="BP31" i="39"/>
  <c r="BS31" i="39" s="1"/>
  <c r="IC31" i="39"/>
  <c r="IF31" i="39" s="1"/>
  <c r="CC31" i="39"/>
  <c r="CF31" i="39" s="1"/>
  <c r="HP31" i="39"/>
  <c r="HS31" i="39" s="1"/>
  <c r="FC31" i="39"/>
  <c r="FF31" i="39" s="1"/>
  <c r="JP31" i="39"/>
  <c r="JS31" i="39" s="1"/>
  <c r="EP31" i="39"/>
  <c r="ES31" i="39" s="1"/>
  <c r="DC31" i="39"/>
  <c r="DF31" i="39" s="1"/>
  <c r="EC31" i="39"/>
  <c r="EF31" i="39" s="1"/>
  <c r="DC29" i="33"/>
  <c r="DF29" i="33" s="1"/>
  <c r="LP29" i="33"/>
  <c r="LS29" i="33" s="1"/>
  <c r="EC29" i="33"/>
  <c r="EF29" i="33" s="1"/>
  <c r="HC29" i="33"/>
  <c r="HF29" i="33" s="1"/>
  <c r="CP29" i="33"/>
  <c r="CS29" i="33" s="1"/>
  <c r="AP29" i="33"/>
  <c r="AS29" i="33" s="1"/>
  <c r="GC29" i="33"/>
  <c r="GF29" i="33" s="1"/>
  <c r="MC29" i="33"/>
  <c r="MF29" i="33" s="1"/>
  <c r="EP29" i="33"/>
  <c r="ES29" i="33" s="1"/>
  <c r="CC29" i="33"/>
  <c r="CF29" i="33" s="1"/>
  <c r="KP29" i="33"/>
  <c r="KS29" i="33" s="1"/>
  <c r="IP29" i="33"/>
  <c r="IS29" i="33" s="1"/>
  <c r="HP29" i="33"/>
  <c r="HS29" i="33" s="1"/>
  <c r="AC29" i="33"/>
  <c r="AF29" i="33" s="1"/>
  <c r="FP29" i="33"/>
  <c r="FS29" i="33" s="1"/>
  <c r="IC29" i="33"/>
  <c r="IF29" i="33" s="1"/>
  <c r="LC29" i="33"/>
  <c r="LF29" i="33" s="1"/>
  <c r="BC29" i="33"/>
  <c r="BF29" i="33" s="1"/>
  <c r="GP29" i="33"/>
  <c r="GS29" i="33" s="1"/>
  <c r="BP29" i="33"/>
  <c r="BS29" i="33" s="1"/>
  <c r="KC29" i="33"/>
  <c r="KF29" i="33" s="1"/>
  <c r="JC29" i="33"/>
  <c r="JF29" i="33" s="1"/>
  <c r="JP29" i="33"/>
  <c r="JS29" i="33" s="1"/>
  <c r="P29" i="33"/>
  <c r="S29" i="33" s="1"/>
  <c r="FC29" i="33"/>
  <c r="FF29" i="33" s="1"/>
  <c r="DP29" i="33"/>
  <c r="DS29" i="33" s="1"/>
  <c r="JK44" i="39"/>
  <c r="LK44" i="39"/>
  <c r="HK44" i="39"/>
  <c r="EK44" i="39"/>
  <c r="BK44" i="39"/>
  <c r="KX44" i="39"/>
  <c r="FX44" i="39"/>
  <c r="HX44" i="39"/>
  <c r="DK44" i="39"/>
  <c r="BX44" i="39"/>
  <c r="FK44" i="39"/>
  <c r="AK44" i="39"/>
  <c r="EX44" i="39"/>
  <c r="CK44" i="39"/>
  <c r="LX44" i="39"/>
  <c r="JX44" i="39"/>
  <c r="IK44" i="39"/>
  <c r="GX44" i="39"/>
  <c r="KK44" i="39"/>
  <c r="DX44" i="39"/>
  <c r="X44" i="39"/>
  <c r="IX44" i="39"/>
  <c r="CX44" i="39"/>
  <c r="GK44" i="39"/>
  <c r="K44" i="39"/>
  <c r="AX44" i="39"/>
  <c r="JX17" i="39"/>
  <c r="HX17" i="39"/>
  <c r="DX17" i="39"/>
  <c r="CX17" i="39"/>
  <c r="EX17" i="39"/>
  <c r="AX17" i="39"/>
  <c r="GX17" i="39"/>
  <c r="FK17" i="39"/>
  <c r="HK17" i="39"/>
  <c r="AK17" i="39"/>
  <c r="CK17" i="39"/>
  <c r="X17" i="39"/>
  <c r="IX17" i="39"/>
  <c r="LX17" i="39"/>
  <c r="EK17" i="39"/>
  <c r="BX17" i="39"/>
  <c r="LK17" i="39"/>
  <c r="BK17" i="39"/>
  <c r="GK17" i="39"/>
  <c r="JK17" i="39"/>
  <c r="K17" i="39"/>
  <c r="DK17" i="39"/>
  <c r="KK17" i="39"/>
  <c r="FX17" i="39"/>
  <c r="KX17" i="39"/>
  <c r="IK17" i="39"/>
  <c r="BK21" i="39"/>
  <c r="KX21" i="39"/>
  <c r="JK21" i="39"/>
  <c r="CK21" i="39"/>
  <c r="LK21" i="39"/>
  <c r="DX21" i="39"/>
  <c r="FX21" i="39"/>
  <c r="EK21" i="39"/>
  <c r="IX21" i="39"/>
  <c r="K21" i="39"/>
  <c r="HX21" i="39"/>
  <c r="BX21" i="39"/>
  <c r="KK21" i="39"/>
  <c r="FK21" i="39"/>
  <c r="CX21" i="39"/>
  <c r="AX21" i="39"/>
  <c r="HK21" i="39"/>
  <c r="EX21" i="39"/>
  <c r="JX21" i="39"/>
  <c r="AK21" i="39"/>
  <c r="X21" i="39"/>
  <c r="GK21" i="39"/>
  <c r="GX21" i="39"/>
  <c r="DK21" i="39"/>
  <c r="LX21" i="39"/>
  <c r="IK21" i="39"/>
  <c r="EQ50" i="33"/>
  <c r="ER50" i="33" s="1"/>
  <c r="HQ50" i="33"/>
  <c r="HR50" i="33" s="1"/>
  <c r="FQ50" i="33"/>
  <c r="FR50" i="33" s="1"/>
  <c r="BP34" i="39"/>
  <c r="BS34" i="39" s="1"/>
  <c r="CP34" i="39"/>
  <c r="CS34" i="39" s="1"/>
  <c r="LC34" i="39"/>
  <c r="LF34" i="39" s="1"/>
  <c r="GP34" i="39"/>
  <c r="GS34" i="39" s="1"/>
  <c r="CC34" i="39"/>
  <c r="CF34" i="39" s="1"/>
  <c r="GC34" i="39"/>
  <c r="GF34" i="39" s="1"/>
  <c r="BC34" i="39"/>
  <c r="BF34" i="39" s="1"/>
  <c r="FC34" i="39"/>
  <c r="FF34" i="39" s="1"/>
  <c r="AC34" i="39"/>
  <c r="AF34" i="39" s="1"/>
  <c r="IP34" i="39"/>
  <c r="IS34" i="39" s="1"/>
  <c r="DP34" i="39"/>
  <c r="DS34" i="39" s="1"/>
  <c r="EP34" i="39"/>
  <c r="ES34" i="39" s="1"/>
  <c r="KC34" i="39"/>
  <c r="KF34" i="39" s="1"/>
  <c r="JP34" i="39"/>
  <c r="JS34" i="39" s="1"/>
  <c r="HP34" i="39"/>
  <c r="HS34" i="39" s="1"/>
  <c r="IC34" i="39"/>
  <c r="IF34" i="39" s="1"/>
  <c r="MC34" i="39"/>
  <c r="MF34" i="39" s="1"/>
  <c r="P34" i="39"/>
  <c r="S34" i="39" s="1"/>
  <c r="EC34" i="39"/>
  <c r="EF34" i="39" s="1"/>
  <c r="LP34" i="39"/>
  <c r="LS34" i="39" s="1"/>
  <c r="HC34" i="39"/>
  <c r="HF34" i="39" s="1"/>
  <c r="DC34" i="39"/>
  <c r="DF34" i="39" s="1"/>
  <c r="AP34" i="39"/>
  <c r="AS34" i="39" s="1"/>
  <c r="JC34" i="39"/>
  <c r="JF34" i="39" s="1"/>
  <c r="KP34" i="39"/>
  <c r="KS34" i="39" s="1"/>
  <c r="FP34" i="39"/>
  <c r="FS34" i="39" s="1"/>
  <c r="KV38" i="39"/>
  <c r="DV38" i="39"/>
  <c r="LI38" i="39"/>
  <c r="JV38" i="39"/>
  <c r="IV38" i="39"/>
  <c r="LV38" i="39"/>
  <c r="GV38" i="39"/>
  <c r="I38" i="39"/>
  <c r="HV38" i="39"/>
  <c r="CV38" i="39"/>
  <c r="FI38" i="39"/>
  <c r="BI38" i="39"/>
  <c r="AV38" i="39"/>
  <c r="BV38" i="39"/>
  <c r="FV38" i="39"/>
  <c r="AI38" i="39"/>
  <c r="EI38" i="39"/>
  <c r="HI38" i="39"/>
  <c r="DI38" i="39"/>
  <c r="II38" i="39"/>
  <c r="GI38" i="39"/>
  <c r="EV38" i="39"/>
  <c r="CI38" i="39"/>
  <c r="JI38" i="39"/>
  <c r="V38" i="39"/>
  <c r="KI38" i="39"/>
  <c r="BX32" i="39"/>
  <c r="AX32" i="39"/>
  <c r="JK32" i="39"/>
  <c r="K32" i="39"/>
  <c r="X32" i="39"/>
  <c r="HX32" i="39"/>
  <c r="HK32" i="39"/>
  <c r="KX32" i="39"/>
  <c r="DX32" i="39"/>
  <c r="LK32" i="39"/>
  <c r="CK32" i="39"/>
  <c r="BK32" i="39"/>
  <c r="AK32" i="39"/>
  <c r="KK32" i="39"/>
  <c r="EK32" i="39"/>
  <c r="IX32" i="39"/>
  <c r="EX32" i="39"/>
  <c r="DK32" i="39"/>
  <c r="FK32" i="39"/>
  <c r="GX32" i="39"/>
  <c r="IK32" i="39"/>
  <c r="CX32" i="39"/>
  <c r="JX32" i="39"/>
  <c r="GK32" i="39"/>
  <c r="LX32" i="39"/>
  <c r="FX32" i="39"/>
  <c r="R18" i="8"/>
  <c r="AC29" i="8"/>
  <c r="AC34" i="8"/>
  <c r="LV45" i="39"/>
  <c r="HV45" i="39"/>
  <c r="EI45" i="39"/>
  <c r="LI45" i="39"/>
  <c r="CI45" i="39"/>
  <c r="V45" i="39"/>
  <c r="I45" i="39"/>
  <c r="BV45" i="39"/>
  <c r="AI45" i="39"/>
  <c r="EV45" i="39"/>
  <c r="KV45" i="39"/>
  <c r="FI45" i="39"/>
  <c r="GV45" i="39"/>
  <c r="JV45" i="39"/>
  <c r="FV45" i="39"/>
  <c r="CV45" i="39"/>
  <c r="GI45" i="39"/>
  <c r="IV45" i="39"/>
  <c r="KI45" i="39"/>
  <c r="BI45" i="39"/>
  <c r="DV45" i="39"/>
  <c r="II45" i="39"/>
  <c r="AV45" i="39"/>
  <c r="HI45" i="39"/>
  <c r="JI45" i="39"/>
  <c r="DI45" i="39"/>
  <c r="LX13" i="33"/>
  <c r="JK13" i="33"/>
  <c r="HX13" i="33"/>
  <c r="CK13" i="33"/>
  <c r="IK13" i="33"/>
  <c r="GX13" i="33"/>
  <c r="KX13" i="33"/>
  <c r="FX13" i="33"/>
  <c r="LK13" i="33"/>
  <c r="IX13" i="33"/>
  <c r="EK13" i="33"/>
  <c r="AK13" i="33"/>
  <c r="BX13" i="33"/>
  <c r="CX13" i="33"/>
  <c r="AX13" i="33"/>
  <c r="DX13" i="33"/>
  <c r="DK13" i="33"/>
  <c r="BK13" i="33"/>
  <c r="K13" i="33"/>
  <c r="HK13" i="33"/>
  <c r="GK13" i="33"/>
  <c r="X13" i="33"/>
  <c r="JX13" i="33"/>
  <c r="EX13" i="33"/>
  <c r="KK13" i="33"/>
  <c r="FK13" i="33"/>
  <c r="I5" i="12"/>
  <c r="H5" i="12"/>
  <c r="LX27" i="33"/>
  <c r="BK27" i="33"/>
  <c r="EK27" i="33"/>
  <c r="EX27" i="33"/>
  <c r="GK27" i="33"/>
  <c r="HK27" i="33"/>
  <c r="K27" i="33"/>
  <c r="DX27" i="33"/>
  <c r="BX27" i="33"/>
  <c r="JK27" i="33"/>
  <c r="IX27" i="33"/>
  <c r="LK27" i="33"/>
  <c r="JX27" i="33"/>
  <c r="AK27" i="33"/>
  <c r="DK27" i="33"/>
  <c r="KX27" i="33"/>
  <c r="KK27" i="33"/>
  <c r="FX27" i="33"/>
  <c r="CK27" i="33"/>
  <c r="CX27" i="33"/>
  <c r="X27" i="33"/>
  <c r="IK27" i="33"/>
  <c r="GX27" i="33"/>
  <c r="AX27" i="33"/>
  <c r="FK27" i="33"/>
  <c r="HX27" i="33"/>
  <c r="KQ53" i="33"/>
  <c r="KR53" i="33" s="1"/>
  <c r="AQ53" i="33"/>
  <c r="AR53" i="33" s="1"/>
  <c r="AD53" i="33"/>
  <c r="AE53" i="33" s="1"/>
  <c r="BP30" i="33"/>
  <c r="BS30" i="33" s="1"/>
  <c r="HP30" i="33"/>
  <c r="HS30" i="33" s="1"/>
  <c r="IC30" i="33"/>
  <c r="IF30" i="33" s="1"/>
  <c r="HC30" i="33"/>
  <c r="HF30" i="33" s="1"/>
  <c r="FP30" i="33"/>
  <c r="FS30" i="33" s="1"/>
  <c r="LC30" i="33"/>
  <c r="LF30" i="33" s="1"/>
  <c r="IP30" i="33"/>
  <c r="IS30" i="33" s="1"/>
  <c r="GP30" i="33"/>
  <c r="GS30" i="33" s="1"/>
  <c r="KP30" i="33"/>
  <c r="KS30" i="33" s="1"/>
  <c r="AC30" i="33"/>
  <c r="AF30" i="33" s="1"/>
  <c r="EC30" i="33"/>
  <c r="EF30" i="33" s="1"/>
  <c r="CP30" i="33"/>
  <c r="CS30" i="33" s="1"/>
  <c r="DP30" i="33"/>
  <c r="DS30" i="33" s="1"/>
  <c r="JC30" i="33"/>
  <c r="JF30" i="33" s="1"/>
  <c r="LP30" i="33"/>
  <c r="LS30" i="33" s="1"/>
  <c r="EP30" i="33"/>
  <c r="ES30" i="33" s="1"/>
  <c r="P30" i="33"/>
  <c r="S30" i="33" s="1"/>
  <c r="CC30" i="33"/>
  <c r="CF30" i="33" s="1"/>
  <c r="AP30" i="33"/>
  <c r="AS30" i="33" s="1"/>
  <c r="GC30" i="33"/>
  <c r="GF30" i="33" s="1"/>
  <c r="JP30" i="33"/>
  <c r="JS30" i="33" s="1"/>
  <c r="FC30" i="33"/>
  <c r="FF30" i="33" s="1"/>
  <c r="BC30" i="33"/>
  <c r="BF30" i="33" s="1"/>
  <c r="KC30" i="33"/>
  <c r="KF30" i="33" s="1"/>
  <c r="DC30" i="33"/>
  <c r="DF30" i="33" s="1"/>
  <c r="MC30" i="33"/>
  <c r="MF30" i="33" s="1"/>
  <c r="AQ55" i="33"/>
  <c r="AR55" i="33" s="1"/>
  <c r="LD55" i="33"/>
  <c r="LE55" i="33" s="1"/>
  <c r="KD55" i="33"/>
  <c r="KE55" i="33" s="1"/>
  <c r="DK43" i="39"/>
  <c r="EK43" i="39"/>
  <c r="KK43" i="39"/>
  <c r="K43" i="39"/>
  <c r="GX43" i="39"/>
  <c r="X43" i="39"/>
  <c r="DX43" i="39"/>
  <c r="FK43" i="39"/>
  <c r="HK43" i="39"/>
  <c r="AX43" i="39"/>
  <c r="BK43" i="39"/>
  <c r="KX43" i="39"/>
  <c r="EX43" i="39"/>
  <c r="IK43" i="39"/>
  <c r="CK43" i="39"/>
  <c r="CX43" i="39"/>
  <c r="GK43" i="39"/>
  <c r="IX43" i="39"/>
  <c r="JX43" i="39"/>
  <c r="FX43" i="39"/>
  <c r="HX43" i="39"/>
  <c r="BX43" i="39"/>
  <c r="LK43" i="39"/>
  <c r="JK43" i="39"/>
  <c r="LX43" i="39"/>
  <c r="AK43" i="39"/>
  <c r="LX24" i="33"/>
  <c r="AK24" i="33"/>
  <c r="JX24" i="33"/>
  <c r="X24" i="33"/>
  <c r="GX24" i="33"/>
  <c r="IX24" i="33"/>
  <c r="BK24" i="33"/>
  <c r="BX24" i="33"/>
  <c r="EK24" i="33"/>
  <c r="IK24" i="33"/>
  <c r="CK24" i="33"/>
  <c r="GK24" i="33"/>
  <c r="FX24" i="33"/>
  <c r="DX24" i="33"/>
  <c r="HX24" i="33"/>
  <c r="JK24" i="33"/>
  <c r="LK24" i="33"/>
  <c r="KK24" i="33"/>
  <c r="HK24" i="33"/>
  <c r="FK24" i="33"/>
  <c r="EX24" i="33"/>
  <c r="K24" i="33"/>
  <c r="DK24" i="33"/>
  <c r="AX24" i="33"/>
  <c r="CX24" i="33"/>
  <c r="KX24" i="33"/>
  <c r="AC35" i="11"/>
  <c r="AC30" i="11"/>
  <c r="R25" i="11"/>
  <c r="AA33" i="11"/>
  <c r="AC19" i="11"/>
  <c r="BI16" i="39"/>
  <c r="I16" i="39"/>
  <c r="EI16" i="39"/>
  <c r="II16" i="39"/>
  <c r="GV16" i="39"/>
  <c r="V16" i="39"/>
  <c r="LV16" i="39"/>
  <c r="GI16" i="39"/>
  <c r="JI16" i="39"/>
  <c r="FV16" i="39"/>
  <c r="LI16" i="39"/>
  <c r="EV16" i="39"/>
  <c r="KV16" i="39"/>
  <c r="BV16" i="39"/>
  <c r="CI16" i="39"/>
  <c r="DV16" i="39"/>
  <c r="JV16" i="39"/>
  <c r="CV16" i="39"/>
  <c r="IV16" i="39"/>
  <c r="HV16" i="39"/>
  <c r="HI16" i="39"/>
  <c r="FI16" i="39"/>
  <c r="AI16" i="39"/>
  <c r="KI16" i="39"/>
  <c r="AV16" i="39"/>
  <c r="DI16" i="39"/>
  <c r="CP24" i="33"/>
  <c r="CS24" i="33" s="1"/>
  <c r="LP24" i="33"/>
  <c r="LS24" i="33" s="1"/>
  <c r="EP24" i="33"/>
  <c r="ES24" i="33" s="1"/>
  <c r="MC24" i="33"/>
  <c r="MF24" i="33" s="1"/>
  <c r="BC24" i="33"/>
  <c r="BF24" i="33" s="1"/>
  <c r="DP24" i="33"/>
  <c r="DS24" i="33" s="1"/>
  <c r="HC24" i="33"/>
  <c r="HF24" i="33" s="1"/>
  <c r="EC24" i="33"/>
  <c r="EF24" i="33" s="1"/>
  <c r="IC24" i="33"/>
  <c r="IF24" i="33" s="1"/>
  <c r="KP24" i="33"/>
  <c r="KS24" i="33" s="1"/>
  <c r="LC24" i="33"/>
  <c r="LF24" i="33" s="1"/>
  <c r="AC24" i="33"/>
  <c r="AF24" i="33" s="1"/>
  <c r="FC24" i="33"/>
  <c r="FF24" i="33" s="1"/>
  <c r="P24" i="33"/>
  <c r="S24" i="33" s="1"/>
  <c r="HP24" i="33"/>
  <c r="HS24" i="33" s="1"/>
  <c r="DC24" i="33"/>
  <c r="DF24" i="33" s="1"/>
  <c r="GP24" i="33"/>
  <c r="GS24" i="33" s="1"/>
  <c r="CC24" i="33"/>
  <c r="CF24" i="33" s="1"/>
  <c r="AP24" i="33"/>
  <c r="AS24" i="33" s="1"/>
  <c r="JP24" i="33"/>
  <c r="JS24" i="33" s="1"/>
  <c r="GC24" i="33"/>
  <c r="GF24" i="33" s="1"/>
  <c r="JC24" i="33"/>
  <c r="JF24" i="33" s="1"/>
  <c r="IP24" i="33"/>
  <c r="IS24" i="33" s="1"/>
  <c r="FP24" i="33"/>
  <c r="FS24" i="33" s="1"/>
  <c r="KC24" i="33"/>
  <c r="KF24" i="33" s="1"/>
  <c r="CQ65" i="33"/>
  <c r="CR65" i="33" s="1"/>
  <c r="CO67" i="33"/>
  <c r="FD65" i="33"/>
  <c r="FE65" i="33" s="1"/>
  <c r="FB67" i="33"/>
  <c r="FO67" i="33"/>
  <c r="FQ65" i="33"/>
  <c r="FR65" i="33" s="1"/>
  <c r="AQ52" i="33"/>
  <c r="AR52" i="33" s="1"/>
  <c r="FQ52" i="33"/>
  <c r="FR52" i="33" s="1"/>
  <c r="KD52" i="33"/>
  <c r="KE52" i="33" s="1"/>
  <c r="CP18" i="33"/>
  <c r="CS18" i="33" s="1"/>
  <c r="KP18" i="33"/>
  <c r="KS18" i="33" s="1"/>
  <c r="JP18" i="33"/>
  <c r="JS18" i="33" s="1"/>
  <c r="IC18" i="33"/>
  <c r="IF18" i="33" s="1"/>
  <c r="HC18" i="33"/>
  <c r="HF18" i="33" s="1"/>
  <c r="GP18" i="33"/>
  <c r="GS18" i="33" s="1"/>
  <c r="GC18" i="33"/>
  <c r="GF18" i="33" s="1"/>
  <c r="EP18" i="33"/>
  <c r="ES18" i="33" s="1"/>
  <c r="FC18" i="33"/>
  <c r="FF18" i="33" s="1"/>
  <c r="CC18" i="33"/>
  <c r="CF18" i="33" s="1"/>
  <c r="LC18" i="33"/>
  <c r="LF18" i="33" s="1"/>
  <c r="AC18" i="33"/>
  <c r="AF18" i="33" s="1"/>
  <c r="BP18" i="33"/>
  <c r="BS18" i="33" s="1"/>
  <c r="DP18" i="33"/>
  <c r="DS18" i="33" s="1"/>
  <c r="LP18" i="33"/>
  <c r="LS18" i="33" s="1"/>
  <c r="HP18" i="33"/>
  <c r="HS18" i="33" s="1"/>
  <c r="AP18" i="33"/>
  <c r="AS18" i="33" s="1"/>
  <c r="BC18" i="33"/>
  <c r="BF18" i="33" s="1"/>
  <c r="P18" i="33"/>
  <c r="S18" i="33" s="1"/>
  <c r="JC18" i="33"/>
  <c r="JF18" i="33" s="1"/>
  <c r="EC18" i="33"/>
  <c r="EF18" i="33" s="1"/>
  <c r="DC18" i="33"/>
  <c r="DF18" i="33" s="1"/>
  <c r="IP18" i="33"/>
  <c r="IS18" i="33" s="1"/>
  <c r="FP18" i="33"/>
  <c r="FS18" i="33" s="1"/>
  <c r="MC18" i="33"/>
  <c r="MF18" i="33" s="1"/>
  <c r="KC18" i="33"/>
  <c r="KF18" i="33" s="1"/>
  <c r="HC7" i="39"/>
  <c r="HF7" i="39" s="1"/>
  <c r="FP7" i="39"/>
  <c r="FS7" i="39" s="1"/>
  <c r="DC7" i="39"/>
  <c r="DF7" i="39" s="1"/>
  <c r="IP7" i="39"/>
  <c r="IS7" i="39" s="1"/>
  <c r="LP7" i="39"/>
  <c r="LS7" i="39" s="1"/>
  <c r="CC7" i="39"/>
  <c r="CF7" i="39" s="1"/>
  <c r="JP7" i="39"/>
  <c r="JS7" i="39" s="1"/>
  <c r="HP7" i="39"/>
  <c r="HS7" i="39" s="1"/>
  <c r="LC7" i="39"/>
  <c r="LF7" i="39" s="1"/>
  <c r="AP7" i="39"/>
  <c r="AS7" i="39" s="1"/>
  <c r="IC7" i="39"/>
  <c r="IF7" i="39" s="1"/>
  <c r="JC7" i="39"/>
  <c r="JF7" i="39" s="1"/>
  <c r="GP7" i="39"/>
  <c r="GS7" i="39" s="1"/>
  <c r="P7" i="39"/>
  <c r="S7" i="39" s="1"/>
  <c r="EP7" i="39"/>
  <c r="ES7" i="39" s="1"/>
  <c r="BP7" i="39"/>
  <c r="BS7" i="39" s="1"/>
  <c r="GC7" i="39"/>
  <c r="GF7" i="39" s="1"/>
  <c r="KC7" i="39"/>
  <c r="KF7" i="39" s="1"/>
  <c r="BC7" i="39"/>
  <c r="BF7" i="39" s="1"/>
  <c r="AC7" i="39"/>
  <c r="AF7" i="39" s="1"/>
  <c r="CP7" i="39"/>
  <c r="CS7" i="39" s="1"/>
  <c r="DP7" i="39"/>
  <c r="DS7" i="39" s="1"/>
  <c r="MC7" i="39"/>
  <c r="MF7" i="39" s="1"/>
  <c r="EC7" i="39"/>
  <c r="EF7" i="39" s="1"/>
  <c r="KP7" i="39"/>
  <c r="KS7" i="39" s="1"/>
  <c r="FC7" i="39"/>
  <c r="FF7" i="39" s="1"/>
  <c r="DQ49" i="33"/>
  <c r="DR49" i="33" s="1"/>
  <c r="GD49" i="33"/>
  <c r="GE49" i="33" s="1"/>
  <c r="HQ49" i="33"/>
  <c r="HR49" i="33" s="1"/>
  <c r="R5" i="10"/>
  <c r="AC34" i="10"/>
  <c r="AC29" i="10"/>
  <c r="R34" i="10"/>
  <c r="AA33" i="10"/>
  <c r="AC19" i="10"/>
  <c r="AC35" i="10"/>
  <c r="AC30" i="10"/>
  <c r="P14" i="39"/>
  <c r="S14" i="39" s="1"/>
  <c r="DP14" i="39"/>
  <c r="DS14" i="39" s="1"/>
  <c r="MC14" i="39"/>
  <c r="MF14" i="39" s="1"/>
  <c r="BP14" i="39"/>
  <c r="BS14" i="39" s="1"/>
  <c r="IP14" i="39"/>
  <c r="IS14" i="39" s="1"/>
  <c r="FC14" i="39"/>
  <c r="FF14" i="39" s="1"/>
  <c r="EP14" i="39"/>
  <c r="ES14" i="39" s="1"/>
  <c r="HC14" i="39"/>
  <c r="HF14" i="39" s="1"/>
  <c r="GP14" i="39"/>
  <c r="GS14" i="39" s="1"/>
  <c r="KC14" i="39"/>
  <c r="KF14" i="39" s="1"/>
  <c r="BC14" i="39"/>
  <c r="BF14" i="39" s="1"/>
  <c r="JC14" i="39"/>
  <c r="JF14" i="39" s="1"/>
  <c r="CC14" i="39"/>
  <c r="CF14" i="39" s="1"/>
  <c r="HP14" i="39"/>
  <c r="HS14" i="39" s="1"/>
  <c r="EC14" i="39"/>
  <c r="EF14" i="39" s="1"/>
  <c r="JP14" i="39"/>
  <c r="JS14" i="39" s="1"/>
  <c r="KP14" i="39"/>
  <c r="KS14" i="39" s="1"/>
  <c r="IC14" i="39"/>
  <c r="IF14" i="39" s="1"/>
  <c r="LC14" i="39"/>
  <c r="LF14" i="39" s="1"/>
  <c r="DC14" i="39"/>
  <c r="DF14" i="39" s="1"/>
  <c r="CP14" i="39"/>
  <c r="CS14" i="39" s="1"/>
  <c r="GC14" i="39"/>
  <c r="GF14" i="39" s="1"/>
  <c r="AP14" i="39"/>
  <c r="AS14" i="39" s="1"/>
  <c r="AC14" i="39"/>
  <c r="AF14" i="39" s="1"/>
  <c r="LP14" i="39"/>
  <c r="LS14" i="39" s="1"/>
  <c r="FP14" i="39"/>
  <c r="FS14" i="39" s="1"/>
  <c r="JX30" i="39"/>
  <c r="CK30" i="39"/>
  <c r="CX30" i="39"/>
  <c r="AX30" i="39"/>
  <c r="GK30" i="39"/>
  <c r="HK30" i="39"/>
  <c r="DX30" i="39"/>
  <c r="HX30" i="39"/>
  <c r="EX30" i="39"/>
  <c r="FK30" i="39"/>
  <c r="FX30" i="39"/>
  <c r="X30" i="39"/>
  <c r="DK30" i="39"/>
  <c r="BK30" i="39"/>
  <c r="KK30" i="39"/>
  <c r="IX30" i="39"/>
  <c r="LX30" i="39"/>
  <c r="K30" i="39"/>
  <c r="IK30" i="39"/>
  <c r="AK30" i="39"/>
  <c r="EK30" i="39"/>
  <c r="JK30" i="39"/>
  <c r="BX30" i="39"/>
  <c r="LK30" i="39"/>
  <c r="GX30" i="39"/>
  <c r="KX30" i="39"/>
  <c r="EI37" i="39"/>
  <c r="FI37" i="39"/>
  <c r="BV37" i="39"/>
  <c r="EV37" i="39"/>
  <c r="GV37" i="39"/>
  <c r="HV37" i="39"/>
  <c r="JI37" i="39"/>
  <c r="LI37" i="39"/>
  <c r="DV37" i="39"/>
  <c r="KI37" i="39"/>
  <c r="I37" i="39"/>
  <c r="HI37" i="39"/>
  <c r="BI37" i="39"/>
  <c r="II37" i="39"/>
  <c r="IV37" i="39"/>
  <c r="LV37" i="39"/>
  <c r="AI37" i="39"/>
  <c r="CV37" i="39"/>
  <c r="CI37" i="39"/>
  <c r="AV37" i="39"/>
  <c r="DI37" i="39"/>
  <c r="JV37" i="39"/>
  <c r="FV37" i="39"/>
  <c r="KV37" i="39"/>
  <c r="GI37" i="39"/>
  <c r="V37" i="39"/>
  <c r="I8" i="8"/>
  <c r="H8" i="8"/>
  <c r="MD48" i="33"/>
  <c r="ME48" i="33" s="1"/>
  <c r="HD48" i="33"/>
  <c r="HE48" i="33" s="1"/>
  <c r="CD48" i="33"/>
  <c r="CE48" i="33" s="1"/>
  <c r="FX38" i="39"/>
  <c r="BX38" i="39"/>
  <c r="EX38" i="39"/>
  <c r="IX38" i="39"/>
  <c r="K38" i="39"/>
  <c r="BK38" i="39"/>
  <c r="KX38" i="39"/>
  <c r="AK38" i="39"/>
  <c r="KK38" i="39"/>
  <c r="GX38" i="39"/>
  <c r="JX38" i="39"/>
  <c r="LX38" i="39"/>
  <c r="DX38" i="39"/>
  <c r="AX38" i="39"/>
  <c r="EK38" i="39"/>
  <c r="HK38" i="39"/>
  <c r="CX38" i="39"/>
  <c r="HX38" i="39"/>
  <c r="LK38" i="39"/>
  <c r="CK38" i="39"/>
  <c r="DK38" i="39"/>
  <c r="JK38" i="39"/>
  <c r="GK38" i="39"/>
  <c r="FK38" i="39"/>
  <c r="IK38" i="39"/>
  <c r="X38" i="39"/>
  <c r="H7" i="13"/>
  <c r="I7" i="13"/>
  <c r="H5" i="11"/>
  <c r="I5" i="11"/>
  <c r="AC20" i="13"/>
  <c r="AA34" i="13"/>
  <c r="R33" i="13"/>
  <c r="GX22" i="33"/>
  <c r="BX22" i="33"/>
  <c r="X22" i="33"/>
  <c r="IK22" i="33"/>
  <c r="BK22" i="33"/>
  <c r="AX22" i="33"/>
  <c r="CK22" i="33"/>
  <c r="DX22" i="33"/>
  <c r="K22" i="33"/>
  <c r="LX22" i="33"/>
  <c r="FX22" i="33"/>
  <c r="JK22" i="33"/>
  <c r="EX22" i="33"/>
  <c r="JX22" i="33"/>
  <c r="EK22" i="33"/>
  <c r="AK22" i="33"/>
  <c r="IX22" i="33"/>
  <c r="HK22" i="33"/>
  <c r="FK22" i="33"/>
  <c r="DK22" i="33"/>
  <c r="LK22" i="33"/>
  <c r="HX22" i="33"/>
  <c r="KX22" i="33"/>
  <c r="GK22" i="33"/>
  <c r="KK22" i="33"/>
  <c r="CX22" i="33"/>
  <c r="JD51" i="33"/>
  <c r="JE51" i="33" s="1"/>
  <c r="R34" i="12"/>
  <c r="BX8" i="39"/>
  <c r="JK8" i="39"/>
  <c r="AK8" i="39"/>
  <c r="AX8" i="39"/>
  <c r="GX8" i="39"/>
  <c r="JX8" i="39"/>
  <c r="CK8" i="39"/>
  <c r="LK8" i="39"/>
  <c r="CX8" i="39"/>
  <c r="GK8" i="39"/>
  <c r="EX8" i="39"/>
  <c r="LX8" i="39"/>
  <c r="K8" i="39"/>
  <c r="DX8" i="39"/>
  <c r="BK8" i="39"/>
  <c r="DK8" i="39"/>
  <c r="IK8" i="39"/>
  <c r="KX8" i="39"/>
  <c r="X8" i="39"/>
  <c r="FX8" i="39"/>
  <c r="HK8" i="39"/>
  <c r="KK8" i="39"/>
  <c r="FK8" i="39"/>
  <c r="IX8" i="39"/>
  <c r="EK8" i="39"/>
  <c r="HX8" i="39"/>
  <c r="ID54" i="33"/>
  <c r="IE54" i="33" s="1"/>
  <c r="BD54" i="33"/>
  <c r="BE54" i="33" s="1"/>
  <c r="Q54" i="33"/>
  <c r="R54" i="33" s="1"/>
  <c r="JQ54" i="33"/>
  <c r="JR54" i="33" s="1"/>
  <c r="JQ51" i="33"/>
  <c r="JR51" i="33" s="1"/>
  <c r="MD51" i="33"/>
  <c r="ME51" i="33" s="1"/>
  <c r="CQ51" i="33"/>
  <c r="CR51" i="33" s="1"/>
  <c r="BP46" i="39"/>
  <c r="BS46" i="39" s="1"/>
  <c r="HP46" i="39"/>
  <c r="HS46" i="39" s="1"/>
  <c r="IC46" i="39"/>
  <c r="IF46" i="39" s="1"/>
  <c r="HC46" i="39"/>
  <c r="HF46" i="39" s="1"/>
  <c r="IP46" i="39"/>
  <c r="IS46" i="39" s="1"/>
  <c r="GP46" i="39"/>
  <c r="GS46" i="39" s="1"/>
  <c r="AC46" i="39"/>
  <c r="AF46" i="39" s="1"/>
  <c r="BC46" i="39"/>
  <c r="BF46" i="39" s="1"/>
  <c r="KC46" i="39"/>
  <c r="KF46" i="39" s="1"/>
  <c r="LC46" i="39"/>
  <c r="LF46" i="39" s="1"/>
  <c r="P46" i="39"/>
  <c r="S46" i="39" s="1"/>
  <c r="GC46" i="39"/>
  <c r="GF46" i="39" s="1"/>
  <c r="CP46" i="39"/>
  <c r="CS46" i="39" s="1"/>
  <c r="JC46" i="39"/>
  <c r="JF46" i="39" s="1"/>
  <c r="DC46" i="39"/>
  <c r="DF46" i="39" s="1"/>
  <c r="AP46" i="39"/>
  <c r="AS46" i="39" s="1"/>
  <c r="EC46" i="39"/>
  <c r="EF46" i="39" s="1"/>
  <c r="JP46" i="39"/>
  <c r="JS46" i="39" s="1"/>
  <c r="KP46" i="39"/>
  <c r="KS46" i="39" s="1"/>
  <c r="MC46" i="39"/>
  <c r="MF46" i="39" s="1"/>
  <c r="CC46" i="39"/>
  <c r="CF46" i="39" s="1"/>
  <c r="FP46" i="39"/>
  <c r="FS46" i="39" s="1"/>
  <c r="DP46" i="39"/>
  <c r="DS46" i="39" s="1"/>
  <c r="FC46" i="39"/>
  <c r="FF46" i="39" s="1"/>
  <c r="LP46" i="39"/>
  <c r="LS46" i="39" s="1"/>
  <c r="EP46" i="39"/>
  <c r="ES46" i="39" s="1"/>
  <c r="AP17" i="33"/>
  <c r="AS17" i="33" s="1"/>
  <c r="GC17" i="33"/>
  <c r="GF17" i="33" s="1"/>
  <c r="BC17" i="33"/>
  <c r="BF17" i="33" s="1"/>
  <c r="BP17" i="33"/>
  <c r="BS17" i="33" s="1"/>
  <c r="KC17" i="33"/>
  <c r="KF17" i="33" s="1"/>
  <c r="P17" i="33"/>
  <c r="S17" i="33" s="1"/>
  <c r="FC17" i="33"/>
  <c r="FF17" i="33" s="1"/>
  <c r="IP17" i="33"/>
  <c r="IS17" i="33" s="1"/>
  <c r="DC17" i="33"/>
  <c r="DF17" i="33" s="1"/>
  <c r="EP17" i="33"/>
  <c r="ES17" i="33" s="1"/>
  <c r="EC17" i="33"/>
  <c r="EF17" i="33" s="1"/>
  <c r="DP17" i="33"/>
  <c r="DS17" i="33" s="1"/>
  <c r="HC17" i="33"/>
  <c r="HF17" i="33" s="1"/>
  <c r="LC17" i="33"/>
  <c r="LF17" i="33" s="1"/>
  <c r="FP17" i="33"/>
  <c r="FS17" i="33" s="1"/>
  <c r="CP17" i="33"/>
  <c r="CS17" i="33" s="1"/>
  <c r="GP17" i="33"/>
  <c r="GS17" i="33" s="1"/>
  <c r="AC17" i="33"/>
  <c r="AF17" i="33" s="1"/>
  <c r="HP17" i="33"/>
  <c r="HS17" i="33" s="1"/>
  <c r="MC17" i="33"/>
  <c r="MF17" i="33" s="1"/>
  <c r="KP17" i="33"/>
  <c r="KS17" i="33" s="1"/>
  <c r="CC17" i="33"/>
  <c r="CF17" i="33" s="1"/>
  <c r="JC17" i="33"/>
  <c r="JF17" i="33" s="1"/>
  <c r="JP17" i="33"/>
  <c r="JS17" i="33" s="1"/>
  <c r="LP17" i="33"/>
  <c r="LS17" i="33" s="1"/>
  <c r="IC17" i="33"/>
  <c r="IF17" i="33" s="1"/>
  <c r="R30" i="12"/>
  <c r="AB25" i="12"/>
  <c r="AB30" i="12"/>
  <c r="AB23" i="12"/>
  <c r="AB28" i="12"/>
  <c r="AC25" i="12"/>
  <c r="AB35" i="12"/>
  <c r="R28" i="12"/>
  <c r="R7" i="12"/>
  <c r="R19" i="14"/>
  <c r="R23" i="14"/>
  <c r="R30" i="14"/>
  <c r="I8" i="12"/>
  <c r="H8" i="12"/>
  <c r="H6" i="12"/>
  <c r="I6" i="12"/>
  <c r="KP32" i="33"/>
  <c r="KS32" i="33" s="1"/>
  <c r="FC32" i="33"/>
  <c r="FF32" i="33" s="1"/>
  <c r="DC32" i="33"/>
  <c r="DF32" i="33" s="1"/>
  <c r="LP32" i="33"/>
  <c r="LS32" i="33" s="1"/>
  <c r="GP32" i="33"/>
  <c r="GS32" i="33" s="1"/>
  <c r="BC32" i="33"/>
  <c r="BF32" i="33" s="1"/>
  <c r="BP32" i="33"/>
  <c r="BS32" i="33" s="1"/>
  <c r="KC32" i="33"/>
  <c r="KF32" i="33" s="1"/>
  <c r="MC32" i="33"/>
  <c r="MF32" i="33" s="1"/>
  <c r="IC32" i="33"/>
  <c r="IF32" i="33" s="1"/>
  <c r="CC32" i="33"/>
  <c r="CF32" i="33" s="1"/>
  <c r="AC32" i="33"/>
  <c r="AF32" i="33" s="1"/>
  <c r="LC32" i="33"/>
  <c r="LF32" i="33" s="1"/>
  <c r="HC32" i="33"/>
  <c r="HF32" i="33" s="1"/>
  <c r="AP32" i="33"/>
  <c r="AS32" i="33" s="1"/>
  <c r="GC32" i="33"/>
  <c r="GF32" i="33" s="1"/>
  <c r="CP32" i="33"/>
  <c r="CS32" i="33" s="1"/>
  <c r="JP32" i="33"/>
  <c r="JS32" i="33" s="1"/>
  <c r="EC32" i="33"/>
  <c r="EF32" i="33" s="1"/>
  <c r="IP32" i="33"/>
  <c r="IS32" i="33" s="1"/>
  <c r="JC32" i="33"/>
  <c r="JF32" i="33" s="1"/>
  <c r="P32" i="33"/>
  <c r="S32" i="33" s="1"/>
  <c r="DP32" i="33"/>
  <c r="DS32" i="33" s="1"/>
  <c r="FP32" i="33"/>
  <c r="FS32" i="33" s="1"/>
  <c r="HP32" i="33"/>
  <c r="HS32" i="33" s="1"/>
  <c r="EP32" i="33"/>
  <c r="ES32" i="33" s="1"/>
  <c r="FD50" i="33"/>
  <c r="FE50" i="33" s="1"/>
  <c r="JD50" i="33"/>
  <c r="JE50" i="33" s="1"/>
  <c r="GQ50" i="33"/>
  <c r="GR50" i="33" s="1"/>
  <c r="AC34" i="33"/>
  <c r="AF34" i="33" s="1"/>
  <c r="EP34" i="33"/>
  <c r="ES34" i="33" s="1"/>
  <c r="CP34" i="33"/>
  <c r="CS34" i="33" s="1"/>
  <c r="BC34" i="33"/>
  <c r="BF34" i="33" s="1"/>
  <c r="GC34" i="33"/>
  <c r="GF34" i="33" s="1"/>
  <c r="DC34" i="33"/>
  <c r="DF34" i="33" s="1"/>
  <c r="LP34" i="33"/>
  <c r="LS34" i="33" s="1"/>
  <c r="JP34" i="33"/>
  <c r="JS34" i="33" s="1"/>
  <c r="FC34" i="33"/>
  <c r="FF34" i="33" s="1"/>
  <c r="HP34" i="33"/>
  <c r="HS34" i="33" s="1"/>
  <c r="LC34" i="33"/>
  <c r="LF34" i="33" s="1"/>
  <c r="CC34" i="33"/>
  <c r="CF34" i="33" s="1"/>
  <c r="P34" i="33"/>
  <c r="S34" i="33" s="1"/>
  <c r="FP34" i="33"/>
  <c r="FS34" i="33" s="1"/>
  <c r="MC34" i="33"/>
  <c r="MF34" i="33" s="1"/>
  <c r="GP34" i="33"/>
  <c r="GS34" i="33" s="1"/>
  <c r="EC34" i="33"/>
  <c r="EF34" i="33" s="1"/>
  <c r="IP34" i="33"/>
  <c r="IS34" i="33" s="1"/>
  <c r="DP34" i="33"/>
  <c r="DS34" i="33" s="1"/>
  <c r="KP34" i="33"/>
  <c r="KS34" i="33" s="1"/>
  <c r="BP34" i="33"/>
  <c r="BS34" i="33" s="1"/>
  <c r="HC34" i="33"/>
  <c r="HF34" i="33" s="1"/>
  <c r="JC34" i="33"/>
  <c r="JF34" i="33" s="1"/>
  <c r="KC34" i="33"/>
  <c r="KF34" i="33" s="1"/>
  <c r="AP34" i="33"/>
  <c r="AS34" i="33" s="1"/>
  <c r="IC34" i="33"/>
  <c r="IF34" i="33" s="1"/>
  <c r="AI38" i="33"/>
  <c r="HV38" i="33"/>
  <c r="V38" i="33"/>
  <c r="FI38" i="33"/>
  <c r="LV38" i="33"/>
  <c r="HI38" i="33"/>
  <c r="CI38" i="33"/>
  <c r="II38" i="33"/>
  <c r="CV38" i="33"/>
  <c r="KI38" i="33"/>
  <c r="GI38" i="33"/>
  <c r="IV38" i="33"/>
  <c r="EV38" i="33"/>
  <c r="KV38" i="33"/>
  <c r="DI38" i="33"/>
  <c r="BI38" i="33"/>
  <c r="FV38" i="33"/>
  <c r="BV38" i="33"/>
  <c r="DV38" i="33"/>
  <c r="LI38" i="33"/>
  <c r="JI38" i="33"/>
  <c r="I38" i="33"/>
  <c r="GV38" i="33"/>
  <c r="EI38" i="33"/>
  <c r="JV38" i="33"/>
  <c r="AV38" i="33"/>
  <c r="AB25" i="8"/>
  <c r="AB30" i="8"/>
  <c r="AB18" i="8"/>
  <c r="AA28" i="8"/>
  <c r="AA34" i="8"/>
  <c r="AC20" i="8"/>
  <c r="DK10" i="39"/>
  <c r="KK10" i="39"/>
  <c r="K10" i="39"/>
  <c r="BK10" i="39"/>
  <c r="HX10" i="39"/>
  <c r="BX10" i="39"/>
  <c r="DX10" i="39"/>
  <c r="AX10" i="39"/>
  <c r="HK10" i="39"/>
  <c r="GX10" i="39"/>
  <c r="EK10" i="39"/>
  <c r="GK10" i="39"/>
  <c r="AK10" i="39"/>
  <c r="IK10" i="39"/>
  <c r="JK10" i="39"/>
  <c r="JX10" i="39"/>
  <c r="IX10" i="39"/>
  <c r="FX10" i="39"/>
  <c r="LX10" i="39"/>
  <c r="KX10" i="39"/>
  <c r="X10" i="39"/>
  <c r="FK10" i="39"/>
  <c r="EX10" i="39"/>
  <c r="CK10" i="39"/>
  <c r="LK10" i="39"/>
  <c r="CX10" i="39"/>
  <c r="CX45" i="33"/>
  <c r="KK45" i="33"/>
  <c r="K45" i="33"/>
  <c r="GK45" i="33"/>
  <c r="GX45" i="33"/>
  <c r="DX45" i="33"/>
  <c r="CK45" i="33"/>
  <c r="AX45" i="33"/>
  <c r="BK45" i="33"/>
  <c r="DK45" i="33"/>
  <c r="X45" i="33"/>
  <c r="AK45" i="33"/>
  <c r="EK45" i="33"/>
  <c r="KX45" i="33"/>
  <c r="LK45" i="33"/>
  <c r="FX45" i="33"/>
  <c r="BX45" i="33"/>
  <c r="JK45" i="33"/>
  <c r="EX45" i="33"/>
  <c r="LX45" i="33"/>
  <c r="IK45" i="33"/>
  <c r="HK45" i="33"/>
  <c r="HX45" i="33"/>
  <c r="JX45" i="33"/>
  <c r="IX45" i="33"/>
  <c r="FK45" i="33"/>
  <c r="IQ53" i="33"/>
  <c r="IR53" i="33" s="1"/>
  <c r="DQ53" i="33"/>
  <c r="DR53" i="33" s="1"/>
  <c r="ED53" i="33"/>
  <c r="EE53" i="33" s="1"/>
  <c r="KQ55" i="33"/>
  <c r="KR55" i="33" s="1"/>
  <c r="DQ55" i="33"/>
  <c r="DR55" i="33" s="1"/>
  <c r="HD55" i="33"/>
  <c r="HE55" i="33" s="1"/>
  <c r="R35" i="11"/>
  <c r="AP24" i="39"/>
  <c r="AS24" i="39" s="1"/>
  <c r="JC24" i="39"/>
  <c r="JF24" i="39" s="1"/>
  <c r="EP24" i="39"/>
  <c r="ES24" i="39" s="1"/>
  <c r="CC24" i="39"/>
  <c r="CF24" i="39" s="1"/>
  <c r="JP24" i="39"/>
  <c r="JS24" i="39" s="1"/>
  <c r="LP24" i="39"/>
  <c r="LS24" i="39" s="1"/>
  <c r="CP24" i="39"/>
  <c r="CS24" i="39" s="1"/>
  <c r="DC24" i="39"/>
  <c r="DF24" i="39" s="1"/>
  <c r="KP24" i="39"/>
  <c r="KS24" i="39" s="1"/>
  <c r="EC24" i="39"/>
  <c r="EF24" i="39" s="1"/>
  <c r="HC24" i="39"/>
  <c r="HF24" i="39" s="1"/>
  <c r="AC24" i="39"/>
  <c r="AF24" i="39" s="1"/>
  <c r="MC24" i="39"/>
  <c r="MF24" i="39" s="1"/>
  <c r="GC24" i="39"/>
  <c r="GF24" i="39" s="1"/>
  <c r="P24" i="39"/>
  <c r="S24" i="39" s="1"/>
  <c r="BP24" i="39"/>
  <c r="BS24" i="39" s="1"/>
  <c r="FC24" i="39"/>
  <c r="FF24" i="39" s="1"/>
  <c r="DP24" i="39"/>
  <c r="DS24" i="39" s="1"/>
  <c r="IP24" i="39"/>
  <c r="IS24" i="39" s="1"/>
  <c r="KC24" i="39"/>
  <c r="KF24" i="39" s="1"/>
  <c r="FP24" i="39"/>
  <c r="FS24" i="39" s="1"/>
  <c r="LC24" i="39"/>
  <c r="LF24" i="39" s="1"/>
  <c r="GP24" i="39"/>
  <c r="GS24" i="39" s="1"/>
  <c r="BC24" i="39"/>
  <c r="BF24" i="39" s="1"/>
  <c r="IC24" i="39"/>
  <c r="IF24" i="39" s="1"/>
  <c r="JB67" i="33"/>
  <c r="JD65" i="33"/>
  <c r="JE65" i="33" s="1"/>
  <c r="JO67" i="33"/>
  <c r="JQ65" i="33"/>
  <c r="JR65" i="33" s="1"/>
  <c r="EO67" i="33"/>
  <c r="EQ65" i="33"/>
  <c r="ER65" i="33" s="1"/>
  <c r="KQ65" i="33"/>
  <c r="KR65" i="33" s="1"/>
  <c r="KO67" i="33"/>
  <c r="BQ52" i="33"/>
  <c r="BR52" i="33" s="1"/>
  <c r="ID52" i="33"/>
  <c r="IE52" i="33" s="1"/>
  <c r="BD52" i="33"/>
  <c r="BE52" i="33" s="1"/>
  <c r="FC18" i="39"/>
  <c r="FF18" i="39" s="1"/>
  <c r="BP18" i="39"/>
  <c r="BS18" i="39" s="1"/>
  <c r="KC18" i="39"/>
  <c r="KF18" i="39" s="1"/>
  <c r="EP18" i="39"/>
  <c r="ES18" i="39" s="1"/>
  <c r="DP18" i="39"/>
  <c r="DS18" i="39" s="1"/>
  <c r="HP18" i="39"/>
  <c r="HS18" i="39" s="1"/>
  <c r="GP18" i="39"/>
  <c r="GS18" i="39" s="1"/>
  <c r="AC18" i="39"/>
  <c r="AF18" i="39" s="1"/>
  <c r="IP18" i="39"/>
  <c r="IS18" i="39" s="1"/>
  <c r="BC18" i="39"/>
  <c r="BF18" i="39" s="1"/>
  <c r="AP18" i="39"/>
  <c r="AS18" i="39" s="1"/>
  <c r="JC18" i="39"/>
  <c r="JF18" i="39" s="1"/>
  <c r="P18" i="39"/>
  <c r="S18" i="39" s="1"/>
  <c r="HC18" i="39"/>
  <c r="HF18" i="39" s="1"/>
  <c r="CP18" i="39"/>
  <c r="CS18" i="39" s="1"/>
  <c r="FP18" i="39"/>
  <c r="FS18" i="39" s="1"/>
  <c r="LP18" i="39"/>
  <c r="LS18" i="39" s="1"/>
  <c r="EC18" i="39"/>
  <c r="EF18" i="39" s="1"/>
  <c r="GC18" i="39"/>
  <c r="GF18" i="39" s="1"/>
  <c r="KP18" i="39"/>
  <c r="KS18" i="39" s="1"/>
  <c r="LC18" i="39"/>
  <c r="LF18" i="39" s="1"/>
  <c r="IC18" i="39"/>
  <c r="IF18" i="39" s="1"/>
  <c r="MC18" i="39"/>
  <c r="MF18" i="39" s="1"/>
  <c r="CC18" i="39"/>
  <c r="CF18" i="39" s="1"/>
  <c r="JP18" i="39"/>
  <c r="JS18" i="39" s="1"/>
  <c r="KV46" i="33"/>
  <c r="AI46" i="33"/>
  <c r="HV46" i="33"/>
  <c r="DI46" i="33"/>
  <c r="BI46" i="33"/>
  <c r="LV46" i="33"/>
  <c r="HI46" i="33"/>
  <c r="DV46" i="33"/>
  <c r="IV46" i="33"/>
  <c r="FI46" i="33"/>
  <c r="GV46" i="33"/>
  <c r="II46" i="33"/>
  <c r="KI46" i="33"/>
  <c r="CV46" i="33"/>
  <c r="I46" i="33"/>
  <c r="JV46" i="33"/>
  <c r="GI46" i="33"/>
  <c r="EV46" i="33"/>
  <c r="LI46" i="33"/>
  <c r="EI46" i="33"/>
  <c r="FV46" i="33"/>
  <c r="BV46" i="33"/>
  <c r="AV46" i="33"/>
  <c r="JI46" i="33"/>
  <c r="V46" i="33"/>
  <c r="CI46" i="33"/>
  <c r="LI15" i="33"/>
  <c r="AV15" i="33"/>
  <c r="AI15" i="33"/>
  <c r="HV15" i="33"/>
  <c r="DV15" i="33"/>
  <c r="EI15" i="33"/>
  <c r="HI15" i="33"/>
  <c r="KV15" i="33"/>
  <c r="IV15" i="33"/>
  <c r="I15" i="33"/>
  <c r="GI15" i="33"/>
  <c r="FI15" i="33"/>
  <c r="GV15" i="33"/>
  <c r="CI15" i="33"/>
  <c r="LV15" i="33"/>
  <c r="V15" i="33"/>
  <c r="EV15" i="33"/>
  <c r="CV15" i="33"/>
  <c r="JI15" i="33"/>
  <c r="KI15" i="33"/>
  <c r="BV15" i="33"/>
  <c r="II15" i="33"/>
  <c r="BI15" i="33"/>
  <c r="DI15" i="33"/>
  <c r="JV15" i="33"/>
  <c r="FV15" i="33"/>
  <c r="AD49" i="33"/>
  <c r="AE49" i="33" s="1"/>
  <c r="ID49" i="33"/>
  <c r="IE49" i="33" s="1"/>
  <c r="EQ49" i="33"/>
  <c r="ER49" i="33" s="1"/>
  <c r="AC25" i="10"/>
  <c r="AB35" i="10"/>
  <c r="LC14" i="33"/>
  <c r="LF14" i="33" s="1"/>
  <c r="KP14" i="33"/>
  <c r="KS14" i="33" s="1"/>
  <c r="P14" i="33"/>
  <c r="S14" i="33" s="1"/>
  <c r="JP14" i="33"/>
  <c r="JS14" i="33" s="1"/>
  <c r="CC14" i="33"/>
  <c r="CF14" i="33" s="1"/>
  <c r="HP14" i="33"/>
  <c r="HS14" i="33" s="1"/>
  <c r="DP14" i="33"/>
  <c r="DS14" i="33" s="1"/>
  <c r="KC14" i="33"/>
  <c r="KF14" i="33" s="1"/>
  <c r="HC14" i="33"/>
  <c r="HF14" i="33" s="1"/>
  <c r="IP14" i="33"/>
  <c r="IS14" i="33" s="1"/>
  <c r="GC14" i="33"/>
  <c r="GF14" i="33" s="1"/>
  <c r="IC14" i="33"/>
  <c r="IF14" i="33" s="1"/>
  <c r="JC14" i="33"/>
  <c r="JF14" i="33" s="1"/>
  <c r="MC14" i="33"/>
  <c r="MF14" i="33" s="1"/>
  <c r="FP14" i="33"/>
  <c r="FS14" i="33" s="1"/>
  <c r="LP14" i="33"/>
  <c r="LS14" i="33" s="1"/>
  <c r="AC14" i="33"/>
  <c r="AF14" i="33" s="1"/>
  <c r="BC14" i="33"/>
  <c r="BF14" i="33" s="1"/>
  <c r="DC14" i="33"/>
  <c r="DF14" i="33" s="1"/>
  <c r="GP14" i="33"/>
  <c r="GS14" i="33" s="1"/>
  <c r="AP14" i="33"/>
  <c r="AS14" i="33" s="1"/>
  <c r="EP14" i="33"/>
  <c r="ES14" i="33" s="1"/>
  <c r="BP14" i="33"/>
  <c r="BS14" i="33" s="1"/>
  <c r="CP14" i="33"/>
  <c r="CS14" i="33" s="1"/>
  <c r="EC14" i="33"/>
  <c r="EF14" i="33" s="1"/>
  <c r="FC14" i="33"/>
  <c r="FF14" i="33" s="1"/>
  <c r="IX30" i="33"/>
  <c r="GK30" i="33"/>
  <c r="EK30" i="33"/>
  <c r="AX30" i="33"/>
  <c r="HK30" i="33"/>
  <c r="X30" i="33"/>
  <c r="DK30" i="33"/>
  <c r="IK30" i="33"/>
  <c r="FX30" i="33"/>
  <c r="CK30" i="33"/>
  <c r="JX30" i="33"/>
  <c r="JK30" i="33"/>
  <c r="HX30" i="33"/>
  <c r="KX30" i="33"/>
  <c r="KK30" i="33"/>
  <c r="LX30" i="33"/>
  <c r="CX30" i="33"/>
  <c r="K30" i="33"/>
  <c r="DX30" i="33"/>
  <c r="GX30" i="33"/>
  <c r="LK30" i="33"/>
  <c r="BK30" i="33"/>
  <c r="FK30" i="33"/>
  <c r="BX30" i="33"/>
  <c r="EX30" i="33"/>
  <c r="AK30" i="33"/>
  <c r="KV24" i="33"/>
  <c r="FV24" i="33"/>
  <c r="CV24" i="33"/>
  <c r="I24" i="33"/>
  <c r="DI24" i="33"/>
  <c r="BV24" i="33"/>
  <c r="LV24" i="33"/>
  <c r="KI24" i="33"/>
  <c r="JV24" i="33"/>
  <c r="IV24" i="33"/>
  <c r="FI24" i="33"/>
  <c r="EV24" i="33"/>
  <c r="AI24" i="33"/>
  <c r="HI24" i="33"/>
  <c r="JI24" i="33"/>
  <c r="HV24" i="33"/>
  <c r="CI24" i="33"/>
  <c r="LI24" i="33"/>
  <c r="DV24" i="33"/>
  <c r="AV24" i="33"/>
  <c r="GI24" i="33"/>
  <c r="V24" i="33"/>
  <c r="BI24" i="33"/>
  <c r="II24" i="33"/>
  <c r="GV24" i="33"/>
  <c r="EI24" i="33"/>
  <c r="IK42" i="39"/>
  <c r="LK42" i="39"/>
  <c r="AK42" i="39"/>
  <c r="AX42" i="39"/>
  <c r="GX42" i="39"/>
  <c r="KX42" i="39"/>
  <c r="EK42" i="39"/>
  <c r="LX42" i="39"/>
  <c r="CK42" i="39"/>
  <c r="KK42" i="39"/>
  <c r="DK42" i="39"/>
  <c r="K42" i="39"/>
  <c r="FX42" i="39"/>
  <c r="BX42" i="39"/>
  <c r="DX42" i="39"/>
  <c r="BK42" i="39"/>
  <c r="X42" i="39"/>
  <c r="FK42" i="39"/>
  <c r="EX42" i="39"/>
  <c r="HX42" i="39"/>
  <c r="IX42" i="39"/>
  <c r="JK42" i="39"/>
  <c r="HK42" i="39"/>
  <c r="JX42" i="39"/>
  <c r="GK42" i="39"/>
  <c r="CX42" i="39"/>
  <c r="DI22" i="39"/>
  <c r="BI22" i="39"/>
  <c r="JI22" i="39"/>
  <c r="KV22" i="39"/>
  <c r="KI22" i="39"/>
  <c r="GV22" i="39"/>
  <c r="LV22" i="39"/>
  <c r="LI22" i="39"/>
  <c r="EI22" i="39"/>
  <c r="FI22" i="39"/>
  <c r="FV22" i="39"/>
  <c r="GI22" i="39"/>
  <c r="AV22" i="39"/>
  <c r="BV22" i="39"/>
  <c r="CI22" i="39"/>
  <c r="I22" i="39"/>
  <c r="HI22" i="39"/>
  <c r="EV22" i="39"/>
  <c r="HV22" i="39"/>
  <c r="CV22" i="39"/>
  <c r="IV22" i="39"/>
  <c r="DV22" i="39"/>
  <c r="AI22" i="39"/>
  <c r="JV22" i="39"/>
  <c r="II22" i="39"/>
  <c r="V22" i="39"/>
  <c r="II22" i="33"/>
  <c r="GI22" i="33"/>
  <c r="V22" i="33"/>
  <c r="AI22" i="33"/>
  <c r="IV22" i="33"/>
  <c r="BV22" i="33"/>
  <c r="LI22" i="33"/>
  <c r="FI22" i="33"/>
  <c r="BI22" i="33"/>
  <c r="CI22" i="33"/>
  <c r="CV22" i="33"/>
  <c r="DI22" i="33"/>
  <c r="DV22" i="33"/>
  <c r="AV22" i="33"/>
  <c r="JV22" i="33"/>
  <c r="HI22" i="33"/>
  <c r="JI22" i="33"/>
  <c r="EI22" i="33"/>
  <c r="LV22" i="33"/>
  <c r="KV22" i="33"/>
  <c r="HV22" i="33"/>
  <c r="KI22" i="33"/>
  <c r="I22" i="33"/>
  <c r="EV22" i="33"/>
  <c r="GV22" i="33"/>
  <c r="FV22" i="33"/>
  <c r="AX16" i="39"/>
  <c r="EX16" i="39"/>
  <c r="HX16" i="39"/>
  <c r="KK16" i="39"/>
  <c r="LX16" i="39"/>
  <c r="K16" i="39"/>
  <c r="JK16" i="39"/>
  <c r="CK16" i="39"/>
  <c r="BK16" i="39"/>
  <c r="IX16" i="39"/>
  <c r="X16" i="39"/>
  <c r="JX16" i="39"/>
  <c r="DX16" i="39"/>
  <c r="IK16" i="39"/>
  <c r="FK16" i="39"/>
  <c r="GX16" i="39"/>
  <c r="CX16" i="39"/>
  <c r="EK16" i="39"/>
  <c r="FX16" i="39"/>
  <c r="AK16" i="39"/>
  <c r="LK16" i="39"/>
  <c r="DK16" i="39"/>
  <c r="KX16" i="39"/>
  <c r="BX16" i="39"/>
  <c r="HK16" i="39"/>
  <c r="GK16" i="39"/>
  <c r="DV14" i="39"/>
  <c r="HV14" i="39"/>
  <c r="DI14" i="39"/>
  <c r="HI14" i="39"/>
  <c r="CV14" i="39"/>
  <c r="LV14" i="39"/>
  <c r="BV14" i="39"/>
  <c r="FV14" i="39"/>
  <c r="BI14" i="39"/>
  <c r="AI14" i="39"/>
  <c r="GI14" i="39"/>
  <c r="LI14" i="39"/>
  <c r="KI14" i="39"/>
  <c r="I14" i="39"/>
  <c r="EV14" i="39"/>
  <c r="AV14" i="39"/>
  <c r="II14" i="39"/>
  <c r="JI14" i="39"/>
  <c r="V14" i="39"/>
  <c r="IV14" i="39"/>
  <c r="JV14" i="39"/>
  <c r="FI14" i="39"/>
  <c r="KV14" i="39"/>
  <c r="GV14" i="39"/>
  <c r="CI14" i="39"/>
  <c r="EI14" i="39"/>
  <c r="X7" i="39"/>
  <c r="LX7" i="39"/>
  <c r="FX7" i="39"/>
  <c r="JK7" i="39"/>
  <c r="HK7" i="39"/>
  <c r="IX7" i="39"/>
  <c r="AK7" i="39"/>
  <c r="EX7" i="39"/>
  <c r="GX7" i="39"/>
  <c r="DX7" i="39"/>
  <c r="CX7" i="39"/>
  <c r="BK7" i="39"/>
  <c r="EK7" i="39"/>
  <c r="JX7" i="39"/>
  <c r="CK7" i="39"/>
  <c r="DK7" i="39"/>
  <c r="K7" i="39"/>
  <c r="LK7" i="39"/>
  <c r="GK7" i="39"/>
  <c r="KX7" i="39"/>
  <c r="HX7" i="39"/>
  <c r="BX7" i="39"/>
  <c r="IK7" i="39"/>
  <c r="KK7" i="39"/>
  <c r="AX7" i="39"/>
  <c r="FK7" i="39"/>
  <c r="MC42" i="33"/>
  <c r="MF42" i="33" s="1"/>
  <c r="CP42" i="33"/>
  <c r="CS42" i="33" s="1"/>
  <c r="GP42" i="33"/>
  <c r="GS42" i="33" s="1"/>
  <c r="HP42" i="33"/>
  <c r="HS42" i="33" s="1"/>
  <c r="CC42" i="33"/>
  <c r="CF42" i="33" s="1"/>
  <c r="IP42" i="33"/>
  <c r="IS42" i="33" s="1"/>
  <c r="JP42" i="33"/>
  <c r="JS42" i="33" s="1"/>
  <c r="KC42" i="33"/>
  <c r="KF42" i="33" s="1"/>
  <c r="LC42" i="33"/>
  <c r="LF42" i="33" s="1"/>
  <c r="DC42" i="33"/>
  <c r="DF42" i="33" s="1"/>
  <c r="GC42" i="33"/>
  <c r="GF42" i="33" s="1"/>
  <c r="AC42" i="33"/>
  <c r="AF42" i="33" s="1"/>
  <c r="BC42" i="33"/>
  <c r="BF42" i="33" s="1"/>
  <c r="LP42" i="33"/>
  <c r="LS42" i="33" s="1"/>
  <c r="BP42" i="33"/>
  <c r="BS42" i="33" s="1"/>
  <c r="EC42" i="33"/>
  <c r="EF42" i="33" s="1"/>
  <c r="DP42" i="33"/>
  <c r="DS42" i="33" s="1"/>
  <c r="FC42" i="33"/>
  <c r="FF42" i="33" s="1"/>
  <c r="EP42" i="33"/>
  <c r="ES42" i="33" s="1"/>
  <c r="P42" i="33"/>
  <c r="S42" i="33" s="1"/>
  <c r="AP42" i="33"/>
  <c r="AS42" i="33" s="1"/>
  <c r="IC42" i="33"/>
  <c r="IF42" i="33" s="1"/>
  <c r="FP42" i="33"/>
  <c r="FS42" i="33" s="1"/>
  <c r="KP42" i="33"/>
  <c r="KS42" i="33" s="1"/>
  <c r="JC42" i="33"/>
  <c r="JF42" i="33" s="1"/>
  <c r="HC42" i="33"/>
  <c r="HF42" i="33" s="1"/>
  <c r="AD48" i="33"/>
  <c r="AE48" i="33" s="1"/>
  <c r="JQ48" i="33"/>
  <c r="JR48" i="33" s="1"/>
  <c r="FD48" i="33"/>
  <c r="FE48" i="33" s="1"/>
  <c r="KI10" i="33"/>
  <c r="BV10" i="33"/>
  <c r="HV10" i="33"/>
  <c r="CI10" i="33"/>
  <c r="JV10" i="33"/>
  <c r="JI10" i="33"/>
  <c r="HI10" i="33"/>
  <c r="V10" i="33"/>
  <c r="GI10" i="33"/>
  <c r="EV10" i="33"/>
  <c r="I10" i="33"/>
  <c r="AI10" i="33"/>
  <c r="CV10" i="33"/>
  <c r="AV10" i="33"/>
  <c r="II10" i="33"/>
  <c r="IV10" i="33"/>
  <c r="BI10" i="33"/>
  <c r="FV10" i="33"/>
  <c r="EI10" i="33"/>
  <c r="LI10" i="33"/>
  <c r="DI10" i="33"/>
  <c r="LV10" i="33"/>
  <c r="GV10" i="33"/>
  <c r="FI10" i="33"/>
  <c r="KV10" i="33"/>
  <c r="DV10" i="33"/>
  <c r="CP21" i="33"/>
  <c r="CS21" i="33" s="1"/>
  <c r="BC21" i="33"/>
  <c r="BF21" i="33" s="1"/>
  <c r="BP21" i="33"/>
  <c r="BS21" i="33" s="1"/>
  <c r="CC21" i="33"/>
  <c r="CF21" i="33" s="1"/>
  <c r="LC21" i="33"/>
  <c r="LF21" i="33" s="1"/>
  <c r="FP21" i="33"/>
  <c r="FS21" i="33" s="1"/>
  <c r="HC21" i="33"/>
  <c r="HF21" i="33" s="1"/>
  <c r="DP21" i="33"/>
  <c r="DS21" i="33" s="1"/>
  <c r="AP21" i="33"/>
  <c r="AS21" i="33" s="1"/>
  <c r="FC21" i="33"/>
  <c r="FF21" i="33" s="1"/>
  <c r="EC21" i="33"/>
  <c r="EF21" i="33" s="1"/>
  <c r="GP21" i="33"/>
  <c r="GS21" i="33" s="1"/>
  <c r="DC21" i="33"/>
  <c r="DF21" i="33" s="1"/>
  <c r="KC21" i="33"/>
  <c r="KF21" i="33" s="1"/>
  <c r="JP21" i="33"/>
  <c r="JS21" i="33" s="1"/>
  <c r="HP21" i="33"/>
  <c r="HS21" i="33" s="1"/>
  <c r="P21" i="33"/>
  <c r="S21" i="33" s="1"/>
  <c r="AC21" i="33"/>
  <c r="AF21" i="33" s="1"/>
  <c r="IC21" i="33"/>
  <c r="IF21" i="33" s="1"/>
  <c r="EP21" i="33"/>
  <c r="ES21" i="33" s="1"/>
  <c r="LP21" i="33"/>
  <c r="LS21" i="33" s="1"/>
  <c r="GC21" i="33"/>
  <c r="GF21" i="33" s="1"/>
  <c r="MC21" i="33"/>
  <c r="MF21" i="33" s="1"/>
  <c r="KP21" i="33"/>
  <c r="KS21" i="33" s="1"/>
  <c r="JC21" i="33"/>
  <c r="JF21" i="33" s="1"/>
  <c r="IP21" i="33"/>
  <c r="IS21" i="33" s="1"/>
  <c r="V25" i="39"/>
  <c r="DV25" i="39"/>
  <c r="FI25" i="39"/>
  <c r="IV25" i="39"/>
  <c r="KV25" i="39"/>
  <c r="FV25" i="39"/>
  <c r="HV25" i="39"/>
  <c r="GV25" i="39"/>
  <c r="JI25" i="39"/>
  <c r="II25" i="39"/>
  <c r="HI25" i="39"/>
  <c r="EI25" i="39"/>
  <c r="CI25" i="39"/>
  <c r="BI25" i="39"/>
  <c r="AV25" i="39"/>
  <c r="BV25" i="39"/>
  <c r="JV25" i="39"/>
  <c r="GI25" i="39"/>
  <c r="KI25" i="39"/>
  <c r="EV25" i="39"/>
  <c r="LI25" i="39"/>
  <c r="LV25" i="39"/>
  <c r="I25" i="39"/>
  <c r="AI25" i="39"/>
  <c r="DI25" i="39"/>
  <c r="CV25" i="39"/>
  <c r="AC24" i="13"/>
  <c r="AB33" i="13"/>
  <c r="R5" i="13"/>
  <c r="AB23" i="13"/>
  <c r="AB28" i="13"/>
  <c r="R30" i="13"/>
  <c r="IQ51" i="33"/>
  <c r="IR51" i="33" s="1"/>
  <c r="LV43" i="33"/>
  <c r="KI43" i="33"/>
  <c r="II43" i="33"/>
  <c r="FI43" i="33"/>
  <c r="I43" i="33"/>
  <c r="DI43" i="33"/>
  <c r="IV43" i="33"/>
  <c r="BV43" i="33"/>
  <c r="GV43" i="33"/>
  <c r="EI43" i="33"/>
  <c r="V43" i="33"/>
  <c r="AI43" i="33"/>
  <c r="BI43" i="33"/>
  <c r="JV43" i="33"/>
  <c r="HV43" i="33"/>
  <c r="EV43" i="33"/>
  <c r="CV43" i="33"/>
  <c r="DV43" i="33"/>
  <c r="AV43" i="33"/>
  <c r="HI43" i="33"/>
  <c r="JI43" i="33"/>
  <c r="KV43" i="33"/>
  <c r="FV43" i="33"/>
  <c r="LI43" i="33"/>
  <c r="GI43" i="33"/>
  <c r="CI43" i="33"/>
  <c r="JD54" i="33"/>
  <c r="JE54" i="33" s="1"/>
  <c r="DD54" i="33"/>
  <c r="DE54" i="33" s="1"/>
  <c r="LX8" i="33"/>
  <c r="BK8" i="33"/>
  <c r="AX8" i="33"/>
  <c r="DK8" i="33"/>
  <c r="EX8" i="33"/>
  <c r="CK8" i="33"/>
  <c r="GX8" i="33"/>
  <c r="IK8" i="33"/>
  <c r="KK8" i="33"/>
  <c r="JK8" i="33"/>
  <c r="IX8" i="33"/>
  <c r="DX8" i="33"/>
  <c r="FK8" i="33"/>
  <c r="JX8" i="33"/>
  <c r="X8" i="33"/>
  <c r="FX8" i="33"/>
  <c r="HK8" i="33"/>
  <c r="HX8" i="33"/>
  <c r="EK8" i="33"/>
  <c r="AK8" i="33"/>
  <c r="BX8" i="33"/>
  <c r="GK8" i="33"/>
  <c r="KX8" i="33"/>
  <c r="CX8" i="33"/>
  <c r="K8" i="33"/>
  <c r="LK8" i="33"/>
  <c r="HC41" i="39"/>
  <c r="HF41" i="39" s="1"/>
  <c r="JP41" i="39"/>
  <c r="JS41" i="39" s="1"/>
  <c r="LC41" i="39"/>
  <c r="LF41" i="39" s="1"/>
  <c r="JC41" i="39"/>
  <c r="JF41" i="39" s="1"/>
  <c r="IP41" i="39"/>
  <c r="IS41" i="39" s="1"/>
  <c r="GP41" i="39"/>
  <c r="GS41" i="39" s="1"/>
  <c r="DC41" i="39"/>
  <c r="DF41" i="39" s="1"/>
  <c r="FP41" i="39"/>
  <c r="FS41" i="39" s="1"/>
  <c r="EP41" i="39"/>
  <c r="ES41" i="39" s="1"/>
  <c r="AP41" i="39"/>
  <c r="AS41" i="39" s="1"/>
  <c r="BC41" i="39"/>
  <c r="BF41" i="39" s="1"/>
  <c r="P41" i="39"/>
  <c r="S41" i="39" s="1"/>
  <c r="DP41" i="39"/>
  <c r="DS41" i="39" s="1"/>
  <c r="KC41" i="39"/>
  <c r="KF41" i="39" s="1"/>
  <c r="BP41" i="39"/>
  <c r="BS41" i="39" s="1"/>
  <c r="KP41" i="39"/>
  <c r="KS41" i="39" s="1"/>
  <c r="CC41" i="39"/>
  <c r="CF41" i="39" s="1"/>
  <c r="LP41" i="39"/>
  <c r="LS41" i="39" s="1"/>
  <c r="AC41" i="39"/>
  <c r="AF41" i="39" s="1"/>
  <c r="MC41" i="39"/>
  <c r="MF41" i="39" s="1"/>
  <c r="GC41" i="39"/>
  <c r="GF41" i="39" s="1"/>
  <c r="CP41" i="39"/>
  <c r="CS41" i="39" s="1"/>
  <c r="HP41" i="39"/>
  <c r="HS41" i="39" s="1"/>
  <c r="IC41" i="39"/>
  <c r="IF41" i="39" s="1"/>
  <c r="EC41" i="39"/>
  <c r="EF41" i="39" s="1"/>
  <c r="FC41" i="39"/>
  <c r="FF41" i="39" s="1"/>
  <c r="CV18" i="33"/>
  <c r="V18" i="33"/>
  <c r="AV18" i="33"/>
  <c r="DI18" i="33"/>
  <c r="I18" i="33"/>
  <c r="EV18" i="33"/>
  <c r="BI18" i="33"/>
  <c r="CI18" i="33"/>
  <c r="AI18" i="33"/>
  <c r="FV18" i="33"/>
  <c r="JV18" i="33"/>
  <c r="HI18" i="33"/>
  <c r="LV18" i="33"/>
  <c r="GI18" i="33"/>
  <c r="HV18" i="33"/>
  <c r="DV18" i="33"/>
  <c r="JI18" i="33"/>
  <c r="GV18" i="33"/>
  <c r="BV18" i="33"/>
  <c r="KV18" i="33"/>
  <c r="EI18" i="33"/>
  <c r="II18" i="33"/>
  <c r="FI18" i="33"/>
  <c r="LI18" i="33"/>
  <c r="KI18" i="33"/>
  <c r="IV18" i="33"/>
  <c r="HD54" i="33"/>
  <c r="HE54" i="33" s="1"/>
  <c r="LD54" i="33"/>
  <c r="LE54" i="33" s="1"/>
  <c r="ED54" i="33"/>
  <c r="EE54" i="33" s="1"/>
  <c r="DD51" i="33"/>
  <c r="DE51" i="33" s="1"/>
  <c r="CD51" i="33"/>
  <c r="CE51" i="33" s="1"/>
  <c r="ID51" i="33"/>
  <c r="IE51" i="33" s="1"/>
  <c r="EC46" i="33"/>
  <c r="EF46" i="33" s="1"/>
  <c r="FC46" i="33"/>
  <c r="FF46" i="33" s="1"/>
  <c r="KP46" i="33"/>
  <c r="KS46" i="33" s="1"/>
  <c r="KC46" i="33"/>
  <c r="KF46" i="33" s="1"/>
  <c r="EP46" i="33"/>
  <c r="ES46" i="33" s="1"/>
  <c r="CP46" i="33"/>
  <c r="CS46" i="33" s="1"/>
  <c r="MC46" i="33"/>
  <c r="MF46" i="33" s="1"/>
  <c r="JP46" i="33"/>
  <c r="JS46" i="33" s="1"/>
  <c r="JC46" i="33"/>
  <c r="JF46" i="33" s="1"/>
  <c r="DP46" i="33"/>
  <c r="DS46" i="33" s="1"/>
  <c r="AC46" i="33"/>
  <c r="AF46" i="33" s="1"/>
  <c r="IP46" i="33"/>
  <c r="IS46" i="33" s="1"/>
  <c r="HP46" i="33"/>
  <c r="HS46" i="33" s="1"/>
  <c r="CC46" i="33"/>
  <c r="CF46" i="33" s="1"/>
  <c r="LP46" i="33"/>
  <c r="LS46" i="33" s="1"/>
  <c r="HC46" i="33"/>
  <c r="HF46" i="33" s="1"/>
  <c r="IC46" i="33"/>
  <c r="IF46" i="33" s="1"/>
  <c r="BC46" i="33"/>
  <c r="BF46" i="33" s="1"/>
  <c r="GP46" i="33"/>
  <c r="GS46" i="33" s="1"/>
  <c r="AP46" i="33"/>
  <c r="AS46" i="33" s="1"/>
  <c r="BP46" i="33"/>
  <c r="BS46" i="33" s="1"/>
  <c r="GC46" i="33"/>
  <c r="GF46" i="33" s="1"/>
  <c r="DC46" i="33"/>
  <c r="DF46" i="33" s="1"/>
  <c r="FP46" i="33"/>
  <c r="FS46" i="33" s="1"/>
  <c r="P46" i="33"/>
  <c r="S46" i="33" s="1"/>
  <c r="LC46" i="33"/>
  <c r="LF46" i="33" s="1"/>
  <c r="R6" i="12"/>
  <c r="EV27" i="39"/>
  <c r="AV27" i="39"/>
  <c r="IV27" i="39"/>
  <c r="HI27" i="39"/>
  <c r="JI27" i="39"/>
  <c r="EI27" i="39"/>
  <c r="DI27" i="39"/>
  <c r="CI27" i="39"/>
  <c r="GV27" i="39"/>
  <c r="BI27" i="39"/>
  <c r="JV27" i="39"/>
  <c r="II27" i="39"/>
  <c r="FI27" i="39"/>
  <c r="FV27" i="39"/>
  <c r="I27" i="39"/>
  <c r="V27" i="39"/>
  <c r="LV27" i="39"/>
  <c r="AI27" i="39"/>
  <c r="LI27" i="39"/>
  <c r="CV27" i="39"/>
  <c r="DV27" i="39"/>
  <c r="GI27" i="39"/>
  <c r="HV27" i="39"/>
  <c r="KV27" i="39"/>
  <c r="BV27" i="39"/>
  <c r="KI27" i="39"/>
  <c r="AB33" i="12"/>
  <c r="AC24" i="12"/>
  <c r="H8" i="13"/>
  <c r="I8" i="13"/>
  <c r="AB35" i="14"/>
  <c r="AC25" i="14"/>
  <c r="R7" i="14"/>
  <c r="II41" i="33"/>
  <c r="CV41" i="33"/>
  <c r="V41" i="33"/>
  <c r="IV41" i="33"/>
  <c r="DI41" i="33"/>
  <c r="HI41" i="33"/>
  <c r="GV41" i="33"/>
  <c r="EV41" i="33"/>
  <c r="AI41" i="33"/>
  <c r="LI41" i="33"/>
  <c r="JI41" i="33"/>
  <c r="KV41" i="33"/>
  <c r="CI41" i="33"/>
  <c r="I41" i="33"/>
  <c r="BI41" i="33"/>
  <c r="KI41" i="33"/>
  <c r="JV41" i="33"/>
  <c r="FI41" i="33"/>
  <c r="BV41" i="33"/>
  <c r="FV41" i="33"/>
  <c r="GI41" i="33"/>
  <c r="DV41" i="33"/>
  <c r="HV41" i="33"/>
  <c r="AV41" i="33"/>
  <c r="LV41" i="33"/>
  <c r="EI41" i="33"/>
  <c r="AA18" i="14"/>
  <c r="AA23" i="14"/>
  <c r="R18" i="14"/>
  <c r="R28" i="14"/>
  <c r="AB20" i="14"/>
  <c r="AA29" i="14"/>
  <c r="DI8" i="33"/>
  <c r="CV8" i="33"/>
  <c r="BV8" i="33"/>
  <c r="CI8" i="33"/>
  <c r="LV8" i="33"/>
  <c r="V8" i="33"/>
  <c r="II8" i="33"/>
  <c r="IV8" i="33"/>
  <c r="DV8" i="33"/>
  <c r="FI8" i="33"/>
  <c r="JI8" i="33"/>
  <c r="EV8" i="33"/>
  <c r="AI8" i="33"/>
  <c r="FV8" i="33"/>
  <c r="EI8" i="33"/>
  <c r="AV8" i="33"/>
  <c r="GI8" i="33"/>
  <c r="HV8" i="33"/>
  <c r="LI8" i="33"/>
  <c r="BI8" i="33"/>
  <c r="JV8" i="33"/>
  <c r="KI8" i="33"/>
  <c r="I8" i="33"/>
  <c r="KV8" i="33"/>
  <c r="GV8" i="33"/>
  <c r="HI8" i="33"/>
  <c r="I7" i="11"/>
  <c r="H7" i="11"/>
  <c r="LP29" i="39"/>
  <c r="LS29" i="39" s="1"/>
  <c r="BP29" i="39"/>
  <c r="BS29" i="39" s="1"/>
  <c r="JC29" i="39"/>
  <c r="JF29" i="39" s="1"/>
  <c r="KP29" i="39"/>
  <c r="KS29" i="39" s="1"/>
  <c r="AC29" i="39"/>
  <c r="AF29" i="39" s="1"/>
  <c r="LC29" i="39"/>
  <c r="LF29" i="39" s="1"/>
  <c r="DP29" i="39"/>
  <c r="DS29" i="39" s="1"/>
  <c r="HP29" i="39"/>
  <c r="HS29" i="39" s="1"/>
  <c r="CC29" i="39"/>
  <c r="CF29" i="39" s="1"/>
  <c r="KC29" i="39"/>
  <c r="KF29" i="39" s="1"/>
  <c r="CP29" i="39"/>
  <c r="CS29" i="39" s="1"/>
  <c r="FC29" i="39"/>
  <c r="FF29" i="39" s="1"/>
  <c r="BC29" i="39"/>
  <c r="BF29" i="39" s="1"/>
  <c r="FP29" i="39"/>
  <c r="FS29" i="39" s="1"/>
  <c r="DC29" i="39"/>
  <c r="DF29" i="39" s="1"/>
  <c r="JP29" i="39"/>
  <c r="JS29" i="39" s="1"/>
  <c r="GC29" i="39"/>
  <c r="GF29" i="39" s="1"/>
  <c r="MC29" i="39"/>
  <c r="MF29" i="39" s="1"/>
  <c r="EC29" i="39"/>
  <c r="EF29" i="39" s="1"/>
  <c r="P29" i="39"/>
  <c r="S29" i="39" s="1"/>
  <c r="GP29" i="39"/>
  <c r="GS29" i="39" s="1"/>
  <c r="EP29" i="39"/>
  <c r="ES29" i="39" s="1"/>
  <c r="HC29" i="39"/>
  <c r="HF29" i="39" s="1"/>
  <c r="IC29" i="39"/>
  <c r="IF29" i="39" s="1"/>
  <c r="AP29" i="39"/>
  <c r="AS29" i="39" s="1"/>
  <c r="IP29" i="39"/>
  <c r="IS29" i="39" s="1"/>
  <c r="I9" i="12"/>
  <c r="H9" i="12"/>
  <c r="GX44" i="33"/>
  <c r="FX44" i="33"/>
  <c r="KX44" i="33"/>
  <c r="HK44" i="33"/>
  <c r="HX44" i="33"/>
  <c r="BK44" i="33"/>
  <c r="AX44" i="33"/>
  <c r="IX44" i="33"/>
  <c r="FK44" i="33"/>
  <c r="DX44" i="33"/>
  <c r="LK44" i="33"/>
  <c r="LX44" i="33"/>
  <c r="IK44" i="33"/>
  <c r="CK44" i="33"/>
  <c r="BX44" i="33"/>
  <c r="EX44" i="33"/>
  <c r="JX44" i="33"/>
  <c r="K44" i="33"/>
  <c r="CX44" i="33"/>
  <c r="KK44" i="33"/>
  <c r="GK44" i="33"/>
  <c r="X44" i="33"/>
  <c r="EK44" i="33"/>
  <c r="AK44" i="33"/>
  <c r="DK44" i="33"/>
  <c r="JK44" i="33"/>
  <c r="AV9" i="39"/>
  <c r="LV9" i="39"/>
  <c r="CV9" i="39"/>
  <c r="AI9" i="39"/>
  <c r="EI9" i="39"/>
  <c r="CI9" i="39"/>
  <c r="GV9" i="39"/>
  <c r="BI9" i="39"/>
  <c r="V9" i="39"/>
  <c r="KV9" i="39"/>
  <c r="FI9" i="39"/>
  <c r="DI9" i="39"/>
  <c r="EV9" i="39"/>
  <c r="IV9" i="39"/>
  <c r="DV9" i="39"/>
  <c r="I9" i="39"/>
  <c r="JV9" i="39"/>
  <c r="LI9" i="39"/>
  <c r="II9" i="39"/>
  <c r="BV9" i="39"/>
  <c r="KI9" i="39"/>
  <c r="JI9" i="39"/>
  <c r="FV9" i="39"/>
  <c r="HV9" i="39"/>
  <c r="HI9" i="39"/>
  <c r="GI9" i="39"/>
  <c r="BQ50" i="33"/>
  <c r="BR50" i="33" s="1"/>
  <c r="AQ50" i="33"/>
  <c r="AR50" i="33" s="1"/>
  <c r="BD50" i="33"/>
  <c r="BE50" i="33" s="1"/>
  <c r="R4" i="8"/>
  <c r="AC24" i="8"/>
  <c r="AB33" i="8"/>
  <c r="DK27" i="39"/>
  <c r="GX27" i="39"/>
  <c r="AX27" i="39"/>
  <c r="LX27" i="39"/>
  <c r="LK27" i="39"/>
  <c r="IX27" i="39"/>
  <c r="JK27" i="39"/>
  <c r="FX27" i="39"/>
  <c r="KX27" i="39"/>
  <c r="BK27" i="39"/>
  <c r="FK27" i="39"/>
  <c r="AK27" i="39"/>
  <c r="X27" i="39"/>
  <c r="EX27" i="39"/>
  <c r="KK27" i="39"/>
  <c r="DX27" i="39"/>
  <c r="HK27" i="39"/>
  <c r="JX27" i="39"/>
  <c r="BX27" i="39"/>
  <c r="K27" i="39"/>
  <c r="CK27" i="39"/>
  <c r="IK27" i="39"/>
  <c r="CX27" i="39"/>
  <c r="GK27" i="39"/>
  <c r="HX27" i="39"/>
  <c r="EK27" i="39"/>
  <c r="HQ53" i="33"/>
  <c r="HR53" i="33" s="1"/>
  <c r="ID53" i="33"/>
  <c r="IE53" i="33" s="1"/>
  <c r="GD53" i="33"/>
  <c r="GE53" i="33" s="1"/>
  <c r="BQ55" i="33"/>
  <c r="BR55" i="33" s="1"/>
  <c r="BD55" i="33"/>
  <c r="BE55" i="33" s="1"/>
  <c r="GQ55" i="33"/>
  <c r="GR55" i="33" s="1"/>
  <c r="IQ55" i="33"/>
  <c r="IR55" i="33" s="1"/>
  <c r="AC25" i="11"/>
  <c r="AB35" i="11"/>
  <c r="R28" i="11"/>
  <c r="R6" i="11"/>
  <c r="JI21" i="39"/>
  <c r="AV21" i="39"/>
  <c r="KV21" i="39"/>
  <c r="LI21" i="39"/>
  <c r="FI21" i="39"/>
  <c r="FV21" i="39"/>
  <c r="KI21" i="39"/>
  <c r="CI21" i="39"/>
  <c r="DI21" i="39"/>
  <c r="IV21" i="39"/>
  <c r="AI21" i="39"/>
  <c r="I21" i="39"/>
  <c r="II21" i="39"/>
  <c r="DV21" i="39"/>
  <c r="HV21" i="39"/>
  <c r="EV21" i="39"/>
  <c r="GV21" i="39"/>
  <c r="EI21" i="39"/>
  <c r="CV21" i="39"/>
  <c r="LV21" i="39"/>
  <c r="BI21" i="39"/>
  <c r="GI21" i="39"/>
  <c r="HI21" i="39"/>
  <c r="JV21" i="39"/>
  <c r="BV21" i="39"/>
  <c r="V21" i="39"/>
  <c r="LK36" i="39"/>
  <c r="DK36" i="39"/>
  <c r="KK36" i="39"/>
  <c r="JX36" i="39"/>
  <c r="EX36" i="39"/>
  <c r="GX36" i="39"/>
  <c r="FX36" i="39"/>
  <c r="KX36" i="39"/>
  <c r="CX36" i="39"/>
  <c r="BX36" i="39"/>
  <c r="JK36" i="39"/>
  <c r="BK36" i="39"/>
  <c r="GK36" i="39"/>
  <c r="LX36" i="39"/>
  <c r="HK36" i="39"/>
  <c r="IX36" i="39"/>
  <c r="FK36" i="39"/>
  <c r="CK36" i="39"/>
  <c r="AX36" i="39"/>
  <c r="DX36" i="39"/>
  <c r="AK36" i="39"/>
  <c r="EK36" i="39"/>
  <c r="K36" i="39"/>
  <c r="IK36" i="39"/>
  <c r="HX36" i="39"/>
  <c r="X36" i="39"/>
  <c r="LO67" i="33"/>
  <c r="LQ65" i="33"/>
  <c r="LR65" i="33" s="1"/>
  <c r="DO67" i="33"/>
  <c r="DQ65" i="33"/>
  <c r="DR65" i="33" s="1"/>
  <c r="IQ65" i="33"/>
  <c r="IR65" i="33" s="1"/>
  <c r="IO67" i="33"/>
  <c r="FD52" i="33"/>
  <c r="FE52" i="33" s="1"/>
  <c r="JD52" i="33"/>
  <c r="JE52" i="33" s="1"/>
  <c r="DQ52" i="33"/>
  <c r="DR52" i="33" s="1"/>
  <c r="FX6" i="33"/>
  <c r="FK6" i="33"/>
  <c r="CX6" i="33"/>
  <c r="GX6" i="33"/>
  <c r="AX6" i="33"/>
  <c r="HK6" i="33"/>
  <c r="AK6" i="33"/>
  <c r="LX6" i="33"/>
  <c r="X6" i="33"/>
  <c r="BX6" i="33"/>
  <c r="K6" i="33"/>
  <c r="IK6" i="33"/>
  <c r="DX6" i="33"/>
  <c r="JX6" i="33"/>
  <c r="LK6" i="33"/>
  <c r="EX6" i="33"/>
  <c r="CK6" i="33"/>
  <c r="GK6" i="33"/>
  <c r="EK6" i="33"/>
  <c r="JK6" i="33"/>
  <c r="KK6" i="33"/>
  <c r="BK6" i="33"/>
  <c r="DK6" i="33"/>
  <c r="IX6" i="33"/>
  <c r="HX6" i="33"/>
  <c r="KX6" i="33"/>
  <c r="LD49" i="33"/>
  <c r="LE49" i="33" s="1"/>
  <c r="CD49" i="33"/>
  <c r="CE49" i="33" s="1"/>
  <c r="JQ49" i="33"/>
  <c r="JR49" i="33" s="1"/>
  <c r="LI13" i="33"/>
  <c r="LV13" i="33"/>
  <c r="GI13" i="33"/>
  <c r="DI13" i="33"/>
  <c r="BV13" i="33"/>
  <c r="IV13" i="33"/>
  <c r="JI13" i="33"/>
  <c r="FV13" i="33"/>
  <c r="CV13" i="33"/>
  <c r="EV13" i="33"/>
  <c r="II13" i="33"/>
  <c r="KV13" i="33"/>
  <c r="EI13" i="33"/>
  <c r="V13" i="33"/>
  <c r="AV13" i="33"/>
  <c r="KI13" i="33"/>
  <c r="CI13" i="33"/>
  <c r="HI13" i="33"/>
  <c r="JV13" i="33"/>
  <c r="DV13" i="33"/>
  <c r="GV13" i="33"/>
  <c r="I13" i="33"/>
  <c r="HV13" i="33"/>
  <c r="AI13" i="33"/>
  <c r="BI13" i="33"/>
  <c r="FI13" i="33"/>
  <c r="AA24" i="10"/>
  <c r="AA19" i="10"/>
  <c r="R33" i="10"/>
  <c r="JC6" i="33"/>
  <c r="JF6" i="33" s="1"/>
  <c r="CC6" i="33"/>
  <c r="CF6" i="33" s="1"/>
  <c r="AP6" i="33"/>
  <c r="AS6" i="33" s="1"/>
  <c r="DC6" i="33"/>
  <c r="DF6" i="33" s="1"/>
  <c r="CP6" i="33"/>
  <c r="CS6" i="33" s="1"/>
  <c r="KP6" i="33"/>
  <c r="KS6" i="33" s="1"/>
  <c r="IC6" i="33"/>
  <c r="IF6" i="33" s="1"/>
  <c r="BP6" i="33"/>
  <c r="BS6" i="33" s="1"/>
  <c r="FC6" i="33"/>
  <c r="FF6" i="33" s="1"/>
  <c r="P6" i="33"/>
  <c r="S6" i="33" s="1"/>
  <c r="HP6" i="33"/>
  <c r="HS6" i="33" s="1"/>
  <c r="LP6" i="33"/>
  <c r="LS6" i="33" s="1"/>
  <c r="GP6" i="33"/>
  <c r="GS6" i="33" s="1"/>
  <c r="IP6" i="33"/>
  <c r="IS6" i="33" s="1"/>
  <c r="JP6" i="33"/>
  <c r="JS6" i="33" s="1"/>
  <c r="BC6" i="33"/>
  <c r="BF6" i="33" s="1"/>
  <c r="FP6" i="33"/>
  <c r="FS6" i="33" s="1"/>
  <c r="MC6" i="33"/>
  <c r="MF6" i="33" s="1"/>
  <c r="EC6" i="33"/>
  <c r="EF6" i="33" s="1"/>
  <c r="GC6" i="33"/>
  <c r="GF6" i="33" s="1"/>
  <c r="KC6" i="33"/>
  <c r="KF6" i="33" s="1"/>
  <c r="AC6" i="33"/>
  <c r="AF6" i="33" s="1"/>
  <c r="LC6" i="33"/>
  <c r="LF6" i="33" s="1"/>
  <c r="HC6" i="33"/>
  <c r="HF6" i="33" s="1"/>
  <c r="DP6" i="33"/>
  <c r="DS6" i="33" s="1"/>
  <c r="LP38" i="33"/>
  <c r="LS38" i="33" s="1"/>
  <c r="FK16" i="33"/>
  <c r="BK16" i="33"/>
  <c r="HX16" i="33"/>
  <c r="KX16" i="33"/>
  <c r="CK16" i="33"/>
  <c r="IK16" i="33"/>
  <c r="X16" i="33"/>
  <c r="BX16" i="33"/>
  <c r="AX16" i="33"/>
  <c r="AK16" i="33"/>
  <c r="GK16" i="33"/>
  <c r="DK16" i="33"/>
  <c r="CX16" i="33"/>
  <c r="HK16" i="33"/>
  <c r="KK16" i="33"/>
  <c r="DX16" i="33"/>
  <c r="K16" i="33"/>
  <c r="LX16" i="33"/>
  <c r="LK16" i="33"/>
  <c r="IX16" i="33"/>
  <c r="JK16" i="33"/>
  <c r="GX16" i="33"/>
  <c r="FX16" i="33"/>
  <c r="EK16" i="33"/>
  <c r="EX16" i="33"/>
  <c r="JX16" i="33"/>
  <c r="H4" i="12"/>
  <c r="M10" i="12"/>
  <c r="I4" i="12"/>
  <c r="I5" i="14"/>
  <c r="H5" i="14"/>
  <c r="BD48" i="33"/>
  <c r="BE48" i="33" s="1"/>
  <c r="BQ48" i="33"/>
  <c r="BR48" i="33" s="1"/>
  <c r="LD48" i="33"/>
  <c r="LE48" i="33" s="1"/>
  <c r="V36" i="39"/>
  <c r="KI36" i="39"/>
  <c r="JI36" i="39"/>
  <c r="I36" i="39"/>
  <c r="HV36" i="39"/>
  <c r="LI36" i="39"/>
  <c r="DV36" i="39"/>
  <c r="FV36" i="39"/>
  <c r="EI36" i="39"/>
  <c r="AI36" i="39"/>
  <c r="GI36" i="39"/>
  <c r="JV36" i="39"/>
  <c r="LV36" i="39"/>
  <c r="EV36" i="39"/>
  <c r="FI36" i="39"/>
  <c r="BV36" i="39"/>
  <c r="CV36" i="39"/>
  <c r="HI36" i="39"/>
  <c r="KV36" i="39"/>
  <c r="AV36" i="39"/>
  <c r="IV36" i="39"/>
  <c r="DI36" i="39"/>
  <c r="BI36" i="39"/>
  <c r="GV36" i="39"/>
  <c r="CI36" i="39"/>
  <c r="II36" i="39"/>
  <c r="DP43" i="33"/>
  <c r="DS43" i="33" s="1"/>
  <c r="JP43" i="33"/>
  <c r="JS43" i="33" s="1"/>
  <c r="GP43" i="33"/>
  <c r="GS43" i="33" s="1"/>
  <c r="DC43" i="33"/>
  <c r="DF43" i="33" s="1"/>
  <c r="MC43" i="33"/>
  <c r="MF43" i="33" s="1"/>
  <c r="KC43" i="33"/>
  <c r="KF43" i="33" s="1"/>
  <c r="HC43" i="33"/>
  <c r="HF43" i="33" s="1"/>
  <c r="FP43" i="33"/>
  <c r="FS43" i="33" s="1"/>
  <c r="CC43" i="33"/>
  <c r="CF43" i="33" s="1"/>
  <c r="FC43" i="33"/>
  <c r="FF43" i="33" s="1"/>
  <c r="LC43" i="33"/>
  <c r="LF43" i="33" s="1"/>
  <c r="LP43" i="33"/>
  <c r="LS43" i="33" s="1"/>
  <c r="IC43" i="33"/>
  <c r="IF43" i="33" s="1"/>
  <c r="CP43" i="33"/>
  <c r="CS43" i="33" s="1"/>
  <c r="IP43" i="33"/>
  <c r="IS43" i="33" s="1"/>
  <c r="BP43" i="33"/>
  <c r="BS43" i="33" s="1"/>
  <c r="AC43" i="33"/>
  <c r="AF43" i="33" s="1"/>
  <c r="JC43" i="33"/>
  <c r="JF43" i="33" s="1"/>
  <c r="HP43" i="33"/>
  <c r="HS43" i="33" s="1"/>
  <c r="P43" i="33"/>
  <c r="S43" i="33" s="1"/>
  <c r="KP43" i="33"/>
  <c r="KS43" i="33" s="1"/>
  <c r="GC43" i="33"/>
  <c r="GF43" i="33" s="1"/>
  <c r="BC43" i="33"/>
  <c r="BF43" i="33" s="1"/>
  <c r="EC43" i="33"/>
  <c r="EF43" i="33" s="1"/>
  <c r="EP43" i="33"/>
  <c r="ES43" i="33" s="1"/>
  <c r="AP43" i="33"/>
  <c r="AS43" i="33" s="1"/>
  <c r="DP21" i="39"/>
  <c r="DS21" i="39" s="1"/>
  <c r="DC21" i="39"/>
  <c r="DF21" i="39" s="1"/>
  <c r="KC21" i="39"/>
  <c r="KF21" i="39" s="1"/>
  <c r="JP21" i="39"/>
  <c r="JS21" i="39" s="1"/>
  <c r="BP21" i="39"/>
  <c r="BS21" i="39" s="1"/>
  <c r="GP21" i="39"/>
  <c r="GS21" i="39" s="1"/>
  <c r="HC21" i="39"/>
  <c r="HF21" i="39" s="1"/>
  <c r="IC21" i="39"/>
  <c r="IF21" i="39" s="1"/>
  <c r="HP21" i="39"/>
  <c r="HS21" i="39" s="1"/>
  <c r="FP21" i="39"/>
  <c r="FS21" i="39" s="1"/>
  <c r="CP21" i="39"/>
  <c r="CS21" i="39" s="1"/>
  <c r="AP21" i="39"/>
  <c r="AS21" i="39" s="1"/>
  <c r="BC21" i="39"/>
  <c r="BF21" i="39" s="1"/>
  <c r="KP21" i="39"/>
  <c r="KS21" i="39" s="1"/>
  <c r="EC21" i="39"/>
  <c r="EF21" i="39" s="1"/>
  <c r="P21" i="39"/>
  <c r="S21" i="39" s="1"/>
  <c r="EP21" i="39"/>
  <c r="ES21" i="39" s="1"/>
  <c r="CC21" i="39"/>
  <c r="CF21" i="39" s="1"/>
  <c r="AC21" i="39"/>
  <c r="AF21" i="39" s="1"/>
  <c r="LP21" i="39"/>
  <c r="LS21" i="39" s="1"/>
  <c r="GC21" i="39"/>
  <c r="GF21" i="39" s="1"/>
  <c r="IP21" i="39"/>
  <c r="IS21" i="39" s="1"/>
  <c r="MC21" i="39"/>
  <c r="MF21" i="39" s="1"/>
  <c r="JC21" i="39"/>
  <c r="JF21" i="39" s="1"/>
  <c r="LC21" i="39"/>
  <c r="LF21" i="39" s="1"/>
  <c r="FC21" i="39"/>
  <c r="FF21" i="39" s="1"/>
  <c r="DK25" i="39"/>
  <c r="FK25" i="39"/>
  <c r="FX25" i="39"/>
  <c r="HX25" i="39"/>
  <c r="AX25" i="39"/>
  <c r="JX25" i="39"/>
  <c r="K25" i="39"/>
  <c r="KX25" i="39"/>
  <c r="IK25" i="39"/>
  <c r="X25" i="39"/>
  <c r="AK25" i="39"/>
  <c r="GX25" i="39"/>
  <c r="HK25" i="39"/>
  <c r="LX25" i="39"/>
  <c r="IX25" i="39"/>
  <c r="EX25" i="39"/>
  <c r="LK25" i="39"/>
  <c r="GK25" i="39"/>
  <c r="CX25" i="39"/>
  <c r="EK25" i="39"/>
  <c r="BX25" i="39"/>
  <c r="KK25" i="39"/>
  <c r="JK25" i="39"/>
  <c r="CK25" i="39"/>
  <c r="BK25" i="39"/>
  <c r="DX25" i="39"/>
  <c r="CI34" i="39"/>
  <c r="I34" i="39"/>
  <c r="BI34" i="39"/>
  <c r="CV34" i="39"/>
  <c r="FV34" i="39"/>
  <c r="JI34" i="39"/>
  <c r="EV34" i="39"/>
  <c r="KI34" i="39"/>
  <c r="AV34" i="39"/>
  <c r="LV34" i="39"/>
  <c r="JV34" i="39"/>
  <c r="LI34" i="39"/>
  <c r="II34" i="39"/>
  <c r="BV34" i="39"/>
  <c r="DI34" i="39"/>
  <c r="KV34" i="39"/>
  <c r="HI34" i="39"/>
  <c r="FI34" i="39"/>
  <c r="GI34" i="39"/>
  <c r="HV34" i="39"/>
  <c r="AI34" i="39"/>
  <c r="DV34" i="39"/>
  <c r="GV34" i="39"/>
  <c r="IV34" i="39"/>
  <c r="V34" i="39"/>
  <c r="EI34" i="39"/>
  <c r="R7" i="13"/>
  <c r="AA28" i="13"/>
  <c r="AB18" i="13"/>
  <c r="AB30" i="13"/>
  <c r="AB25" i="13"/>
  <c r="AA23" i="13"/>
  <c r="AA18" i="13"/>
  <c r="DQ54" i="33"/>
  <c r="DR54" i="33" s="1"/>
  <c r="AB30" i="14"/>
  <c r="AB25" i="14"/>
  <c r="MC16" i="39"/>
  <c r="MF16" i="39" s="1"/>
  <c r="JP16" i="39"/>
  <c r="JS16" i="39" s="1"/>
  <c r="AC16" i="39"/>
  <c r="AF16" i="39" s="1"/>
  <c r="IC16" i="39"/>
  <c r="IF16" i="39" s="1"/>
  <c r="EP16" i="39"/>
  <c r="ES16" i="39" s="1"/>
  <c r="IP16" i="39"/>
  <c r="IS16" i="39" s="1"/>
  <c r="KP16" i="39"/>
  <c r="KS16" i="39" s="1"/>
  <c r="KC16" i="39"/>
  <c r="KF16" i="39" s="1"/>
  <c r="FC16" i="39"/>
  <c r="FF16" i="39" s="1"/>
  <c r="CC16" i="39"/>
  <c r="CF16" i="39" s="1"/>
  <c r="LP16" i="39"/>
  <c r="LS16" i="39" s="1"/>
  <c r="AP16" i="39"/>
  <c r="AS16" i="39" s="1"/>
  <c r="DP16" i="39"/>
  <c r="DS16" i="39" s="1"/>
  <c r="DC16" i="39"/>
  <c r="DF16" i="39" s="1"/>
  <c r="GP16" i="39"/>
  <c r="GS16" i="39" s="1"/>
  <c r="HP16" i="39"/>
  <c r="HS16" i="39" s="1"/>
  <c r="GC16" i="39"/>
  <c r="GF16" i="39" s="1"/>
  <c r="BC16" i="39"/>
  <c r="BF16" i="39" s="1"/>
  <c r="FP16" i="39"/>
  <c r="FS16" i="39" s="1"/>
  <c r="LC16" i="39"/>
  <c r="LF16" i="39" s="1"/>
  <c r="CP16" i="39"/>
  <c r="CS16" i="39" s="1"/>
  <c r="JC16" i="39"/>
  <c r="JF16" i="39" s="1"/>
  <c r="HC16" i="39"/>
  <c r="HF16" i="39" s="1"/>
  <c r="EC16" i="39"/>
  <c r="EF16" i="39" s="1"/>
  <c r="BP16" i="39"/>
  <c r="BS16" i="39" s="1"/>
  <c r="P16" i="39"/>
  <c r="S16" i="39" s="1"/>
  <c r="DQ51" i="33"/>
  <c r="DR51" i="33" s="1"/>
  <c r="CI27" i="33"/>
  <c r="V27" i="33"/>
  <c r="GV27" i="33"/>
  <c r="I27" i="33"/>
  <c r="AV27" i="33"/>
  <c r="CV27" i="33"/>
  <c r="FI27" i="33"/>
  <c r="BI27" i="33"/>
  <c r="HV27" i="33"/>
  <c r="LV27" i="33"/>
  <c r="HI27" i="33"/>
  <c r="EI27" i="33"/>
  <c r="BV27" i="33"/>
  <c r="AI27" i="33"/>
  <c r="KV27" i="33"/>
  <c r="FV27" i="33"/>
  <c r="KI27" i="33"/>
  <c r="II27" i="33"/>
  <c r="DV27" i="33"/>
  <c r="LI27" i="33"/>
  <c r="JI27" i="33"/>
  <c r="GI27" i="33"/>
  <c r="EV27" i="33"/>
  <c r="DI27" i="33"/>
  <c r="JV27" i="33"/>
  <c r="IV27" i="33"/>
  <c r="CD54" i="33"/>
  <c r="CE54" i="33" s="1"/>
  <c r="FD51" i="33"/>
  <c r="FE51" i="33" s="1"/>
  <c r="AP41" i="33"/>
  <c r="AS41" i="33" s="1"/>
  <c r="DC41" i="33"/>
  <c r="DF41" i="33" s="1"/>
  <c r="BC41" i="33"/>
  <c r="BF41" i="33" s="1"/>
  <c r="GC41" i="33"/>
  <c r="GF41" i="33" s="1"/>
  <c r="EC41" i="33"/>
  <c r="EF41" i="33" s="1"/>
  <c r="P41" i="33"/>
  <c r="S41" i="33" s="1"/>
  <c r="JC41" i="33"/>
  <c r="JF41" i="33" s="1"/>
  <c r="FC41" i="33"/>
  <c r="FF41" i="33" s="1"/>
  <c r="CC41" i="33"/>
  <c r="CF41" i="33" s="1"/>
  <c r="IC41" i="33"/>
  <c r="IF41" i="33" s="1"/>
  <c r="DP41" i="33"/>
  <c r="DS41" i="33" s="1"/>
  <c r="KP41" i="33"/>
  <c r="KS41" i="33" s="1"/>
  <c r="EP41" i="33"/>
  <c r="ES41" i="33" s="1"/>
  <c r="JP41" i="33"/>
  <c r="JS41" i="33" s="1"/>
  <c r="KC41" i="33"/>
  <c r="KF41" i="33" s="1"/>
  <c r="FP41" i="33"/>
  <c r="FS41" i="33" s="1"/>
  <c r="CP41" i="33"/>
  <c r="CS41" i="33" s="1"/>
  <c r="BP41" i="33"/>
  <c r="BS41" i="33" s="1"/>
  <c r="IP41" i="33"/>
  <c r="IS41" i="33" s="1"/>
  <c r="LP41" i="33"/>
  <c r="LS41" i="33" s="1"/>
  <c r="HC41" i="33"/>
  <c r="HF41" i="33" s="1"/>
  <c r="MC41" i="33"/>
  <c r="MF41" i="33" s="1"/>
  <c r="AC41" i="33"/>
  <c r="AF41" i="33" s="1"/>
  <c r="LC41" i="33"/>
  <c r="LF41" i="33" s="1"/>
  <c r="HP41" i="33"/>
  <c r="HS41" i="33" s="1"/>
  <c r="GP41" i="33"/>
  <c r="GS41" i="33" s="1"/>
  <c r="LI17" i="33"/>
  <c r="V17" i="33"/>
  <c r="BI17" i="33"/>
  <c r="I17" i="33"/>
  <c r="CI17" i="33"/>
  <c r="AV17" i="33"/>
  <c r="JI17" i="33"/>
  <c r="BV17" i="33"/>
  <c r="GI17" i="33"/>
  <c r="CV17" i="33"/>
  <c r="JV17" i="33"/>
  <c r="DV17" i="33"/>
  <c r="IV17" i="33"/>
  <c r="EV17" i="33"/>
  <c r="KI17" i="33"/>
  <c r="FV17" i="33"/>
  <c r="KV17" i="33"/>
  <c r="FI17" i="33"/>
  <c r="HI17" i="33"/>
  <c r="HV17" i="33"/>
  <c r="DI17" i="33"/>
  <c r="GV17" i="33"/>
  <c r="II17" i="33"/>
  <c r="AI17" i="33"/>
  <c r="EI17" i="33"/>
  <c r="LV17" i="33"/>
  <c r="IQ54" i="33"/>
  <c r="IR54" i="33" s="1"/>
  <c r="CQ54" i="33"/>
  <c r="CR54" i="33" s="1"/>
  <c r="KQ54" i="33"/>
  <c r="KR54" i="33" s="1"/>
  <c r="LQ51" i="33"/>
  <c r="LR51" i="33" s="1"/>
  <c r="FQ51" i="33"/>
  <c r="FR51" i="33" s="1"/>
  <c r="KQ51" i="33"/>
  <c r="KR51" i="33" s="1"/>
  <c r="H9" i="14"/>
  <c r="I9" i="14"/>
  <c r="V30" i="39"/>
  <c r="I30" i="39"/>
  <c r="JV30" i="39"/>
  <c r="DI30" i="39"/>
  <c r="BV30" i="39"/>
  <c r="FV30" i="39"/>
  <c r="HI30" i="39"/>
  <c r="GI30" i="39"/>
  <c r="JI30" i="39"/>
  <c r="II30" i="39"/>
  <c r="IV30" i="39"/>
  <c r="AI30" i="39"/>
  <c r="GV30" i="39"/>
  <c r="EV30" i="39"/>
  <c r="CI30" i="39"/>
  <c r="AV30" i="39"/>
  <c r="FI30" i="39"/>
  <c r="KV30" i="39"/>
  <c r="BI30" i="39"/>
  <c r="HV30" i="39"/>
  <c r="EI30" i="39"/>
  <c r="KI30" i="39"/>
  <c r="DV30" i="39"/>
  <c r="CV30" i="39"/>
  <c r="LI30" i="39"/>
  <c r="LV30" i="39"/>
  <c r="R29" i="12"/>
  <c r="AA23" i="12"/>
  <c r="AA18" i="12"/>
  <c r="R24" i="12"/>
  <c r="AA29" i="12"/>
  <c r="AB20" i="12"/>
  <c r="R19" i="12"/>
  <c r="CP38" i="33"/>
  <c r="CS38" i="33" s="1"/>
  <c r="HC38" i="33"/>
  <c r="HF38" i="33" s="1"/>
  <c r="DC38" i="33"/>
  <c r="DF38" i="33" s="1"/>
  <c r="IC38" i="33"/>
  <c r="IF38" i="33" s="1"/>
  <c r="JC38" i="33"/>
  <c r="JF38" i="33" s="1"/>
  <c r="EC38" i="33"/>
  <c r="EF38" i="33" s="1"/>
  <c r="BC38" i="33"/>
  <c r="BF38" i="33" s="1"/>
  <c r="DP38" i="33"/>
  <c r="DS38" i="33" s="1"/>
  <c r="HP38" i="33"/>
  <c r="HS38" i="33" s="1"/>
  <c r="AC38" i="33"/>
  <c r="AF38" i="33" s="1"/>
  <c r="BP38" i="33"/>
  <c r="BS38" i="33" s="1"/>
  <c r="CC38" i="33"/>
  <c r="CF38" i="33" s="1"/>
  <c r="FC38" i="33"/>
  <c r="FF38" i="33" s="1"/>
  <c r="EP38" i="33"/>
  <c r="ES38" i="33" s="1"/>
  <c r="MC38" i="33"/>
  <c r="MF38" i="33" s="1"/>
  <c r="GC38" i="33"/>
  <c r="GF38" i="33" s="1"/>
  <c r="FP38" i="33"/>
  <c r="FS38" i="33" s="1"/>
  <c r="AP38" i="33"/>
  <c r="AS38" i="33" s="1"/>
  <c r="IP38" i="33"/>
  <c r="IS38" i="33" s="1"/>
  <c r="JP38" i="33"/>
  <c r="JS38" i="33" s="1"/>
  <c r="KC38" i="33"/>
  <c r="KF38" i="33" s="1"/>
  <c r="KP38" i="33"/>
  <c r="KS38" i="33" s="1"/>
  <c r="GP38" i="33"/>
  <c r="GS38" i="33" s="1"/>
  <c r="LC38" i="33"/>
  <c r="LF38" i="33" s="1"/>
  <c r="P38" i="33"/>
  <c r="S38" i="33" s="1"/>
  <c r="LV31" i="33"/>
  <c r="GV31" i="33"/>
  <c r="AI31" i="33"/>
  <c r="II31" i="33"/>
  <c r="KI31" i="33"/>
  <c r="V31" i="33"/>
  <c r="BV31" i="33"/>
  <c r="I31" i="33"/>
  <c r="FI31" i="33"/>
  <c r="IV31" i="33"/>
  <c r="BI31" i="33"/>
  <c r="KV31" i="33"/>
  <c r="EV31" i="33"/>
  <c r="DV31" i="33"/>
  <c r="GI31" i="33"/>
  <c r="AV31" i="33"/>
  <c r="FV31" i="33"/>
  <c r="HI31" i="33"/>
  <c r="JV31" i="33"/>
  <c r="DI31" i="33"/>
  <c r="HV31" i="33"/>
  <c r="LI31" i="33"/>
  <c r="CV31" i="33"/>
  <c r="CI31" i="33"/>
  <c r="JI31" i="33"/>
  <c r="EI31" i="33"/>
  <c r="R6" i="14"/>
  <c r="AB33" i="14"/>
  <c r="AC24" i="14"/>
  <c r="BK31" i="33"/>
  <c r="JX31" i="33"/>
  <c r="IX31" i="33"/>
  <c r="CX31" i="33"/>
  <c r="DX31" i="33"/>
  <c r="FK31" i="33"/>
  <c r="AX31" i="33"/>
  <c r="CK31" i="33"/>
  <c r="BX31" i="33"/>
  <c r="KX31" i="33"/>
  <c r="DK31" i="33"/>
  <c r="X31" i="33"/>
  <c r="HK31" i="33"/>
  <c r="FX31" i="33"/>
  <c r="JK31" i="33"/>
  <c r="AK31" i="33"/>
  <c r="LK31" i="33"/>
  <c r="IK31" i="33"/>
  <c r="EK31" i="33"/>
  <c r="GX31" i="33"/>
  <c r="K31" i="33"/>
  <c r="LX31" i="33"/>
  <c r="HX31" i="33"/>
  <c r="GK31" i="33"/>
  <c r="KK31" i="33"/>
  <c r="EX31" i="33"/>
  <c r="LX39" i="33"/>
  <c r="FX39" i="33"/>
  <c r="CK39" i="33"/>
  <c r="BX39" i="33"/>
  <c r="EX39" i="33"/>
  <c r="AX39" i="33"/>
  <c r="KK39" i="33"/>
  <c r="K39" i="33"/>
  <c r="BK39" i="33"/>
  <c r="HK39" i="33"/>
  <c r="CX39" i="33"/>
  <c r="DK39" i="33"/>
  <c r="AK39" i="33"/>
  <c r="GK39" i="33"/>
  <c r="DX39" i="33"/>
  <c r="JK39" i="33"/>
  <c r="X39" i="33"/>
  <c r="IX39" i="33"/>
  <c r="JX39" i="33"/>
  <c r="EK39" i="33"/>
  <c r="KX39" i="33"/>
  <c r="GX39" i="33"/>
  <c r="HX39" i="33"/>
  <c r="FK39" i="33"/>
  <c r="IK39" i="33"/>
  <c r="LK39" i="33"/>
  <c r="FC23" i="33"/>
  <c r="FF23" i="33" s="1"/>
  <c r="EP23" i="33"/>
  <c r="ES23" i="33" s="1"/>
  <c r="DP23" i="33"/>
  <c r="DS23" i="33" s="1"/>
  <c r="HP23" i="33"/>
  <c r="HS23" i="33" s="1"/>
  <c r="CP23" i="33"/>
  <c r="CS23" i="33" s="1"/>
  <c r="KC23" i="33"/>
  <c r="KF23" i="33" s="1"/>
  <c r="BC23" i="33"/>
  <c r="BF23" i="33" s="1"/>
  <c r="LP23" i="33"/>
  <c r="LS23" i="33" s="1"/>
  <c r="GC23" i="33"/>
  <c r="GF23" i="33" s="1"/>
  <c r="P23" i="33"/>
  <c r="S23" i="33" s="1"/>
  <c r="MC23" i="33"/>
  <c r="MF23" i="33" s="1"/>
  <c r="FP23" i="33"/>
  <c r="FS23" i="33" s="1"/>
  <c r="BP23" i="33"/>
  <c r="BS23" i="33" s="1"/>
  <c r="GP23" i="33"/>
  <c r="GS23" i="33" s="1"/>
  <c r="AC23" i="33"/>
  <c r="AF23" i="33" s="1"/>
  <c r="LC23" i="33"/>
  <c r="LF23" i="33" s="1"/>
  <c r="KP23" i="33"/>
  <c r="KS23" i="33" s="1"/>
  <c r="JC23" i="33"/>
  <c r="JF23" i="33" s="1"/>
  <c r="EC23" i="33"/>
  <c r="EF23" i="33" s="1"/>
  <c r="IP23" i="33"/>
  <c r="IS23" i="33" s="1"/>
  <c r="DC23" i="33"/>
  <c r="DF23" i="33" s="1"/>
  <c r="IC23" i="33"/>
  <c r="IF23" i="33" s="1"/>
  <c r="CC23" i="33"/>
  <c r="CF23" i="33" s="1"/>
  <c r="AP23" i="33"/>
  <c r="AS23" i="33" s="1"/>
  <c r="HC23" i="33"/>
  <c r="HF23" i="33" s="1"/>
  <c r="JP23" i="33"/>
  <c r="JS23" i="33" s="1"/>
  <c r="JC32" i="39"/>
  <c r="JF32" i="39" s="1"/>
  <c r="CC32" i="39"/>
  <c r="CF32" i="39" s="1"/>
  <c r="AP32" i="39"/>
  <c r="AS32" i="39" s="1"/>
  <c r="BP32" i="39"/>
  <c r="BS32" i="39" s="1"/>
  <c r="FP32" i="39"/>
  <c r="FS32" i="39" s="1"/>
  <c r="KP32" i="39"/>
  <c r="KS32" i="39" s="1"/>
  <c r="KC32" i="39"/>
  <c r="KF32" i="39" s="1"/>
  <c r="CP32" i="39"/>
  <c r="CS32" i="39" s="1"/>
  <c r="EP32" i="39"/>
  <c r="ES32" i="39" s="1"/>
  <c r="IP32" i="39"/>
  <c r="IS32" i="39" s="1"/>
  <c r="JP32" i="39"/>
  <c r="JS32" i="39" s="1"/>
  <c r="FC32" i="39"/>
  <c r="FF32" i="39" s="1"/>
  <c r="HP32" i="39"/>
  <c r="HS32" i="39" s="1"/>
  <c r="MC32" i="39"/>
  <c r="MF32" i="39" s="1"/>
  <c r="GC32" i="39"/>
  <c r="GF32" i="39" s="1"/>
  <c r="LC32" i="39"/>
  <c r="LF32" i="39" s="1"/>
  <c r="DC32" i="39"/>
  <c r="DF32" i="39" s="1"/>
  <c r="BC32" i="39"/>
  <c r="BF32" i="39" s="1"/>
  <c r="EC32" i="39"/>
  <c r="EF32" i="39" s="1"/>
  <c r="GP32" i="39"/>
  <c r="GS32" i="39" s="1"/>
  <c r="DP32" i="39"/>
  <c r="DS32" i="39" s="1"/>
  <c r="P32" i="39"/>
  <c r="S32" i="39" s="1"/>
  <c r="AC32" i="39"/>
  <c r="AF32" i="39" s="1"/>
  <c r="IC32" i="39"/>
  <c r="IF32" i="39" s="1"/>
  <c r="HC32" i="39"/>
  <c r="HF32" i="39" s="1"/>
  <c r="LP32" i="39"/>
  <c r="LS32" i="39" s="1"/>
  <c r="LX17" i="33"/>
  <c r="BX17" i="33"/>
  <c r="FK17" i="33"/>
  <c r="LK17" i="33"/>
  <c r="JK17" i="33"/>
  <c r="X17" i="33"/>
  <c r="GK17" i="33"/>
  <c r="JX17" i="33"/>
  <c r="CK17" i="33"/>
  <c r="AK17" i="33"/>
  <c r="GX17" i="33"/>
  <c r="IK17" i="33"/>
  <c r="AX17" i="33"/>
  <c r="IX17" i="33"/>
  <c r="HK17" i="33"/>
  <c r="DX17" i="33"/>
  <c r="HX17" i="33"/>
  <c r="BK17" i="33"/>
  <c r="DK17" i="33"/>
  <c r="CX17" i="33"/>
  <c r="KK17" i="33"/>
  <c r="KX17" i="33"/>
  <c r="K17" i="33"/>
  <c r="EX17" i="33"/>
  <c r="EK17" i="33"/>
  <c r="FX17" i="33"/>
  <c r="ED50" i="33"/>
  <c r="EE50" i="33" s="1"/>
  <c r="KD50" i="33"/>
  <c r="KE50" i="33" s="1"/>
  <c r="DD50" i="33"/>
  <c r="DE50" i="33" s="1"/>
  <c r="ID50" i="33"/>
  <c r="IE50" i="33" s="1"/>
  <c r="R6" i="8"/>
  <c r="R19" i="8"/>
  <c r="AB28" i="8"/>
  <c r="AB23" i="8"/>
  <c r="LI45" i="33"/>
  <c r="DI45" i="33"/>
  <c r="AV45" i="33"/>
  <c r="II45" i="33"/>
  <c r="CV45" i="33"/>
  <c r="HV45" i="33"/>
  <c r="KI45" i="33"/>
  <c r="HI45" i="33"/>
  <c r="IV45" i="33"/>
  <c r="CI45" i="33"/>
  <c r="FI45" i="33"/>
  <c r="JI45" i="33"/>
  <c r="EI45" i="33"/>
  <c r="GI45" i="33"/>
  <c r="FV45" i="33"/>
  <c r="AI45" i="33"/>
  <c r="KV45" i="33"/>
  <c r="DV45" i="33"/>
  <c r="BV45" i="33"/>
  <c r="JV45" i="33"/>
  <c r="I45" i="33"/>
  <c r="V45" i="33"/>
  <c r="LV45" i="33"/>
  <c r="EV45" i="33"/>
  <c r="BI45" i="33"/>
  <c r="GV45" i="33"/>
  <c r="IP39" i="33"/>
  <c r="IS39" i="33" s="1"/>
  <c r="BP39" i="33"/>
  <c r="BS39" i="33" s="1"/>
  <c r="MC39" i="33"/>
  <c r="MF39" i="33" s="1"/>
  <c r="EC39" i="33"/>
  <c r="EF39" i="33" s="1"/>
  <c r="EP39" i="33"/>
  <c r="ES39" i="33" s="1"/>
  <c r="AP39" i="33"/>
  <c r="AS39" i="33" s="1"/>
  <c r="DP39" i="33"/>
  <c r="DS39" i="33" s="1"/>
  <c r="LC39" i="33"/>
  <c r="LF39" i="33" s="1"/>
  <c r="CP39" i="33"/>
  <c r="CS39" i="33" s="1"/>
  <c r="GC39" i="33"/>
  <c r="GF39" i="33" s="1"/>
  <c r="LP39" i="33"/>
  <c r="LS39" i="33" s="1"/>
  <c r="HP39" i="33"/>
  <c r="HS39" i="33" s="1"/>
  <c r="KP39" i="33"/>
  <c r="KS39" i="33" s="1"/>
  <c r="FP39" i="33"/>
  <c r="FS39" i="33" s="1"/>
  <c r="BC39" i="33"/>
  <c r="BF39" i="33" s="1"/>
  <c r="JP39" i="33"/>
  <c r="JS39" i="33" s="1"/>
  <c r="FC39" i="33"/>
  <c r="FF39" i="33" s="1"/>
  <c r="JC39" i="33"/>
  <c r="JF39" i="33" s="1"/>
  <c r="KC39" i="33"/>
  <c r="KF39" i="33" s="1"/>
  <c r="AC39" i="33"/>
  <c r="AF39" i="33" s="1"/>
  <c r="DC39" i="33"/>
  <c r="DF39" i="33" s="1"/>
  <c r="CC39" i="33"/>
  <c r="CF39" i="33" s="1"/>
  <c r="P39" i="33"/>
  <c r="S39" i="33" s="1"/>
  <c r="GP39" i="33"/>
  <c r="GS39" i="33" s="1"/>
  <c r="IC39" i="33"/>
  <c r="IF39" i="33" s="1"/>
  <c r="HC39" i="33"/>
  <c r="HF39" i="33" s="1"/>
  <c r="JK41" i="33"/>
  <c r="FK41" i="33"/>
  <c r="CX41" i="33"/>
  <c r="DX41" i="33"/>
  <c r="K41" i="33"/>
  <c r="HX41" i="33"/>
  <c r="BK41" i="33"/>
  <c r="CK41" i="33"/>
  <c r="EK41" i="33"/>
  <c r="AX41" i="33"/>
  <c r="BX41" i="33"/>
  <c r="GK41" i="33"/>
  <c r="LX41" i="33"/>
  <c r="IK41" i="33"/>
  <c r="EX41" i="33"/>
  <c r="GX41" i="33"/>
  <c r="DK41" i="33"/>
  <c r="JX41" i="33"/>
  <c r="HK41" i="33"/>
  <c r="KX41" i="33"/>
  <c r="FX41" i="33"/>
  <c r="LK41" i="33"/>
  <c r="IX41" i="33"/>
  <c r="KK41" i="33"/>
  <c r="X41" i="33"/>
  <c r="AK41" i="33"/>
  <c r="HD53" i="33"/>
  <c r="HE53" i="33" s="1"/>
  <c r="LD53" i="33"/>
  <c r="LE53" i="33" s="1"/>
  <c r="Q53" i="33"/>
  <c r="R53" i="33" s="1"/>
  <c r="CQ55" i="33"/>
  <c r="CR55" i="33" s="1"/>
  <c r="FD55" i="33"/>
  <c r="FE55" i="33" s="1"/>
  <c r="LQ55" i="33"/>
  <c r="LR55" i="33" s="1"/>
  <c r="DX43" i="33"/>
  <c r="BX43" i="33"/>
  <c r="BK43" i="33"/>
  <c r="EK43" i="33"/>
  <c r="FK43" i="33"/>
  <c r="DK43" i="33"/>
  <c r="GK43" i="33"/>
  <c r="GX43" i="33"/>
  <c r="KK43" i="33"/>
  <c r="IX43" i="33"/>
  <c r="AX43" i="33"/>
  <c r="CX43" i="33"/>
  <c r="CK43" i="33"/>
  <c r="LX43" i="33"/>
  <c r="KX43" i="33"/>
  <c r="IK43" i="33"/>
  <c r="AK43" i="33"/>
  <c r="JX43" i="33"/>
  <c r="EX43" i="33"/>
  <c r="JK43" i="33"/>
  <c r="HX43" i="33"/>
  <c r="LK43" i="33"/>
  <c r="K43" i="33"/>
  <c r="X43" i="33"/>
  <c r="HK43" i="33"/>
  <c r="FX43" i="33"/>
  <c r="R7" i="11"/>
  <c r="R24" i="11"/>
  <c r="R18" i="11"/>
  <c r="CV21" i="33"/>
  <c r="AV21" i="33"/>
  <c r="BV21" i="33"/>
  <c r="AI21" i="33"/>
  <c r="IV21" i="33"/>
  <c r="EV21" i="33"/>
  <c r="BI21" i="33"/>
  <c r="II21" i="33"/>
  <c r="CI21" i="33"/>
  <c r="KI21" i="33"/>
  <c r="LI21" i="33"/>
  <c r="LV21" i="33"/>
  <c r="JI21" i="33"/>
  <c r="DI21" i="33"/>
  <c r="GV21" i="33"/>
  <c r="I21" i="33"/>
  <c r="HV21" i="33"/>
  <c r="DV21" i="33"/>
  <c r="HI21" i="33"/>
  <c r="GI21" i="33"/>
  <c r="JV21" i="33"/>
  <c r="FV21" i="33"/>
  <c r="FI21" i="33"/>
  <c r="V21" i="33"/>
  <c r="EI21" i="33"/>
  <c r="KV21" i="33"/>
  <c r="KC9" i="33"/>
  <c r="KF9" i="33" s="1"/>
  <c r="IP9" i="33"/>
  <c r="IS9" i="33" s="1"/>
  <c r="GP9" i="33"/>
  <c r="GS9" i="33" s="1"/>
  <c r="AP9" i="33"/>
  <c r="AS9" i="33" s="1"/>
  <c r="IC9" i="33"/>
  <c r="IF9" i="33" s="1"/>
  <c r="JC9" i="33"/>
  <c r="JF9" i="33" s="1"/>
  <c r="CP9" i="33"/>
  <c r="CS9" i="33" s="1"/>
  <c r="DP9" i="33"/>
  <c r="DS9" i="33" s="1"/>
  <c r="FC9" i="33"/>
  <c r="FF9" i="33" s="1"/>
  <c r="EC9" i="33"/>
  <c r="EF9" i="33" s="1"/>
  <c r="EP9" i="33"/>
  <c r="ES9" i="33" s="1"/>
  <c r="KP9" i="33"/>
  <c r="KS9" i="33" s="1"/>
  <c r="BP9" i="33"/>
  <c r="BS9" i="33" s="1"/>
  <c r="BC9" i="33"/>
  <c r="BF9" i="33" s="1"/>
  <c r="HP9" i="33"/>
  <c r="HS9" i="33" s="1"/>
  <c r="MC9" i="33"/>
  <c r="MF9" i="33" s="1"/>
  <c r="DC9" i="33"/>
  <c r="DF9" i="33" s="1"/>
  <c r="AC9" i="33"/>
  <c r="AF9" i="33" s="1"/>
  <c r="P9" i="33"/>
  <c r="S9" i="33" s="1"/>
  <c r="CC9" i="33"/>
  <c r="CF9" i="33" s="1"/>
  <c r="LC9" i="33"/>
  <c r="LF9" i="33" s="1"/>
  <c r="JP9" i="33"/>
  <c r="JS9" i="33" s="1"/>
  <c r="FP9" i="33"/>
  <c r="FS9" i="33" s="1"/>
  <c r="GC9" i="33"/>
  <c r="GF9" i="33" s="1"/>
  <c r="HC9" i="33"/>
  <c r="HF9" i="33" s="1"/>
  <c r="LP9" i="33"/>
  <c r="LS9" i="33" s="1"/>
  <c r="EB67" i="33"/>
  <c r="ED65" i="33"/>
  <c r="EE65" i="33" s="1"/>
  <c r="HO67" i="33"/>
  <c r="HQ65" i="33"/>
  <c r="HR65" i="33" s="1"/>
  <c r="MD52" i="33"/>
  <c r="ME52" i="33" s="1"/>
  <c r="Q52" i="33"/>
  <c r="R52" i="33" s="1"/>
  <c r="GD52" i="33"/>
  <c r="GE52" i="33" s="1"/>
  <c r="BI46" i="39"/>
  <c r="IV46" i="39"/>
  <c r="II46" i="39"/>
  <c r="LV46" i="39"/>
  <c r="LI46" i="39"/>
  <c r="JI46" i="39"/>
  <c r="KI46" i="39"/>
  <c r="I46" i="39"/>
  <c r="HV46" i="39"/>
  <c r="BV46" i="39"/>
  <c r="KV46" i="39"/>
  <c r="JV46" i="39"/>
  <c r="DI46" i="39"/>
  <c r="CI46" i="39"/>
  <c r="AV46" i="39"/>
  <c r="HI46" i="39"/>
  <c r="FV46" i="39"/>
  <c r="AI46" i="39"/>
  <c r="GV46" i="39"/>
  <c r="FI46" i="39"/>
  <c r="EV46" i="39"/>
  <c r="DV46" i="39"/>
  <c r="EI46" i="39"/>
  <c r="CV46" i="39"/>
  <c r="V46" i="39"/>
  <c r="GI46" i="39"/>
  <c r="JV32" i="39"/>
  <c r="GV32" i="39"/>
  <c r="KI32" i="39"/>
  <c r="LV32" i="39"/>
  <c r="V32" i="39"/>
  <c r="AV32" i="39"/>
  <c r="JI32" i="39"/>
  <c r="EI32" i="39"/>
  <c r="II32" i="39"/>
  <c r="KV32" i="39"/>
  <c r="DI32" i="39"/>
  <c r="AI32" i="39"/>
  <c r="GI32" i="39"/>
  <c r="LI32" i="39"/>
  <c r="I32" i="39"/>
  <c r="EV32" i="39"/>
  <c r="CI32" i="39"/>
  <c r="CV32" i="39"/>
  <c r="HI32" i="39"/>
  <c r="BI32" i="39"/>
  <c r="DV32" i="39"/>
  <c r="FV32" i="39"/>
  <c r="BV32" i="39"/>
  <c r="IV32" i="39"/>
  <c r="HV32" i="39"/>
  <c r="FI32" i="39"/>
  <c r="DI28" i="39"/>
  <c r="LI28" i="39"/>
  <c r="LV28" i="39"/>
  <c r="BV28" i="39"/>
  <c r="GI28" i="39"/>
  <c r="FI28" i="39"/>
  <c r="EV28" i="39"/>
  <c r="BI28" i="39"/>
  <c r="CI28" i="39"/>
  <c r="KV28" i="39"/>
  <c r="IV28" i="39"/>
  <c r="KI28" i="39"/>
  <c r="AI28" i="39"/>
  <c r="EI28" i="39"/>
  <c r="CV28" i="39"/>
  <c r="AV28" i="39"/>
  <c r="DV28" i="39"/>
  <c r="HI28" i="39"/>
  <c r="GV28" i="39"/>
  <c r="JI28" i="39"/>
  <c r="V28" i="39"/>
  <c r="I28" i="39"/>
  <c r="JV28" i="39"/>
  <c r="FV28" i="39"/>
  <c r="II28" i="39"/>
  <c r="HV28" i="39"/>
  <c r="KI28" i="33"/>
  <c r="HI28" i="33"/>
  <c r="AI28" i="33"/>
  <c r="EI28" i="33"/>
  <c r="GI28" i="33"/>
  <c r="CV28" i="33"/>
  <c r="BI28" i="33"/>
  <c r="FV28" i="33"/>
  <c r="AV28" i="33"/>
  <c r="BV28" i="33"/>
  <c r="FI28" i="33"/>
  <c r="CI28" i="33"/>
  <c r="JV28" i="33"/>
  <c r="EV28" i="33"/>
  <c r="DV28" i="33"/>
  <c r="KV28" i="33"/>
  <c r="II28" i="33"/>
  <c r="I28" i="33"/>
  <c r="DI28" i="33"/>
  <c r="LV28" i="33"/>
  <c r="IV28" i="33"/>
  <c r="HV28" i="33"/>
  <c r="V28" i="33"/>
  <c r="GV28" i="33"/>
  <c r="JI28" i="33"/>
  <c r="LI28" i="33"/>
  <c r="FK6" i="39"/>
  <c r="FX6" i="39"/>
  <c r="EK6" i="39"/>
  <c r="JK6" i="39"/>
  <c r="AK6" i="39"/>
  <c r="LK6" i="39"/>
  <c r="BK6" i="39"/>
  <c r="JX6" i="39"/>
  <c r="BX6" i="39"/>
  <c r="EX6" i="39"/>
  <c r="GX6" i="39"/>
  <c r="CK6" i="39"/>
  <c r="IX6" i="39"/>
  <c r="HK6" i="39"/>
  <c r="KX6" i="39"/>
  <c r="DX6" i="39"/>
  <c r="GK6" i="39"/>
  <c r="CX6" i="39"/>
  <c r="LX6" i="39"/>
  <c r="X6" i="39"/>
  <c r="HX6" i="39"/>
  <c r="KK6" i="39"/>
  <c r="AX6" i="39"/>
  <c r="DK6" i="39"/>
  <c r="IK6" i="39"/>
  <c r="K6" i="39"/>
  <c r="LQ49" i="33"/>
  <c r="LR49" i="33" s="1"/>
  <c r="FD49" i="33"/>
  <c r="FE49" i="33" s="1"/>
  <c r="Q49" i="33"/>
  <c r="R49" i="33" s="1"/>
  <c r="AA29" i="10"/>
  <c r="AB20" i="10"/>
  <c r="H9" i="8"/>
  <c r="I9" i="8"/>
  <c r="I5" i="13"/>
  <c r="H5" i="13"/>
  <c r="II24" i="39"/>
  <c r="EI24" i="39"/>
  <c r="DV24" i="39"/>
  <c r="BV24" i="39"/>
  <c r="HV24" i="39"/>
  <c r="CI24" i="39"/>
  <c r="BI24" i="39"/>
  <c r="GI24" i="39"/>
  <c r="FV24" i="39"/>
  <c r="FI24" i="39"/>
  <c r="LI24" i="39"/>
  <c r="AV24" i="39"/>
  <c r="AI24" i="39"/>
  <c r="GV24" i="39"/>
  <c r="IV24" i="39"/>
  <c r="V24" i="39"/>
  <c r="EV24" i="39"/>
  <c r="KI24" i="39"/>
  <c r="CV24" i="39"/>
  <c r="HI24" i="39"/>
  <c r="I24" i="39"/>
  <c r="DI24" i="39"/>
  <c r="JI24" i="39"/>
  <c r="LV24" i="39"/>
  <c r="KV24" i="39"/>
  <c r="JV24" i="39"/>
  <c r="P6" i="39"/>
  <c r="S6" i="39" s="1"/>
  <c r="IC6" i="39"/>
  <c r="IF6" i="39" s="1"/>
  <c r="GC6" i="39"/>
  <c r="GF6" i="39" s="1"/>
  <c r="KP6" i="39"/>
  <c r="KS6" i="39" s="1"/>
  <c r="CP6" i="39"/>
  <c r="CS6" i="39" s="1"/>
  <c r="JC6" i="39"/>
  <c r="JF6" i="39" s="1"/>
  <c r="BP6" i="39"/>
  <c r="BS6" i="39" s="1"/>
  <c r="HP6" i="39"/>
  <c r="HS6" i="39" s="1"/>
  <c r="JP6" i="39"/>
  <c r="JS6" i="39" s="1"/>
  <c r="MC6" i="39"/>
  <c r="MF6" i="39" s="1"/>
  <c r="FC6" i="39"/>
  <c r="FF6" i="39" s="1"/>
  <c r="DP6" i="39"/>
  <c r="DS6" i="39" s="1"/>
  <c r="CC6" i="39"/>
  <c r="CF6" i="39" s="1"/>
  <c r="DC6" i="39"/>
  <c r="DF6" i="39" s="1"/>
  <c r="AP6" i="39"/>
  <c r="AS6" i="39" s="1"/>
  <c r="EP6" i="39"/>
  <c r="ES6" i="39" s="1"/>
  <c r="GP6" i="39"/>
  <c r="GS6" i="39" s="1"/>
  <c r="LC6" i="39"/>
  <c r="LF6" i="39" s="1"/>
  <c r="HC6" i="39"/>
  <c r="HF6" i="39" s="1"/>
  <c r="KC6" i="39"/>
  <c r="KF6" i="39" s="1"/>
  <c r="AC6" i="39"/>
  <c r="AF6" i="39" s="1"/>
  <c r="LP6" i="39"/>
  <c r="LS6" i="39" s="1"/>
  <c r="IP6" i="39"/>
  <c r="IS6" i="39" s="1"/>
  <c r="FP6" i="39"/>
  <c r="FS6" i="39" s="1"/>
  <c r="BC6" i="39"/>
  <c r="BF6" i="39" s="1"/>
  <c r="EC6" i="39"/>
  <c r="EF6" i="39" s="1"/>
  <c r="DC27" i="33"/>
  <c r="DF27" i="33" s="1"/>
  <c r="KC27" i="33"/>
  <c r="KF27" i="33" s="1"/>
  <c r="HC27" i="33"/>
  <c r="HF27" i="33" s="1"/>
  <c r="AC27" i="33"/>
  <c r="AF27" i="33" s="1"/>
  <c r="EC27" i="33"/>
  <c r="EF27" i="33" s="1"/>
  <c r="FC27" i="33"/>
  <c r="FF27" i="33" s="1"/>
  <c r="HP27" i="33"/>
  <c r="HS27" i="33" s="1"/>
  <c r="P27" i="33"/>
  <c r="S27" i="33" s="1"/>
  <c r="GC27" i="33"/>
  <c r="GF27" i="33" s="1"/>
  <c r="JC27" i="33"/>
  <c r="JF27" i="33" s="1"/>
  <c r="CC27" i="33"/>
  <c r="CF27" i="33" s="1"/>
  <c r="MC27" i="33"/>
  <c r="MF27" i="33" s="1"/>
  <c r="KP27" i="33"/>
  <c r="KS27" i="33" s="1"/>
  <c r="FP27" i="33"/>
  <c r="FS27" i="33" s="1"/>
  <c r="IC27" i="33"/>
  <c r="IF27" i="33" s="1"/>
  <c r="DP27" i="33"/>
  <c r="DS27" i="33" s="1"/>
  <c r="AP27" i="33"/>
  <c r="AS27" i="33" s="1"/>
  <c r="IP27" i="33"/>
  <c r="IS27" i="33" s="1"/>
  <c r="BC27" i="33"/>
  <c r="BF27" i="33" s="1"/>
  <c r="GP27" i="33"/>
  <c r="GS27" i="33" s="1"/>
  <c r="EP27" i="33"/>
  <c r="ES27" i="33" s="1"/>
  <c r="LP27" i="33"/>
  <c r="LS27" i="33" s="1"/>
  <c r="LC27" i="33"/>
  <c r="LF27" i="33" s="1"/>
  <c r="BP27" i="33"/>
  <c r="BS27" i="33" s="1"/>
  <c r="CP27" i="33"/>
  <c r="CS27" i="33" s="1"/>
  <c r="JP27" i="33"/>
  <c r="JS27" i="33" s="1"/>
  <c r="IK28" i="33"/>
  <c r="DX28" i="33"/>
  <c r="AX28" i="33"/>
  <c r="X28" i="33"/>
  <c r="BX28" i="33"/>
  <c r="HX28" i="33"/>
  <c r="CK28" i="33"/>
  <c r="GX28" i="33"/>
  <c r="JK28" i="33"/>
  <c r="AK28" i="33"/>
  <c r="EX28" i="33"/>
  <c r="GK28" i="33"/>
  <c r="EK28" i="33"/>
  <c r="LK28" i="33"/>
  <c r="DK28" i="33"/>
  <c r="JX28" i="33"/>
  <c r="BK28" i="33"/>
  <c r="FX28" i="33"/>
  <c r="IX28" i="33"/>
  <c r="HK28" i="33"/>
  <c r="CX28" i="33"/>
  <c r="FK28" i="33"/>
  <c r="KX28" i="33"/>
  <c r="KK28" i="33"/>
  <c r="K28" i="33"/>
  <c r="LX28" i="33"/>
  <c r="P42" i="39"/>
  <c r="S42" i="39" s="1"/>
  <c r="GP42" i="39"/>
  <c r="GS42" i="39" s="1"/>
  <c r="EP42" i="39"/>
  <c r="ES42" i="39" s="1"/>
  <c r="FP42" i="39"/>
  <c r="FS42" i="39" s="1"/>
  <c r="LP42" i="39"/>
  <c r="LS42" i="39" s="1"/>
  <c r="BC42" i="39"/>
  <c r="BF42" i="39" s="1"/>
  <c r="IP42" i="39"/>
  <c r="IS42" i="39" s="1"/>
  <c r="HP42" i="39"/>
  <c r="HS42" i="39" s="1"/>
  <c r="CP42" i="39"/>
  <c r="CS42" i="39" s="1"/>
  <c r="KC42" i="39"/>
  <c r="KF42" i="39" s="1"/>
  <c r="FC42" i="39"/>
  <c r="FF42" i="39" s="1"/>
  <c r="DC42" i="39"/>
  <c r="DF42" i="39" s="1"/>
  <c r="HC42" i="39"/>
  <c r="HF42" i="39" s="1"/>
  <c r="IC42" i="39"/>
  <c r="IF42" i="39" s="1"/>
  <c r="KP42" i="39"/>
  <c r="KS42" i="39" s="1"/>
  <c r="DP42" i="39"/>
  <c r="DS42" i="39" s="1"/>
  <c r="AC42" i="39"/>
  <c r="AF42" i="39" s="1"/>
  <c r="EC42" i="39"/>
  <c r="EF42" i="39" s="1"/>
  <c r="JP42" i="39"/>
  <c r="JS42" i="39" s="1"/>
  <c r="MC42" i="39"/>
  <c r="MF42" i="39" s="1"/>
  <c r="BP42" i="39"/>
  <c r="BS42" i="39" s="1"/>
  <c r="AP42" i="39"/>
  <c r="AS42" i="39" s="1"/>
  <c r="LC42" i="39"/>
  <c r="LF42" i="39" s="1"/>
  <c r="GC42" i="39"/>
  <c r="GF42" i="39" s="1"/>
  <c r="JC42" i="39"/>
  <c r="JF42" i="39" s="1"/>
  <c r="CC42" i="39"/>
  <c r="CF42" i="39" s="1"/>
  <c r="HQ48" i="33"/>
  <c r="HR48" i="33" s="1"/>
  <c r="EQ48" i="33"/>
  <c r="ER48" i="33" s="1"/>
  <c r="DQ48" i="33"/>
  <c r="DR48" i="33" s="1"/>
  <c r="JI36" i="33"/>
  <c r="HI36" i="33"/>
  <c r="JV36" i="33"/>
  <c r="DI36" i="33"/>
  <c r="KI36" i="33"/>
  <c r="HV36" i="33"/>
  <c r="GV36" i="33"/>
  <c r="CI36" i="33"/>
  <c r="BI36" i="33"/>
  <c r="KV36" i="33"/>
  <c r="LI36" i="33"/>
  <c r="IV36" i="33"/>
  <c r="BV36" i="33"/>
  <c r="FI36" i="33"/>
  <c r="DV36" i="33"/>
  <c r="AV36" i="33"/>
  <c r="GI36" i="33"/>
  <c r="II36" i="33"/>
  <c r="CV36" i="33"/>
  <c r="LV36" i="33"/>
  <c r="EV36" i="33"/>
  <c r="I36" i="33"/>
  <c r="EI36" i="33"/>
  <c r="V36" i="33"/>
  <c r="FV36" i="33"/>
  <c r="AI36" i="33"/>
  <c r="FX38" i="33"/>
  <c r="DX38" i="33"/>
  <c r="IK38" i="33"/>
  <c r="JK38" i="33"/>
  <c r="X38" i="33"/>
  <c r="GK38" i="33"/>
  <c r="CK38" i="33"/>
  <c r="K38" i="33"/>
  <c r="IX38" i="33"/>
  <c r="HK38" i="33"/>
  <c r="EX38" i="33"/>
  <c r="BK38" i="33"/>
  <c r="BX38" i="33"/>
  <c r="AK38" i="33"/>
  <c r="CX38" i="33"/>
  <c r="EK38" i="33"/>
  <c r="KK38" i="33"/>
  <c r="LX38" i="33"/>
  <c r="LK38" i="33"/>
  <c r="AX38" i="33"/>
  <c r="JX38" i="33"/>
  <c r="KX38" i="33"/>
  <c r="FK38" i="33"/>
  <c r="GX38" i="33"/>
  <c r="DK38" i="33"/>
  <c r="HX38" i="33"/>
  <c r="HC43" i="39"/>
  <c r="HF43" i="39" s="1"/>
  <c r="AP43" i="39"/>
  <c r="AS43" i="39" s="1"/>
  <c r="JC43" i="39"/>
  <c r="JF43" i="39" s="1"/>
  <c r="BC43" i="39"/>
  <c r="BF43" i="39" s="1"/>
  <c r="IC43" i="39"/>
  <c r="IF43" i="39" s="1"/>
  <c r="KP43" i="39"/>
  <c r="KS43" i="39" s="1"/>
  <c r="EP43" i="39"/>
  <c r="ES43" i="39" s="1"/>
  <c r="GP43" i="39"/>
  <c r="GS43" i="39" s="1"/>
  <c r="JP43" i="39"/>
  <c r="JS43" i="39" s="1"/>
  <c r="BP43" i="39"/>
  <c r="BS43" i="39" s="1"/>
  <c r="CC43" i="39"/>
  <c r="CF43" i="39" s="1"/>
  <c r="IP43" i="39"/>
  <c r="IS43" i="39" s="1"/>
  <c r="MC43" i="39"/>
  <c r="MF43" i="39" s="1"/>
  <c r="GC43" i="39"/>
  <c r="GF43" i="39" s="1"/>
  <c r="FP43" i="39"/>
  <c r="FS43" i="39" s="1"/>
  <c r="LP43" i="39"/>
  <c r="LS43" i="39" s="1"/>
  <c r="EC43" i="39"/>
  <c r="EF43" i="39" s="1"/>
  <c r="CP43" i="39"/>
  <c r="CS43" i="39" s="1"/>
  <c r="P43" i="39"/>
  <c r="S43" i="39" s="1"/>
  <c r="KC43" i="39"/>
  <c r="KF43" i="39" s="1"/>
  <c r="LC43" i="39"/>
  <c r="LF43" i="39" s="1"/>
  <c r="HP43" i="39"/>
  <c r="HS43" i="39" s="1"/>
  <c r="FC43" i="39"/>
  <c r="FF43" i="39" s="1"/>
  <c r="DP43" i="39"/>
  <c r="DS43" i="39" s="1"/>
  <c r="AC43" i="39"/>
  <c r="AF43" i="39" s="1"/>
  <c r="DC43" i="39"/>
  <c r="DF43" i="39" s="1"/>
  <c r="MC15" i="33"/>
  <c r="MF15" i="33" s="1"/>
  <c r="DP15" i="33"/>
  <c r="DS15" i="33" s="1"/>
  <c r="CC15" i="33"/>
  <c r="CF15" i="33" s="1"/>
  <c r="BC15" i="33"/>
  <c r="BF15" i="33" s="1"/>
  <c r="P15" i="33"/>
  <c r="S15" i="33" s="1"/>
  <c r="HC15" i="33"/>
  <c r="HF15" i="33" s="1"/>
  <c r="GP15" i="33"/>
  <c r="GS15" i="33" s="1"/>
  <c r="AP15" i="33"/>
  <c r="AS15" i="33" s="1"/>
  <c r="KP15" i="33"/>
  <c r="KS15" i="33" s="1"/>
  <c r="EP15" i="33"/>
  <c r="ES15" i="33" s="1"/>
  <c r="FC15" i="33"/>
  <c r="FF15" i="33" s="1"/>
  <c r="IC15" i="33"/>
  <c r="IF15" i="33" s="1"/>
  <c r="HP15" i="33"/>
  <c r="HS15" i="33" s="1"/>
  <c r="EC15" i="33"/>
  <c r="EF15" i="33" s="1"/>
  <c r="JP15" i="33"/>
  <c r="JS15" i="33" s="1"/>
  <c r="CP15" i="33"/>
  <c r="CS15" i="33" s="1"/>
  <c r="KC15" i="33"/>
  <c r="KF15" i="33" s="1"/>
  <c r="BP15" i="33"/>
  <c r="BS15" i="33" s="1"/>
  <c r="AC15" i="33"/>
  <c r="AF15" i="33" s="1"/>
  <c r="LC15" i="33"/>
  <c r="LF15" i="33" s="1"/>
  <c r="FP15" i="33"/>
  <c r="FS15" i="33" s="1"/>
  <c r="IP15" i="33"/>
  <c r="IS15" i="33" s="1"/>
  <c r="GC15" i="33"/>
  <c r="GF15" i="33" s="1"/>
  <c r="DC15" i="33"/>
  <c r="DF15" i="33" s="1"/>
  <c r="LP15" i="33"/>
  <c r="LS15" i="33" s="1"/>
  <c r="JC15" i="33"/>
  <c r="JF15" i="33" s="1"/>
  <c r="KV25" i="33"/>
  <c r="BI25" i="33"/>
  <c r="AV25" i="33"/>
  <c r="I25" i="33"/>
  <c r="CI25" i="33"/>
  <c r="DI25" i="33"/>
  <c r="V25" i="33"/>
  <c r="BV25" i="33"/>
  <c r="II25" i="33"/>
  <c r="JV25" i="33"/>
  <c r="FV25" i="33"/>
  <c r="FI25" i="33"/>
  <c r="DV25" i="33"/>
  <c r="LI25" i="33"/>
  <c r="GV25" i="33"/>
  <c r="IV25" i="33"/>
  <c r="JI25" i="33"/>
  <c r="CV25" i="33"/>
  <c r="HI25" i="33"/>
  <c r="AI25" i="33"/>
  <c r="KI25" i="33"/>
  <c r="HV25" i="33"/>
  <c r="GI25" i="33"/>
  <c r="EV25" i="33"/>
  <c r="LV25" i="33"/>
  <c r="EI25" i="33"/>
  <c r="CK9" i="33"/>
  <c r="GK9" i="33"/>
  <c r="BK9" i="33"/>
  <c r="KK9" i="33"/>
  <c r="K9" i="33"/>
  <c r="X9" i="33"/>
  <c r="HK9" i="33"/>
  <c r="EK9" i="33"/>
  <c r="HX9" i="33"/>
  <c r="DX9" i="33"/>
  <c r="AK9" i="33"/>
  <c r="BX9" i="33"/>
  <c r="FK9" i="33"/>
  <c r="IK9" i="33"/>
  <c r="JK9" i="33"/>
  <c r="KX9" i="33"/>
  <c r="GX9" i="33"/>
  <c r="EX9" i="33"/>
  <c r="AX9" i="33"/>
  <c r="LX9" i="33"/>
  <c r="DK9" i="33"/>
  <c r="LK9" i="33"/>
  <c r="JX9" i="33"/>
  <c r="CX9" i="33"/>
  <c r="IX9" i="33"/>
  <c r="FX9" i="33"/>
  <c r="II23" i="39"/>
  <c r="V23" i="39"/>
  <c r="LI23" i="39"/>
  <c r="AV23" i="39"/>
  <c r="FI23" i="39"/>
  <c r="LV23" i="39"/>
  <c r="FV23" i="39"/>
  <c r="KV23" i="39"/>
  <c r="DV23" i="39"/>
  <c r="I23" i="39"/>
  <c r="AI23" i="39"/>
  <c r="KI23" i="39"/>
  <c r="HI23" i="39"/>
  <c r="DI23" i="39"/>
  <c r="IV23" i="39"/>
  <c r="JI23" i="39"/>
  <c r="JV23" i="39"/>
  <c r="CV23" i="39"/>
  <c r="GI23" i="39"/>
  <c r="EV23" i="39"/>
  <c r="CI23" i="39"/>
  <c r="GV23" i="39"/>
  <c r="BI23" i="39"/>
  <c r="BV23" i="39"/>
  <c r="HV23" i="39"/>
  <c r="EI23" i="39"/>
  <c r="KV23" i="33"/>
  <c r="I23" i="33"/>
  <c r="JV23" i="33"/>
  <c r="FI23" i="33"/>
  <c r="LV23" i="33"/>
  <c r="BV23" i="33"/>
  <c r="HV23" i="33"/>
  <c r="IV23" i="33"/>
  <c r="DV23" i="33"/>
  <c r="LI23" i="33"/>
  <c r="II23" i="33"/>
  <c r="EI23" i="33"/>
  <c r="AI23" i="33"/>
  <c r="CI23" i="33"/>
  <c r="KI23" i="33"/>
  <c r="HI23" i="33"/>
  <c r="CV23" i="33"/>
  <c r="GV23" i="33"/>
  <c r="FV23" i="33"/>
  <c r="DI23" i="33"/>
  <c r="EV23" i="33"/>
  <c r="BI23" i="33"/>
  <c r="GI23" i="33"/>
  <c r="JI23" i="33"/>
  <c r="AV23" i="33"/>
  <c r="V23" i="33"/>
  <c r="GK25" i="33"/>
  <c r="JK25" i="33"/>
  <c r="DK25" i="33"/>
  <c r="CK25" i="33"/>
  <c r="BK25" i="33"/>
  <c r="BX25" i="33"/>
  <c r="FK25" i="33"/>
  <c r="CX25" i="33"/>
  <c r="AX25" i="33"/>
  <c r="X25" i="33"/>
  <c r="HX25" i="33"/>
  <c r="JX25" i="33"/>
  <c r="KK25" i="33"/>
  <c r="LX25" i="33"/>
  <c r="FX25" i="33"/>
  <c r="LK25" i="33"/>
  <c r="IK25" i="33"/>
  <c r="IX25" i="33"/>
  <c r="KX25" i="33"/>
  <c r="HK25" i="33"/>
  <c r="AK25" i="33"/>
  <c r="EX25" i="33"/>
  <c r="EK25" i="33"/>
  <c r="DX25" i="33"/>
  <c r="GX25" i="33"/>
  <c r="K25" i="33"/>
  <c r="R24" i="13"/>
  <c r="AC35" i="13"/>
  <c r="AC30" i="13"/>
  <c r="R18" i="13"/>
  <c r="EC36" i="39"/>
  <c r="EF36" i="39" s="1"/>
  <c r="JP36" i="39"/>
  <c r="JS36" i="39" s="1"/>
  <c r="GP36" i="39"/>
  <c r="GS36" i="39" s="1"/>
  <c r="AP36" i="39"/>
  <c r="AS36" i="39" s="1"/>
  <c r="GC36" i="39"/>
  <c r="GF36" i="39" s="1"/>
  <c r="HC36" i="39"/>
  <c r="HF36" i="39" s="1"/>
  <c r="JC36" i="39"/>
  <c r="JF36" i="39" s="1"/>
  <c r="IP36" i="39"/>
  <c r="IS36" i="39" s="1"/>
  <c r="AC36" i="39"/>
  <c r="AF36" i="39" s="1"/>
  <c r="HP36" i="39"/>
  <c r="HS36" i="39" s="1"/>
  <c r="CC36" i="39"/>
  <c r="CF36" i="39" s="1"/>
  <c r="DC36" i="39"/>
  <c r="DF36" i="39" s="1"/>
  <c r="BC36" i="39"/>
  <c r="BF36" i="39" s="1"/>
  <c r="BP36" i="39"/>
  <c r="BS36" i="39" s="1"/>
  <c r="P36" i="39"/>
  <c r="S36" i="39" s="1"/>
  <c r="KP36" i="39"/>
  <c r="KS36" i="39" s="1"/>
  <c r="LC36" i="39"/>
  <c r="LF36" i="39" s="1"/>
  <c r="CP36" i="39"/>
  <c r="CS36" i="39" s="1"/>
  <c r="MC36" i="39"/>
  <c r="MF36" i="39" s="1"/>
  <c r="IC36" i="39"/>
  <c r="IF36" i="39" s="1"/>
  <c r="FP36" i="39"/>
  <c r="FS36" i="39" s="1"/>
  <c r="FC36" i="39"/>
  <c r="FF36" i="39" s="1"/>
  <c r="DP36" i="39"/>
  <c r="DS36" i="39" s="1"/>
  <c r="EP36" i="39"/>
  <c r="ES36" i="39" s="1"/>
  <c r="LP36" i="39"/>
  <c r="LS36" i="39" s="1"/>
  <c r="KC36" i="39"/>
  <c r="KF36" i="39" s="1"/>
  <c r="FV42" i="39"/>
  <c r="HV42" i="39"/>
  <c r="KV42" i="39"/>
  <c r="IV42" i="39"/>
  <c r="HI42" i="39"/>
  <c r="GV42" i="39"/>
  <c r="AI42" i="39"/>
  <c r="LV42" i="39"/>
  <c r="JV42" i="39"/>
  <c r="AV42" i="39"/>
  <c r="V42" i="39"/>
  <c r="BV42" i="39"/>
  <c r="GI42" i="39"/>
  <c r="I42" i="39"/>
  <c r="KI42" i="39"/>
  <c r="FI42" i="39"/>
  <c r="II42" i="39"/>
  <c r="CI42" i="39"/>
  <c r="LI42" i="39"/>
  <c r="CV42" i="39"/>
  <c r="EI42" i="39"/>
  <c r="DI42" i="39"/>
  <c r="JI42" i="39"/>
  <c r="BI42" i="39"/>
  <c r="EV42" i="39"/>
  <c r="DV42" i="39"/>
  <c r="LP16" i="33"/>
  <c r="LS16" i="33" s="1"/>
  <c r="BP16" i="33"/>
  <c r="BS16" i="33" s="1"/>
  <c r="IP16" i="33"/>
  <c r="IS16" i="33" s="1"/>
  <c r="CC16" i="33"/>
  <c r="CF16" i="33" s="1"/>
  <c r="HC16" i="33"/>
  <c r="HF16" i="33" s="1"/>
  <c r="DC16" i="33"/>
  <c r="DF16" i="33" s="1"/>
  <c r="BC16" i="33"/>
  <c r="BF16" i="33" s="1"/>
  <c r="FC16" i="33"/>
  <c r="FF16" i="33" s="1"/>
  <c r="LC16" i="33"/>
  <c r="LF16" i="33" s="1"/>
  <c r="EC16" i="33"/>
  <c r="EF16" i="33" s="1"/>
  <c r="GC16" i="33"/>
  <c r="GF16" i="33" s="1"/>
  <c r="FP16" i="33"/>
  <c r="FS16" i="33" s="1"/>
  <c r="CP16" i="33"/>
  <c r="CS16" i="33" s="1"/>
  <c r="JC16" i="33"/>
  <c r="JF16" i="33" s="1"/>
  <c r="KP16" i="33"/>
  <c r="KS16" i="33" s="1"/>
  <c r="KC16" i="33"/>
  <c r="KF16" i="33" s="1"/>
  <c r="AP16" i="33"/>
  <c r="AS16" i="33" s="1"/>
  <c r="HP16" i="33"/>
  <c r="HS16" i="33" s="1"/>
  <c r="GP16" i="33"/>
  <c r="GS16" i="33" s="1"/>
  <c r="DP16" i="33"/>
  <c r="DS16" i="33" s="1"/>
  <c r="MC16" i="33"/>
  <c r="MF16" i="33" s="1"/>
  <c r="EP16" i="33"/>
  <c r="ES16" i="33" s="1"/>
  <c r="AC16" i="33"/>
  <c r="AF16" i="33" s="1"/>
  <c r="IC16" i="33"/>
  <c r="IF16" i="33" s="1"/>
  <c r="P16" i="33"/>
  <c r="S16" i="33" s="1"/>
  <c r="JP16" i="33"/>
  <c r="JS16" i="33" s="1"/>
  <c r="AC34" i="12"/>
  <c r="AC29" i="12"/>
  <c r="H7" i="14"/>
  <c r="I7" i="14"/>
  <c r="KX23" i="39"/>
  <c r="LK23" i="39"/>
  <c r="JK23" i="39"/>
  <c r="K23" i="39"/>
  <c r="IX23" i="39"/>
  <c r="DX23" i="39"/>
  <c r="FX23" i="39"/>
  <c r="BX23" i="39"/>
  <c r="X23" i="39"/>
  <c r="KK23" i="39"/>
  <c r="EX23" i="39"/>
  <c r="FK23" i="39"/>
  <c r="AK23" i="39"/>
  <c r="LX23" i="39"/>
  <c r="JX23" i="39"/>
  <c r="CK23" i="39"/>
  <c r="CX23" i="39"/>
  <c r="GK23" i="39"/>
  <c r="EK23" i="39"/>
  <c r="BK23" i="39"/>
  <c r="DK23" i="39"/>
  <c r="GX23" i="39"/>
  <c r="IK23" i="39"/>
  <c r="HK23" i="39"/>
  <c r="AX23" i="39"/>
  <c r="HX23" i="39"/>
  <c r="EX23" i="33"/>
  <c r="HK23" i="33"/>
  <c r="BX23" i="33"/>
  <c r="AX23" i="33"/>
  <c r="GK23" i="33"/>
  <c r="EK23" i="33"/>
  <c r="FK23" i="33"/>
  <c r="K23" i="33"/>
  <c r="CK23" i="33"/>
  <c r="DX23" i="33"/>
  <c r="BK23" i="33"/>
  <c r="AK23" i="33"/>
  <c r="FX23" i="33"/>
  <c r="LX23" i="33"/>
  <c r="DK23" i="33"/>
  <c r="CX23" i="33"/>
  <c r="KK23" i="33"/>
  <c r="JX23" i="33"/>
  <c r="IK23" i="33"/>
  <c r="X23" i="33"/>
  <c r="GX23" i="33"/>
  <c r="KX23" i="33"/>
  <c r="IX23" i="33"/>
  <c r="LK23" i="33"/>
  <c r="HX23" i="33"/>
  <c r="JK23" i="33"/>
  <c r="DC17" i="39"/>
  <c r="DF17" i="39" s="1"/>
  <c r="CC17" i="39"/>
  <c r="CF17" i="39" s="1"/>
  <c r="AP17" i="39"/>
  <c r="AS17" i="39" s="1"/>
  <c r="FP17" i="39"/>
  <c r="FS17" i="39" s="1"/>
  <c r="BP17" i="39"/>
  <c r="BS17" i="39" s="1"/>
  <c r="LP17" i="39"/>
  <c r="LS17" i="39" s="1"/>
  <c r="KC17" i="39"/>
  <c r="KF17" i="39" s="1"/>
  <c r="EC17" i="39"/>
  <c r="EF17" i="39" s="1"/>
  <c r="LC17" i="39"/>
  <c r="LF17" i="39" s="1"/>
  <c r="AC17" i="39"/>
  <c r="AF17" i="39" s="1"/>
  <c r="DP17" i="39"/>
  <c r="DS17" i="39" s="1"/>
  <c r="P17" i="39"/>
  <c r="S17" i="39" s="1"/>
  <c r="IP17" i="39"/>
  <c r="IS17" i="39" s="1"/>
  <c r="IC17" i="39"/>
  <c r="IF17" i="39" s="1"/>
  <c r="GC17" i="39"/>
  <c r="GF17" i="39" s="1"/>
  <c r="EP17" i="39"/>
  <c r="ES17" i="39" s="1"/>
  <c r="MC17" i="39"/>
  <c r="MF17" i="39" s="1"/>
  <c r="BC17" i="39"/>
  <c r="BF17" i="39" s="1"/>
  <c r="GP17" i="39"/>
  <c r="GS17" i="39" s="1"/>
  <c r="JP17" i="39"/>
  <c r="JS17" i="39" s="1"/>
  <c r="HC17" i="39"/>
  <c r="HF17" i="39" s="1"/>
  <c r="CP17" i="39"/>
  <c r="CS17" i="39" s="1"/>
  <c r="FC17" i="39"/>
  <c r="FF17" i="39" s="1"/>
  <c r="HP17" i="39"/>
  <c r="HS17" i="39" s="1"/>
  <c r="KP17" i="39"/>
  <c r="KS17" i="39" s="1"/>
  <c r="JC17" i="39"/>
  <c r="JF17" i="39" s="1"/>
  <c r="M10" i="14"/>
  <c r="H4" i="14"/>
  <c r="I4" i="14"/>
  <c r="BV17" i="39"/>
  <c r="I17" i="39"/>
  <c r="FV17" i="39"/>
  <c r="IV17" i="39"/>
  <c r="FI17" i="39"/>
  <c r="CI17" i="39"/>
  <c r="KI17" i="39"/>
  <c r="GI17" i="39"/>
  <c r="JI17" i="39"/>
  <c r="LI17" i="39"/>
  <c r="AI17" i="39"/>
  <c r="EI17" i="39"/>
  <c r="LV17" i="39"/>
  <c r="II17" i="39"/>
  <c r="BI17" i="39"/>
  <c r="DI17" i="39"/>
  <c r="KV17" i="39"/>
  <c r="AV17" i="39"/>
  <c r="GV17" i="39"/>
  <c r="V17" i="39"/>
  <c r="CV17" i="39"/>
  <c r="HI17" i="39"/>
  <c r="EV17" i="39"/>
  <c r="JV17" i="39"/>
  <c r="DV17" i="39"/>
  <c r="HV17" i="39"/>
  <c r="FD54" i="33"/>
  <c r="FE54" i="33" s="1"/>
  <c r="LQ54" i="33"/>
  <c r="LR54" i="33" s="1"/>
  <c r="BQ54" i="33"/>
  <c r="BR54" i="33" s="1"/>
  <c r="AQ51" i="33"/>
  <c r="AR51" i="33" s="1"/>
  <c r="BD51" i="33"/>
  <c r="BE51" i="33" s="1"/>
  <c r="ED51" i="33"/>
  <c r="EE51" i="33" s="1"/>
  <c r="LD51" i="33"/>
  <c r="LE51" i="33" s="1"/>
  <c r="R20" i="12"/>
  <c r="R23" i="12"/>
  <c r="DC38" i="39"/>
  <c r="DF38" i="39" s="1"/>
  <c r="FP38" i="39"/>
  <c r="FS38" i="39" s="1"/>
  <c r="KC38" i="39"/>
  <c r="KF38" i="39" s="1"/>
  <c r="AP38" i="39"/>
  <c r="AS38" i="39" s="1"/>
  <c r="CC38" i="39"/>
  <c r="CF38" i="39" s="1"/>
  <c r="CP38" i="39"/>
  <c r="CS38" i="39" s="1"/>
  <c r="EC38" i="39"/>
  <c r="EF38" i="39" s="1"/>
  <c r="HC38" i="39"/>
  <c r="HF38" i="39" s="1"/>
  <c r="LP38" i="39"/>
  <c r="LS38" i="39" s="1"/>
  <c r="IC38" i="39"/>
  <c r="IF38" i="39" s="1"/>
  <c r="GC38" i="39"/>
  <c r="GF38" i="39" s="1"/>
  <c r="IP38" i="39"/>
  <c r="IS38" i="39" s="1"/>
  <c r="EP38" i="39"/>
  <c r="ES38" i="39" s="1"/>
  <c r="JP38" i="39"/>
  <c r="JS38" i="39" s="1"/>
  <c r="KP38" i="39"/>
  <c r="KS38" i="39" s="1"/>
  <c r="AC38" i="39"/>
  <c r="AF38" i="39" s="1"/>
  <c r="MC38" i="39"/>
  <c r="MF38" i="39" s="1"/>
  <c r="HP38" i="39"/>
  <c r="HS38" i="39" s="1"/>
  <c r="GP38" i="39"/>
  <c r="GS38" i="39" s="1"/>
  <c r="BP38" i="39"/>
  <c r="BS38" i="39" s="1"/>
  <c r="JC38" i="39"/>
  <c r="JF38" i="39" s="1"/>
  <c r="FC38" i="39"/>
  <c r="FF38" i="39" s="1"/>
  <c r="DP38" i="39"/>
  <c r="DS38" i="39" s="1"/>
  <c r="P38" i="39"/>
  <c r="S38" i="39" s="1"/>
  <c r="LC38" i="39"/>
  <c r="LF38" i="39" s="1"/>
  <c r="BC38" i="39"/>
  <c r="BF38" i="39" s="1"/>
  <c r="KV39" i="39"/>
  <c r="EI39" i="39"/>
  <c r="JI39" i="39"/>
  <c r="JV39" i="39"/>
  <c r="AV39" i="39"/>
  <c r="IV39" i="39"/>
  <c r="GV39" i="39"/>
  <c r="V39" i="39"/>
  <c r="BI39" i="39"/>
  <c r="EV39" i="39"/>
  <c r="LV39" i="39"/>
  <c r="HV39" i="39"/>
  <c r="KI39" i="39"/>
  <c r="II39" i="39"/>
  <c r="AI39" i="39"/>
  <c r="LI39" i="39"/>
  <c r="I39" i="39"/>
  <c r="FV39" i="39"/>
  <c r="DV39" i="39"/>
  <c r="DI39" i="39"/>
  <c r="GI39" i="39"/>
  <c r="CV39" i="39"/>
  <c r="FI39" i="39"/>
  <c r="BV39" i="39"/>
  <c r="CI39" i="39"/>
  <c r="HI39" i="39"/>
  <c r="IV31" i="39"/>
  <c r="LI31" i="39"/>
  <c r="GV31" i="39"/>
  <c r="II31" i="39"/>
  <c r="HV31" i="39"/>
  <c r="DI31" i="39"/>
  <c r="FV31" i="39"/>
  <c r="JV31" i="39"/>
  <c r="I31" i="39"/>
  <c r="BV31" i="39"/>
  <c r="CV31" i="39"/>
  <c r="HI31" i="39"/>
  <c r="AV31" i="39"/>
  <c r="EV31" i="39"/>
  <c r="AI31" i="39"/>
  <c r="DV31" i="39"/>
  <c r="KI31" i="39"/>
  <c r="KV31" i="39"/>
  <c r="JI31" i="39"/>
  <c r="LV31" i="39"/>
  <c r="V31" i="39"/>
  <c r="EI31" i="39"/>
  <c r="GI31" i="39"/>
  <c r="FI31" i="39"/>
  <c r="CI31" i="39"/>
  <c r="BI31" i="39"/>
  <c r="R35" i="14"/>
  <c r="R25" i="14"/>
  <c r="BK31" i="39"/>
  <c r="GK31" i="39"/>
  <c r="CX31" i="39"/>
  <c r="HX31" i="39"/>
  <c r="LK31" i="39"/>
  <c r="IX31" i="39"/>
  <c r="FX31" i="39"/>
  <c r="JK31" i="39"/>
  <c r="X31" i="39"/>
  <c r="BX31" i="39"/>
  <c r="EK31" i="39"/>
  <c r="GX31" i="39"/>
  <c r="CK31" i="39"/>
  <c r="AX31" i="39"/>
  <c r="DK31" i="39"/>
  <c r="EX31" i="39"/>
  <c r="DX31" i="39"/>
  <c r="AK31" i="39"/>
  <c r="KX31" i="39"/>
  <c r="KK31" i="39"/>
  <c r="IK31" i="39"/>
  <c r="FK31" i="39"/>
  <c r="K31" i="39"/>
  <c r="HK31" i="39"/>
  <c r="JX31" i="39"/>
  <c r="LX31" i="39"/>
  <c r="KI44" i="33"/>
  <c r="V44" i="33"/>
  <c r="DI44" i="33"/>
  <c r="II44" i="33"/>
  <c r="CV44" i="33"/>
  <c r="AV44" i="33"/>
  <c r="IV44" i="33"/>
  <c r="FI44" i="33"/>
  <c r="AI44" i="33"/>
  <c r="BI44" i="33"/>
  <c r="BV44" i="33"/>
  <c r="HI44" i="33"/>
  <c r="CI44" i="33"/>
  <c r="GI44" i="33"/>
  <c r="DV44" i="33"/>
  <c r="JI44" i="33"/>
  <c r="HV44" i="33"/>
  <c r="GV44" i="33"/>
  <c r="EI44" i="33"/>
  <c r="FV44" i="33"/>
  <c r="JV44" i="33"/>
  <c r="LV44" i="33"/>
  <c r="EV44" i="33"/>
  <c r="I44" i="33"/>
  <c r="KV44" i="33"/>
  <c r="LI44" i="33"/>
  <c r="IV35" i="39"/>
  <c r="DV35" i="39"/>
  <c r="DI35" i="39"/>
  <c r="EI35" i="39"/>
  <c r="JI35" i="39"/>
  <c r="EV35" i="39"/>
  <c r="KI35" i="39"/>
  <c r="GI35" i="39"/>
  <c r="GV35" i="39"/>
  <c r="CI35" i="39"/>
  <c r="AV35" i="39"/>
  <c r="HI35" i="39"/>
  <c r="BI35" i="39"/>
  <c r="AI35" i="39"/>
  <c r="JV35" i="39"/>
  <c r="KV35" i="39"/>
  <c r="FV35" i="39"/>
  <c r="FI35" i="39"/>
  <c r="HV35" i="39"/>
  <c r="LI35" i="39"/>
  <c r="CV35" i="39"/>
  <c r="LV35" i="39"/>
  <c r="II35" i="39"/>
  <c r="V35" i="39"/>
  <c r="I35" i="39"/>
  <c r="BV35" i="39"/>
  <c r="LP23" i="39"/>
  <c r="LS23" i="39" s="1"/>
  <c r="AP23" i="39"/>
  <c r="AS23" i="39" s="1"/>
  <c r="BP23" i="39"/>
  <c r="BS23" i="39" s="1"/>
  <c r="IC23" i="39"/>
  <c r="IF23" i="39" s="1"/>
  <c r="BC23" i="39"/>
  <c r="BF23" i="39" s="1"/>
  <c r="HC23" i="39"/>
  <c r="HF23" i="39" s="1"/>
  <c r="IP23" i="39"/>
  <c r="IS23" i="39" s="1"/>
  <c r="KP23" i="39"/>
  <c r="KS23" i="39" s="1"/>
  <c r="JP23" i="39"/>
  <c r="JS23" i="39" s="1"/>
  <c r="JC23" i="39"/>
  <c r="JF23" i="39" s="1"/>
  <c r="CP23" i="39"/>
  <c r="CS23" i="39" s="1"/>
  <c r="FP23" i="39"/>
  <c r="FS23" i="39" s="1"/>
  <c r="DC23" i="39"/>
  <c r="DF23" i="39" s="1"/>
  <c r="EC23" i="39"/>
  <c r="EF23" i="39" s="1"/>
  <c r="CC23" i="39"/>
  <c r="CF23" i="39" s="1"/>
  <c r="P23" i="39"/>
  <c r="S23" i="39" s="1"/>
  <c r="GC23" i="39"/>
  <c r="GF23" i="39" s="1"/>
  <c r="MC23" i="39"/>
  <c r="MF23" i="39" s="1"/>
  <c r="DP23" i="39"/>
  <c r="DS23" i="39" s="1"/>
  <c r="EP23" i="39"/>
  <c r="ES23" i="39" s="1"/>
  <c r="FC23" i="39"/>
  <c r="FF23" i="39" s="1"/>
  <c r="KC23" i="39"/>
  <c r="KF23" i="39" s="1"/>
  <c r="GP23" i="39"/>
  <c r="GS23" i="39" s="1"/>
  <c r="HP23" i="39"/>
  <c r="HS23" i="39" s="1"/>
  <c r="LC23" i="39"/>
  <c r="LF23" i="39" s="1"/>
  <c r="AC23" i="39"/>
  <c r="AF23" i="39" s="1"/>
  <c r="DD18" i="39"/>
  <c r="DE18" i="39"/>
  <c r="GD50" i="33"/>
  <c r="GE50" i="33" s="1"/>
  <c r="CQ50" i="33"/>
  <c r="CR50" i="33" s="1"/>
  <c r="JQ50" i="33"/>
  <c r="JR50" i="33" s="1"/>
  <c r="KQ50" i="33"/>
  <c r="KR50" i="33" s="1"/>
  <c r="R29" i="8"/>
  <c r="AA23" i="8"/>
  <c r="AA18" i="8"/>
  <c r="I9" i="13"/>
  <c r="H9" i="13"/>
  <c r="JQ53" i="33"/>
  <c r="JR53" i="33" s="1"/>
  <c r="JD53" i="33"/>
  <c r="JE53" i="33" s="1"/>
  <c r="BD53" i="33"/>
  <c r="BE53" i="33" s="1"/>
  <c r="FQ53" i="33"/>
  <c r="FR53" i="33" s="1"/>
  <c r="FQ55" i="33"/>
  <c r="FR55" i="33" s="1"/>
  <c r="GD55" i="33"/>
  <c r="GE55" i="33" s="1"/>
  <c r="CD55" i="33"/>
  <c r="CE55" i="33" s="1"/>
  <c r="IK18" i="33"/>
  <c r="AX18" i="33"/>
  <c r="CK18" i="33"/>
  <c r="CX18" i="33"/>
  <c r="GX18" i="33"/>
  <c r="DK18" i="33"/>
  <c r="K18" i="33"/>
  <c r="AK18" i="33"/>
  <c r="BK18" i="33"/>
  <c r="FK18" i="33"/>
  <c r="KK18" i="33"/>
  <c r="LX18" i="33"/>
  <c r="HX18" i="33"/>
  <c r="EK18" i="33"/>
  <c r="IX18" i="33"/>
  <c r="FX18" i="33"/>
  <c r="X18" i="33"/>
  <c r="JK18" i="33"/>
  <c r="GK18" i="33"/>
  <c r="BX18" i="33"/>
  <c r="HK18" i="33"/>
  <c r="LK18" i="33"/>
  <c r="EX18" i="33"/>
  <c r="DX18" i="33"/>
  <c r="KX18" i="33"/>
  <c r="JX18" i="33"/>
  <c r="CX24" i="39"/>
  <c r="JX24" i="39"/>
  <c r="LX24" i="39"/>
  <c r="BK24" i="39"/>
  <c r="DX24" i="39"/>
  <c r="IX24" i="39"/>
  <c r="FX24" i="39"/>
  <c r="FK24" i="39"/>
  <c r="IK24" i="39"/>
  <c r="X24" i="39"/>
  <c r="DK24" i="39"/>
  <c r="AK24" i="39"/>
  <c r="HK24" i="39"/>
  <c r="KX24" i="39"/>
  <c r="JK24" i="39"/>
  <c r="HX24" i="39"/>
  <c r="GK24" i="39"/>
  <c r="AX24" i="39"/>
  <c r="CK24" i="39"/>
  <c r="EK24" i="39"/>
  <c r="BX24" i="39"/>
  <c r="EX24" i="39"/>
  <c r="GX24" i="39"/>
  <c r="K24" i="39"/>
  <c r="LK24" i="39"/>
  <c r="KK24" i="39"/>
  <c r="AA24" i="11"/>
  <c r="AA19" i="11"/>
  <c r="R4" i="11"/>
  <c r="AB18" i="11"/>
  <c r="AA28" i="11"/>
  <c r="AV11" i="33"/>
  <c r="JI11" i="33"/>
  <c r="EI11" i="33"/>
  <c r="I11" i="33"/>
  <c r="FV11" i="33"/>
  <c r="BV11" i="33"/>
  <c r="CI11" i="33"/>
  <c r="HV11" i="33"/>
  <c r="LI11" i="33"/>
  <c r="KI11" i="33"/>
  <c r="II11" i="33"/>
  <c r="HI11" i="33"/>
  <c r="DV11" i="33"/>
  <c r="LV11" i="33"/>
  <c r="V11" i="33"/>
  <c r="CV11" i="33"/>
  <c r="JV11" i="33"/>
  <c r="KV11" i="33"/>
  <c r="GV11" i="33"/>
  <c r="BI11" i="33"/>
  <c r="FI11" i="33"/>
  <c r="IV11" i="33"/>
  <c r="DI11" i="33"/>
  <c r="AI11" i="33"/>
  <c r="GI11" i="33"/>
  <c r="EV11" i="33"/>
  <c r="GI11" i="39"/>
  <c r="KI11" i="39"/>
  <c r="V11" i="39"/>
  <c r="I11" i="39"/>
  <c r="LI11" i="39"/>
  <c r="IV11" i="39"/>
  <c r="CV11" i="39"/>
  <c r="FI11" i="39"/>
  <c r="LV11" i="39"/>
  <c r="BI11" i="39"/>
  <c r="DV11" i="39"/>
  <c r="CI11" i="39"/>
  <c r="HV11" i="39"/>
  <c r="II11" i="39"/>
  <c r="JV11" i="39"/>
  <c r="EI11" i="39"/>
  <c r="AV11" i="39"/>
  <c r="AI11" i="39"/>
  <c r="KV11" i="39"/>
  <c r="EV11" i="39"/>
  <c r="FV11" i="39"/>
  <c r="BV11" i="39"/>
  <c r="DI11" i="39"/>
  <c r="GV11" i="39"/>
  <c r="HI11" i="39"/>
  <c r="JI11" i="39"/>
  <c r="EP9" i="39"/>
  <c r="ES9" i="39" s="1"/>
  <c r="DC9" i="39"/>
  <c r="DF9" i="39" s="1"/>
  <c r="HC9" i="39"/>
  <c r="HF9" i="39" s="1"/>
  <c r="BC9" i="39"/>
  <c r="BF9" i="39" s="1"/>
  <c r="IP9" i="39"/>
  <c r="IS9" i="39" s="1"/>
  <c r="GP9" i="39"/>
  <c r="GS9" i="39" s="1"/>
  <c r="HP9" i="39"/>
  <c r="HS9" i="39" s="1"/>
  <c r="MC9" i="39"/>
  <c r="MF9" i="39" s="1"/>
  <c r="GC9" i="39"/>
  <c r="GF9" i="39" s="1"/>
  <c r="IC9" i="39"/>
  <c r="IF9" i="39" s="1"/>
  <c r="FP9" i="39"/>
  <c r="FS9" i="39" s="1"/>
  <c r="AC9" i="39"/>
  <c r="AF9" i="39" s="1"/>
  <c r="KP9" i="39"/>
  <c r="KS9" i="39" s="1"/>
  <c r="CP9" i="39"/>
  <c r="CS9" i="39" s="1"/>
  <c r="AP9" i="39"/>
  <c r="AS9" i="39" s="1"/>
  <c r="JP9" i="39"/>
  <c r="JS9" i="39" s="1"/>
  <c r="P9" i="39"/>
  <c r="S9" i="39" s="1"/>
  <c r="FC9" i="39"/>
  <c r="FF9" i="39" s="1"/>
  <c r="LP9" i="39"/>
  <c r="LS9" i="39" s="1"/>
  <c r="LC9" i="39"/>
  <c r="LF9" i="39" s="1"/>
  <c r="DP9" i="39"/>
  <c r="DS9" i="39" s="1"/>
  <c r="EC9" i="39"/>
  <c r="EF9" i="39" s="1"/>
  <c r="KC9" i="39"/>
  <c r="KF9" i="39" s="1"/>
  <c r="CC9" i="39"/>
  <c r="CF9" i="39" s="1"/>
  <c r="BP9" i="39"/>
  <c r="BS9" i="39" s="1"/>
  <c r="BB67" i="33"/>
  <c r="BD65" i="33"/>
  <c r="BE65" i="33" s="1"/>
  <c r="GB67" i="33"/>
  <c r="GD65" i="33"/>
  <c r="GE65" i="33" s="1"/>
  <c r="LB67" i="33"/>
  <c r="LD65" i="33"/>
  <c r="LE65" i="33" s="1"/>
  <c r="KQ52" i="33"/>
  <c r="KR52" i="33" s="1"/>
  <c r="LQ52" i="33"/>
  <c r="LR52" i="33" s="1"/>
  <c r="HD52" i="33"/>
  <c r="HE52" i="33" s="1"/>
  <c r="V32" i="33"/>
  <c r="EV32" i="33"/>
  <c r="JV32" i="33"/>
  <c r="GV32" i="33"/>
  <c r="LV32" i="33"/>
  <c r="AI32" i="33"/>
  <c r="HV32" i="33"/>
  <c r="LI32" i="33"/>
  <c r="JI32" i="33"/>
  <c r="I32" i="33"/>
  <c r="KI32" i="33"/>
  <c r="GI32" i="33"/>
  <c r="EI32" i="33"/>
  <c r="DV32" i="33"/>
  <c r="KV32" i="33"/>
  <c r="FV32" i="33"/>
  <c r="BI32" i="33"/>
  <c r="IV32" i="33"/>
  <c r="CI32" i="33"/>
  <c r="AV32" i="33"/>
  <c r="DI32" i="33"/>
  <c r="II32" i="33"/>
  <c r="HI32" i="33"/>
  <c r="FI32" i="33"/>
  <c r="CV32" i="33"/>
  <c r="BV32" i="33"/>
  <c r="FI29" i="39"/>
  <c r="JI29" i="39"/>
  <c r="HV29" i="39"/>
  <c r="LI29" i="39"/>
  <c r="AI29" i="39"/>
  <c r="DI29" i="39"/>
  <c r="BV29" i="39"/>
  <c r="I29" i="39"/>
  <c r="GI29" i="39"/>
  <c r="HI29" i="39"/>
  <c r="EV29" i="39"/>
  <c r="KV29" i="39"/>
  <c r="KI29" i="39"/>
  <c r="DV29" i="39"/>
  <c r="AV29" i="39"/>
  <c r="LV29" i="39"/>
  <c r="JV29" i="39"/>
  <c r="CI29" i="39"/>
  <c r="GV29" i="39"/>
  <c r="V29" i="39"/>
  <c r="IV29" i="39"/>
  <c r="II29" i="39"/>
  <c r="BI29" i="39"/>
  <c r="EI29" i="39"/>
  <c r="CV29" i="39"/>
  <c r="FV29" i="39"/>
  <c r="FQ49" i="33"/>
  <c r="FR49" i="33" s="1"/>
  <c r="IQ49" i="33"/>
  <c r="IR49" i="33" s="1"/>
  <c r="GQ49" i="33"/>
  <c r="GR49" i="33" s="1"/>
  <c r="AA23" i="10"/>
  <c r="AA18" i="10"/>
  <c r="AB23" i="10"/>
  <c r="AB28" i="10"/>
  <c r="AA34" i="10"/>
  <c r="AC20" i="10"/>
  <c r="R19" i="10"/>
  <c r="EP22" i="33"/>
  <c r="ES22" i="33" s="1"/>
  <c r="JC22" i="33"/>
  <c r="JF22" i="33" s="1"/>
  <c r="BP22" i="33"/>
  <c r="BS22" i="33" s="1"/>
  <c r="CC22" i="33"/>
  <c r="CF22" i="33" s="1"/>
  <c r="BC22" i="33"/>
  <c r="BF22" i="33" s="1"/>
  <c r="IP22" i="33"/>
  <c r="IS22" i="33" s="1"/>
  <c r="HC22" i="33"/>
  <c r="HF22" i="33" s="1"/>
  <c r="EC22" i="33"/>
  <c r="EF22" i="33" s="1"/>
  <c r="LP22" i="33"/>
  <c r="LS22" i="33" s="1"/>
  <c r="KP22" i="33"/>
  <c r="KS22" i="33" s="1"/>
  <c r="IC22" i="33"/>
  <c r="IF22" i="33" s="1"/>
  <c r="AP22" i="33"/>
  <c r="AS22" i="33" s="1"/>
  <c r="FP22" i="33"/>
  <c r="FS22" i="33" s="1"/>
  <c r="P22" i="33"/>
  <c r="S22" i="33" s="1"/>
  <c r="FC22" i="33"/>
  <c r="FF22" i="33" s="1"/>
  <c r="KC22" i="33"/>
  <c r="KF22" i="33" s="1"/>
  <c r="LC22" i="33"/>
  <c r="LF22" i="33" s="1"/>
  <c r="DP22" i="33"/>
  <c r="DS22" i="33" s="1"/>
  <c r="GC22" i="33"/>
  <c r="GF22" i="33" s="1"/>
  <c r="CP22" i="33"/>
  <c r="CS22" i="33" s="1"/>
  <c r="GP22" i="33"/>
  <c r="GS22" i="33" s="1"/>
  <c r="MC22" i="33"/>
  <c r="MF22" i="33" s="1"/>
  <c r="JP22" i="33"/>
  <c r="JS22" i="33" s="1"/>
  <c r="DC22" i="33"/>
  <c r="DF22" i="33" s="1"/>
  <c r="AC22" i="33"/>
  <c r="AF22" i="33" s="1"/>
  <c r="HP22" i="33"/>
  <c r="HS22" i="33" s="1"/>
  <c r="MC11" i="33"/>
  <c r="MF11" i="33" s="1"/>
  <c r="CC11" i="33"/>
  <c r="CF11" i="33" s="1"/>
  <c r="IC11" i="33"/>
  <c r="IF11" i="33" s="1"/>
  <c r="LP11" i="33"/>
  <c r="LS11" i="33" s="1"/>
  <c r="P11" i="33"/>
  <c r="S11" i="33" s="1"/>
  <c r="KP11" i="33"/>
  <c r="KS11" i="33" s="1"/>
  <c r="KC11" i="33"/>
  <c r="KF11" i="33" s="1"/>
  <c r="CP11" i="33"/>
  <c r="CS11" i="33" s="1"/>
  <c r="DP11" i="33"/>
  <c r="DS11" i="33" s="1"/>
  <c r="AP11" i="33"/>
  <c r="AS11" i="33" s="1"/>
  <c r="IP11" i="33"/>
  <c r="IS11" i="33" s="1"/>
  <c r="LC11" i="33"/>
  <c r="LF11" i="33" s="1"/>
  <c r="JP11" i="33"/>
  <c r="JS11" i="33" s="1"/>
  <c r="JC11" i="33"/>
  <c r="JF11" i="33" s="1"/>
  <c r="BP11" i="33"/>
  <c r="BS11" i="33" s="1"/>
  <c r="GC11" i="33"/>
  <c r="GF11" i="33" s="1"/>
  <c r="HC11" i="33"/>
  <c r="HF11" i="33" s="1"/>
  <c r="FC11" i="33"/>
  <c r="FF11" i="33" s="1"/>
  <c r="EP11" i="33"/>
  <c r="ES11" i="33" s="1"/>
  <c r="HP11" i="33"/>
  <c r="HS11" i="33" s="1"/>
  <c r="FP11" i="33"/>
  <c r="FS11" i="33" s="1"/>
  <c r="AC11" i="33"/>
  <c r="AF11" i="33" s="1"/>
  <c r="BC11" i="33"/>
  <c r="BF11" i="33" s="1"/>
  <c r="EC11" i="33"/>
  <c r="EF11" i="33" s="1"/>
  <c r="DC11" i="33"/>
  <c r="DF11" i="33" s="1"/>
  <c r="GP11" i="33"/>
  <c r="GS11" i="33" s="1"/>
  <c r="LX11" i="33"/>
  <c r="LK11" i="33"/>
  <c r="JX11" i="33"/>
  <c r="FK11" i="33"/>
  <c r="CX11" i="33"/>
  <c r="AX11" i="33"/>
  <c r="KK11" i="33"/>
  <c r="FX11" i="33"/>
  <c r="DK11" i="33"/>
  <c r="AK11" i="33"/>
  <c r="BK11" i="33"/>
  <c r="HX11" i="33"/>
  <c r="GK11" i="33"/>
  <c r="EX11" i="33"/>
  <c r="K11" i="33"/>
  <c r="IX11" i="33"/>
  <c r="KX11" i="33"/>
  <c r="CK11" i="33"/>
  <c r="IK11" i="33"/>
  <c r="GX11" i="33"/>
  <c r="HK11" i="33"/>
  <c r="EK11" i="33"/>
  <c r="DX11" i="33"/>
  <c r="X11" i="33"/>
  <c r="BX11" i="33"/>
  <c r="JK11" i="33"/>
  <c r="CC35" i="33"/>
  <c r="CF35" i="33" s="1"/>
  <c r="BC35" i="33"/>
  <c r="BF35" i="33" s="1"/>
  <c r="DP35" i="33"/>
  <c r="DS35" i="33" s="1"/>
  <c r="KP35" i="33"/>
  <c r="KS35" i="33" s="1"/>
  <c r="IC35" i="33"/>
  <c r="IF35" i="33" s="1"/>
  <c r="AP35" i="33"/>
  <c r="AS35" i="33" s="1"/>
  <c r="MC35" i="33"/>
  <c r="MF35" i="33" s="1"/>
  <c r="P35" i="33"/>
  <c r="S35" i="33" s="1"/>
  <c r="EC35" i="33"/>
  <c r="EF35" i="33" s="1"/>
  <c r="JC35" i="33"/>
  <c r="JF35" i="33" s="1"/>
  <c r="HC35" i="33"/>
  <c r="HF35" i="33" s="1"/>
  <c r="GC35" i="33"/>
  <c r="GF35" i="33" s="1"/>
  <c r="IP35" i="33"/>
  <c r="IS35" i="33" s="1"/>
  <c r="EP35" i="33"/>
  <c r="ES35" i="33" s="1"/>
  <c r="GP35" i="33"/>
  <c r="GS35" i="33" s="1"/>
  <c r="KC35" i="33"/>
  <c r="KF35" i="33" s="1"/>
  <c r="FC35" i="33"/>
  <c r="FF35" i="33" s="1"/>
  <c r="JP35" i="33"/>
  <c r="JS35" i="33" s="1"/>
  <c r="LC35" i="33"/>
  <c r="LF35" i="33" s="1"/>
  <c r="FP35" i="33"/>
  <c r="FS35" i="33" s="1"/>
  <c r="DC35" i="33"/>
  <c r="DF35" i="33" s="1"/>
  <c r="HP35" i="33"/>
  <c r="HS35" i="33" s="1"/>
  <c r="BP35" i="33"/>
  <c r="BS35" i="33" s="1"/>
  <c r="CP35" i="33"/>
  <c r="CS35" i="33" s="1"/>
  <c r="AC35" i="33"/>
  <c r="AF35" i="33" s="1"/>
  <c r="LP35" i="33"/>
  <c r="LS35" i="33" s="1"/>
  <c r="H4" i="8"/>
  <c r="I4" i="8"/>
  <c r="M10" i="8"/>
  <c r="AP27" i="39"/>
  <c r="AS27" i="39" s="1"/>
  <c r="BC27" i="39"/>
  <c r="BF27" i="39" s="1"/>
  <c r="IP27" i="39"/>
  <c r="IS27" i="39" s="1"/>
  <c r="MC27" i="39"/>
  <c r="MF27" i="39" s="1"/>
  <c r="DP27" i="39"/>
  <c r="DS27" i="39" s="1"/>
  <c r="HP27" i="39"/>
  <c r="HS27" i="39" s="1"/>
  <c r="HC27" i="39"/>
  <c r="HF27" i="39" s="1"/>
  <c r="JP27" i="39"/>
  <c r="JS27" i="39" s="1"/>
  <c r="KP27" i="39"/>
  <c r="KS27" i="39" s="1"/>
  <c r="LP27" i="39"/>
  <c r="LS27" i="39" s="1"/>
  <c r="EC27" i="39"/>
  <c r="EF27" i="39" s="1"/>
  <c r="GP27" i="39"/>
  <c r="GS27" i="39" s="1"/>
  <c r="AC27" i="39"/>
  <c r="AF27" i="39" s="1"/>
  <c r="FC27" i="39"/>
  <c r="FF27" i="39" s="1"/>
  <c r="KC27" i="39"/>
  <c r="KF27" i="39" s="1"/>
  <c r="GC27" i="39"/>
  <c r="GF27" i="39" s="1"/>
  <c r="P27" i="39"/>
  <c r="S27" i="39" s="1"/>
  <c r="IC27" i="39"/>
  <c r="IF27" i="39" s="1"/>
  <c r="JC27" i="39"/>
  <c r="JF27" i="39" s="1"/>
  <c r="CC27" i="39"/>
  <c r="CF27" i="39" s="1"/>
  <c r="LC27" i="39"/>
  <c r="LF27" i="39" s="1"/>
  <c r="EP27" i="39"/>
  <c r="ES27" i="39" s="1"/>
  <c r="BP27" i="39"/>
  <c r="BS27" i="39" s="1"/>
  <c r="CP27" i="39"/>
  <c r="CS27" i="39" s="1"/>
  <c r="FP27" i="39"/>
  <c r="FS27" i="39" s="1"/>
  <c r="DC27" i="39"/>
  <c r="DF27" i="39" s="1"/>
  <c r="CK28" i="39"/>
  <c r="EX28" i="39"/>
  <c r="AX28" i="39"/>
  <c r="KX28" i="39"/>
  <c r="KK28" i="39"/>
  <c r="DX28" i="39"/>
  <c r="IK28" i="39"/>
  <c r="JX28" i="39"/>
  <c r="HX28" i="39"/>
  <c r="FK28" i="39"/>
  <c r="AK28" i="39"/>
  <c r="LX28" i="39"/>
  <c r="GK28" i="39"/>
  <c r="LK28" i="39"/>
  <c r="JK28" i="39"/>
  <c r="DK28" i="39"/>
  <c r="BX28" i="39"/>
  <c r="EK28" i="39"/>
  <c r="GX28" i="39"/>
  <c r="X28" i="39"/>
  <c r="K28" i="39"/>
  <c r="CX28" i="39"/>
  <c r="FX28" i="39"/>
  <c r="IX28" i="39"/>
  <c r="HK28" i="39"/>
  <c r="BK28" i="39"/>
  <c r="JD48" i="33"/>
  <c r="JE48" i="33" s="1"/>
  <c r="KD48" i="33"/>
  <c r="KE48" i="33" s="1"/>
  <c r="LQ48" i="33"/>
  <c r="LR48" i="33" s="1"/>
  <c r="LX37" i="33"/>
  <c r="K37" i="33"/>
  <c r="FX37" i="33"/>
  <c r="EX37" i="33"/>
  <c r="DX37" i="33"/>
  <c r="HK37" i="33"/>
  <c r="FK37" i="33"/>
  <c r="DK37" i="33"/>
  <c r="CK37" i="33"/>
  <c r="BK37" i="33"/>
  <c r="JK37" i="33"/>
  <c r="GK37" i="33"/>
  <c r="HX37" i="33"/>
  <c r="GX37" i="33"/>
  <c r="JX37" i="33"/>
  <c r="BX37" i="33"/>
  <c r="EK37" i="33"/>
  <c r="KX37" i="33"/>
  <c r="IK37" i="33"/>
  <c r="KK37" i="33"/>
  <c r="AX37" i="33"/>
  <c r="AK37" i="33"/>
  <c r="IX37" i="33"/>
  <c r="X37" i="33"/>
  <c r="LK37" i="33"/>
  <c r="CX37" i="33"/>
  <c r="V10" i="39"/>
  <c r="AI10" i="39"/>
  <c r="DV10" i="39"/>
  <c r="GI10" i="39"/>
  <c r="LV10" i="39"/>
  <c r="JV10" i="39"/>
  <c r="BI10" i="39"/>
  <c r="BV10" i="39"/>
  <c r="FI10" i="39"/>
  <c r="EI10" i="39"/>
  <c r="KV10" i="39"/>
  <c r="I10" i="39"/>
  <c r="EV10" i="39"/>
  <c r="GV10" i="39"/>
  <c r="HI10" i="39"/>
  <c r="HV10" i="39"/>
  <c r="AV10" i="39"/>
  <c r="II10" i="39"/>
  <c r="IV10" i="39"/>
  <c r="DI10" i="39"/>
  <c r="KI10" i="39"/>
  <c r="CI10" i="39"/>
  <c r="FV10" i="39"/>
  <c r="JI10" i="39"/>
  <c r="CV10" i="39"/>
  <c r="LI10" i="39"/>
  <c r="I6" i="14"/>
  <c r="H6" i="14"/>
  <c r="H6" i="10"/>
  <c r="I6" i="10"/>
  <c r="DK20" i="39"/>
  <c r="K20" i="39"/>
  <c r="DX20" i="39"/>
  <c r="GK20" i="39"/>
  <c r="JK20" i="39"/>
  <c r="KK20" i="39"/>
  <c r="HK20" i="39"/>
  <c r="BK20" i="39"/>
  <c r="BX20" i="39"/>
  <c r="IX20" i="39"/>
  <c r="AX20" i="39"/>
  <c r="EK20" i="39"/>
  <c r="AK20" i="39"/>
  <c r="CK20" i="39"/>
  <c r="FK20" i="39"/>
  <c r="IK20" i="39"/>
  <c r="HX20" i="39"/>
  <c r="EX20" i="39"/>
  <c r="LX20" i="39"/>
  <c r="GX20" i="39"/>
  <c r="KX20" i="39"/>
  <c r="JX20" i="39"/>
  <c r="LK20" i="39"/>
  <c r="X20" i="39"/>
  <c r="CX20" i="39"/>
  <c r="FX20" i="39"/>
  <c r="AC19" i="13"/>
  <c r="AA33" i="13"/>
  <c r="JX35" i="39"/>
  <c r="KK35" i="39"/>
  <c r="DK35" i="39"/>
  <c r="LX35" i="39"/>
  <c r="HK35" i="39"/>
  <c r="DX35" i="39"/>
  <c r="FX35" i="39"/>
  <c r="HX35" i="39"/>
  <c r="CX35" i="39"/>
  <c r="LK35" i="39"/>
  <c r="BX35" i="39"/>
  <c r="GK35" i="39"/>
  <c r="IX35" i="39"/>
  <c r="AK35" i="39"/>
  <c r="GX35" i="39"/>
  <c r="IK35" i="39"/>
  <c r="K35" i="39"/>
  <c r="EX35" i="39"/>
  <c r="CK35" i="39"/>
  <c r="FK35" i="39"/>
  <c r="AX35" i="39"/>
  <c r="X35" i="39"/>
  <c r="EK35" i="39"/>
  <c r="JK35" i="39"/>
  <c r="KX35" i="39"/>
  <c r="BK35" i="39"/>
  <c r="H6" i="13"/>
  <c r="I6" i="13"/>
  <c r="H4" i="11"/>
  <c r="I4" i="11"/>
  <c r="M10" i="11"/>
  <c r="AC35" i="14"/>
  <c r="AC30" i="14"/>
  <c r="AK21" i="33"/>
  <c r="AX21" i="33"/>
  <c r="CK21" i="33"/>
  <c r="GX21" i="33"/>
  <c r="K21" i="33"/>
  <c r="BX21" i="33"/>
  <c r="BK21" i="33"/>
  <c r="KX21" i="33"/>
  <c r="JK21" i="33"/>
  <c r="HX21" i="33"/>
  <c r="IX21" i="33"/>
  <c r="CX21" i="33"/>
  <c r="DK21" i="33"/>
  <c r="LX21" i="33"/>
  <c r="FK21" i="33"/>
  <c r="GK21" i="33"/>
  <c r="LK21" i="33"/>
  <c r="DX21" i="33"/>
  <c r="IK21" i="33"/>
  <c r="KK21" i="33"/>
  <c r="FX21" i="33"/>
  <c r="HK21" i="33"/>
  <c r="EK21" i="33"/>
  <c r="X21" i="33"/>
  <c r="EX21" i="33"/>
  <c r="JX21" i="33"/>
  <c r="MD50" i="33"/>
  <c r="ME50" i="33" s="1"/>
  <c r="LD50" i="33"/>
  <c r="LE50" i="33" s="1"/>
  <c r="DQ50" i="33"/>
  <c r="DR50" i="33" s="1"/>
  <c r="IX29" i="39"/>
  <c r="K29" i="39"/>
  <c r="GK29" i="39"/>
  <c r="JX29" i="39"/>
  <c r="EX29" i="39"/>
  <c r="HX29" i="39"/>
  <c r="EK29" i="39"/>
  <c r="LK29" i="39"/>
  <c r="AK29" i="39"/>
  <c r="KX29" i="39"/>
  <c r="CX29" i="39"/>
  <c r="HK29" i="39"/>
  <c r="CK29" i="39"/>
  <c r="LX29" i="39"/>
  <c r="BK29" i="39"/>
  <c r="JK29" i="39"/>
  <c r="AX29" i="39"/>
  <c r="GX29" i="39"/>
  <c r="X29" i="39"/>
  <c r="KK29" i="39"/>
  <c r="FX29" i="39"/>
  <c r="IK29" i="39"/>
  <c r="FK29" i="39"/>
  <c r="DX29" i="39"/>
  <c r="BX29" i="39"/>
  <c r="DK29" i="39"/>
  <c r="BV6" i="39"/>
  <c r="JV6" i="39"/>
  <c r="GI6" i="39"/>
  <c r="FV6" i="39"/>
  <c r="EI6" i="39"/>
  <c r="HV6" i="39"/>
  <c r="JI6" i="39"/>
  <c r="II6" i="39"/>
  <c r="EV6" i="39"/>
  <c r="DI6" i="39"/>
  <c r="HI6" i="39"/>
  <c r="IV6" i="39"/>
  <c r="LI6" i="39"/>
  <c r="GV6" i="39"/>
  <c r="CV6" i="39"/>
  <c r="AV6" i="39"/>
  <c r="CI6" i="39"/>
  <c r="LV6" i="39"/>
  <c r="FI6" i="39"/>
  <c r="AI6" i="39"/>
  <c r="KI6" i="39"/>
  <c r="KV6" i="39"/>
  <c r="BI6" i="39"/>
  <c r="V6" i="39"/>
  <c r="DV6" i="39"/>
  <c r="I6" i="39"/>
  <c r="R7" i="8"/>
  <c r="AC35" i="8"/>
  <c r="AC30" i="8"/>
  <c r="AC19" i="8"/>
  <c r="AA33" i="8"/>
  <c r="AV6" i="33"/>
  <c r="FV6" i="33"/>
  <c r="LI6" i="33"/>
  <c r="EV6" i="33"/>
  <c r="AI6" i="33"/>
  <c r="HI6" i="33"/>
  <c r="JI6" i="33"/>
  <c r="DI6" i="33"/>
  <c r="IV6" i="33"/>
  <c r="FI6" i="33"/>
  <c r="LV6" i="33"/>
  <c r="II6" i="33"/>
  <c r="HV6" i="33"/>
  <c r="I6" i="33"/>
  <c r="GV6" i="33"/>
  <c r="CV6" i="33"/>
  <c r="KV6" i="33"/>
  <c r="DV6" i="33"/>
  <c r="V6" i="33"/>
  <c r="EI6" i="33"/>
  <c r="JV6" i="33"/>
  <c r="GI6" i="33"/>
  <c r="BI6" i="33"/>
  <c r="BV6" i="33"/>
  <c r="CI6" i="33"/>
  <c r="KI6" i="33"/>
  <c r="EX14" i="39"/>
  <c r="X14" i="39"/>
  <c r="KX14" i="39"/>
  <c r="AX14" i="39"/>
  <c r="KK14" i="39"/>
  <c r="CX14" i="39"/>
  <c r="FX14" i="39"/>
  <c r="GX14" i="39"/>
  <c r="HX14" i="39"/>
  <c r="CK14" i="39"/>
  <c r="EK14" i="39"/>
  <c r="IX14" i="39"/>
  <c r="IK14" i="39"/>
  <c r="BK14" i="39"/>
  <c r="BX14" i="39"/>
  <c r="AK14" i="39"/>
  <c r="HK14" i="39"/>
  <c r="JX14" i="39"/>
  <c r="K14" i="39"/>
  <c r="DK14" i="39"/>
  <c r="LX14" i="39"/>
  <c r="FK14" i="39"/>
  <c r="LK14" i="39"/>
  <c r="DX14" i="39"/>
  <c r="JK14" i="39"/>
  <c r="GK14" i="39"/>
  <c r="FC39" i="39"/>
  <c r="FF39" i="39" s="1"/>
  <c r="BP39" i="39"/>
  <c r="BS39" i="39" s="1"/>
  <c r="KC39" i="39"/>
  <c r="KF39" i="39" s="1"/>
  <c r="JP39" i="39"/>
  <c r="JS39" i="39" s="1"/>
  <c r="IC39" i="39"/>
  <c r="IF39" i="39" s="1"/>
  <c r="AC39" i="39"/>
  <c r="AF39" i="39" s="1"/>
  <c r="CC39" i="39"/>
  <c r="CF39" i="39" s="1"/>
  <c r="DP39" i="39"/>
  <c r="DS39" i="39" s="1"/>
  <c r="GC39" i="39"/>
  <c r="GF39" i="39" s="1"/>
  <c r="CP39" i="39"/>
  <c r="CS39" i="39" s="1"/>
  <c r="AP39" i="39"/>
  <c r="AS39" i="39" s="1"/>
  <c r="P39" i="39"/>
  <c r="S39" i="39" s="1"/>
  <c r="JC39" i="39"/>
  <c r="JF39" i="39" s="1"/>
  <c r="KP39" i="39"/>
  <c r="KS39" i="39" s="1"/>
  <c r="DC39" i="39"/>
  <c r="DF39" i="39" s="1"/>
  <c r="HC39" i="39"/>
  <c r="HF39" i="39" s="1"/>
  <c r="EC39" i="39"/>
  <c r="EF39" i="39" s="1"/>
  <c r="IP39" i="39"/>
  <c r="IS39" i="39" s="1"/>
  <c r="LP39" i="39"/>
  <c r="LS39" i="39" s="1"/>
  <c r="BC39" i="39"/>
  <c r="BF39" i="39" s="1"/>
  <c r="GP39" i="39"/>
  <c r="GS39" i="39" s="1"/>
  <c r="MC39" i="39"/>
  <c r="MF39" i="39" s="1"/>
  <c r="EP39" i="39"/>
  <c r="ES39" i="39" s="1"/>
  <c r="LC39" i="39"/>
  <c r="LF39" i="39" s="1"/>
  <c r="FP39" i="39"/>
  <c r="FS39" i="39" s="1"/>
  <c r="EX41" i="39"/>
  <c r="AX41" i="39"/>
  <c r="JK41" i="39"/>
  <c r="DK41" i="39"/>
  <c r="FX41" i="39"/>
  <c r="HK41" i="39"/>
  <c r="EK41" i="39"/>
  <c r="CK41" i="39"/>
  <c r="IX41" i="39"/>
  <c r="LK41" i="39"/>
  <c r="JX41" i="39"/>
  <c r="HX41" i="39"/>
  <c r="CX41" i="39"/>
  <c r="K41" i="39"/>
  <c r="GK41" i="39"/>
  <c r="FK41" i="39"/>
  <c r="KX41" i="39"/>
  <c r="DX41" i="39"/>
  <c r="X41" i="39"/>
  <c r="BK41" i="39"/>
  <c r="LX41" i="39"/>
  <c r="KK41" i="39"/>
  <c r="AK41" i="39"/>
  <c r="BX41" i="39"/>
  <c r="GX41" i="39"/>
  <c r="IK41" i="39"/>
  <c r="KC8" i="33"/>
  <c r="KF8" i="33" s="1"/>
  <c r="DC8" i="33"/>
  <c r="DF8" i="33" s="1"/>
  <c r="LP8" i="33"/>
  <c r="LS8" i="33" s="1"/>
  <c r="EC8" i="33"/>
  <c r="EF8" i="33" s="1"/>
  <c r="JP8" i="33"/>
  <c r="JS8" i="33" s="1"/>
  <c r="P8" i="33"/>
  <c r="S8" i="33" s="1"/>
  <c r="BP8" i="33"/>
  <c r="BS8" i="33" s="1"/>
  <c r="JC8" i="33"/>
  <c r="JF8" i="33" s="1"/>
  <c r="GP8" i="33"/>
  <c r="GS8" i="33" s="1"/>
  <c r="LC8" i="33"/>
  <c r="LF8" i="33" s="1"/>
  <c r="MC8" i="33"/>
  <c r="MF8" i="33" s="1"/>
  <c r="CC8" i="33"/>
  <c r="CF8" i="33" s="1"/>
  <c r="CP8" i="33"/>
  <c r="CS8" i="33" s="1"/>
  <c r="FC8" i="33"/>
  <c r="FF8" i="33" s="1"/>
  <c r="IC8" i="33"/>
  <c r="IF8" i="33" s="1"/>
  <c r="EP8" i="33"/>
  <c r="ES8" i="33" s="1"/>
  <c r="BC8" i="33"/>
  <c r="BF8" i="33" s="1"/>
  <c r="DP8" i="33"/>
  <c r="DS8" i="33" s="1"/>
  <c r="GC8" i="33"/>
  <c r="GF8" i="33" s="1"/>
  <c r="KP8" i="33"/>
  <c r="KS8" i="33" s="1"/>
  <c r="HP8" i="33"/>
  <c r="HS8" i="33" s="1"/>
  <c r="AP8" i="33"/>
  <c r="AS8" i="33" s="1"/>
  <c r="HC8" i="33"/>
  <c r="HF8" i="33" s="1"/>
  <c r="AC8" i="33"/>
  <c r="AF8" i="33" s="1"/>
  <c r="FP8" i="33"/>
  <c r="FS8" i="33" s="1"/>
  <c r="IP8" i="33"/>
  <c r="IS8" i="33" s="1"/>
  <c r="LX45" i="39"/>
  <c r="DK45" i="39"/>
  <c r="BK45" i="39"/>
  <c r="EX45" i="39"/>
  <c r="X45" i="39"/>
  <c r="HX45" i="39"/>
  <c r="GK45" i="39"/>
  <c r="EK45" i="39"/>
  <c r="FX45" i="39"/>
  <c r="FK45" i="39"/>
  <c r="GX45" i="39"/>
  <c r="CX45" i="39"/>
  <c r="K45" i="39"/>
  <c r="JX45" i="39"/>
  <c r="IX45" i="39"/>
  <c r="LK45" i="39"/>
  <c r="AK45" i="39"/>
  <c r="IK45" i="39"/>
  <c r="HK45" i="39"/>
  <c r="CK45" i="39"/>
  <c r="BX45" i="39"/>
  <c r="JK45" i="39"/>
  <c r="KX45" i="39"/>
  <c r="AX45" i="39"/>
  <c r="DX45" i="39"/>
  <c r="KK45" i="39"/>
  <c r="CD53" i="33"/>
  <c r="CE53" i="33" s="1"/>
  <c r="BQ53" i="33"/>
  <c r="BR53" i="33" s="1"/>
  <c r="DD53" i="33"/>
  <c r="DE53" i="33" s="1"/>
  <c r="GQ53" i="33"/>
  <c r="GR53" i="33" s="1"/>
  <c r="HQ55" i="33"/>
  <c r="HR55" i="33" s="1"/>
  <c r="ID55" i="33"/>
  <c r="IE55" i="33" s="1"/>
  <c r="JQ55" i="33"/>
  <c r="JR55" i="33" s="1"/>
  <c r="HX18" i="39"/>
  <c r="EX18" i="39"/>
  <c r="EK18" i="39"/>
  <c r="LX18" i="39"/>
  <c r="KK18" i="39"/>
  <c r="JK18" i="39"/>
  <c r="DX18" i="39"/>
  <c r="GK18" i="39"/>
  <c r="CX18" i="39"/>
  <c r="BX18" i="39"/>
  <c r="BK18" i="39"/>
  <c r="GX18" i="39"/>
  <c r="K18" i="39"/>
  <c r="IX18" i="39"/>
  <c r="FX18" i="39"/>
  <c r="DK18" i="39"/>
  <c r="AX18" i="39"/>
  <c r="LK18" i="39"/>
  <c r="FK18" i="39"/>
  <c r="KX18" i="39"/>
  <c r="AK18" i="39"/>
  <c r="X18" i="39"/>
  <c r="HK18" i="39"/>
  <c r="JX18" i="39"/>
  <c r="CK18" i="39"/>
  <c r="IK18" i="39"/>
  <c r="JV20" i="39"/>
  <c r="HV20" i="39"/>
  <c r="AI20" i="39"/>
  <c r="CV20" i="39"/>
  <c r="LV20" i="39"/>
  <c r="HI20" i="39"/>
  <c r="EI20" i="39"/>
  <c r="FV20" i="39"/>
  <c r="BI20" i="39"/>
  <c r="FI20" i="39"/>
  <c r="KV20" i="39"/>
  <c r="EV20" i="39"/>
  <c r="V20" i="39"/>
  <c r="DV20" i="39"/>
  <c r="GI20" i="39"/>
  <c r="DI20" i="39"/>
  <c r="LI20" i="39"/>
  <c r="JI20" i="39"/>
  <c r="CI20" i="39"/>
  <c r="AV20" i="39"/>
  <c r="GV20" i="39"/>
  <c r="KI20" i="39"/>
  <c r="IV20" i="39"/>
  <c r="I20" i="39"/>
  <c r="II20" i="39"/>
  <c r="BV20" i="39"/>
  <c r="AB20" i="11"/>
  <c r="AA29" i="11"/>
  <c r="R5" i="11"/>
  <c r="IX15" i="39"/>
  <c r="K15" i="39"/>
  <c r="CK15" i="39"/>
  <c r="FX15" i="39"/>
  <c r="DX15" i="39"/>
  <c r="KK15" i="39"/>
  <c r="JK15" i="39"/>
  <c r="BX15" i="39"/>
  <c r="FK15" i="39"/>
  <c r="KX15" i="39"/>
  <c r="HK15" i="39"/>
  <c r="CX15" i="39"/>
  <c r="EK15" i="39"/>
  <c r="EX15" i="39"/>
  <c r="GK15" i="39"/>
  <c r="AK15" i="39"/>
  <c r="X15" i="39"/>
  <c r="JX15" i="39"/>
  <c r="AX15" i="39"/>
  <c r="HX15" i="39"/>
  <c r="GX15" i="39"/>
  <c r="DK15" i="39"/>
  <c r="LX15" i="39"/>
  <c r="LK15" i="39"/>
  <c r="IK15" i="39"/>
  <c r="BK15" i="39"/>
  <c r="H7" i="8"/>
  <c r="I7" i="8"/>
  <c r="HB67" i="33"/>
  <c r="HD65" i="33"/>
  <c r="HE65" i="33" s="1"/>
  <c r="CB67" i="33"/>
  <c r="CD65" i="33"/>
  <c r="CE65" i="33" s="1"/>
  <c r="KB67" i="33"/>
  <c r="KD65" i="33"/>
  <c r="KE65" i="33" s="1"/>
  <c r="EQ52" i="33"/>
  <c r="ER52" i="33" s="1"/>
  <c r="CD52" i="33"/>
  <c r="CE52" i="33" s="1"/>
  <c r="JQ52" i="33"/>
  <c r="JR52" i="33" s="1"/>
  <c r="GQ52" i="33"/>
  <c r="GR52" i="33" s="1"/>
  <c r="CC13" i="33"/>
  <c r="CF13" i="33" s="1"/>
  <c r="AC13" i="33"/>
  <c r="AF13" i="33" s="1"/>
  <c r="KC13" i="33"/>
  <c r="KF13" i="33" s="1"/>
  <c r="AP13" i="33"/>
  <c r="AS13" i="33" s="1"/>
  <c r="DP13" i="33"/>
  <c r="DS13" i="33" s="1"/>
  <c r="KP13" i="33"/>
  <c r="KS13" i="33" s="1"/>
  <c r="DC13" i="33"/>
  <c r="DF13" i="33" s="1"/>
  <c r="BC13" i="33"/>
  <c r="BF13" i="33" s="1"/>
  <c r="BP13" i="33"/>
  <c r="BS13" i="33" s="1"/>
  <c r="GC13" i="33"/>
  <c r="GF13" i="33" s="1"/>
  <c r="P13" i="33"/>
  <c r="S13" i="33" s="1"/>
  <c r="FC13" i="33"/>
  <c r="FF13" i="33" s="1"/>
  <c r="JC13" i="33"/>
  <c r="JF13" i="33" s="1"/>
  <c r="CP13" i="33"/>
  <c r="CS13" i="33" s="1"/>
  <c r="GP13" i="33"/>
  <c r="GS13" i="33" s="1"/>
  <c r="LP13" i="33"/>
  <c r="LS13" i="33" s="1"/>
  <c r="FP13" i="33"/>
  <c r="FS13" i="33" s="1"/>
  <c r="MC13" i="33"/>
  <c r="MF13" i="33" s="1"/>
  <c r="EP13" i="33"/>
  <c r="ES13" i="33" s="1"/>
  <c r="IC13" i="33"/>
  <c r="IF13" i="33" s="1"/>
  <c r="HP13" i="33"/>
  <c r="HS13" i="33" s="1"/>
  <c r="JP13" i="33"/>
  <c r="JS13" i="33" s="1"/>
  <c r="IP13" i="33"/>
  <c r="IS13" i="33" s="1"/>
  <c r="LC13" i="33"/>
  <c r="LF13" i="33" s="1"/>
  <c r="HC13" i="33"/>
  <c r="HF13" i="33" s="1"/>
  <c r="EC13" i="33"/>
  <c r="EF13" i="33" s="1"/>
  <c r="DV29" i="33"/>
  <c r="HV29" i="33"/>
  <c r="KI29" i="33"/>
  <c r="BI29" i="33"/>
  <c r="DI29" i="33"/>
  <c r="GV29" i="33"/>
  <c r="BV29" i="33"/>
  <c r="IV29" i="33"/>
  <c r="LV29" i="33"/>
  <c r="II29" i="33"/>
  <c r="JI29" i="33"/>
  <c r="V29" i="33"/>
  <c r="LI29" i="33"/>
  <c r="FI29" i="33"/>
  <c r="CV29" i="33"/>
  <c r="HI29" i="33"/>
  <c r="AI29" i="33"/>
  <c r="JV29" i="33"/>
  <c r="KV29" i="33"/>
  <c r="CI29" i="33"/>
  <c r="GI29" i="33"/>
  <c r="I29" i="33"/>
  <c r="EV29" i="33"/>
  <c r="AV29" i="33"/>
  <c r="EI29" i="33"/>
  <c r="FV29" i="33"/>
  <c r="KQ49" i="33"/>
  <c r="KR49" i="33" s="1"/>
  <c r="AQ49" i="33"/>
  <c r="AR49" i="33" s="1"/>
  <c r="CQ49" i="33"/>
  <c r="CR49" i="33" s="1"/>
  <c r="HD49" i="33"/>
  <c r="HE49" i="33" s="1"/>
  <c r="R29" i="10"/>
  <c r="CV13" i="39"/>
  <c r="II13" i="39"/>
  <c r="FV13" i="39"/>
  <c r="LV13" i="39"/>
  <c r="DI13" i="39"/>
  <c r="IV13" i="39"/>
  <c r="AV13" i="39"/>
  <c r="DV13" i="39"/>
  <c r="I13" i="39"/>
  <c r="EV13" i="39"/>
  <c r="LI13" i="39"/>
  <c r="HI13" i="39"/>
  <c r="HV13" i="39"/>
  <c r="FI13" i="39"/>
  <c r="KI13" i="39"/>
  <c r="JI13" i="39"/>
  <c r="BI13" i="39"/>
  <c r="AI13" i="39"/>
  <c r="V13" i="39"/>
  <c r="GV13" i="39"/>
  <c r="GI13" i="39"/>
  <c r="JV13" i="39"/>
  <c r="BV13" i="39"/>
  <c r="EI13" i="39"/>
  <c r="CI13" i="39"/>
  <c r="KV13" i="39"/>
  <c r="R30" i="10"/>
  <c r="BC22" i="39"/>
  <c r="BF22" i="39" s="1"/>
  <c r="GC22" i="39"/>
  <c r="GF22" i="39" s="1"/>
  <c r="BP22" i="39"/>
  <c r="BS22" i="39" s="1"/>
  <c r="CP22" i="39"/>
  <c r="CS22" i="39" s="1"/>
  <c r="HC22" i="39"/>
  <c r="HF22" i="39" s="1"/>
  <c r="FP22" i="39"/>
  <c r="FS22" i="39" s="1"/>
  <c r="EC22" i="39"/>
  <c r="EF22" i="39" s="1"/>
  <c r="P22" i="39"/>
  <c r="S22" i="39" s="1"/>
  <c r="AP22" i="39"/>
  <c r="AS22" i="39" s="1"/>
  <c r="DP22" i="39"/>
  <c r="DS22" i="39" s="1"/>
  <c r="CC22" i="39"/>
  <c r="CF22" i="39" s="1"/>
  <c r="AC22" i="39"/>
  <c r="AF22" i="39" s="1"/>
  <c r="IP22" i="39"/>
  <c r="IS22" i="39" s="1"/>
  <c r="FC22" i="39"/>
  <c r="FF22" i="39" s="1"/>
  <c r="GP22" i="39"/>
  <c r="GS22" i="39" s="1"/>
  <c r="LP22" i="39"/>
  <c r="LS22" i="39" s="1"/>
  <c r="KP22" i="39"/>
  <c r="KS22" i="39" s="1"/>
  <c r="LC22" i="39"/>
  <c r="LF22" i="39" s="1"/>
  <c r="IC22" i="39"/>
  <c r="IF22" i="39" s="1"/>
  <c r="JP22" i="39"/>
  <c r="JS22" i="39" s="1"/>
  <c r="DC22" i="39"/>
  <c r="DF22" i="39" s="1"/>
  <c r="MC22" i="39"/>
  <c r="MF22" i="39" s="1"/>
  <c r="EP22" i="39"/>
  <c r="ES22" i="39" s="1"/>
  <c r="JC22" i="39"/>
  <c r="JF22" i="39" s="1"/>
  <c r="KC22" i="39"/>
  <c r="KF22" i="39" s="1"/>
  <c r="HP22" i="39"/>
  <c r="HS22" i="39" s="1"/>
  <c r="IC11" i="39"/>
  <c r="IF11" i="39" s="1"/>
  <c r="JP11" i="39"/>
  <c r="JS11" i="39" s="1"/>
  <c r="DP11" i="39"/>
  <c r="DS11" i="39" s="1"/>
  <c r="JC11" i="39"/>
  <c r="JF11" i="39" s="1"/>
  <c r="KP11" i="39"/>
  <c r="KS11" i="39" s="1"/>
  <c r="AC11" i="39"/>
  <c r="AF11" i="39" s="1"/>
  <c r="AP11" i="39"/>
  <c r="AS11" i="39" s="1"/>
  <c r="IP11" i="39"/>
  <c r="IS11" i="39" s="1"/>
  <c r="GC11" i="39"/>
  <c r="GF11" i="39" s="1"/>
  <c r="LP11" i="39"/>
  <c r="LS11" i="39" s="1"/>
  <c r="EP11" i="39"/>
  <c r="ES11" i="39" s="1"/>
  <c r="HP11" i="39"/>
  <c r="HS11" i="39" s="1"/>
  <c r="KC11" i="39"/>
  <c r="KF11" i="39" s="1"/>
  <c r="CP11" i="39"/>
  <c r="CS11" i="39" s="1"/>
  <c r="P11" i="39"/>
  <c r="S11" i="39" s="1"/>
  <c r="FP11" i="39"/>
  <c r="FS11" i="39" s="1"/>
  <c r="LC11" i="39"/>
  <c r="LF11" i="39" s="1"/>
  <c r="GP11" i="39"/>
  <c r="GS11" i="39" s="1"/>
  <c r="BP11" i="39"/>
  <c r="BS11" i="39" s="1"/>
  <c r="BC11" i="39"/>
  <c r="BF11" i="39" s="1"/>
  <c r="MC11" i="39"/>
  <c r="MF11" i="39" s="1"/>
  <c r="CC11" i="39"/>
  <c r="CF11" i="39" s="1"/>
  <c r="DC11" i="39"/>
  <c r="DF11" i="39" s="1"/>
  <c r="HC11" i="39"/>
  <c r="HF11" i="39" s="1"/>
  <c r="EC11" i="39"/>
  <c r="EF11" i="39" s="1"/>
  <c r="FC11" i="39"/>
  <c r="FF11" i="39" s="1"/>
  <c r="GP35" i="39"/>
  <c r="GS35" i="39" s="1"/>
  <c r="BC35" i="39"/>
  <c r="BF35" i="39" s="1"/>
  <c r="KP35" i="39"/>
  <c r="KS35" i="39" s="1"/>
  <c r="EP35" i="39"/>
  <c r="ES35" i="39" s="1"/>
  <c r="CC35" i="39"/>
  <c r="CF35" i="39" s="1"/>
  <c r="GC35" i="39"/>
  <c r="GF35" i="39" s="1"/>
  <c r="IC35" i="39"/>
  <c r="IF35" i="39" s="1"/>
  <c r="MC35" i="39"/>
  <c r="MF35" i="39" s="1"/>
  <c r="IP35" i="39"/>
  <c r="IS35" i="39" s="1"/>
  <c r="JP35" i="39"/>
  <c r="JS35" i="39" s="1"/>
  <c r="KC35" i="39"/>
  <c r="KF35" i="39" s="1"/>
  <c r="P35" i="39"/>
  <c r="S35" i="39" s="1"/>
  <c r="DC35" i="39"/>
  <c r="DF35" i="39" s="1"/>
  <c r="DP35" i="39"/>
  <c r="DS35" i="39" s="1"/>
  <c r="HP35" i="39"/>
  <c r="HS35" i="39" s="1"/>
  <c r="AP35" i="39"/>
  <c r="AS35" i="39" s="1"/>
  <c r="HC35" i="39"/>
  <c r="HF35" i="39" s="1"/>
  <c r="EC35" i="39"/>
  <c r="EF35" i="39" s="1"/>
  <c r="BP35" i="39"/>
  <c r="BS35" i="39" s="1"/>
  <c r="LC35" i="39"/>
  <c r="LF35" i="39" s="1"/>
  <c r="FC35" i="39"/>
  <c r="FF35" i="39" s="1"/>
  <c r="AC35" i="39"/>
  <c r="AF35" i="39" s="1"/>
  <c r="JC35" i="39"/>
  <c r="JF35" i="39" s="1"/>
  <c r="FP35" i="39"/>
  <c r="FS35" i="39" s="1"/>
  <c r="LP35" i="39"/>
  <c r="LS35" i="39" s="1"/>
  <c r="CP35" i="39"/>
  <c r="CS35" i="39" s="1"/>
  <c r="DV37" i="33"/>
  <c r="AV37" i="33"/>
  <c r="BV37" i="33"/>
  <c r="HI37" i="33"/>
  <c r="GV37" i="33"/>
  <c r="EI37" i="33"/>
  <c r="CV37" i="33"/>
  <c r="JI37" i="33"/>
  <c r="CI37" i="33"/>
  <c r="FV37" i="33"/>
  <c r="IV37" i="33"/>
  <c r="I37" i="33"/>
  <c r="FI37" i="33"/>
  <c r="JV37" i="33"/>
  <c r="HV37" i="33"/>
  <c r="EV37" i="33"/>
  <c r="DI37" i="33"/>
  <c r="V37" i="33"/>
  <c r="KV37" i="33"/>
  <c r="GI37" i="33"/>
  <c r="KI37" i="33"/>
  <c r="LV37" i="33"/>
  <c r="AI37" i="33"/>
  <c r="LI37" i="33"/>
  <c r="BI37" i="33"/>
  <c r="II37" i="33"/>
  <c r="HK46" i="33"/>
  <c r="BK46" i="33"/>
  <c r="IK46" i="33"/>
  <c r="K46" i="33"/>
  <c r="CX46" i="33"/>
  <c r="EX46" i="33"/>
  <c r="EK46" i="33"/>
  <c r="HX46" i="33"/>
  <c r="AK46" i="33"/>
  <c r="AX46" i="33"/>
  <c r="GX46" i="33"/>
  <c r="X46" i="33"/>
  <c r="LK46" i="33"/>
  <c r="JX46" i="33"/>
  <c r="FK46" i="33"/>
  <c r="FX46" i="33"/>
  <c r="IX46" i="33"/>
  <c r="KK46" i="33"/>
  <c r="CK46" i="33"/>
  <c r="BX46" i="33"/>
  <c r="DX46" i="33"/>
  <c r="LX46" i="33"/>
  <c r="GK46" i="33"/>
  <c r="DK46" i="33"/>
  <c r="KX46" i="33"/>
  <c r="JK46" i="33"/>
  <c r="CC25" i="33"/>
  <c r="CF25" i="33" s="1"/>
  <c r="BP25" i="33"/>
  <c r="BS25" i="33" s="1"/>
  <c r="DC25" i="33"/>
  <c r="DF25" i="33" s="1"/>
  <c r="P25" i="33"/>
  <c r="S25" i="33" s="1"/>
  <c r="KC25" i="33"/>
  <c r="KF25" i="33" s="1"/>
  <c r="HC25" i="33"/>
  <c r="HF25" i="33" s="1"/>
  <c r="IC25" i="33"/>
  <c r="IF25" i="33" s="1"/>
  <c r="EP25" i="33"/>
  <c r="ES25" i="33" s="1"/>
  <c r="EC25" i="33"/>
  <c r="EF25" i="33" s="1"/>
  <c r="LP25" i="33"/>
  <c r="LS25" i="33" s="1"/>
  <c r="HP25" i="33"/>
  <c r="HS25" i="33" s="1"/>
  <c r="FP25" i="33"/>
  <c r="FS25" i="33" s="1"/>
  <c r="CP25" i="33"/>
  <c r="CS25" i="33" s="1"/>
  <c r="AP25" i="33"/>
  <c r="AS25" i="33" s="1"/>
  <c r="LC25" i="33"/>
  <c r="LF25" i="33" s="1"/>
  <c r="KP25" i="33"/>
  <c r="KS25" i="33" s="1"/>
  <c r="GP25" i="33"/>
  <c r="GS25" i="33" s="1"/>
  <c r="MC25" i="33"/>
  <c r="MF25" i="33" s="1"/>
  <c r="JP25" i="33"/>
  <c r="JS25" i="33" s="1"/>
  <c r="FC25" i="33"/>
  <c r="FF25" i="33" s="1"/>
  <c r="GC25" i="33"/>
  <c r="GF25" i="33" s="1"/>
  <c r="BC25" i="33"/>
  <c r="BF25" i="33" s="1"/>
  <c r="AC25" i="33"/>
  <c r="AF25" i="33" s="1"/>
  <c r="IP25" i="33"/>
  <c r="IS25" i="33" s="1"/>
  <c r="JC25" i="33"/>
  <c r="JF25" i="33" s="1"/>
  <c r="DP25" i="33"/>
  <c r="DS25" i="33" s="1"/>
  <c r="DD48" i="33"/>
  <c r="DE48" i="33" s="1"/>
  <c r="FQ48" i="33"/>
  <c r="FR48" i="33" s="1"/>
  <c r="ED48" i="33"/>
  <c r="EE48" i="33" s="1"/>
  <c r="KK37" i="39"/>
  <c r="AK37" i="39"/>
  <c r="DK37" i="39"/>
  <c r="BK37" i="39"/>
  <c r="CX37" i="39"/>
  <c r="HX37" i="39"/>
  <c r="AX37" i="39"/>
  <c r="GK37" i="39"/>
  <c r="K37" i="39"/>
  <c r="GX37" i="39"/>
  <c r="EK37" i="39"/>
  <c r="DX37" i="39"/>
  <c r="LK37" i="39"/>
  <c r="CK37" i="39"/>
  <c r="JX37" i="39"/>
  <c r="EX37" i="39"/>
  <c r="JK37" i="39"/>
  <c r="IX37" i="39"/>
  <c r="KX37" i="39"/>
  <c r="X37" i="39"/>
  <c r="HK37" i="39"/>
  <c r="FK37" i="39"/>
  <c r="FX37" i="39"/>
  <c r="LX37" i="39"/>
  <c r="BX37" i="39"/>
  <c r="IK37" i="39"/>
  <c r="P15" i="39"/>
  <c r="S15" i="39" s="1"/>
  <c r="KC15" i="39"/>
  <c r="KF15" i="39" s="1"/>
  <c r="LP15" i="39"/>
  <c r="LS15" i="39" s="1"/>
  <c r="IC15" i="39"/>
  <c r="IF15" i="39" s="1"/>
  <c r="HP15" i="39"/>
  <c r="HS15" i="39" s="1"/>
  <c r="AP15" i="39"/>
  <c r="AS15" i="39" s="1"/>
  <c r="CC15" i="39"/>
  <c r="CF15" i="39" s="1"/>
  <c r="JC15" i="39"/>
  <c r="JF15" i="39" s="1"/>
  <c r="DP15" i="39"/>
  <c r="DS15" i="39" s="1"/>
  <c r="IP15" i="39"/>
  <c r="IS15" i="39" s="1"/>
  <c r="GP15" i="39"/>
  <c r="GS15" i="39" s="1"/>
  <c r="JP15" i="39"/>
  <c r="JS15" i="39" s="1"/>
  <c r="AC15" i="39"/>
  <c r="AF15" i="39" s="1"/>
  <c r="MC15" i="39"/>
  <c r="MF15" i="39" s="1"/>
  <c r="BC15" i="39"/>
  <c r="BF15" i="39" s="1"/>
  <c r="CP15" i="39"/>
  <c r="CS15" i="39" s="1"/>
  <c r="EC15" i="39"/>
  <c r="EF15" i="39" s="1"/>
  <c r="LC15" i="39"/>
  <c r="LF15" i="39" s="1"/>
  <c r="GC15" i="39"/>
  <c r="GF15" i="39" s="1"/>
  <c r="FC15" i="39"/>
  <c r="FF15" i="39" s="1"/>
  <c r="KP15" i="39"/>
  <c r="KS15" i="39" s="1"/>
  <c r="HC15" i="39"/>
  <c r="HF15" i="39" s="1"/>
  <c r="EP15" i="39"/>
  <c r="ES15" i="39" s="1"/>
  <c r="DC15" i="39"/>
  <c r="DF15" i="39" s="1"/>
  <c r="FP15" i="39"/>
  <c r="FS15" i="39" s="1"/>
  <c r="BP15" i="39"/>
  <c r="BS15" i="39" s="1"/>
  <c r="CK20" i="33"/>
  <c r="BK20" i="33"/>
  <c r="KX20" i="33"/>
  <c r="KK20" i="33"/>
  <c r="EK20" i="33"/>
  <c r="IX20" i="33"/>
  <c r="HK20" i="33"/>
  <c r="DK20" i="33"/>
  <c r="IK20" i="33"/>
  <c r="CX20" i="33"/>
  <c r="JX20" i="33"/>
  <c r="AK20" i="33"/>
  <c r="DX20" i="33"/>
  <c r="LX20" i="33"/>
  <c r="GX20" i="33"/>
  <c r="FK20" i="33"/>
  <c r="HX20" i="33"/>
  <c r="FX20" i="33"/>
  <c r="X20" i="33"/>
  <c r="BX20" i="33"/>
  <c r="EX20" i="33"/>
  <c r="LK20" i="33"/>
  <c r="AX20" i="33"/>
  <c r="JK20" i="33"/>
  <c r="GK20" i="33"/>
  <c r="K20" i="33"/>
  <c r="KX9" i="39"/>
  <c r="AK9" i="39"/>
  <c r="JK9" i="39"/>
  <c r="GK9" i="39"/>
  <c r="BK9" i="39"/>
  <c r="IX9" i="39"/>
  <c r="LX9" i="39"/>
  <c r="EK9" i="39"/>
  <c r="LK9" i="39"/>
  <c r="CX9" i="39"/>
  <c r="DX9" i="39"/>
  <c r="GX9" i="39"/>
  <c r="DK9" i="39"/>
  <c r="KK9" i="39"/>
  <c r="JX9" i="39"/>
  <c r="K9" i="39"/>
  <c r="EX9" i="39"/>
  <c r="BX9" i="39"/>
  <c r="HK9" i="39"/>
  <c r="CK9" i="39"/>
  <c r="IK9" i="39"/>
  <c r="X9" i="39"/>
  <c r="FK9" i="39"/>
  <c r="FX9" i="39"/>
  <c r="HX9" i="39"/>
  <c r="AX9" i="39"/>
  <c r="AC34" i="13"/>
  <c r="AC29" i="13"/>
  <c r="AB20" i="13"/>
  <c r="AA29" i="13"/>
  <c r="R34" i="13"/>
  <c r="BX35" i="33"/>
  <c r="GX35" i="33"/>
  <c r="AK35" i="33"/>
  <c r="GK35" i="33"/>
  <c r="JK35" i="33"/>
  <c r="FK35" i="33"/>
  <c r="JX35" i="33"/>
  <c r="CX35" i="33"/>
  <c r="EX35" i="33"/>
  <c r="LK35" i="33"/>
  <c r="CK35" i="33"/>
  <c r="DX35" i="33"/>
  <c r="KK35" i="33"/>
  <c r="DK35" i="33"/>
  <c r="HX35" i="33"/>
  <c r="BK35" i="33"/>
  <c r="AX35" i="33"/>
  <c r="X35" i="33"/>
  <c r="FX35" i="33"/>
  <c r="HK35" i="33"/>
  <c r="IK35" i="33"/>
  <c r="KX35" i="33"/>
  <c r="K35" i="33"/>
  <c r="IX35" i="33"/>
  <c r="EK35" i="33"/>
  <c r="LX35" i="33"/>
  <c r="HC36" i="33"/>
  <c r="HF36" i="33" s="1"/>
  <c r="DP36" i="33"/>
  <c r="DS36" i="33" s="1"/>
  <c r="LC36" i="33"/>
  <c r="LF36" i="33" s="1"/>
  <c r="GC36" i="33"/>
  <c r="GF36" i="33" s="1"/>
  <c r="IC36" i="33"/>
  <c r="IF36" i="33" s="1"/>
  <c r="KC36" i="33"/>
  <c r="KF36" i="33" s="1"/>
  <c r="HP36" i="33"/>
  <c r="HS36" i="33" s="1"/>
  <c r="FC36" i="33"/>
  <c r="FF36" i="33" s="1"/>
  <c r="MC36" i="33"/>
  <c r="MF36" i="33" s="1"/>
  <c r="IP36" i="33"/>
  <c r="IS36" i="33" s="1"/>
  <c r="BP36" i="33"/>
  <c r="BS36" i="33" s="1"/>
  <c r="BC36" i="33"/>
  <c r="BF36" i="33" s="1"/>
  <c r="EP36" i="33"/>
  <c r="ES36" i="33" s="1"/>
  <c r="FP36" i="33"/>
  <c r="FS36" i="33" s="1"/>
  <c r="LP36" i="33"/>
  <c r="LS36" i="33" s="1"/>
  <c r="AP36" i="33"/>
  <c r="AS36" i="33" s="1"/>
  <c r="JP36" i="33"/>
  <c r="JS36" i="33" s="1"/>
  <c r="GP36" i="33"/>
  <c r="GS36" i="33" s="1"/>
  <c r="AC36" i="33"/>
  <c r="AF36" i="33" s="1"/>
  <c r="CP36" i="33"/>
  <c r="CS36" i="33" s="1"/>
  <c r="P36" i="33"/>
  <c r="S36" i="33" s="1"/>
  <c r="CC36" i="33"/>
  <c r="CF36" i="33" s="1"/>
  <c r="KP36" i="33"/>
  <c r="KS36" i="33" s="1"/>
  <c r="EC36" i="33"/>
  <c r="EF36" i="33" s="1"/>
  <c r="JC36" i="33"/>
  <c r="JF36" i="33" s="1"/>
  <c r="DC36" i="33"/>
  <c r="DF36" i="33" s="1"/>
  <c r="FC20" i="33"/>
  <c r="FF20" i="33" s="1"/>
  <c r="BP20" i="33"/>
  <c r="BS20" i="33" s="1"/>
  <c r="GC20" i="33"/>
  <c r="GF20" i="33" s="1"/>
  <c r="AP20" i="33"/>
  <c r="AS20" i="33" s="1"/>
  <c r="MC20" i="33"/>
  <c r="MF20" i="33" s="1"/>
  <c r="CC20" i="33"/>
  <c r="CF20" i="33" s="1"/>
  <c r="HC20" i="33"/>
  <c r="HF20" i="33" s="1"/>
  <c r="EC20" i="33"/>
  <c r="EF20" i="33" s="1"/>
  <c r="LC20" i="33"/>
  <c r="LF20" i="33" s="1"/>
  <c r="P20" i="33"/>
  <c r="S20" i="33" s="1"/>
  <c r="JP20" i="33"/>
  <c r="JS20" i="33" s="1"/>
  <c r="KP20" i="33"/>
  <c r="KS20" i="33" s="1"/>
  <c r="CP20" i="33"/>
  <c r="CS20" i="33" s="1"/>
  <c r="BC20" i="33"/>
  <c r="BF20" i="33" s="1"/>
  <c r="HP20" i="33"/>
  <c r="HS20" i="33" s="1"/>
  <c r="EP20" i="33"/>
  <c r="ES20" i="33" s="1"/>
  <c r="DP20" i="33"/>
  <c r="DS20" i="33" s="1"/>
  <c r="KC20" i="33"/>
  <c r="KF20" i="33" s="1"/>
  <c r="FP20" i="33"/>
  <c r="FS20" i="33" s="1"/>
  <c r="GP20" i="33"/>
  <c r="GS20" i="33" s="1"/>
  <c r="IP20" i="33"/>
  <c r="IS20" i="33" s="1"/>
  <c r="LP20" i="33"/>
  <c r="LS20" i="33" s="1"/>
  <c r="DC20" i="33"/>
  <c r="DF20" i="33" s="1"/>
  <c r="IC20" i="33"/>
  <c r="IF20" i="33" s="1"/>
  <c r="AC20" i="33"/>
  <c r="AF20" i="33" s="1"/>
  <c r="JC20" i="33"/>
  <c r="JF20" i="33" s="1"/>
  <c r="H8" i="14"/>
  <c r="I8" i="14"/>
  <c r="EQ54" i="33"/>
  <c r="ER54" i="33" s="1"/>
  <c r="LV30" i="33"/>
  <c r="KV30" i="33"/>
  <c r="HI30" i="33"/>
  <c r="EV30" i="33"/>
  <c r="BI30" i="33"/>
  <c r="IV30" i="33"/>
  <c r="CV30" i="33"/>
  <c r="KI30" i="33"/>
  <c r="V30" i="33"/>
  <c r="I30" i="33"/>
  <c r="JI30" i="33"/>
  <c r="GV30" i="33"/>
  <c r="DV30" i="33"/>
  <c r="JV30" i="33"/>
  <c r="DI30" i="33"/>
  <c r="FI30" i="33"/>
  <c r="II30" i="33"/>
  <c r="HV30" i="33"/>
  <c r="AI30" i="33"/>
  <c r="FV30" i="33"/>
  <c r="LI30" i="33"/>
  <c r="CI30" i="33"/>
  <c r="AV30" i="33"/>
  <c r="BV30" i="33"/>
  <c r="EI30" i="33"/>
  <c r="GI30" i="33"/>
  <c r="GD51" i="33"/>
  <c r="GE51" i="33" s="1"/>
  <c r="AA24" i="12"/>
  <c r="AA19" i="12"/>
  <c r="AC30" i="12"/>
  <c r="AC35" i="12"/>
  <c r="AB28" i="14"/>
  <c r="AB23" i="14"/>
  <c r="AC20" i="14"/>
  <c r="AA34" i="14"/>
  <c r="R24" i="14"/>
  <c r="AB18" i="14"/>
  <c r="AA28" i="14"/>
  <c r="AI44" i="39"/>
  <c r="BI44" i="39"/>
  <c r="CI44" i="39"/>
  <c r="JI44" i="39"/>
  <c r="HV44" i="39"/>
  <c r="KV44" i="39"/>
  <c r="IV44" i="39"/>
  <c r="I44" i="39"/>
  <c r="EV44" i="39"/>
  <c r="JV44" i="39"/>
  <c r="DI44" i="39"/>
  <c r="EI44" i="39"/>
  <c r="BV44" i="39"/>
  <c r="AV44" i="39"/>
  <c r="HI44" i="39"/>
  <c r="LI44" i="39"/>
  <c r="LV44" i="39"/>
  <c r="DV44" i="39"/>
  <c r="FI44" i="39"/>
  <c r="GI44" i="39"/>
  <c r="CV44" i="39"/>
  <c r="V44" i="39"/>
  <c r="KI44" i="39"/>
  <c r="GV44" i="39"/>
  <c r="FV44" i="39"/>
  <c r="II44" i="39"/>
  <c r="LV9" i="33"/>
  <c r="HI9" i="33"/>
  <c r="FI9" i="33"/>
  <c r="JI9" i="33"/>
  <c r="EI9" i="33"/>
  <c r="AV9" i="33"/>
  <c r="BI9" i="33"/>
  <c r="I9" i="33"/>
  <c r="KV9" i="33"/>
  <c r="JV9" i="33"/>
  <c r="HV9" i="33"/>
  <c r="AI9" i="33"/>
  <c r="IV9" i="33"/>
  <c r="II9" i="33"/>
  <c r="GI9" i="33"/>
  <c r="DV9" i="33"/>
  <c r="BV9" i="33"/>
  <c r="FV9" i="33"/>
  <c r="KI9" i="33"/>
  <c r="DI9" i="33"/>
  <c r="GV9" i="33"/>
  <c r="V9" i="33"/>
  <c r="LI9" i="33"/>
  <c r="CV9" i="33"/>
  <c r="EV9" i="33"/>
  <c r="CI9" i="33"/>
  <c r="Q50" i="33"/>
  <c r="R50" i="33" s="1"/>
  <c r="HD50" i="33"/>
  <c r="HE50" i="33" s="1"/>
  <c r="IQ50" i="33"/>
  <c r="IR50" i="33" s="1"/>
  <c r="HK29" i="33"/>
  <c r="KK29" i="33"/>
  <c r="CK29" i="33"/>
  <c r="FK29" i="33"/>
  <c r="JK29" i="33"/>
  <c r="IX29" i="33"/>
  <c r="EX29" i="33"/>
  <c r="IK29" i="33"/>
  <c r="DK29" i="33"/>
  <c r="HX29" i="33"/>
  <c r="FX29" i="33"/>
  <c r="LK29" i="33"/>
  <c r="BK29" i="33"/>
  <c r="AX29" i="33"/>
  <c r="GX29" i="33"/>
  <c r="GK29" i="33"/>
  <c r="AK29" i="33"/>
  <c r="K29" i="33"/>
  <c r="KX29" i="33"/>
  <c r="BX29" i="33"/>
  <c r="X29" i="33"/>
  <c r="CX29" i="33"/>
  <c r="LX29" i="33"/>
  <c r="DX29" i="33"/>
  <c r="JX29" i="33"/>
  <c r="EK29" i="33"/>
  <c r="EK32" i="33"/>
  <c r="DK32" i="33"/>
  <c r="AX32" i="33"/>
  <c r="X32" i="33"/>
  <c r="BK32" i="33"/>
  <c r="GX32" i="33"/>
  <c r="LK32" i="33"/>
  <c r="BX32" i="33"/>
  <c r="LX32" i="33"/>
  <c r="FX32" i="33"/>
  <c r="AK32" i="33"/>
  <c r="IK32" i="33"/>
  <c r="KK32" i="33"/>
  <c r="GK32" i="33"/>
  <c r="IX32" i="33"/>
  <c r="CK32" i="33"/>
  <c r="CX32" i="33"/>
  <c r="K32" i="33"/>
  <c r="FK32" i="33"/>
  <c r="KX32" i="33"/>
  <c r="DX32" i="33"/>
  <c r="HX32" i="33"/>
  <c r="JK32" i="33"/>
  <c r="EX32" i="33"/>
  <c r="JX32" i="33"/>
  <c r="HK32" i="33"/>
  <c r="AB35" i="8"/>
  <c r="AC25" i="8"/>
  <c r="AA19" i="8"/>
  <c r="AA24" i="8"/>
  <c r="X13" i="39"/>
  <c r="CK13" i="39"/>
  <c r="IK13" i="39"/>
  <c r="AK13" i="39"/>
  <c r="HX13" i="39"/>
  <c r="GX13" i="39"/>
  <c r="LK13" i="39"/>
  <c r="KK13" i="39"/>
  <c r="IX13" i="39"/>
  <c r="BX13" i="39"/>
  <c r="LX13" i="39"/>
  <c r="DK13" i="39"/>
  <c r="FK13" i="39"/>
  <c r="DX13" i="39"/>
  <c r="FX13" i="39"/>
  <c r="KX13" i="39"/>
  <c r="EX13" i="39"/>
  <c r="AX13" i="39"/>
  <c r="EK13" i="39"/>
  <c r="K13" i="39"/>
  <c r="HK13" i="39"/>
  <c r="JX13" i="39"/>
  <c r="GK13" i="39"/>
  <c r="CX13" i="39"/>
  <c r="JK13" i="39"/>
  <c r="BK13" i="39"/>
  <c r="BX14" i="33"/>
  <c r="BK14" i="33"/>
  <c r="JX14" i="33"/>
  <c r="GX14" i="33"/>
  <c r="HK14" i="33"/>
  <c r="EK14" i="33"/>
  <c r="CK14" i="33"/>
  <c r="KX14" i="33"/>
  <c r="HX14" i="33"/>
  <c r="DX14" i="33"/>
  <c r="KK14" i="33"/>
  <c r="AK14" i="33"/>
  <c r="IX14" i="33"/>
  <c r="DK14" i="33"/>
  <c r="K14" i="33"/>
  <c r="AX14" i="33"/>
  <c r="FK14" i="33"/>
  <c r="FX14" i="33"/>
  <c r="LX14" i="33"/>
  <c r="LK14" i="33"/>
  <c r="JK14" i="33"/>
  <c r="EX14" i="33"/>
  <c r="CX14" i="33"/>
  <c r="X14" i="33"/>
  <c r="GK14" i="33"/>
  <c r="IK14" i="33"/>
  <c r="CC28" i="39"/>
  <c r="CF28" i="39" s="1"/>
  <c r="JP28" i="39"/>
  <c r="JS28" i="39" s="1"/>
  <c r="LC28" i="39"/>
  <c r="LF28" i="39" s="1"/>
  <c r="IC28" i="39"/>
  <c r="IF28" i="39" s="1"/>
  <c r="IP28" i="39"/>
  <c r="IS28" i="39" s="1"/>
  <c r="LP28" i="39"/>
  <c r="LS28" i="39" s="1"/>
  <c r="FP28" i="39"/>
  <c r="FS28" i="39" s="1"/>
  <c r="AP28" i="39"/>
  <c r="AS28" i="39" s="1"/>
  <c r="EP28" i="39"/>
  <c r="ES28" i="39" s="1"/>
  <c r="P28" i="39"/>
  <c r="S28" i="39" s="1"/>
  <c r="MC28" i="39"/>
  <c r="MF28" i="39" s="1"/>
  <c r="GC28" i="39"/>
  <c r="GF28" i="39" s="1"/>
  <c r="GP28" i="39"/>
  <c r="GS28" i="39" s="1"/>
  <c r="HP28" i="39"/>
  <c r="HS28" i="39" s="1"/>
  <c r="BC28" i="39"/>
  <c r="BF28" i="39" s="1"/>
  <c r="AC28" i="39"/>
  <c r="AF28" i="39" s="1"/>
  <c r="BP28" i="39"/>
  <c r="BS28" i="39" s="1"/>
  <c r="CP28" i="39"/>
  <c r="CS28" i="39" s="1"/>
  <c r="KC28" i="39"/>
  <c r="KF28" i="39" s="1"/>
  <c r="HC28" i="39"/>
  <c r="HF28" i="39" s="1"/>
  <c r="FC28" i="39"/>
  <c r="FF28" i="39" s="1"/>
  <c r="KP28" i="39"/>
  <c r="KS28" i="39" s="1"/>
  <c r="DP28" i="39"/>
  <c r="DS28" i="39" s="1"/>
  <c r="JC28" i="39"/>
  <c r="JF28" i="39" s="1"/>
  <c r="DC28" i="39"/>
  <c r="DF28" i="39" s="1"/>
  <c r="EC28" i="39"/>
  <c r="EF28" i="39" s="1"/>
  <c r="IP8" i="39"/>
  <c r="IS8" i="39" s="1"/>
  <c r="CP8" i="39"/>
  <c r="CS8" i="39" s="1"/>
  <c r="HP8" i="39"/>
  <c r="HS8" i="39" s="1"/>
  <c r="DC8" i="39"/>
  <c r="DF8" i="39" s="1"/>
  <c r="CC8" i="39"/>
  <c r="CF8" i="39" s="1"/>
  <c r="EC8" i="39"/>
  <c r="EF8" i="39" s="1"/>
  <c r="GC8" i="39"/>
  <c r="GF8" i="39" s="1"/>
  <c r="KP8" i="39"/>
  <c r="KS8" i="39" s="1"/>
  <c r="MC8" i="39"/>
  <c r="MF8" i="39" s="1"/>
  <c r="AC8" i="39"/>
  <c r="AF8" i="39" s="1"/>
  <c r="IC8" i="39"/>
  <c r="IF8" i="39" s="1"/>
  <c r="P8" i="39"/>
  <c r="S8" i="39" s="1"/>
  <c r="KC8" i="39"/>
  <c r="KF8" i="39" s="1"/>
  <c r="HC8" i="39"/>
  <c r="HF8" i="39" s="1"/>
  <c r="EP8" i="39"/>
  <c r="ES8" i="39" s="1"/>
  <c r="BC8" i="39"/>
  <c r="BF8" i="39" s="1"/>
  <c r="JC8" i="39"/>
  <c r="JF8" i="39" s="1"/>
  <c r="FP8" i="39"/>
  <c r="FS8" i="39" s="1"/>
  <c r="LC8" i="39"/>
  <c r="LF8" i="39" s="1"/>
  <c r="GP8" i="39"/>
  <c r="GS8" i="39" s="1"/>
  <c r="DP8" i="39"/>
  <c r="DS8" i="39" s="1"/>
  <c r="AP8" i="39"/>
  <c r="AS8" i="39" s="1"/>
  <c r="JP8" i="39"/>
  <c r="JS8" i="39" s="1"/>
  <c r="FC8" i="39"/>
  <c r="FF8" i="39" s="1"/>
  <c r="BP8" i="39"/>
  <c r="BS8" i="39" s="1"/>
  <c r="LP8" i="39"/>
  <c r="LS8" i="39" s="1"/>
  <c r="IK34" i="33"/>
  <c r="CX34" i="33"/>
  <c r="BX34" i="33"/>
  <c r="DX34" i="33"/>
  <c r="LK34" i="33"/>
  <c r="GX34" i="33"/>
  <c r="AX34" i="33"/>
  <c r="FX34" i="33"/>
  <c r="EX34" i="33"/>
  <c r="JX34" i="33"/>
  <c r="X34" i="33"/>
  <c r="HX34" i="33"/>
  <c r="EK34" i="33"/>
  <c r="FK34" i="33"/>
  <c r="KK34" i="33"/>
  <c r="JK34" i="33"/>
  <c r="BK34" i="33"/>
  <c r="AK34" i="33"/>
  <c r="IX34" i="33"/>
  <c r="K34" i="33"/>
  <c r="GK34" i="33"/>
  <c r="CK34" i="33"/>
  <c r="LX34" i="33"/>
  <c r="DK34" i="33"/>
  <c r="KX34" i="33"/>
  <c r="HK34" i="33"/>
  <c r="LX34" i="39"/>
  <c r="BX34" i="39"/>
  <c r="EX34" i="39"/>
  <c r="BK34" i="39"/>
  <c r="HX34" i="39"/>
  <c r="FK34" i="39"/>
  <c r="EK34" i="39"/>
  <c r="JK34" i="39"/>
  <c r="K34" i="39"/>
  <c r="HK34" i="39"/>
  <c r="AX34" i="39"/>
  <c r="GX34" i="39"/>
  <c r="CK34" i="39"/>
  <c r="IK34" i="39"/>
  <c r="X34" i="39"/>
  <c r="DX34" i="39"/>
  <c r="LK34" i="39"/>
  <c r="CX34" i="39"/>
  <c r="GK34" i="39"/>
  <c r="IX34" i="39"/>
  <c r="AK34" i="39"/>
  <c r="DK34" i="39"/>
  <c r="FX34" i="39"/>
  <c r="KX34" i="39"/>
  <c r="KK34" i="39"/>
  <c r="JX34" i="39"/>
  <c r="CQ53" i="33"/>
  <c r="CR53" i="33" s="1"/>
  <c r="FD53" i="33"/>
  <c r="FE53" i="33" s="1"/>
  <c r="MD53" i="33"/>
  <c r="ME53" i="33" s="1"/>
  <c r="I7" i="12"/>
  <c r="H7" i="12"/>
  <c r="EQ55" i="33"/>
  <c r="ER55" i="33" s="1"/>
  <c r="ED55" i="33"/>
  <c r="EE55" i="33" s="1"/>
  <c r="MD55" i="33"/>
  <c r="ME55" i="33" s="1"/>
  <c r="AV20" i="33"/>
  <c r="BI20" i="33"/>
  <c r="CV20" i="33"/>
  <c r="CI20" i="33"/>
  <c r="LV20" i="33"/>
  <c r="V20" i="33"/>
  <c r="II20" i="33"/>
  <c r="GI20" i="33"/>
  <c r="HV20" i="33"/>
  <c r="FV20" i="33"/>
  <c r="KV20" i="33"/>
  <c r="AI20" i="33"/>
  <c r="DI20" i="33"/>
  <c r="KI20" i="33"/>
  <c r="JV20" i="33"/>
  <c r="LI20" i="33"/>
  <c r="EI20" i="33"/>
  <c r="BV20" i="33"/>
  <c r="I20" i="33"/>
  <c r="HI20" i="33"/>
  <c r="FI20" i="33"/>
  <c r="JI20" i="33"/>
  <c r="GV20" i="33"/>
  <c r="DV20" i="33"/>
  <c r="IV20" i="33"/>
  <c r="EV20" i="33"/>
  <c r="AB33" i="11"/>
  <c r="AC24" i="11"/>
  <c r="AA34" i="11"/>
  <c r="AC20" i="11"/>
  <c r="AA18" i="11"/>
  <c r="AA23" i="11"/>
  <c r="LI16" i="33"/>
  <c r="JI16" i="33"/>
  <c r="HV16" i="33"/>
  <c r="FI16" i="33"/>
  <c r="BV16" i="33"/>
  <c r="LV16" i="33"/>
  <c r="JV16" i="33"/>
  <c r="FV16" i="33"/>
  <c r="KV16" i="33"/>
  <c r="CI16" i="33"/>
  <c r="V16" i="33"/>
  <c r="HI16" i="33"/>
  <c r="GV16" i="33"/>
  <c r="EV16" i="33"/>
  <c r="I16" i="33"/>
  <c r="BI16" i="33"/>
  <c r="II16" i="33"/>
  <c r="KI16" i="33"/>
  <c r="IV16" i="33"/>
  <c r="EI16" i="33"/>
  <c r="AI16" i="33"/>
  <c r="AV16" i="33"/>
  <c r="CV16" i="33"/>
  <c r="DI16" i="33"/>
  <c r="GI16" i="33"/>
  <c r="DV16" i="33"/>
  <c r="GK15" i="33"/>
  <c r="EK15" i="33"/>
  <c r="AK15" i="33"/>
  <c r="FX15" i="33"/>
  <c r="BK15" i="33"/>
  <c r="EX15" i="33"/>
  <c r="K15" i="33"/>
  <c r="AX15" i="33"/>
  <c r="DK15" i="33"/>
  <c r="X15" i="33"/>
  <c r="GX15" i="33"/>
  <c r="KK15" i="33"/>
  <c r="IX15" i="33"/>
  <c r="CX15" i="33"/>
  <c r="JK15" i="33"/>
  <c r="CK15" i="33"/>
  <c r="KX15" i="33"/>
  <c r="JX15" i="33"/>
  <c r="HX15" i="33"/>
  <c r="LK15" i="33"/>
  <c r="FK15" i="33"/>
  <c r="HK15" i="33"/>
  <c r="IK15" i="33"/>
  <c r="BX15" i="33"/>
  <c r="DX15" i="33"/>
  <c r="LX15" i="33"/>
  <c r="BO67" i="33"/>
  <c r="BQ65" i="33"/>
  <c r="BR65" i="33" s="1"/>
  <c r="GO67" i="33"/>
  <c r="GQ65" i="33"/>
  <c r="GR65" i="33" s="1"/>
  <c r="AQ65" i="33"/>
  <c r="AR65" i="33" s="1"/>
  <c r="AO67" i="33"/>
  <c r="LD52" i="33"/>
  <c r="LE52" i="33" s="1"/>
  <c r="HQ52" i="33"/>
  <c r="HR52" i="33" s="1"/>
  <c r="AD52" i="33"/>
  <c r="AE52" i="33" s="1"/>
  <c r="IQ52" i="33"/>
  <c r="IR52" i="33" s="1"/>
  <c r="FC13" i="39"/>
  <c r="FF13" i="39" s="1"/>
  <c r="MC13" i="39"/>
  <c r="MF13" i="39" s="1"/>
  <c r="FP13" i="39"/>
  <c r="FS13" i="39" s="1"/>
  <c r="EC13" i="39"/>
  <c r="EF13" i="39" s="1"/>
  <c r="CP13" i="39"/>
  <c r="CS13" i="39" s="1"/>
  <c r="HP13" i="39"/>
  <c r="HS13" i="39" s="1"/>
  <c r="GC13" i="39"/>
  <c r="GF13" i="39" s="1"/>
  <c r="IP13" i="39"/>
  <c r="IS13" i="39" s="1"/>
  <c r="LP13" i="39"/>
  <c r="LS13" i="39" s="1"/>
  <c r="JP13" i="39"/>
  <c r="JS13" i="39" s="1"/>
  <c r="KC13" i="39"/>
  <c r="KF13" i="39" s="1"/>
  <c r="HC13" i="39"/>
  <c r="HF13" i="39" s="1"/>
  <c r="DC13" i="39"/>
  <c r="DF13" i="39" s="1"/>
  <c r="IC13" i="39"/>
  <c r="IF13" i="39" s="1"/>
  <c r="KP13" i="39"/>
  <c r="KS13" i="39" s="1"/>
  <c r="AP13" i="39"/>
  <c r="AS13" i="39" s="1"/>
  <c r="P13" i="39"/>
  <c r="S13" i="39" s="1"/>
  <c r="BP13" i="39"/>
  <c r="BS13" i="39" s="1"/>
  <c r="BC13" i="39"/>
  <c r="BF13" i="39" s="1"/>
  <c r="AC13" i="39"/>
  <c r="AF13" i="39" s="1"/>
  <c r="GP13" i="39"/>
  <c r="GS13" i="39" s="1"/>
  <c r="EP13" i="39"/>
  <c r="ES13" i="39" s="1"/>
  <c r="LC13" i="39"/>
  <c r="LF13" i="39" s="1"/>
  <c r="CC13" i="39"/>
  <c r="CF13" i="39" s="1"/>
  <c r="DP13" i="39"/>
  <c r="DS13" i="39" s="1"/>
  <c r="JC13" i="39"/>
  <c r="JF13" i="39" s="1"/>
  <c r="H5" i="8"/>
  <c r="I5" i="8"/>
  <c r="BQ49" i="33"/>
  <c r="BR49" i="33" s="1"/>
  <c r="MD49" i="33"/>
  <c r="ME49" i="33" s="1"/>
  <c r="ED49" i="33"/>
  <c r="EE49" i="33" s="1"/>
  <c r="KD49" i="33"/>
  <c r="KE49" i="33" s="1"/>
  <c r="AB30" i="10"/>
  <c r="AB25" i="10"/>
  <c r="AC24" i="10"/>
  <c r="AB33" i="10"/>
  <c r="H6" i="11"/>
  <c r="I6" i="11"/>
  <c r="JP10" i="39"/>
  <c r="JS10" i="39" s="1"/>
  <c r="JC10" i="39"/>
  <c r="JF10" i="39" s="1"/>
  <c r="DC10" i="39"/>
  <c r="DF10" i="39" s="1"/>
  <c r="HP10" i="39"/>
  <c r="HS10" i="39" s="1"/>
  <c r="EC10" i="39"/>
  <c r="EF10" i="39" s="1"/>
  <c r="BP10" i="39"/>
  <c r="BS10" i="39" s="1"/>
  <c r="P10" i="39"/>
  <c r="S10" i="39" s="1"/>
  <c r="GP10" i="39"/>
  <c r="GS10" i="39" s="1"/>
  <c r="FP10" i="39"/>
  <c r="FS10" i="39" s="1"/>
  <c r="FC10" i="39"/>
  <c r="FF10" i="39" s="1"/>
  <c r="DP10" i="39"/>
  <c r="DS10" i="39" s="1"/>
  <c r="KC10" i="39"/>
  <c r="KF10" i="39" s="1"/>
  <c r="AC10" i="39"/>
  <c r="AF10" i="39" s="1"/>
  <c r="CP10" i="39"/>
  <c r="CS10" i="39" s="1"/>
  <c r="MC10" i="39"/>
  <c r="MF10" i="39" s="1"/>
  <c r="HC10" i="39"/>
  <c r="HF10" i="39" s="1"/>
  <c r="LP10" i="39"/>
  <c r="LS10" i="39" s="1"/>
  <c r="LC10" i="39"/>
  <c r="LF10" i="39" s="1"/>
  <c r="CC10" i="39"/>
  <c r="CF10" i="39" s="1"/>
  <c r="GC10" i="39"/>
  <c r="GF10" i="39" s="1"/>
  <c r="EP10" i="39"/>
  <c r="ES10" i="39" s="1"/>
  <c r="BC10" i="39"/>
  <c r="BF10" i="39" s="1"/>
  <c r="AP10" i="39"/>
  <c r="AS10" i="39" s="1"/>
  <c r="IC10" i="39"/>
  <c r="IF10" i="39" s="1"/>
  <c r="IP10" i="39"/>
  <c r="IS10" i="39" s="1"/>
  <c r="KP10" i="39"/>
  <c r="KS10" i="39" s="1"/>
  <c r="JC9" i="39"/>
  <c r="JF9" i="39" s="1"/>
  <c r="LK7" i="33"/>
  <c r="BK7" i="33"/>
  <c r="IK7" i="33"/>
  <c r="CX7" i="33"/>
  <c r="JX7" i="33"/>
  <c r="BX7" i="33"/>
  <c r="FK7" i="33"/>
  <c r="AX7" i="33"/>
  <c r="X7" i="33"/>
  <c r="GK7" i="33"/>
  <c r="DX7" i="33"/>
  <c r="EK7" i="33"/>
  <c r="JK7" i="33"/>
  <c r="HK7" i="33"/>
  <c r="KX7" i="33"/>
  <c r="CK7" i="33"/>
  <c r="LX7" i="33"/>
  <c r="KK7" i="33"/>
  <c r="IX7" i="33"/>
  <c r="GX7" i="33"/>
  <c r="FX7" i="33"/>
  <c r="K7" i="33"/>
  <c r="EX7" i="33"/>
  <c r="AK7" i="33"/>
  <c r="HX7" i="33"/>
  <c r="DK7" i="33"/>
  <c r="I9" i="11"/>
  <c r="H9" i="11"/>
  <c r="CQ48" i="33"/>
  <c r="CR48" i="33" s="1"/>
  <c r="IQ48" i="33"/>
  <c r="IR48" i="33" s="1"/>
  <c r="GQ48" i="33"/>
  <c r="GR48" i="33" s="1"/>
  <c r="GD48" i="33"/>
  <c r="GE48" i="33" s="1"/>
  <c r="BC37" i="33"/>
  <c r="BF37" i="33" s="1"/>
  <c r="AP37" i="33"/>
  <c r="AS37" i="33" s="1"/>
  <c r="GC37" i="33"/>
  <c r="GF37" i="33" s="1"/>
  <c r="LP37" i="33"/>
  <c r="LS37" i="33" s="1"/>
  <c r="DC37" i="33"/>
  <c r="DF37" i="33" s="1"/>
  <c r="IP37" i="33"/>
  <c r="IS37" i="33" s="1"/>
  <c r="FC37" i="33"/>
  <c r="FF37" i="33" s="1"/>
  <c r="IC37" i="33"/>
  <c r="IF37" i="33" s="1"/>
  <c r="GP37" i="33"/>
  <c r="GS37" i="33" s="1"/>
  <c r="EP37" i="33"/>
  <c r="ES37" i="33" s="1"/>
  <c r="JC37" i="33"/>
  <c r="JF37" i="33" s="1"/>
  <c r="HC37" i="33"/>
  <c r="HF37" i="33" s="1"/>
  <c r="DP37" i="33"/>
  <c r="DS37" i="33" s="1"/>
  <c r="KC37" i="33"/>
  <c r="KF37" i="33" s="1"/>
  <c r="CC37" i="33"/>
  <c r="CF37" i="33" s="1"/>
  <c r="MC37" i="33"/>
  <c r="MF37" i="33" s="1"/>
  <c r="KP37" i="33"/>
  <c r="KS37" i="33" s="1"/>
  <c r="JP37" i="33"/>
  <c r="JS37" i="33" s="1"/>
  <c r="LC37" i="33"/>
  <c r="LF37" i="33" s="1"/>
  <c r="EC37" i="33"/>
  <c r="EF37" i="33" s="1"/>
  <c r="CP37" i="33"/>
  <c r="CS37" i="33" s="1"/>
  <c r="P37" i="33"/>
  <c r="S37" i="33" s="1"/>
  <c r="FP37" i="33"/>
  <c r="FS37" i="33" s="1"/>
  <c r="HP37" i="33"/>
  <c r="HS37" i="33" s="1"/>
  <c r="AC37" i="33"/>
  <c r="AF37" i="33" s="1"/>
  <c r="BP37" i="33"/>
  <c r="BS37" i="33" s="1"/>
  <c r="HP24" i="39"/>
  <c r="HS24" i="39" s="1"/>
  <c r="HI42" i="33"/>
  <c r="JV42" i="33"/>
  <c r="AV42" i="33"/>
  <c r="AI42" i="33"/>
  <c r="CV42" i="33"/>
  <c r="DI42" i="33"/>
  <c r="GV42" i="33"/>
  <c r="EI42" i="33"/>
  <c r="EV42" i="33"/>
  <c r="BV42" i="33"/>
  <c r="BI42" i="33"/>
  <c r="LV42" i="33"/>
  <c r="IV42" i="33"/>
  <c r="DV42" i="33"/>
  <c r="KV42" i="33"/>
  <c r="JI42" i="33"/>
  <c r="GI42" i="33"/>
  <c r="KI42" i="33"/>
  <c r="FV42" i="33"/>
  <c r="FI42" i="33"/>
  <c r="HV42" i="33"/>
  <c r="I42" i="33"/>
  <c r="II42" i="33"/>
  <c r="LI42" i="33"/>
  <c r="CI42" i="33"/>
  <c r="V42" i="33"/>
  <c r="GP20" i="39"/>
  <c r="GS20" i="39" s="1"/>
  <c r="EC20" i="39"/>
  <c r="EF20" i="39" s="1"/>
  <c r="LC20" i="39"/>
  <c r="LF20" i="39" s="1"/>
  <c r="AC20" i="39"/>
  <c r="AF20" i="39" s="1"/>
  <c r="FP20" i="39"/>
  <c r="FS20" i="39" s="1"/>
  <c r="AP20" i="39"/>
  <c r="AS20" i="39" s="1"/>
  <c r="P20" i="39"/>
  <c r="S20" i="39" s="1"/>
  <c r="DP20" i="39"/>
  <c r="DS20" i="39" s="1"/>
  <c r="KC20" i="39"/>
  <c r="KF20" i="39" s="1"/>
  <c r="CP20" i="39"/>
  <c r="CS20" i="39" s="1"/>
  <c r="HC20" i="39"/>
  <c r="HF20" i="39" s="1"/>
  <c r="LP20" i="39"/>
  <c r="LS20" i="39" s="1"/>
  <c r="CC20" i="39"/>
  <c r="CF20" i="39" s="1"/>
  <c r="IC20" i="39"/>
  <c r="IF20" i="39" s="1"/>
  <c r="FC20" i="39"/>
  <c r="FF20" i="39" s="1"/>
  <c r="KP20" i="39"/>
  <c r="KS20" i="39" s="1"/>
  <c r="MC20" i="39"/>
  <c r="MF20" i="39" s="1"/>
  <c r="JC20" i="39"/>
  <c r="JF20" i="39" s="1"/>
  <c r="EP20" i="39"/>
  <c r="ES20" i="39" s="1"/>
  <c r="JP20" i="39"/>
  <c r="JS20" i="39" s="1"/>
  <c r="GC20" i="39"/>
  <c r="GF20" i="39" s="1"/>
  <c r="BC20" i="39"/>
  <c r="BF20" i="39" s="1"/>
  <c r="DC20" i="39"/>
  <c r="DF20" i="39" s="1"/>
  <c r="HP20" i="39"/>
  <c r="HS20" i="39" s="1"/>
  <c r="BP20" i="39"/>
  <c r="BS20" i="39" s="1"/>
  <c r="IP20" i="39"/>
  <c r="IS20" i="39" s="1"/>
  <c r="EX22" i="39"/>
  <c r="KK22" i="39"/>
  <c r="HK22" i="39"/>
  <c r="AX22" i="39"/>
  <c r="AK22" i="39"/>
  <c r="CK22" i="39"/>
  <c r="EK22" i="39"/>
  <c r="DK22" i="39"/>
  <c r="JK22" i="39"/>
  <c r="FX22" i="39"/>
  <c r="BX22" i="39"/>
  <c r="GK22" i="39"/>
  <c r="CX22" i="39"/>
  <c r="LX22" i="39"/>
  <c r="BK22" i="39"/>
  <c r="X22" i="39"/>
  <c r="FK22" i="39"/>
  <c r="LK22" i="39"/>
  <c r="K22" i="39"/>
  <c r="DX22" i="39"/>
  <c r="HX22" i="39"/>
  <c r="IX22" i="39"/>
  <c r="JX22" i="39"/>
  <c r="KX22" i="39"/>
  <c r="GX22" i="39"/>
  <c r="IK22" i="39"/>
  <c r="KP45" i="39"/>
  <c r="KS45" i="39" s="1"/>
  <c r="P45" i="39"/>
  <c r="S45" i="39" s="1"/>
  <c r="IC45" i="39"/>
  <c r="IF45" i="39" s="1"/>
  <c r="JC45" i="39"/>
  <c r="JF45" i="39" s="1"/>
  <c r="AC45" i="39"/>
  <c r="AF45" i="39" s="1"/>
  <c r="FC45" i="39"/>
  <c r="FF45" i="39" s="1"/>
  <c r="GC45" i="39"/>
  <c r="GF45" i="39" s="1"/>
  <c r="MC45" i="39"/>
  <c r="MF45" i="39" s="1"/>
  <c r="JP45" i="39"/>
  <c r="JS45" i="39" s="1"/>
  <c r="KC45" i="39"/>
  <c r="KF45" i="39" s="1"/>
  <c r="EP45" i="39"/>
  <c r="ES45" i="39" s="1"/>
  <c r="GP45" i="39"/>
  <c r="GS45" i="39" s="1"/>
  <c r="CC45" i="39"/>
  <c r="CF45" i="39" s="1"/>
  <c r="DC45" i="39"/>
  <c r="DF45" i="39" s="1"/>
  <c r="HC45" i="39"/>
  <c r="HF45" i="39" s="1"/>
  <c r="IP45" i="39"/>
  <c r="IS45" i="39" s="1"/>
  <c r="DP45" i="39"/>
  <c r="DS45" i="39" s="1"/>
  <c r="FP45" i="39"/>
  <c r="FS45" i="39" s="1"/>
  <c r="LP45" i="39"/>
  <c r="LS45" i="39" s="1"/>
  <c r="BP45" i="39"/>
  <c r="BS45" i="39" s="1"/>
  <c r="AP45" i="39"/>
  <c r="AS45" i="39" s="1"/>
  <c r="HP45" i="39"/>
  <c r="HS45" i="39" s="1"/>
  <c r="BC45" i="39"/>
  <c r="BF45" i="39" s="1"/>
  <c r="CP45" i="39"/>
  <c r="CS45" i="39" s="1"/>
  <c r="LC45" i="39"/>
  <c r="LF45" i="39" s="1"/>
  <c r="EC45" i="39"/>
  <c r="EF45" i="39" s="1"/>
  <c r="HR39" i="39" l="1"/>
  <c r="HS39" i="39"/>
  <c r="Q28" i="11"/>
  <c r="EQ6" i="33"/>
  <c r="ER6" i="33"/>
  <c r="Q28" i="13"/>
  <c r="V28" i="13" s="1"/>
  <c r="Q35" i="10"/>
  <c r="V35" i="10" s="1"/>
  <c r="Q20" i="10"/>
  <c r="V20" i="10" s="1"/>
  <c r="Q20" i="11"/>
  <c r="V20" i="11" s="1"/>
  <c r="Q19" i="8"/>
  <c r="V19" i="8" s="1"/>
  <c r="Q19" i="11"/>
  <c r="V19" i="11" s="1"/>
  <c r="Q28" i="12"/>
  <c r="V28" i="12" s="1"/>
  <c r="Q28" i="14"/>
  <c r="V28" i="14" s="1"/>
  <c r="Q35" i="14"/>
  <c r="V35" i="14" s="1"/>
  <c r="Q20" i="12"/>
  <c r="V20" i="12" s="1"/>
  <c r="Q20" i="8"/>
  <c r="V20" i="8" s="1"/>
  <c r="ME13" i="39"/>
  <c r="MD13" i="39"/>
  <c r="ID8" i="39"/>
  <c r="IE8" i="39"/>
  <c r="IR28" i="39"/>
  <c r="IQ28" i="39"/>
  <c r="ER20" i="33"/>
  <c r="EQ20" i="33"/>
  <c r="IR36" i="33"/>
  <c r="IQ36" i="33"/>
  <c r="EQ15" i="39"/>
  <c r="ER15" i="39"/>
  <c r="ED25" i="33"/>
  <c r="EE25" i="33"/>
  <c r="EE11" i="39"/>
  <c r="ED11" i="39"/>
  <c r="ID22" i="39"/>
  <c r="IE22" i="39"/>
  <c r="ER13" i="33"/>
  <c r="EQ13" i="33"/>
  <c r="BE8" i="33"/>
  <c r="BD8" i="33"/>
  <c r="JQ39" i="39"/>
  <c r="JR39" i="39"/>
  <c r="CR27" i="39"/>
  <c r="CQ27" i="39"/>
  <c r="IE35" i="33"/>
  <c r="ID35" i="33"/>
  <c r="GE22" i="33"/>
  <c r="GD22" i="33"/>
  <c r="AD9" i="39"/>
  <c r="AE9" i="39"/>
  <c r="JR23" i="39"/>
  <c r="JQ23" i="39"/>
  <c r="KE16" i="33"/>
  <c r="KD16" i="33"/>
  <c r="R15" i="33"/>
  <c r="Q15" i="33"/>
  <c r="FD42" i="39"/>
  <c r="FE42" i="39"/>
  <c r="GP69" i="39"/>
  <c r="GR6" i="39"/>
  <c r="GQ6" i="39"/>
  <c r="IQ9" i="33"/>
  <c r="IR9" i="33"/>
  <c r="FD39" i="33"/>
  <c r="FE39" i="33"/>
  <c r="ED32" i="39"/>
  <c r="EE32" i="39"/>
  <c r="DD23" i="33"/>
  <c r="DE23" i="33"/>
  <c r="DO68" i="33"/>
  <c r="DO69" i="33"/>
  <c r="BE29" i="39"/>
  <c r="BD29" i="39"/>
  <c r="GD41" i="39"/>
  <c r="GE41" i="39"/>
  <c r="JD21" i="33"/>
  <c r="JE21" i="33"/>
  <c r="GD42" i="33"/>
  <c r="GE42" i="33"/>
  <c r="CE14" i="33"/>
  <c r="CD14" i="33"/>
  <c r="FR24" i="39"/>
  <c r="FQ24" i="39"/>
  <c r="KE34" i="33"/>
  <c r="KD34" i="33"/>
  <c r="FQ32" i="33"/>
  <c r="FR32" i="33"/>
  <c r="AE17" i="33"/>
  <c r="AD17" i="33"/>
  <c r="HD46" i="39"/>
  <c r="HE46" i="39"/>
  <c r="CE18" i="33"/>
  <c r="CD18" i="33"/>
  <c r="LQ24" i="33"/>
  <c r="LR24" i="33"/>
  <c r="DR30" i="33"/>
  <c r="DQ30" i="33"/>
  <c r="EQ34" i="39"/>
  <c r="ER34" i="39"/>
  <c r="BE29" i="33"/>
  <c r="BD29" i="33"/>
  <c r="LQ31" i="39"/>
  <c r="LR31" i="39"/>
  <c r="AQ44" i="33"/>
  <c r="AR44" i="33"/>
  <c r="ID45" i="33"/>
  <c r="IE45" i="33"/>
  <c r="AQ37" i="39"/>
  <c r="AR37" i="39"/>
  <c r="LR25" i="39"/>
  <c r="LQ25" i="39"/>
  <c r="EQ7" i="33"/>
  <c r="ER7" i="33"/>
  <c r="HE30" i="39"/>
  <c r="HD30" i="39"/>
  <c r="DR28" i="33"/>
  <c r="DQ28" i="33"/>
  <c r="CE31" i="33"/>
  <c r="CD31" i="33"/>
  <c r="BQ45" i="39"/>
  <c r="BR45" i="39"/>
  <c r="CR37" i="33"/>
  <c r="CQ37" i="33"/>
  <c r="DD37" i="33"/>
  <c r="DE37" i="33"/>
  <c r="ME10" i="39"/>
  <c r="MD10" i="39"/>
  <c r="LR8" i="39"/>
  <c r="LQ8" i="39"/>
  <c r="GE28" i="39"/>
  <c r="GD28" i="39"/>
  <c r="JE36" i="33"/>
  <c r="JD36" i="33"/>
  <c r="HD15" i="39"/>
  <c r="HE15" i="39"/>
  <c r="EQ25" i="33"/>
  <c r="ER25" i="33"/>
  <c r="FQ11" i="39"/>
  <c r="FR11" i="39"/>
  <c r="DQ22" i="39"/>
  <c r="DR22" i="39"/>
  <c r="LQ39" i="39"/>
  <c r="LR39" i="39"/>
  <c r="FQ35" i="33"/>
  <c r="FR35" i="33"/>
  <c r="HR22" i="33"/>
  <c r="HQ22" i="33"/>
  <c r="LQ9" i="39"/>
  <c r="LR9" i="39"/>
  <c r="HQ23" i="39"/>
  <c r="HR23" i="39"/>
  <c r="JQ38" i="39"/>
  <c r="JR38" i="39"/>
  <c r="HE17" i="39"/>
  <c r="HD17" i="39"/>
  <c r="KQ16" i="33"/>
  <c r="KR16" i="33"/>
  <c r="BD15" i="33"/>
  <c r="BE15" i="33"/>
  <c r="ED42" i="39"/>
  <c r="EE42" i="39"/>
  <c r="FQ27" i="33"/>
  <c r="FR27" i="33"/>
  <c r="FR6" i="39"/>
  <c r="FQ6" i="39"/>
  <c r="FP69" i="39"/>
  <c r="HD9" i="33"/>
  <c r="HE9" i="33"/>
  <c r="LE39" i="33"/>
  <c r="LD39" i="33"/>
  <c r="IR32" i="39"/>
  <c r="IQ32" i="39"/>
  <c r="FQ23" i="33"/>
  <c r="FR23" i="33"/>
  <c r="ED38" i="33"/>
  <c r="EE38" i="33"/>
  <c r="Q7" i="14"/>
  <c r="Q30" i="14"/>
  <c r="V30" i="14" s="1"/>
  <c r="U7" i="14"/>
  <c r="Q25" i="14"/>
  <c r="V25" i="14" s="1"/>
  <c r="CE41" i="33"/>
  <c r="CD41" i="33"/>
  <c r="GE43" i="33"/>
  <c r="GD43" i="33"/>
  <c r="JR6" i="33"/>
  <c r="JQ6" i="33"/>
  <c r="Q7" i="12"/>
  <c r="U7" i="12"/>
  <c r="Q30" i="12"/>
  <c r="V30" i="12" s="1"/>
  <c r="Q25" i="12"/>
  <c r="V25" i="12" s="1"/>
  <c r="AR46" i="33"/>
  <c r="AQ46" i="33"/>
  <c r="ME41" i="39"/>
  <c r="MD41" i="39"/>
  <c r="DR21" i="33"/>
  <c r="DQ21" i="33"/>
  <c r="DE42" i="33"/>
  <c r="DD42" i="33"/>
  <c r="IE14" i="33"/>
  <c r="ID14" i="33"/>
  <c r="JR18" i="39"/>
  <c r="JQ18" i="39"/>
  <c r="FD18" i="39"/>
  <c r="FE18" i="39"/>
  <c r="CD24" i="39"/>
  <c r="CE24" i="39"/>
  <c r="JD34" i="33"/>
  <c r="JE34" i="33"/>
  <c r="AR32" i="33"/>
  <c r="AQ32" i="33"/>
  <c r="DD17" i="33"/>
  <c r="DE17" i="33"/>
  <c r="IE46" i="39"/>
  <c r="ID46" i="39"/>
  <c r="MD18" i="33"/>
  <c r="ME18" i="33"/>
  <c r="CQ18" i="33"/>
  <c r="CR18" i="33"/>
  <c r="GR24" i="33"/>
  <c r="GQ24" i="33"/>
  <c r="GD30" i="33"/>
  <c r="GE30" i="33"/>
  <c r="ED34" i="39"/>
  <c r="EE34" i="39"/>
  <c r="FE29" i="33"/>
  <c r="FD29" i="33"/>
  <c r="ID31" i="39"/>
  <c r="IE31" i="39"/>
  <c r="ED44" i="39"/>
  <c r="EE44" i="39"/>
  <c r="DD44" i="33"/>
  <c r="DE44" i="33"/>
  <c r="BQ45" i="33"/>
  <c r="BR45" i="33"/>
  <c r="BD37" i="39"/>
  <c r="BE37" i="39"/>
  <c r="DD25" i="39"/>
  <c r="DE25" i="39"/>
  <c r="EE10" i="33"/>
  <c r="ED10" i="33"/>
  <c r="ID7" i="33"/>
  <c r="IE7" i="33"/>
  <c r="FQ30" i="39"/>
  <c r="FR30" i="39"/>
  <c r="LR28" i="33"/>
  <c r="LQ28" i="33"/>
  <c r="AQ31" i="33"/>
  <c r="AR31" i="33"/>
  <c r="LQ45" i="39"/>
  <c r="LR45" i="39"/>
  <c r="EQ45" i="39"/>
  <c r="ER45" i="39"/>
  <c r="ID45" i="39"/>
  <c r="IE45" i="39"/>
  <c r="DD20" i="39"/>
  <c r="DE20" i="39"/>
  <c r="FE20" i="39"/>
  <c r="FD20" i="39"/>
  <c r="Q20" i="39"/>
  <c r="R20" i="39"/>
  <c r="EE37" i="33"/>
  <c r="ED37" i="33"/>
  <c r="HE37" i="33"/>
  <c r="HD37" i="33"/>
  <c r="LR37" i="33"/>
  <c r="LQ37" i="33"/>
  <c r="BE10" i="39"/>
  <c r="BD10" i="39"/>
  <c r="CQ10" i="39"/>
  <c r="CR10" i="39"/>
  <c r="BR10" i="39"/>
  <c r="BQ10" i="39"/>
  <c r="CE13" i="39"/>
  <c r="CD13" i="39"/>
  <c r="AR13" i="39"/>
  <c r="AQ13" i="39"/>
  <c r="IR13" i="39"/>
  <c r="IQ13" i="39"/>
  <c r="BO68" i="33"/>
  <c r="BO69" i="33"/>
  <c r="BQ8" i="39"/>
  <c r="BR8" i="39"/>
  <c r="JD8" i="39"/>
  <c r="JE8" i="39"/>
  <c r="MD8" i="39"/>
  <c r="ME8" i="39"/>
  <c r="IQ8" i="39"/>
  <c r="IR8" i="39"/>
  <c r="KD28" i="39"/>
  <c r="KE28" i="39"/>
  <c r="MD28" i="39"/>
  <c r="ME28" i="39"/>
  <c r="LE28" i="39"/>
  <c r="LD28" i="39"/>
  <c r="LR20" i="33"/>
  <c r="LQ20" i="33"/>
  <c r="BE20" i="33"/>
  <c r="BD20" i="33"/>
  <c r="CE20" i="33"/>
  <c r="CD20" i="33"/>
  <c r="EE36" i="33"/>
  <c r="ED36" i="33"/>
  <c r="AQ36" i="33"/>
  <c r="AR36" i="33"/>
  <c r="FD36" i="33"/>
  <c r="FE36" i="33"/>
  <c r="KQ15" i="39"/>
  <c r="KR15" i="39"/>
  <c r="AD15" i="39"/>
  <c r="AE15" i="39"/>
  <c r="HR15" i="39"/>
  <c r="HQ15" i="39"/>
  <c r="AD25" i="33"/>
  <c r="AE25" i="33"/>
  <c r="LD25" i="33"/>
  <c r="LE25" i="33"/>
  <c r="IE25" i="33"/>
  <c r="ID25" i="33"/>
  <c r="FE35" i="39"/>
  <c r="FD35" i="39"/>
  <c r="DD35" i="39"/>
  <c r="DE35" i="39"/>
  <c r="CD35" i="39"/>
  <c r="CE35" i="39"/>
  <c r="DE11" i="39"/>
  <c r="DD11" i="39"/>
  <c r="Q11" i="39"/>
  <c r="R11" i="39"/>
  <c r="AQ11" i="39"/>
  <c r="AR11" i="39"/>
  <c r="KD22" i="39"/>
  <c r="KE22" i="39"/>
  <c r="KR22" i="39"/>
  <c r="KQ22" i="39"/>
  <c r="AR22" i="39"/>
  <c r="AQ22" i="39"/>
  <c r="BD22" i="39"/>
  <c r="BE22" i="39"/>
  <c r="HD13" i="33"/>
  <c r="HE13" i="33"/>
  <c r="FR13" i="33"/>
  <c r="FQ13" i="33"/>
  <c r="BQ13" i="33"/>
  <c r="BR13" i="33"/>
  <c r="CD13" i="33"/>
  <c r="CE13" i="33"/>
  <c r="HE8" i="33"/>
  <c r="HD8" i="33"/>
  <c r="ID8" i="33"/>
  <c r="IE8" i="33"/>
  <c r="BR8" i="33"/>
  <c r="BQ8" i="33"/>
  <c r="IR39" i="39"/>
  <c r="IQ39" i="39"/>
  <c r="CQ39" i="39"/>
  <c r="CR39" i="39"/>
  <c r="BR39" i="39"/>
  <c r="BQ39" i="39"/>
  <c r="EQ27" i="39"/>
  <c r="ER27" i="39"/>
  <c r="FE27" i="39"/>
  <c r="FD27" i="39"/>
  <c r="HQ27" i="39"/>
  <c r="HR27" i="39"/>
  <c r="Q23" i="8"/>
  <c r="V23" i="8" s="1"/>
  <c r="Q18" i="8"/>
  <c r="V18" i="8" s="1"/>
  <c r="U4" i="8"/>
  <c r="Q4" i="8"/>
  <c r="LE35" i="33"/>
  <c r="LD35" i="33"/>
  <c r="HD35" i="33"/>
  <c r="HE35" i="33"/>
  <c r="DR35" i="33"/>
  <c r="DQ35" i="33"/>
  <c r="BD11" i="33"/>
  <c r="BE11" i="33"/>
  <c r="BR11" i="33"/>
  <c r="BQ11" i="33"/>
  <c r="KD11" i="33"/>
  <c r="KE11" i="33"/>
  <c r="AD22" i="33"/>
  <c r="AE22" i="33"/>
  <c r="LE22" i="33"/>
  <c r="LD22" i="33"/>
  <c r="LR22" i="33"/>
  <c r="LQ22" i="33"/>
  <c r="EQ22" i="33"/>
  <c r="ER22" i="33"/>
  <c r="BB69" i="33"/>
  <c r="BB68" i="33"/>
  <c r="FD9" i="39"/>
  <c r="FE9" i="39"/>
  <c r="IE9" i="39"/>
  <c r="ID9" i="39"/>
  <c r="DD9" i="39"/>
  <c r="DE9" i="39"/>
  <c r="GR23" i="39"/>
  <c r="GQ23" i="39"/>
  <c r="CD23" i="39"/>
  <c r="CE23" i="39"/>
  <c r="IR23" i="39"/>
  <c r="IQ23" i="39"/>
  <c r="JD38" i="39"/>
  <c r="JE38" i="39"/>
  <c r="ER38" i="39"/>
  <c r="EQ38" i="39"/>
  <c r="CE38" i="39"/>
  <c r="CD38" i="39"/>
  <c r="Q18" i="14"/>
  <c r="V18" i="14" s="1"/>
  <c r="Q23" i="14"/>
  <c r="V23" i="14" s="1"/>
  <c r="U4" i="14"/>
  <c r="Q4" i="14"/>
  <c r="JR17" i="39"/>
  <c r="JQ17" i="39"/>
  <c r="R17" i="39"/>
  <c r="Q17" i="39"/>
  <c r="FR17" i="39"/>
  <c r="FQ17" i="39"/>
  <c r="Q20" i="14"/>
  <c r="V20" i="14" s="1"/>
  <c r="ER16" i="33"/>
  <c r="EQ16" i="33"/>
  <c r="JE16" i="33"/>
  <c r="JD16" i="33"/>
  <c r="DE16" i="33"/>
  <c r="DD16" i="33"/>
  <c r="KE36" i="39"/>
  <c r="KD36" i="39"/>
  <c r="CR36" i="39"/>
  <c r="CQ36" i="39"/>
  <c r="HR36" i="39"/>
  <c r="HQ36" i="39"/>
  <c r="JQ36" i="39"/>
  <c r="JR36" i="39"/>
  <c r="AD15" i="33"/>
  <c r="AE15" i="33"/>
  <c r="FD15" i="33"/>
  <c r="FE15" i="33"/>
  <c r="CD15" i="33"/>
  <c r="CE15" i="33"/>
  <c r="LE43" i="39"/>
  <c r="LD43" i="39"/>
  <c r="MD43" i="39"/>
  <c r="ME43" i="39"/>
  <c r="IE43" i="39"/>
  <c r="ID43" i="39"/>
  <c r="JE42" i="39"/>
  <c r="JD42" i="39"/>
  <c r="AE42" i="39"/>
  <c r="AD42" i="39"/>
  <c r="CR42" i="39"/>
  <c r="CQ42" i="39"/>
  <c r="R42" i="39"/>
  <c r="Q42" i="39"/>
  <c r="EQ27" i="33"/>
  <c r="ER27" i="33"/>
  <c r="KR27" i="33"/>
  <c r="KQ27" i="33"/>
  <c r="ED27" i="33"/>
  <c r="EE27" i="33"/>
  <c r="IP69" i="39"/>
  <c r="IQ6" i="39"/>
  <c r="IR6" i="39"/>
  <c r="AR6" i="39"/>
  <c r="AP69" i="39"/>
  <c r="AQ6" i="39"/>
  <c r="BP69" i="39"/>
  <c r="BQ6" i="39"/>
  <c r="BR6" i="39"/>
  <c r="GE9" i="33"/>
  <c r="GD9" i="33"/>
  <c r="MD9" i="33"/>
  <c r="ME9" i="33"/>
  <c r="DR9" i="33"/>
  <c r="DQ9" i="33"/>
  <c r="Q39" i="33"/>
  <c r="R39" i="33"/>
  <c r="BE39" i="33"/>
  <c r="BD39" i="33"/>
  <c r="DR39" i="33"/>
  <c r="DQ39" i="33"/>
  <c r="HD32" i="39"/>
  <c r="HE32" i="39"/>
  <c r="DE32" i="39"/>
  <c r="DD32" i="39"/>
  <c r="ER32" i="39"/>
  <c r="EQ32" i="39"/>
  <c r="JD32" i="39"/>
  <c r="JE32" i="39"/>
  <c r="ED23" i="33"/>
  <c r="EE23" i="33"/>
  <c r="ME23" i="33"/>
  <c r="MD23" i="33"/>
  <c r="DR23" i="33"/>
  <c r="DQ23" i="33"/>
  <c r="KE38" i="33"/>
  <c r="KD38" i="33"/>
  <c r="FE38" i="33"/>
  <c r="FD38" i="33"/>
  <c r="JE38" i="33"/>
  <c r="JD38" i="33"/>
  <c r="LE41" i="33"/>
  <c r="LD41" i="33"/>
  <c r="FQ41" i="33"/>
  <c r="FR41" i="33"/>
  <c r="FE41" i="33"/>
  <c r="FD41" i="33"/>
  <c r="Q16" i="39"/>
  <c r="R16" i="39"/>
  <c r="BD16" i="39"/>
  <c r="BE16" i="39"/>
  <c r="CD16" i="39"/>
  <c r="CE16" i="39"/>
  <c r="JR16" i="39"/>
  <c r="JQ16" i="39"/>
  <c r="AE21" i="39"/>
  <c r="AD21" i="39"/>
  <c r="CQ21" i="39"/>
  <c r="CR21" i="39"/>
  <c r="KE21" i="39"/>
  <c r="KD21" i="39"/>
  <c r="KR43" i="33"/>
  <c r="KQ43" i="33"/>
  <c r="IE43" i="33"/>
  <c r="ID43" i="33"/>
  <c r="MD43" i="33"/>
  <c r="ME43" i="33"/>
  <c r="AE6" i="33"/>
  <c r="AD6" i="33"/>
  <c r="IR6" i="33"/>
  <c r="IQ6" i="33"/>
  <c r="KR6" i="33"/>
  <c r="KQ6" i="33"/>
  <c r="EE29" i="39"/>
  <c r="ED29" i="39"/>
  <c r="CR29" i="39"/>
  <c r="CQ29" i="39"/>
  <c r="JD29" i="39"/>
  <c r="JE29" i="39"/>
  <c r="GQ46" i="33"/>
  <c r="GR46" i="33"/>
  <c r="AE46" i="33"/>
  <c r="AD46" i="33"/>
  <c r="KR46" i="33"/>
  <c r="KQ46" i="33"/>
  <c r="AD41" i="39"/>
  <c r="AE41" i="39"/>
  <c r="BD41" i="39"/>
  <c r="BE41" i="39"/>
  <c r="LD41" i="39"/>
  <c r="LE41" i="39"/>
  <c r="ME21" i="33"/>
  <c r="MD21" i="33"/>
  <c r="JR21" i="33"/>
  <c r="JQ21" i="33"/>
  <c r="HE21" i="33"/>
  <c r="HD21" i="33"/>
  <c r="JD42" i="33"/>
  <c r="JE42" i="33"/>
  <c r="DQ42" i="33"/>
  <c r="DR42" i="33"/>
  <c r="LE42" i="33"/>
  <c r="LD42" i="33"/>
  <c r="MD42" i="33"/>
  <c r="ME42" i="33"/>
  <c r="DD14" i="33"/>
  <c r="DE14" i="33"/>
  <c r="GE14" i="33"/>
  <c r="GD14" i="33"/>
  <c r="R14" i="33"/>
  <c r="Q14" i="33"/>
  <c r="CE18" i="39"/>
  <c r="CD18" i="39"/>
  <c r="FR18" i="39"/>
  <c r="FQ18" i="39"/>
  <c r="AE18" i="39"/>
  <c r="AD18" i="39"/>
  <c r="IR24" i="39"/>
  <c r="IQ24" i="39"/>
  <c r="HD24" i="39"/>
  <c r="HE24" i="39"/>
  <c r="EQ24" i="39"/>
  <c r="ER24" i="39"/>
  <c r="HE34" i="33"/>
  <c r="HD34" i="33"/>
  <c r="FR34" i="33"/>
  <c r="FQ34" i="33"/>
  <c r="DD34" i="33"/>
  <c r="DE34" i="33"/>
  <c r="R32" i="33"/>
  <c r="Q32" i="33"/>
  <c r="HE32" i="33"/>
  <c r="HD32" i="33"/>
  <c r="BD32" i="33"/>
  <c r="BE32" i="33"/>
  <c r="Q33" i="12"/>
  <c r="V33" i="12" s="1"/>
  <c r="Q19" i="12"/>
  <c r="V19" i="12" s="1"/>
  <c r="JQ17" i="33"/>
  <c r="JR17" i="33"/>
  <c r="CQ17" i="33"/>
  <c r="CR17" i="33"/>
  <c r="IR17" i="33"/>
  <c r="IQ17" i="33"/>
  <c r="EQ46" i="39"/>
  <c r="ER46" i="39"/>
  <c r="JQ46" i="39"/>
  <c r="JR46" i="39"/>
  <c r="LD46" i="39"/>
  <c r="LE46" i="39"/>
  <c r="HQ46" i="39"/>
  <c r="HR46" i="39"/>
  <c r="GD14" i="39"/>
  <c r="GE14" i="39"/>
  <c r="HR14" i="39"/>
  <c r="HQ14" i="39"/>
  <c r="FE14" i="39"/>
  <c r="FD14" i="39"/>
  <c r="DQ7" i="39"/>
  <c r="DR7" i="39"/>
  <c r="Q7" i="39"/>
  <c r="R7" i="39"/>
  <c r="CE7" i="39"/>
  <c r="CD7" i="39"/>
  <c r="FQ18" i="33"/>
  <c r="FR18" i="33"/>
  <c r="HQ18" i="33"/>
  <c r="HR18" i="33"/>
  <c r="EQ18" i="33"/>
  <c r="ER18" i="33"/>
  <c r="FO69" i="33"/>
  <c r="FO68" i="33"/>
  <c r="FR24" i="33"/>
  <c r="FQ24" i="33"/>
  <c r="DE24" i="33"/>
  <c r="DD24" i="33"/>
  <c r="EE24" i="33"/>
  <c r="ED24" i="33"/>
  <c r="AR30" i="33"/>
  <c r="AQ30" i="33"/>
  <c r="ED30" i="33"/>
  <c r="EE30" i="33"/>
  <c r="IE30" i="33"/>
  <c r="ID30" i="33"/>
  <c r="FQ34" i="39"/>
  <c r="FR34" i="39"/>
  <c r="Q34" i="39"/>
  <c r="R34" i="39"/>
  <c r="IQ34" i="39"/>
  <c r="IR34" i="39"/>
  <c r="CR34" i="39"/>
  <c r="CQ34" i="39"/>
  <c r="Q29" i="33"/>
  <c r="R29" i="33"/>
  <c r="IE29" i="33"/>
  <c r="ID29" i="33"/>
  <c r="ME29" i="33"/>
  <c r="MD29" i="33"/>
  <c r="ED31" i="39"/>
  <c r="EE31" i="39"/>
  <c r="BQ31" i="39"/>
  <c r="BR31" i="39"/>
  <c r="GQ31" i="39"/>
  <c r="GR31" i="39"/>
  <c r="HE31" i="39"/>
  <c r="HD31" i="39"/>
  <c r="CD44" i="39"/>
  <c r="CE44" i="39"/>
  <c r="FQ44" i="39"/>
  <c r="FR44" i="39"/>
  <c r="BD44" i="39"/>
  <c r="BE44" i="39"/>
  <c r="LQ44" i="33"/>
  <c r="LR44" i="33"/>
  <c r="KD44" i="33"/>
  <c r="KE44" i="33"/>
  <c r="BE44" i="33"/>
  <c r="BD44" i="33"/>
  <c r="MD45" i="33"/>
  <c r="ME45" i="33"/>
  <c r="CQ45" i="33"/>
  <c r="CR45" i="33"/>
  <c r="BE45" i="33"/>
  <c r="BD45" i="33"/>
  <c r="KE37" i="39"/>
  <c r="KD37" i="39"/>
  <c r="BQ37" i="39"/>
  <c r="BR37" i="39"/>
  <c r="Q37" i="39"/>
  <c r="R37" i="39"/>
  <c r="DQ37" i="39"/>
  <c r="DR37" i="39"/>
  <c r="AD25" i="39"/>
  <c r="AE25" i="39"/>
  <c r="GE25" i="39"/>
  <c r="GD25" i="39"/>
  <c r="GR25" i="39"/>
  <c r="GQ25" i="39"/>
  <c r="IQ25" i="39"/>
  <c r="IR25" i="39"/>
  <c r="AR10" i="33"/>
  <c r="AQ10" i="33"/>
  <c r="FE10" i="33"/>
  <c r="FD10" i="33"/>
  <c r="HD10" i="33"/>
  <c r="HE10" i="33"/>
  <c r="BD10" i="33"/>
  <c r="BE10" i="33"/>
  <c r="IQ7" i="33"/>
  <c r="IR7" i="33"/>
  <c r="JR7" i="33"/>
  <c r="JQ7" i="33"/>
  <c r="FD7" i="33"/>
  <c r="FE7" i="33"/>
  <c r="DQ7" i="33"/>
  <c r="DR7" i="33"/>
  <c r="JQ30" i="39"/>
  <c r="JR30" i="39"/>
  <c r="AD30" i="39"/>
  <c r="AE30" i="39"/>
  <c r="KD30" i="39"/>
  <c r="KE30" i="39"/>
  <c r="FE28" i="33"/>
  <c r="FD28" i="33"/>
  <c r="GE28" i="33"/>
  <c r="GD28" i="33"/>
  <c r="BD28" i="33"/>
  <c r="BE28" i="33"/>
  <c r="Q35" i="13"/>
  <c r="V35" i="13" s="1"/>
  <c r="FE31" i="33"/>
  <c r="FD31" i="33"/>
  <c r="GR31" i="33"/>
  <c r="GQ31" i="33"/>
  <c r="HR31" i="33"/>
  <c r="HQ31" i="33"/>
  <c r="BE31" i="33"/>
  <c r="BD31" i="33"/>
  <c r="CD45" i="39"/>
  <c r="CE45" i="39"/>
  <c r="MD20" i="39"/>
  <c r="ME20" i="39"/>
  <c r="IR37" i="33"/>
  <c r="IQ37" i="33"/>
  <c r="HD10" i="39"/>
  <c r="HE10" i="39"/>
  <c r="BQ13" i="39"/>
  <c r="BR13" i="39"/>
  <c r="HR8" i="39"/>
  <c r="HQ8" i="39"/>
  <c r="DE36" i="33"/>
  <c r="DD36" i="33"/>
  <c r="BD15" i="39"/>
  <c r="BE15" i="39"/>
  <c r="GR25" i="33"/>
  <c r="GQ25" i="33"/>
  <c r="LE11" i="39"/>
  <c r="LD11" i="39"/>
  <c r="KD13" i="33"/>
  <c r="KE13" i="33"/>
  <c r="FR8" i="33"/>
  <c r="FQ8" i="33"/>
  <c r="GR8" i="33"/>
  <c r="GQ8" i="33"/>
  <c r="GE27" i="39"/>
  <c r="GD27" i="39"/>
  <c r="G13" i="16"/>
  <c r="DE11" i="33"/>
  <c r="DD11" i="33"/>
  <c r="BQ22" i="33"/>
  <c r="BR22" i="33"/>
  <c r="LD9" i="39"/>
  <c r="LE9" i="39"/>
  <c r="LE23" i="39"/>
  <c r="LD23" i="39"/>
  <c r="ED38" i="39"/>
  <c r="EE38" i="39"/>
  <c r="CQ17" i="39"/>
  <c r="CR17" i="39"/>
  <c r="IE16" i="33"/>
  <c r="ID16" i="33"/>
  <c r="FR43" i="39"/>
  <c r="FQ43" i="39"/>
  <c r="IE27" i="33"/>
  <c r="ID27" i="33"/>
  <c r="JQ6" i="39"/>
  <c r="JP69" i="39"/>
  <c r="JR6" i="39"/>
  <c r="AD9" i="33"/>
  <c r="AE9" i="33"/>
  <c r="IQ39" i="33"/>
  <c r="IR39" i="33"/>
  <c r="AR32" i="39"/>
  <c r="AQ32" i="39"/>
  <c r="CQ23" i="33"/>
  <c r="CR23" i="33"/>
  <c r="MD38" i="33"/>
  <c r="ME38" i="33"/>
  <c r="BR41" i="33"/>
  <c r="BQ41" i="33"/>
  <c r="AR16" i="39"/>
  <c r="AQ16" i="39"/>
  <c r="BE21" i="39"/>
  <c r="BD21" i="39"/>
  <c r="HD43" i="33"/>
  <c r="HE43" i="33"/>
  <c r="BR6" i="33"/>
  <c r="BQ6" i="33"/>
  <c r="ER46" i="33"/>
  <c r="EQ46" i="33"/>
  <c r="IR41" i="39"/>
  <c r="IQ41" i="39"/>
  <c r="CQ21" i="33"/>
  <c r="CR21" i="33"/>
  <c r="GQ42" i="33"/>
  <c r="GR42" i="33"/>
  <c r="AQ14" i="33"/>
  <c r="AR14" i="33"/>
  <c r="BQ18" i="39"/>
  <c r="BR18" i="39"/>
  <c r="JO68" i="33"/>
  <c r="JO69" i="33"/>
  <c r="GR34" i="33"/>
  <c r="GQ34" i="33"/>
  <c r="GE32" i="33"/>
  <c r="GD32" i="33"/>
  <c r="MD46" i="39"/>
  <c r="ME46" i="39"/>
  <c r="U7" i="8"/>
  <c r="Q7" i="8"/>
  <c r="HE14" i="39"/>
  <c r="HD14" i="39"/>
  <c r="BE18" i="33"/>
  <c r="BD18" i="33"/>
  <c r="CE24" i="33"/>
  <c r="CD24" i="33"/>
  <c r="DQ29" i="33"/>
  <c r="DR29" i="33"/>
  <c r="DQ31" i="39"/>
  <c r="DR31" i="39"/>
  <c r="DQ44" i="39"/>
  <c r="DR44" i="39"/>
  <c r="MD44" i="33"/>
  <c r="ME44" i="33"/>
  <c r="KD45" i="33"/>
  <c r="KE45" i="33"/>
  <c r="BQ24" i="33"/>
  <c r="BR24" i="33"/>
  <c r="JD10" i="33"/>
  <c r="JE10" i="33"/>
  <c r="KQ30" i="39"/>
  <c r="KR30" i="39"/>
  <c r="AR28" i="33"/>
  <c r="AQ28" i="33"/>
  <c r="DQ20" i="39"/>
  <c r="DR20" i="39"/>
  <c r="DR37" i="33"/>
  <c r="DQ37" i="33"/>
  <c r="Q10" i="39"/>
  <c r="R10" i="39"/>
  <c r="FD13" i="39"/>
  <c r="FE13" i="39"/>
  <c r="HE28" i="39"/>
  <c r="HD28" i="39"/>
  <c r="HR20" i="33"/>
  <c r="HQ20" i="33"/>
  <c r="HD36" i="33"/>
  <c r="HE36" i="33"/>
  <c r="KR25" i="33"/>
  <c r="KQ25" i="33"/>
  <c r="DR35" i="39"/>
  <c r="DQ35" i="39"/>
  <c r="IQ11" i="39"/>
  <c r="IR11" i="39"/>
  <c r="GD13" i="33"/>
  <c r="GE13" i="33"/>
  <c r="AE8" i="33"/>
  <c r="AD8" i="33"/>
  <c r="AQ39" i="39"/>
  <c r="AR39" i="39"/>
  <c r="HE27" i="39"/>
  <c r="HD27" i="39"/>
  <c r="ED11" i="33"/>
  <c r="EE11" i="33"/>
  <c r="JD22" i="33"/>
  <c r="JE22" i="33"/>
  <c r="HD9" i="39"/>
  <c r="HE9" i="39"/>
  <c r="KQ23" i="39"/>
  <c r="KR23" i="39"/>
  <c r="FE38" i="39"/>
  <c r="FD38" i="39"/>
  <c r="AE16" i="33"/>
  <c r="AD16" i="33"/>
  <c r="LD15" i="33"/>
  <c r="LE15" i="33"/>
  <c r="GD43" i="39"/>
  <c r="GE43" i="39"/>
  <c r="GQ42" i="39"/>
  <c r="GR42" i="39"/>
  <c r="HP69" i="39"/>
  <c r="HQ6" i="39"/>
  <c r="HR6" i="39"/>
  <c r="HO69" i="33"/>
  <c r="HO68" i="33"/>
  <c r="KE9" i="33"/>
  <c r="KD9" i="33"/>
  <c r="JQ39" i="33"/>
  <c r="JR39" i="33"/>
  <c r="CD32" i="39"/>
  <c r="CE32" i="39"/>
  <c r="EQ38" i="33"/>
  <c r="ER38" i="33"/>
  <c r="HR41" i="33"/>
  <c r="HQ41" i="33"/>
  <c r="FQ16" i="39"/>
  <c r="FR16" i="39"/>
  <c r="LQ21" i="39"/>
  <c r="LR21" i="39"/>
  <c r="CQ43" i="33"/>
  <c r="CR43" i="33"/>
  <c r="ID6" i="33"/>
  <c r="IE6" i="33"/>
  <c r="KQ29" i="39"/>
  <c r="KR29" i="39"/>
  <c r="KD46" i="33"/>
  <c r="KE46" i="33"/>
  <c r="JE41" i="39"/>
  <c r="JD41" i="39"/>
  <c r="KQ21" i="33"/>
  <c r="KR21" i="33"/>
  <c r="HE42" i="33"/>
  <c r="HD42" i="33"/>
  <c r="CR42" i="33"/>
  <c r="CQ42" i="33"/>
  <c r="GR14" i="33"/>
  <c r="GQ14" i="33"/>
  <c r="IR18" i="39"/>
  <c r="IQ18" i="39"/>
  <c r="AE24" i="39"/>
  <c r="AD24" i="39"/>
  <c r="ME34" i="33"/>
  <c r="MD34" i="33"/>
  <c r="LQ17" i="33"/>
  <c r="LR17" i="33"/>
  <c r="KR46" i="39"/>
  <c r="KQ46" i="39"/>
  <c r="EQ14" i="39"/>
  <c r="ER14" i="39"/>
  <c r="ME7" i="39"/>
  <c r="MD7" i="39"/>
  <c r="FE18" i="33"/>
  <c r="FD18" i="33"/>
  <c r="IE24" i="33"/>
  <c r="ID24" i="33"/>
  <c r="LE34" i="39"/>
  <c r="LD34" i="39"/>
  <c r="EQ29" i="33"/>
  <c r="ER29" i="33"/>
  <c r="JD31" i="39"/>
  <c r="JE31" i="39"/>
  <c r="LE45" i="33"/>
  <c r="LD45" i="33"/>
  <c r="AE37" i="39"/>
  <c r="AD37" i="39"/>
  <c r="EQ25" i="39"/>
  <c r="ER25" i="39"/>
  <c r="HQ10" i="33"/>
  <c r="HR10" i="33"/>
  <c r="LD7" i="33"/>
  <c r="LE7" i="33"/>
  <c r="GR30" i="39"/>
  <c r="GQ30" i="39"/>
  <c r="CD28" i="33"/>
  <c r="CE28" i="33"/>
  <c r="LD31" i="33"/>
  <c r="LE31" i="33"/>
  <c r="ED45" i="39"/>
  <c r="EE45" i="39"/>
  <c r="FQ45" i="39"/>
  <c r="FR45" i="39"/>
  <c r="KD45" i="39"/>
  <c r="KE45" i="39"/>
  <c r="Q45" i="39"/>
  <c r="R45" i="39"/>
  <c r="BD20" i="39"/>
  <c r="BE20" i="39"/>
  <c r="ID20" i="39"/>
  <c r="IE20" i="39"/>
  <c r="AR20" i="39"/>
  <c r="AQ20" i="39"/>
  <c r="HQ24" i="39"/>
  <c r="HR24" i="39"/>
  <c r="LD37" i="33"/>
  <c r="LE37" i="33"/>
  <c r="JD37" i="33"/>
  <c r="JE37" i="33"/>
  <c r="GD37" i="33"/>
  <c r="GE37" i="33"/>
  <c r="ER10" i="39"/>
  <c r="EQ10" i="39"/>
  <c r="AD10" i="39"/>
  <c r="AE10" i="39"/>
  <c r="ED10" i="39"/>
  <c r="EE10" i="39"/>
  <c r="LE13" i="39"/>
  <c r="LD13" i="39"/>
  <c r="KR13" i="39"/>
  <c r="KQ13" i="39"/>
  <c r="GD13" i="39"/>
  <c r="GE13" i="39"/>
  <c r="AO68" i="33"/>
  <c r="AO69" i="33"/>
  <c r="FD8" i="39"/>
  <c r="FE8" i="39"/>
  <c r="BD8" i="39"/>
  <c r="BE8" i="39"/>
  <c r="KQ8" i="39"/>
  <c r="KR8" i="39"/>
  <c r="EE28" i="39"/>
  <c r="ED28" i="39"/>
  <c r="CQ28" i="39"/>
  <c r="CR28" i="39"/>
  <c r="R28" i="39"/>
  <c r="Q28" i="39"/>
  <c r="JQ28" i="39"/>
  <c r="JR28" i="39"/>
  <c r="IR20" i="33"/>
  <c r="IQ20" i="33"/>
  <c r="CR20" i="33"/>
  <c r="CQ20" i="33"/>
  <c r="ME20" i="33"/>
  <c r="MD20" i="33"/>
  <c r="KR36" i="33"/>
  <c r="KQ36" i="33"/>
  <c r="LQ36" i="33"/>
  <c r="LR36" i="33"/>
  <c r="HQ36" i="33"/>
  <c r="HR36" i="33"/>
  <c r="FD15" i="39"/>
  <c r="FE15" i="39"/>
  <c r="JR15" i="39"/>
  <c r="JQ15" i="39"/>
  <c r="IE15" i="39"/>
  <c r="ID15" i="39"/>
  <c r="BD25" i="33"/>
  <c r="BE25" i="33"/>
  <c r="AQ25" i="33"/>
  <c r="AR25" i="33"/>
  <c r="HD25" i="33"/>
  <c r="HE25" i="33"/>
  <c r="LE35" i="39"/>
  <c r="LD35" i="39"/>
  <c r="R35" i="39"/>
  <c r="Q35" i="39"/>
  <c r="ER35" i="39"/>
  <c r="EQ35" i="39"/>
  <c r="CE11" i="39"/>
  <c r="CD11" i="39"/>
  <c r="CQ11" i="39"/>
  <c r="CR11" i="39"/>
  <c r="AD11" i="39"/>
  <c r="AE11" i="39"/>
  <c r="JD22" i="39"/>
  <c r="JE22" i="39"/>
  <c r="LQ22" i="39"/>
  <c r="LR22" i="39"/>
  <c r="Q22" i="39"/>
  <c r="R22" i="39"/>
  <c r="LE13" i="33"/>
  <c r="LD13" i="33"/>
  <c r="LR13" i="33"/>
  <c r="LQ13" i="33"/>
  <c r="BE13" i="33"/>
  <c r="BD13" i="33"/>
  <c r="HB68" i="33"/>
  <c r="HB69" i="33"/>
  <c r="AQ8" i="33"/>
  <c r="AR8" i="33"/>
  <c r="FD8" i="33"/>
  <c r="FE8" i="33"/>
  <c r="R8" i="33"/>
  <c r="Q8" i="33"/>
  <c r="FR39" i="39"/>
  <c r="FQ39" i="39"/>
  <c r="ED39" i="39"/>
  <c r="EE39" i="39"/>
  <c r="GD39" i="39"/>
  <c r="GE39" i="39"/>
  <c r="FD39" i="39"/>
  <c r="FE39" i="39"/>
  <c r="LD27" i="39"/>
  <c r="LE27" i="39"/>
  <c r="AE27" i="39"/>
  <c r="AD27" i="39"/>
  <c r="DR27" i="39"/>
  <c r="DQ27" i="39"/>
  <c r="LR35" i="33"/>
  <c r="LQ35" i="33"/>
  <c r="JQ35" i="33"/>
  <c r="JR35" i="33"/>
  <c r="JD35" i="33"/>
  <c r="JE35" i="33"/>
  <c r="BE35" i="33"/>
  <c r="BD35" i="33"/>
  <c r="AD11" i="33"/>
  <c r="AE11" i="33"/>
  <c r="JD11" i="33"/>
  <c r="JE11" i="33"/>
  <c r="KQ11" i="33"/>
  <c r="KR11" i="33"/>
  <c r="DE22" i="33"/>
  <c r="DD22" i="33"/>
  <c r="KE22" i="33"/>
  <c r="KD22" i="33"/>
  <c r="EE22" i="33"/>
  <c r="ED22" i="33"/>
  <c r="BR9" i="39"/>
  <c r="BQ9" i="39"/>
  <c r="Q9" i="39"/>
  <c r="R9" i="39"/>
  <c r="GD9" i="39"/>
  <c r="GE9" i="39"/>
  <c r="EQ9" i="39"/>
  <c r="ER9" i="39"/>
  <c r="KD23" i="39"/>
  <c r="KE23" i="39"/>
  <c r="ED23" i="39"/>
  <c r="EE23" i="39"/>
  <c r="HD23" i="39"/>
  <c r="HE23" i="39"/>
  <c r="BQ38" i="39"/>
  <c r="BR38" i="39"/>
  <c r="IQ38" i="39"/>
  <c r="IR38" i="39"/>
  <c r="AQ38" i="39"/>
  <c r="AR38" i="39"/>
  <c r="GR17" i="39"/>
  <c r="GQ17" i="39"/>
  <c r="DR17" i="39"/>
  <c r="DQ17" i="39"/>
  <c r="AQ17" i="39"/>
  <c r="AR17" i="39"/>
  <c r="ME16" i="33"/>
  <c r="MD16" i="33"/>
  <c r="CR16" i="33"/>
  <c r="CQ16" i="33"/>
  <c r="HD16" i="33"/>
  <c r="HE16" i="33"/>
  <c r="LR36" i="39"/>
  <c r="LQ36" i="39"/>
  <c r="LD36" i="39"/>
  <c r="LE36" i="39"/>
  <c r="AD36" i="39"/>
  <c r="AE36" i="39"/>
  <c r="EE36" i="39"/>
  <c r="ED36" i="39"/>
  <c r="JE15" i="33"/>
  <c r="JD15" i="33"/>
  <c r="BR15" i="33"/>
  <c r="BQ15" i="33"/>
  <c r="EQ15" i="33"/>
  <c r="ER15" i="33"/>
  <c r="DQ15" i="33"/>
  <c r="DR15" i="33"/>
  <c r="KD43" i="39"/>
  <c r="KE43" i="39"/>
  <c r="IR43" i="39"/>
  <c r="IQ43" i="39"/>
  <c r="BD43" i="39"/>
  <c r="BE43" i="39"/>
  <c r="GD42" i="39"/>
  <c r="GE42" i="39"/>
  <c r="DR42" i="39"/>
  <c r="DQ42" i="39"/>
  <c r="HQ42" i="39"/>
  <c r="HR42" i="39"/>
  <c r="GR27" i="33"/>
  <c r="GQ27" i="33"/>
  <c r="MD27" i="33"/>
  <c r="ME27" i="33"/>
  <c r="AE27" i="33"/>
  <c r="AD27" i="33"/>
  <c r="LP69" i="39"/>
  <c r="LR6" i="39"/>
  <c r="LQ6" i="39"/>
  <c r="DD6" i="39"/>
  <c r="DC69" i="39"/>
  <c r="DE6" i="39"/>
  <c r="JE6" i="39"/>
  <c r="JC69" i="39"/>
  <c r="JD6" i="39"/>
  <c r="Q23" i="13"/>
  <c r="V23" i="13" s="1"/>
  <c r="Q18" i="13"/>
  <c r="V18" i="13" s="1"/>
  <c r="U4" i="13"/>
  <c r="Q4" i="13"/>
  <c r="FQ9" i="33"/>
  <c r="FR9" i="33"/>
  <c r="HQ9" i="33"/>
  <c r="HR9" i="33"/>
  <c r="CQ9" i="33"/>
  <c r="CR9" i="33"/>
  <c r="CE39" i="33"/>
  <c r="CD39" i="33"/>
  <c r="FR39" i="33"/>
  <c r="FQ39" i="33"/>
  <c r="AQ39" i="33"/>
  <c r="AR39" i="33"/>
  <c r="IE32" i="39"/>
  <c r="ID32" i="39"/>
  <c r="LE32" i="39"/>
  <c r="LD32" i="39"/>
  <c r="CQ32" i="39"/>
  <c r="CR32" i="39"/>
  <c r="JQ23" i="33"/>
  <c r="JR23" i="33"/>
  <c r="JD23" i="33"/>
  <c r="JE23" i="33"/>
  <c r="Q23" i="33"/>
  <c r="R23" i="33"/>
  <c r="ER23" i="33"/>
  <c r="EQ23" i="33"/>
  <c r="JQ38" i="33"/>
  <c r="JR38" i="33"/>
  <c r="CD38" i="33"/>
  <c r="CE38" i="33"/>
  <c r="ID38" i="33"/>
  <c r="IE38" i="33"/>
  <c r="AE41" i="33"/>
  <c r="AD41" i="33"/>
  <c r="KD41" i="33"/>
  <c r="KE41" i="33"/>
  <c r="JD41" i="33"/>
  <c r="JE41" i="33"/>
  <c r="BQ16" i="39"/>
  <c r="BR16" i="39"/>
  <c r="GD16" i="39"/>
  <c r="GE16" i="39"/>
  <c r="FD16" i="39"/>
  <c r="FE16" i="39"/>
  <c r="MD16" i="39"/>
  <c r="ME16" i="39"/>
  <c r="FE21" i="39"/>
  <c r="FD21" i="39"/>
  <c r="CE21" i="39"/>
  <c r="CD21" i="39"/>
  <c r="FQ21" i="39"/>
  <c r="FR21" i="39"/>
  <c r="DE21" i="39"/>
  <c r="DD21" i="39"/>
  <c r="R43" i="33"/>
  <c r="Q43" i="33"/>
  <c r="LQ43" i="33"/>
  <c r="LR43" i="33"/>
  <c r="DE43" i="33"/>
  <c r="DD43" i="33"/>
  <c r="Q23" i="12"/>
  <c r="V23" i="12" s="1"/>
  <c r="Q18" i="12"/>
  <c r="V18" i="12" s="1"/>
  <c r="Q4" i="12"/>
  <c r="U4" i="12"/>
  <c r="KD6" i="33"/>
  <c r="KE6" i="33"/>
  <c r="GQ6" i="33"/>
  <c r="GR6" i="33"/>
  <c r="CQ6" i="33"/>
  <c r="CR6" i="33"/>
  <c r="IO69" i="33"/>
  <c r="IO68" i="33"/>
  <c r="LO69" i="33"/>
  <c r="LO68" i="33"/>
  <c r="IR29" i="39"/>
  <c r="IQ29" i="39"/>
  <c r="MD29" i="39"/>
  <c r="ME29" i="39"/>
  <c r="KD29" i="39"/>
  <c r="KE29" i="39"/>
  <c r="BR29" i="39"/>
  <c r="BQ29" i="39"/>
  <c r="LE46" i="33"/>
  <c r="LD46" i="33"/>
  <c r="BE46" i="33"/>
  <c r="BD46" i="33"/>
  <c r="DQ46" i="33"/>
  <c r="DR46" i="33"/>
  <c r="FD46" i="33"/>
  <c r="FE46" i="33"/>
  <c r="FD41" i="39"/>
  <c r="FE41" i="39"/>
  <c r="LQ41" i="39"/>
  <c r="LR41" i="39"/>
  <c r="AQ41" i="39"/>
  <c r="AR41" i="39"/>
  <c r="JR41" i="39"/>
  <c r="JQ41" i="39"/>
  <c r="GE21" i="33"/>
  <c r="GD21" i="33"/>
  <c r="KE21" i="33"/>
  <c r="KD21" i="33"/>
  <c r="FR21" i="33"/>
  <c r="FQ21" i="33"/>
  <c r="KR42" i="33"/>
  <c r="KQ42" i="33"/>
  <c r="EE42" i="33"/>
  <c r="ED42" i="33"/>
  <c r="KD42" i="33"/>
  <c r="KE42" i="33"/>
  <c r="FD14" i="33"/>
  <c r="FE14" i="33"/>
  <c r="BE14" i="33"/>
  <c r="BD14" i="33"/>
  <c r="IQ14" i="33"/>
  <c r="IR14" i="33"/>
  <c r="KR14" i="33"/>
  <c r="KQ14" i="33"/>
  <c r="MD18" i="39"/>
  <c r="ME18" i="39"/>
  <c r="CR18" i="39"/>
  <c r="CQ18" i="39"/>
  <c r="GR18" i="39"/>
  <c r="GQ18" i="39"/>
  <c r="JB68" i="33"/>
  <c r="JB69" i="33"/>
  <c r="DQ24" i="39"/>
  <c r="DR24" i="39"/>
  <c r="EE24" i="39"/>
  <c r="ED24" i="39"/>
  <c r="JE24" i="39"/>
  <c r="JD24" i="39"/>
  <c r="BR34" i="33"/>
  <c r="BQ34" i="33"/>
  <c r="Q34" i="33"/>
  <c r="R34" i="33"/>
  <c r="GE34" i="33"/>
  <c r="GD34" i="33"/>
  <c r="JD32" i="33"/>
  <c r="JE32" i="33"/>
  <c r="LE32" i="33"/>
  <c r="LD32" i="33"/>
  <c r="GR32" i="33"/>
  <c r="GQ32" i="33"/>
  <c r="JD17" i="33"/>
  <c r="JE17" i="33"/>
  <c r="FQ17" i="33"/>
  <c r="FR17" i="33"/>
  <c r="FE17" i="33"/>
  <c r="FD17" i="33"/>
  <c r="LQ46" i="39"/>
  <c r="LR46" i="39"/>
  <c r="ED46" i="39"/>
  <c r="EE46" i="39"/>
  <c r="KD46" i="39"/>
  <c r="KE46" i="39"/>
  <c r="BQ46" i="39"/>
  <c r="BR46" i="39"/>
  <c r="CQ14" i="39"/>
  <c r="CR14" i="39"/>
  <c r="CE14" i="39"/>
  <c r="CD14" i="39"/>
  <c r="IR14" i="39"/>
  <c r="IQ14" i="39"/>
  <c r="CQ7" i="39"/>
  <c r="CR7" i="39"/>
  <c r="GR7" i="39"/>
  <c r="GQ7" i="39"/>
  <c r="LQ7" i="39"/>
  <c r="LR7" i="39"/>
  <c r="IR18" i="33"/>
  <c r="IQ18" i="33"/>
  <c r="LR18" i="33"/>
  <c r="LQ18" i="33"/>
  <c r="GE18" i="33"/>
  <c r="GD18" i="33"/>
  <c r="IR24" i="33"/>
  <c r="IQ24" i="33"/>
  <c r="HQ24" i="33"/>
  <c r="HR24" i="33"/>
  <c r="HE24" i="33"/>
  <c r="HD24" i="33"/>
  <c r="MD30" i="33"/>
  <c r="ME30" i="33"/>
  <c r="CD30" i="33"/>
  <c r="CE30" i="33"/>
  <c r="AD30" i="33"/>
  <c r="AE30" i="33"/>
  <c r="HQ30" i="33"/>
  <c r="HR30" i="33"/>
  <c r="KQ34" i="39"/>
  <c r="KR34" i="39"/>
  <c r="MD34" i="39"/>
  <c r="ME34" i="39"/>
  <c r="AD34" i="39"/>
  <c r="AE34" i="39"/>
  <c r="BQ34" i="39"/>
  <c r="BR34" i="39"/>
  <c r="JR29" i="33"/>
  <c r="JQ29" i="33"/>
  <c r="FQ29" i="33"/>
  <c r="FR29" i="33"/>
  <c r="GE29" i="33"/>
  <c r="GD29" i="33"/>
  <c r="DE31" i="39"/>
  <c r="DD31" i="39"/>
  <c r="KQ31" i="39"/>
  <c r="KR31" i="39"/>
  <c r="Q31" i="39"/>
  <c r="R31" i="39"/>
  <c r="AE31" i="39"/>
  <c r="AD31" i="39"/>
  <c r="Q30" i="10"/>
  <c r="V30" i="10" s="1"/>
  <c r="U7" i="10"/>
  <c r="Q7" i="10"/>
  <c r="Q25" i="10"/>
  <c r="V25" i="10" s="1"/>
  <c r="EQ44" i="39"/>
  <c r="ER44" i="39"/>
  <c r="KE44" i="39"/>
  <c r="KD44" i="39"/>
  <c r="R44" i="39"/>
  <c r="Q44" i="39"/>
  <c r="HD44" i="33"/>
  <c r="HE44" i="33"/>
  <c r="IR44" i="33"/>
  <c r="IQ44" i="33"/>
  <c r="BR44" i="33"/>
  <c r="BQ44" i="33"/>
  <c r="JQ45" i="33"/>
  <c r="JR45" i="33"/>
  <c r="Q45" i="33"/>
  <c r="R45" i="33"/>
  <c r="EE45" i="33"/>
  <c r="ED45" i="33"/>
  <c r="GD37" i="39"/>
  <c r="GE37" i="39"/>
  <c r="IE37" i="39"/>
  <c r="ID37" i="39"/>
  <c r="JQ37" i="39"/>
  <c r="JR37" i="39"/>
  <c r="CE25" i="39"/>
  <c r="CD25" i="39"/>
  <c r="R25" i="39"/>
  <c r="Q25" i="39"/>
  <c r="HR25" i="39"/>
  <c r="HQ25" i="39"/>
  <c r="LQ10" i="33"/>
  <c r="LR10" i="33"/>
  <c r="CQ10" i="33"/>
  <c r="CR10" i="33"/>
  <c r="LD10" i="33"/>
  <c r="LE10" i="33"/>
  <c r="LR7" i="33"/>
  <c r="LQ7" i="33"/>
  <c r="AE7" i="33"/>
  <c r="AD7" i="33"/>
  <c r="BQ7" i="33"/>
  <c r="BR7" i="33"/>
  <c r="Q24" i="10"/>
  <c r="V24" i="10" s="1"/>
  <c r="MB68" i="33"/>
  <c r="MB69" i="33"/>
  <c r="R30" i="39"/>
  <c r="Q30" i="39"/>
  <c r="BR30" i="39"/>
  <c r="BQ30" i="39"/>
  <c r="JD30" i="39"/>
  <c r="JE30" i="39"/>
  <c r="ME28" i="33"/>
  <c r="MD28" i="33"/>
  <c r="GR28" i="33"/>
  <c r="GQ28" i="33"/>
  <c r="HD28" i="33"/>
  <c r="HE28" i="33"/>
  <c r="ID28" i="33"/>
  <c r="IE28" i="33"/>
  <c r="DD31" i="33"/>
  <c r="DE31" i="33"/>
  <c r="IR31" i="33"/>
  <c r="IQ31" i="33"/>
  <c r="ER31" i="33"/>
  <c r="EQ31" i="33"/>
  <c r="AD45" i="39"/>
  <c r="AE45" i="39"/>
  <c r="GQ20" i="39"/>
  <c r="GR20" i="39"/>
  <c r="KE37" i="33"/>
  <c r="KD37" i="33"/>
  <c r="JQ13" i="39"/>
  <c r="JR13" i="39"/>
  <c r="GQ36" i="33"/>
  <c r="GR36" i="33"/>
  <c r="JE35" i="39"/>
  <c r="JD35" i="39"/>
  <c r="GE11" i="39"/>
  <c r="GD11" i="39"/>
  <c r="Q13" i="33"/>
  <c r="R13" i="33"/>
  <c r="KE8" i="33"/>
  <c r="KD8" i="33"/>
  <c r="Q33" i="14"/>
  <c r="V33" i="14" s="1"/>
  <c r="Q5" i="14"/>
  <c r="U5" i="14"/>
  <c r="JR27" i="39"/>
  <c r="JQ27" i="39"/>
  <c r="HE11" i="33"/>
  <c r="HD11" i="33"/>
  <c r="ID22" i="33"/>
  <c r="IE22" i="33"/>
  <c r="BD9" i="39"/>
  <c r="BE9" i="39"/>
  <c r="GE23" i="39"/>
  <c r="GD23" i="39"/>
  <c r="KQ38" i="39"/>
  <c r="KR38" i="39"/>
  <c r="LQ17" i="39"/>
  <c r="LR17" i="39"/>
  <c r="AQ36" i="39"/>
  <c r="AR36" i="39"/>
  <c r="FQ15" i="33"/>
  <c r="FR15" i="33"/>
  <c r="ER43" i="39"/>
  <c r="EQ43" i="39"/>
  <c r="EQ42" i="39"/>
  <c r="ER42" i="39"/>
  <c r="Q6" i="39"/>
  <c r="R6" i="39"/>
  <c r="P69" i="39"/>
  <c r="BD43" i="33"/>
  <c r="BE43" i="33"/>
  <c r="GR29" i="39"/>
  <c r="GQ29" i="39"/>
  <c r="HR46" i="33"/>
  <c r="HQ46" i="33"/>
  <c r="DQ41" i="39"/>
  <c r="DR41" i="39"/>
  <c r="AQ21" i="33"/>
  <c r="AR21" i="33"/>
  <c r="EQ42" i="33"/>
  <c r="ER42" i="33"/>
  <c r="BD18" i="39"/>
  <c r="BE18" i="39"/>
  <c r="KO69" i="33"/>
  <c r="KO68" i="33"/>
  <c r="KD32" i="33"/>
  <c r="KE32" i="33"/>
  <c r="GD46" i="39"/>
  <c r="GE46" i="39"/>
  <c r="JQ14" i="39"/>
  <c r="JR14" i="39"/>
  <c r="HQ7" i="39"/>
  <c r="HR7" i="39"/>
  <c r="KR18" i="33"/>
  <c r="KQ18" i="33"/>
  <c r="JR30" i="33"/>
  <c r="JQ30" i="33"/>
  <c r="JD31" i="33"/>
  <c r="JE31" i="33"/>
  <c r="LR13" i="39"/>
  <c r="LQ13" i="39"/>
  <c r="IE28" i="39"/>
  <c r="ID28" i="39"/>
  <c r="HE20" i="33"/>
  <c r="HD20" i="33"/>
  <c r="MD36" i="33"/>
  <c r="ME36" i="33"/>
  <c r="IR25" i="33"/>
  <c r="IQ25" i="33"/>
  <c r="GD35" i="39"/>
  <c r="GE35" i="39"/>
  <c r="GD22" i="39"/>
  <c r="GE22" i="39"/>
  <c r="AE13" i="33"/>
  <c r="AD13" i="33"/>
  <c r="ER8" i="33"/>
  <c r="EQ8" i="33"/>
  <c r="KD39" i="39"/>
  <c r="KE39" i="39"/>
  <c r="BR27" i="39"/>
  <c r="BQ27" i="39"/>
  <c r="KQ35" i="33"/>
  <c r="KR35" i="33"/>
  <c r="KQ22" i="33"/>
  <c r="KR22" i="33"/>
  <c r="FQ9" i="39"/>
  <c r="FR9" i="39"/>
  <c r="Q23" i="39"/>
  <c r="R23" i="39"/>
  <c r="CR38" i="39"/>
  <c r="CQ38" i="39"/>
  <c r="BR17" i="39"/>
  <c r="BQ17" i="39"/>
  <c r="CE36" i="39"/>
  <c r="CD36" i="39"/>
  <c r="KR43" i="39"/>
  <c r="KQ43" i="39"/>
  <c r="KD42" i="39"/>
  <c r="KE42" i="39"/>
  <c r="FE27" i="33"/>
  <c r="FD27" i="33"/>
  <c r="DD9" i="33"/>
  <c r="DE9" i="33"/>
  <c r="GQ39" i="33"/>
  <c r="GR39" i="33"/>
  <c r="LR32" i="39"/>
  <c r="LQ32" i="39"/>
  <c r="HR23" i="33"/>
  <c r="HQ23" i="33"/>
  <c r="KQ38" i="33"/>
  <c r="KR38" i="33"/>
  <c r="CR41" i="33"/>
  <c r="CQ41" i="33"/>
  <c r="LR16" i="39"/>
  <c r="LQ16" i="39"/>
  <c r="AR21" i="39"/>
  <c r="AQ21" i="39"/>
  <c r="KD43" i="33"/>
  <c r="KE43" i="33"/>
  <c r="LE6" i="33"/>
  <c r="LD6" i="33"/>
  <c r="V28" i="11"/>
  <c r="Q29" i="39"/>
  <c r="R29" i="39"/>
  <c r="IR46" i="33"/>
  <c r="IQ46" i="33"/>
  <c r="Q41" i="39"/>
  <c r="R41" i="39"/>
  <c r="HQ21" i="33"/>
  <c r="HR21" i="33"/>
  <c r="FE42" i="33"/>
  <c r="FD42" i="33"/>
  <c r="JQ14" i="33"/>
  <c r="JR14" i="33"/>
  <c r="LQ18" i="39"/>
  <c r="LR18" i="39"/>
  <c r="KD24" i="39"/>
  <c r="KE24" i="39"/>
  <c r="BQ32" i="33"/>
  <c r="BR32" i="33"/>
  <c r="GQ17" i="33"/>
  <c r="GR17" i="33"/>
  <c r="R46" i="39"/>
  <c r="Q46" i="39"/>
  <c r="ED14" i="39"/>
  <c r="EE14" i="39"/>
  <c r="ER7" i="39"/>
  <c r="EQ7" i="39"/>
  <c r="AR18" i="33"/>
  <c r="AQ18" i="33"/>
  <c r="KE24" i="33"/>
  <c r="KD24" i="33"/>
  <c r="HD30" i="33"/>
  <c r="HE30" i="33"/>
  <c r="DR34" i="39"/>
  <c r="DQ34" i="39"/>
  <c r="LD29" i="33"/>
  <c r="LE29" i="33"/>
  <c r="FQ31" i="39"/>
  <c r="FR31" i="39"/>
  <c r="ID44" i="39"/>
  <c r="IE44" i="39"/>
  <c r="DR44" i="33"/>
  <c r="DQ44" i="33"/>
  <c r="GR45" i="33"/>
  <c r="GQ45" i="33"/>
  <c r="EE37" i="39"/>
  <c r="ED37" i="39"/>
  <c r="BD25" i="39"/>
  <c r="BE25" i="39"/>
  <c r="BQ10" i="33"/>
  <c r="BR10" i="33"/>
  <c r="HR7" i="33"/>
  <c r="HQ7" i="33"/>
  <c r="FQ28" i="33"/>
  <c r="FR28" i="33"/>
  <c r="R31" i="33"/>
  <c r="Q31" i="33"/>
  <c r="DQ45" i="39"/>
  <c r="DR45" i="39"/>
  <c r="KR45" i="39"/>
  <c r="KQ45" i="39"/>
  <c r="CD20" i="39"/>
  <c r="CE20" i="39"/>
  <c r="BQ37" i="33"/>
  <c r="BR37" i="33"/>
  <c r="EQ37" i="33"/>
  <c r="ER37" i="33"/>
  <c r="GD10" i="39"/>
  <c r="GE10" i="39"/>
  <c r="HQ10" i="39"/>
  <c r="HR10" i="39"/>
  <c r="ER13" i="39"/>
  <c r="EQ13" i="39"/>
  <c r="HQ13" i="39"/>
  <c r="HR13" i="39"/>
  <c r="JQ8" i="39"/>
  <c r="JR8" i="39"/>
  <c r="ER8" i="39"/>
  <c r="EQ8" i="39"/>
  <c r="GD8" i="39"/>
  <c r="GE8" i="39"/>
  <c r="DE28" i="39"/>
  <c r="DD28" i="39"/>
  <c r="BQ28" i="39"/>
  <c r="BR28" i="39"/>
  <c r="EQ28" i="39"/>
  <c r="ER28" i="39"/>
  <c r="CE28" i="39"/>
  <c r="CD28" i="39"/>
  <c r="GR20" i="33"/>
  <c r="GQ20" i="33"/>
  <c r="KR20" i="33"/>
  <c r="KQ20" i="33"/>
  <c r="AR20" i="33"/>
  <c r="AQ20" i="33"/>
  <c r="CE36" i="33"/>
  <c r="CD36" i="33"/>
  <c r="FR36" i="33"/>
  <c r="FQ36" i="33"/>
  <c r="KD36" i="33"/>
  <c r="KE36" i="33"/>
  <c r="GD15" i="39"/>
  <c r="GE15" i="39"/>
  <c r="GR15" i="39"/>
  <c r="GQ15" i="39"/>
  <c r="LR15" i="39"/>
  <c r="LQ15" i="39"/>
  <c r="GD25" i="33"/>
  <c r="GE25" i="33"/>
  <c r="CQ25" i="33"/>
  <c r="CR25" i="33"/>
  <c r="KD25" i="33"/>
  <c r="KE25" i="33"/>
  <c r="BQ35" i="39"/>
  <c r="BR35" i="39"/>
  <c r="KD35" i="39"/>
  <c r="KE35" i="39"/>
  <c r="KR35" i="39"/>
  <c r="KQ35" i="39"/>
  <c r="MD11" i="39"/>
  <c r="ME11" i="39"/>
  <c r="KD11" i="39"/>
  <c r="KE11" i="39"/>
  <c r="KQ11" i="39"/>
  <c r="KR11" i="39"/>
  <c r="ER22" i="39"/>
  <c r="EQ22" i="39"/>
  <c r="GR22" i="39"/>
  <c r="GQ22" i="39"/>
  <c r="ED22" i="39"/>
  <c r="EE22" i="39"/>
  <c r="IR13" i="33"/>
  <c r="IQ13" i="33"/>
  <c r="GR13" i="33"/>
  <c r="GQ13" i="33"/>
  <c r="DD13" i="33"/>
  <c r="DE13" i="33"/>
  <c r="Q25" i="8"/>
  <c r="V25" i="8" s="1"/>
  <c r="HQ8" i="33"/>
  <c r="HR8" i="33"/>
  <c r="CR8" i="33"/>
  <c r="CQ8" i="33"/>
  <c r="JQ8" i="33"/>
  <c r="JR8" i="33"/>
  <c r="LD39" i="39"/>
  <c r="LE39" i="39"/>
  <c r="HD39" i="39"/>
  <c r="HE39" i="39"/>
  <c r="DR39" i="39"/>
  <c r="DQ39" i="39"/>
  <c r="CD27" i="39"/>
  <c r="CE27" i="39"/>
  <c r="GR27" i="39"/>
  <c r="GQ27" i="39"/>
  <c r="MD27" i="39"/>
  <c r="ME27" i="39"/>
  <c r="AE35" i="33"/>
  <c r="AD35" i="33"/>
  <c r="FE35" i="33"/>
  <c r="FD35" i="33"/>
  <c r="EE35" i="33"/>
  <c r="ED35" i="33"/>
  <c r="CE35" i="33"/>
  <c r="CD35" i="33"/>
  <c r="FR11" i="33"/>
  <c r="FQ11" i="33"/>
  <c r="JR11" i="33"/>
  <c r="JQ11" i="33"/>
  <c r="Q11" i="33"/>
  <c r="R11" i="33"/>
  <c r="JQ22" i="33"/>
  <c r="JR22" i="33"/>
  <c r="FD22" i="33"/>
  <c r="FE22" i="33"/>
  <c r="HE22" i="33"/>
  <c r="HD22" i="33"/>
  <c r="LB69" i="33"/>
  <c r="LB68" i="33"/>
  <c r="CD9" i="39"/>
  <c r="CE9" i="39"/>
  <c r="JR9" i="39"/>
  <c r="JQ9" i="39"/>
  <c r="MD9" i="39"/>
  <c r="ME9" i="39"/>
  <c r="FE23" i="39"/>
  <c r="FD23" i="39"/>
  <c r="DE23" i="39"/>
  <c r="DD23" i="39"/>
  <c r="BD23" i="39"/>
  <c r="BE23" i="39"/>
  <c r="GQ38" i="39"/>
  <c r="GR38" i="39"/>
  <c r="GD38" i="39"/>
  <c r="GE38" i="39"/>
  <c r="KE38" i="39"/>
  <c r="KD38" i="39"/>
  <c r="JD17" i="39"/>
  <c r="JE17" i="39"/>
  <c r="BE17" i="39"/>
  <c r="BD17" i="39"/>
  <c r="AD17" i="39"/>
  <c r="AE17" i="39"/>
  <c r="CD17" i="39"/>
  <c r="CE17" i="39"/>
  <c r="DQ16" i="33"/>
  <c r="DR16" i="33"/>
  <c r="FQ16" i="33"/>
  <c r="FR16" i="33"/>
  <c r="CD16" i="33"/>
  <c r="CE16" i="33"/>
  <c r="EQ36" i="39"/>
  <c r="ER36" i="39"/>
  <c r="KR36" i="39"/>
  <c r="KQ36" i="39"/>
  <c r="IQ36" i="39"/>
  <c r="IR36" i="39"/>
  <c r="LR15" i="33"/>
  <c r="LQ15" i="33"/>
  <c r="KD15" i="33"/>
  <c r="KE15" i="33"/>
  <c r="KR15" i="33"/>
  <c r="KQ15" i="33"/>
  <c r="ME15" i="33"/>
  <c r="MD15" i="33"/>
  <c r="R43" i="39"/>
  <c r="Q43" i="39"/>
  <c r="CD43" i="39"/>
  <c r="CE43" i="39"/>
  <c r="JD43" i="39"/>
  <c r="JE43" i="39"/>
  <c r="LD42" i="39"/>
  <c r="LE42" i="39"/>
  <c r="KQ42" i="39"/>
  <c r="KR42" i="39"/>
  <c r="IR42" i="39"/>
  <c r="IQ42" i="39"/>
  <c r="BE27" i="33"/>
  <c r="BD27" i="33"/>
  <c r="CE27" i="33"/>
  <c r="CD27" i="33"/>
  <c r="HE27" i="33"/>
  <c r="HD27" i="33"/>
  <c r="AC69" i="39"/>
  <c r="AE6" i="39"/>
  <c r="AD6" i="39"/>
  <c r="CE6" i="39"/>
  <c r="CD6" i="39"/>
  <c r="CC69" i="39"/>
  <c r="CP69" i="39"/>
  <c r="CR6" i="39"/>
  <c r="CQ6" i="39"/>
  <c r="U5" i="13"/>
  <c r="EB68" i="33"/>
  <c r="EB69" i="33"/>
  <c r="JR9" i="33"/>
  <c r="JQ9" i="33"/>
  <c r="BE9" i="33"/>
  <c r="BD9" i="33"/>
  <c r="JD9" i="33"/>
  <c r="JE9" i="33"/>
  <c r="DD39" i="33"/>
  <c r="DE39" i="33"/>
  <c r="KR39" i="33"/>
  <c r="KQ39" i="33"/>
  <c r="ER39" i="33"/>
  <c r="EQ39" i="33"/>
  <c r="AE32" i="39"/>
  <c r="AD32" i="39"/>
  <c r="GD32" i="39"/>
  <c r="GE32" i="39"/>
  <c r="KE32" i="39"/>
  <c r="KD32" i="39"/>
  <c r="HE23" i="33"/>
  <c r="HD23" i="33"/>
  <c r="KQ23" i="33"/>
  <c r="KR23" i="33"/>
  <c r="GE23" i="33"/>
  <c r="GD23" i="33"/>
  <c r="FE23" i="33"/>
  <c r="FD23" i="33"/>
  <c r="IR38" i="33"/>
  <c r="IQ38" i="33"/>
  <c r="BR38" i="33"/>
  <c r="BQ38" i="33"/>
  <c r="DD38" i="33"/>
  <c r="DE38" i="33"/>
  <c r="MD41" i="33"/>
  <c r="ME41" i="33"/>
  <c r="JR41" i="33"/>
  <c r="JQ41" i="33"/>
  <c r="R41" i="33"/>
  <c r="Q41" i="33"/>
  <c r="ED16" i="39"/>
  <c r="EE16" i="39"/>
  <c r="HQ16" i="39"/>
  <c r="HR16" i="39"/>
  <c r="KE16" i="39"/>
  <c r="KD16" i="39"/>
  <c r="LE21" i="39"/>
  <c r="LD21" i="39"/>
  <c r="EQ21" i="39"/>
  <c r="ER21" i="39"/>
  <c r="HR21" i="39"/>
  <c r="HQ21" i="39"/>
  <c r="DQ21" i="39"/>
  <c r="DR21" i="39"/>
  <c r="HR43" i="33"/>
  <c r="HQ43" i="33"/>
  <c r="LE43" i="33"/>
  <c r="LD43" i="33"/>
  <c r="GR43" i="33"/>
  <c r="GQ43" i="33"/>
  <c r="GD6" i="33"/>
  <c r="GE6" i="33"/>
  <c r="LQ6" i="33"/>
  <c r="LR6" i="33"/>
  <c r="DE6" i="33"/>
  <c r="DD6" i="33"/>
  <c r="AQ29" i="39"/>
  <c r="AR29" i="39"/>
  <c r="GD29" i="39"/>
  <c r="GE29" i="39"/>
  <c r="CD29" i="39"/>
  <c r="CE29" i="39"/>
  <c r="LQ29" i="39"/>
  <c r="LR29" i="39"/>
  <c r="R46" i="33"/>
  <c r="Q46" i="33"/>
  <c r="IE46" i="33"/>
  <c r="ID46" i="33"/>
  <c r="JD46" i="33"/>
  <c r="JE46" i="33"/>
  <c r="EE46" i="33"/>
  <c r="ED46" i="33"/>
  <c r="EE41" i="39"/>
  <c r="ED41" i="39"/>
  <c r="CD41" i="39"/>
  <c r="CE41" i="39"/>
  <c r="ER41" i="39"/>
  <c r="EQ41" i="39"/>
  <c r="HD41" i="39"/>
  <c r="HE41" i="39"/>
  <c r="LQ21" i="33"/>
  <c r="LR21" i="33"/>
  <c r="DE21" i="33"/>
  <c r="DD21" i="33"/>
  <c r="LE21" i="33"/>
  <c r="LD21" i="33"/>
  <c r="FR42" i="33"/>
  <c r="FQ42" i="33"/>
  <c r="BQ42" i="33"/>
  <c r="BR42" i="33"/>
  <c r="JR42" i="33"/>
  <c r="JQ42" i="33"/>
  <c r="EE14" i="33"/>
  <c r="ED14" i="33"/>
  <c r="AD14" i="33"/>
  <c r="AE14" i="33"/>
  <c r="HD14" i="33"/>
  <c r="HE14" i="33"/>
  <c r="LD14" i="33"/>
  <c r="LE14" i="33"/>
  <c r="ID18" i="39"/>
  <c r="IE18" i="39"/>
  <c r="HE18" i="39"/>
  <c r="HD18" i="39"/>
  <c r="HQ18" i="39"/>
  <c r="HR18" i="39"/>
  <c r="IE24" i="39"/>
  <c r="ID24" i="39"/>
  <c r="FD24" i="39"/>
  <c r="FE24" i="39"/>
  <c r="KQ24" i="39"/>
  <c r="KR24" i="39"/>
  <c r="AR24" i="39"/>
  <c r="AQ24" i="39"/>
  <c r="KQ34" i="33"/>
  <c r="KR34" i="33"/>
  <c r="CD34" i="33"/>
  <c r="CE34" i="33"/>
  <c r="BD34" i="33"/>
  <c r="BE34" i="33"/>
  <c r="IR32" i="33"/>
  <c r="IQ32" i="33"/>
  <c r="AE32" i="33"/>
  <c r="AD32" i="33"/>
  <c r="LR32" i="33"/>
  <c r="LQ32" i="33"/>
  <c r="CD17" i="33"/>
  <c r="CE17" i="33"/>
  <c r="LE17" i="33"/>
  <c r="LD17" i="33"/>
  <c r="R17" i="33"/>
  <c r="Q17" i="33"/>
  <c r="FE46" i="39"/>
  <c r="FD46" i="39"/>
  <c r="AQ46" i="39"/>
  <c r="AR46" i="39"/>
  <c r="BD46" i="39"/>
  <c r="BE46" i="39"/>
  <c r="Q35" i="11"/>
  <c r="V35" i="11" s="1"/>
  <c r="DD14" i="39"/>
  <c r="DE14" i="39"/>
  <c r="JE14" i="39"/>
  <c r="JD14" i="39"/>
  <c r="BQ14" i="39"/>
  <c r="BR14" i="39"/>
  <c r="AD7" i="39"/>
  <c r="AE7" i="39"/>
  <c r="JE7" i="39"/>
  <c r="JD7" i="39"/>
  <c r="IQ7" i="39"/>
  <c r="IR7" i="39"/>
  <c r="DD18" i="33"/>
  <c r="DE18" i="33"/>
  <c r="DR18" i="33"/>
  <c r="DQ18" i="33"/>
  <c r="GQ18" i="33"/>
  <c r="GR18" i="33"/>
  <c r="FB69" i="33"/>
  <c r="FB68" i="33"/>
  <c r="JD24" i="33"/>
  <c r="JE24" i="33"/>
  <c r="Q24" i="33"/>
  <c r="R24" i="33"/>
  <c r="DR24" i="33"/>
  <c r="DQ24" i="33"/>
  <c r="DD30" i="33"/>
  <c r="DE30" i="33"/>
  <c r="R30" i="33"/>
  <c r="Q30" i="33"/>
  <c r="KR30" i="33"/>
  <c r="KQ30" i="33"/>
  <c r="BR30" i="33"/>
  <c r="BQ30" i="33"/>
  <c r="JD34" i="39"/>
  <c r="JE34" i="39"/>
  <c r="ID34" i="39"/>
  <c r="IE34" i="39"/>
  <c r="FD34" i="39"/>
  <c r="FE34" i="39"/>
  <c r="JD29" i="33"/>
  <c r="JE29" i="33"/>
  <c r="AD29" i="33"/>
  <c r="AE29" i="33"/>
  <c r="AQ29" i="33"/>
  <c r="AR29" i="33"/>
  <c r="EQ31" i="39"/>
  <c r="ER31" i="39"/>
  <c r="GD31" i="39"/>
  <c r="GE31" i="39"/>
  <c r="LD31" i="39"/>
  <c r="LE31" i="39"/>
  <c r="DD44" i="39"/>
  <c r="DE44" i="39"/>
  <c r="HR44" i="39"/>
  <c r="HQ44" i="39"/>
  <c r="GQ44" i="39"/>
  <c r="GR44" i="39"/>
  <c r="EQ44" i="33"/>
  <c r="ER44" i="33"/>
  <c r="EE44" i="33"/>
  <c r="ED44" i="33"/>
  <c r="CE44" i="33"/>
  <c r="CD44" i="33"/>
  <c r="FQ45" i="33"/>
  <c r="FR45" i="33"/>
  <c r="CE45" i="33"/>
  <c r="CD45" i="33"/>
  <c r="DD45" i="33"/>
  <c r="DE45" i="33"/>
  <c r="CE37" i="39"/>
  <c r="CD37" i="39"/>
  <c r="HD37" i="39"/>
  <c r="HE37" i="39"/>
  <c r="FQ37" i="39"/>
  <c r="FR37" i="39"/>
  <c r="MD25" i="39"/>
  <c r="ME25" i="39"/>
  <c r="JQ25" i="39"/>
  <c r="JR25" i="39"/>
  <c r="ED25" i="39"/>
  <c r="EE25" i="39"/>
  <c r="JQ10" i="33"/>
  <c r="JR10" i="33"/>
  <c r="ER10" i="33"/>
  <c r="EQ10" i="33"/>
  <c r="Q10" i="33"/>
  <c r="R10" i="33"/>
  <c r="MD7" i="33"/>
  <c r="ME7" i="33"/>
  <c r="HE7" i="33"/>
  <c r="HD7" i="33"/>
  <c r="CD7" i="33"/>
  <c r="CE7" i="33"/>
  <c r="Q18" i="10"/>
  <c r="V18" i="10" s="1"/>
  <c r="Q23" i="10"/>
  <c r="V23" i="10" s="1"/>
  <c r="Q4" i="10"/>
  <c r="U4" i="10"/>
  <c r="CD30" i="39"/>
  <c r="CE30" i="39"/>
  <c r="BD30" i="39"/>
  <c r="BE30" i="39"/>
  <c r="LE30" i="39"/>
  <c r="LD30" i="39"/>
  <c r="JE28" i="33"/>
  <c r="JD28" i="33"/>
  <c r="JQ28" i="33"/>
  <c r="JR28" i="33"/>
  <c r="KR28" i="33"/>
  <c r="KQ28" i="33"/>
  <c r="BR28" i="33"/>
  <c r="BQ28" i="33"/>
  <c r="EE31" i="33"/>
  <c r="ED31" i="33"/>
  <c r="GD31" i="33"/>
  <c r="GE31" i="33"/>
  <c r="AE31" i="33"/>
  <c r="AD31" i="33"/>
  <c r="AR45" i="39"/>
  <c r="AQ45" i="39"/>
  <c r="KD20" i="39"/>
  <c r="KE20" i="39"/>
  <c r="GR10" i="39"/>
  <c r="GQ10" i="39"/>
  <c r="JD13" i="39"/>
  <c r="JE13" i="39"/>
  <c r="LE8" i="39"/>
  <c r="LD8" i="39"/>
  <c r="GQ28" i="39"/>
  <c r="GR28" i="39"/>
  <c r="IE20" i="33"/>
  <c r="ID20" i="33"/>
  <c r="EE20" i="33"/>
  <c r="ED20" i="33"/>
  <c r="CD15" i="39"/>
  <c r="CE15" i="39"/>
  <c r="CD25" i="33"/>
  <c r="CE25" i="33"/>
  <c r="ID35" i="39"/>
  <c r="IE35" i="39"/>
  <c r="CE22" i="39"/>
  <c r="CD22" i="39"/>
  <c r="LR23" i="39"/>
  <c r="LQ23" i="39"/>
  <c r="IE17" i="39"/>
  <c r="ID17" i="39"/>
  <c r="DD36" i="39"/>
  <c r="DE36" i="39"/>
  <c r="FE43" i="39"/>
  <c r="FD43" i="39"/>
  <c r="JQ42" i="39"/>
  <c r="JR42" i="39"/>
  <c r="LE27" i="33"/>
  <c r="LD27" i="33"/>
  <c r="BE6" i="39"/>
  <c r="BC69" i="39"/>
  <c r="BD6" i="39"/>
  <c r="LQ9" i="33"/>
  <c r="LR9" i="33"/>
  <c r="EE9" i="33"/>
  <c r="ED9" i="33"/>
  <c r="ID39" i="33"/>
  <c r="IE39" i="33"/>
  <c r="CR39" i="33"/>
  <c r="CQ39" i="33"/>
  <c r="JR32" i="39"/>
  <c r="JQ32" i="39"/>
  <c r="BQ23" i="33"/>
  <c r="BR23" i="33"/>
  <c r="GR38" i="33"/>
  <c r="GQ38" i="33"/>
  <c r="BD38" i="33"/>
  <c r="BE38" i="33"/>
  <c r="GR41" i="33"/>
  <c r="GQ41" i="33"/>
  <c r="DE41" i="33"/>
  <c r="DD41" i="33"/>
  <c r="LD16" i="39"/>
  <c r="LE16" i="39"/>
  <c r="GD21" i="39"/>
  <c r="GE21" i="39"/>
  <c r="IQ43" i="33"/>
  <c r="IR43" i="33"/>
  <c r="BE6" i="33"/>
  <c r="BD6" i="33"/>
  <c r="AE29" i="39"/>
  <c r="AD29" i="39"/>
  <c r="GD17" i="33"/>
  <c r="GE17" i="33"/>
  <c r="AE14" i="39"/>
  <c r="AD14" i="39"/>
  <c r="KD18" i="33"/>
  <c r="KE18" i="33"/>
  <c r="FR30" i="33"/>
  <c r="FQ30" i="33"/>
  <c r="LQ34" i="39"/>
  <c r="LR34" i="39"/>
  <c r="CE29" i="33"/>
  <c r="CD29" i="33"/>
  <c r="CE31" i="39"/>
  <c r="CD31" i="39"/>
  <c r="HD44" i="39"/>
  <c r="HE44" i="39"/>
  <c r="LD44" i="33"/>
  <c r="LE44" i="33"/>
  <c r="AD45" i="33"/>
  <c r="AE45" i="33"/>
  <c r="FE37" i="39"/>
  <c r="FD37" i="39"/>
  <c r="JD25" i="39"/>
  <c r="JE25" i="39"/>
  <c r="IR10" i="33"/>
  <c r="IQ10" i="33"/>
  <c r="GD7" i="33"/>
  <c r="GE7" i="33"/>
  <c r="DB69" i="33"/>
  <c r="DB68" i="33"/>
  <c r="CR30" i="39"/>
  <c r="CQ30" i="39"/>
  <c r="ED28" i="33"/>
  <c r="EE28" i="33"/>
  <c r="LR31" i="33"/>
  <c r="LQ31" i="33"/>
  <c r="GQ45" i="39"/>
  <c r="GR45" i="39"/>
  <c r="KQ20" i="39"/>
  <c r="KR20" i="39"/>
  <c r="AQ10" i="39"/>
  <c r="AR10" i="39"/>
  <c r="DR13" i="39"/>
  <c r="DQ13" i="39"/>
  <c r="CQ8" i="39"/>
  <c r="CR8" i="39"/>
  <c r="DD20" i="33"/>
  <c r="DE20" i="33"/>
  <c r="JR36" i="33"/>
  <c r="JQ36" i="33"/>
  <c r="MD15" i="39"/>
  <c r="ME15" i="39"/>
  <c r="AD35" i="39"/>
  <c r="AE35" i="39"/>
  <c r="HE11" i="39"/>
  <c r="HD11" i="39"/>
  <c r="LD22" i="39"/>
  <c r="LE22" i="39"/>
  <c r="ED13" i="33"/>
  <c r="EE13" i="33"/>
  <c r="JE8" i="33"/>
  <c r="JD8" i="33"/>
  <c r="KE27" i="39"/>
  <c r="KD27" i="39"/>
  <c r="GE35" i="33"/>
  <c r="GD35" i="33"/>
  <c r="DQ22" i="33"/>
  <c r="DR22" i="33"/>
  <c r="BE16" i="33"/>
  <c r="BD16" i="33"/>
  <c r="HR43" i="39"/>
  <c r="HQ43" i="39"/>
  <c r="CE42" i="39"/>
  <c r="CD42" i="39"/>
  <c r="LQ27" i="33"/>
  <c r="LR27" i="33"/>
  <c r="EP69" i="39"/>
  <c r="ER6" i="39"/>
  <c r="EQ6" i="39"/>
  <c r="FE9" i="33"/>
  <c r="FD9" i="33"/>
  <c r="BD32" i="39"/>
  <c r="BE32" i="39"/>
  <c r="IQ23" i="33"/>
  <c r="IR23" i="33"/>
  <c r="AQ41" i="33"/>
  <c r="AR41" i="33"/>
  <c r="AE16" i="39"/>
  <c r="AD16" i="39"/>
  <c r="JR21" i="39"/>
  <c r="JQ21" i="39"/>
  <c r="FE29" i="39"/>
  <c r="FD29" i="39"/>
  <c r="AR17" i="33"/>
  <c r="AQ17" i="33"/>
  <c r="AQ14" i="39"/>
  <c r="AR14" i="39"/>
  <c r="JR7" i="39"/>
  <c r="JQ7" i="39"/>
  <c r="CR24" i="33"/>
  <c r="CQ24" i="33"/>
  <c r="CQ30" i="33"/>
  <c r="CR30" i="33"/>
  <c r="DE29" i="33"/>
  <c r="DD29" i="33"/>
  <c r="GD44" i="39"/>
  <c r="GE44" i="39"/>
  <c r="AD44" i="33"/>
  <c r="AE44" i="33"/>
  <c r="GD45" i="33"/>
  <c r="GE45" i="33"/>
  <c r="LQ37" i="39"/>
  <c r="LR37" i="39"/>
  <c r="DR25" i="39"/>
  <c r="DQ25" i="39"/>
  <c r="GD10" i="33"/>
  <c r="GE10" i="33"/>
  <c r="GQ7" i="33"/>
  <c r="GR7" i="33"/>
  <c r="Q7" i="11"/>
  <c r="U7" i="11"/>
  <c r="Q30" i="11"/>
  <c r="V30" i="11" s="1"/>
  <c r="Q25" i="11"/>
  <c r="V25" i="11" s="1"/>
  <c r="GD30" i="39"/>
  <c r="GE30" i="39"/>
  <c r="Q34" i="13"/>
  <c r="V34" i="13" s="1"/>
  <c r="Q6" i="13"/>
  <c r="Q29" i="13"/>
  <c r="V29" i="13" s="1"/>
  <c r="U6" i="13"/>
  <c r="KD31" i="33"/>
  <c r="KE31" i="33"/>
  <c r="LD45" i="39"/>
  <c r="LE45" i="39"/>
  <c r="JR45" i="39"/>
  <c r="JQ45" i="39"/>
  <c r="GE20" i="39"/>
  <c r="GD20" i="39"/>
  <c r="FQ20" i="39"/>
  <c r="FR20" i="39"/>
  <c r="JR37" i="33"/>
  <c r="JQ37" i="33"/>
  <c r="AQ37" i="33"/>
  <c r="AR37" i="33"/>
  <c r="KD10" i="39"/>
  <c r="KE10" i="39"/>
  <c r="IE13" i="39"/>
  <c r="ID13" i="39"/>
  <c r="CQ45" i="39"/>
  <c r="CR45" i="39"/>
  <c r="IQ45" i="39"/>
  <c r="IR45" i="39"/>
  <c r="MD45" i="39"/>
  <c r="ME45" i="39"/>
  <c r="JQ20" i="39"/>
  <c r="JR20" i="39"/>
  <c r="LR20" i="39"/>
  <c r="LQ20" i="39"/>
  <c r="AD20" i="39"/>
  <c r="AE20" i="39"/>
  <c r="AD37" i="33"/>
  <c r="AE37" i="33"/>
  <c r="KR37" i="33"/>
  <c r="KQ37" i="33"/>
  <c r="GQ37" i="33"/>
  <c r="GR37" i="33"/>
  <c r="BD37" i="33"/>
  <c r="BE37" i="33"/>
  <c r="JD9" i="39"/>
  <c r="JE9" i="39"/>
  <c r="CD10" i="39"/>
  <c r="CE10" i="39"/>
  <c r="DQ10" i="39"/>
  <c r="DR10" i="39"/>
  <c r="DE10" i="39"/>
  <c r="DD10" i="39"/>
  <c r="GR13" i="39"/>
  <c r="GQ13" i="39"/>
  <c r="DD13" i="39"/>
  <c r="DE13" i="39"/>
  <c r="CQ13" i="39"/>
  <c r="CR13" i="39"/>
  <c r="Q24" i="12"/>
  <c r="V24" i="12" s="1"/>
  <c r="Q5" i="12"/>
  <c r="U5" i="12"/>
  <c r="AR8" i="39"/>
  <c r="AQ8" i="39"/>
  <c r="HD8" i="39"/>
  <c r="HE8" i="39"/>
  <c r="EE8" i="39"/>
  <c r="ED8" i="39"/>
  <c r="JE28" i="39"/>
  <c r="JD28" i="39"/>
  <c r="AD28" i="39"/>
  <c r="AE28" i="39"/>
  <c r="AR28" i="39"/>
  <c r="AQ28" i="39"/>
  <c r="Q19" i="14"/>
  <c r="V19" i="14" s="1"/>
  <c r="FQ20" i="33"/>
  <c r="FR20" i="33"/>
  <c r="JR20" i="33"/>
  <c r="JQ20" i="33"/>
  <c r="GE20" i="33"/>
  <c r="GD20" i="33"/>
  <c r="Q36" i="33"/>
  <c r="R36" i="33"/>
  <c r="EQ36" i="33"/>
  <c r="ER36" i="33"/>
  <c r="ID36" i="33"/>
  <c r="IE36" i="33"/>
  <c r="BR15" i="39"/>
  <c r="BQ15" i="39"/>
  <c r="LE15" i="39"/>
  <c r="LD15" i="39"/>
  <c r="IQ15" i="39"/>
  <c r="IR15" i="39"/>
  <c r="KD15" i="39"/>
  <c r="KE15" i="39"/>
  <c r="FE25" i="33"/>
  <c r="FD25" i="33"/>
  <c r="FR25" i="33"/>
  <c r="FQ25" i="33"/>
  <c r="Q25" i="33"/>
  <c r="R25" i="33"/>
  <c r="CQ35" i="39"/>
  <c r="CR35" i="39"/>
  <c r="ED35" i="39"/>
  <c r="EE35" i="39"/>
  <c r="JQ35" i="39"/>
  <c r="JR35" i="39"/>
  <c r="BE35" i="39"/>
  <c r="BD35" i="39"/>
  <c r="BE11" i="39"/>
  <c r="BD11" i="39"/>
  <c r="HQ11" i="39"/>
  <c r="HR11" i="39"/>
  <c r="JE11" i="39"/>
  <c r="JD11" i="39"/>
  <c r="MD22" i="39"/>
  <c r="ME22" i="39"/>
  <c r="FD22" i="39"/>
  <c r="FE22" i="39"/>
  <c r="FQ22" i="39"/>
  <c r="FR22" i="39"/>
  <c r="JQ13" i="33"/>
  <c r="JR13" i="33"/>
  <c r="CQ13" i="33"/>
  <c r="CR13" i="33"/>
  <c r="KQ13" i="33"/>
  <c r="KR13" i="33"/>
  <c r="KB68" i="33"/>
  <c r="KB69" i="33"/>
  <c r="Q24" i="8"/>
  <c r="V24" i="8" s="1"/>
  <c r="U5" i="8"/>
  <c r="Q33" i="8"/>
  <c r="V33" i="8" s="1"/>
  <c r="Q5" i="8"/>
  <c r="KR8" i="33"/>
  <c r="KQ8" i="33"/>
  <c r="CE8" i="33"/>
  <c r="CD8" i="33"/>
  <c r="EE8" i="33"/>
  <c r="ED8" i="33"/>
  <c r="EQ39" i="39"/>
  <c r="ER39" i="39"/>
  <c r="DE39" i="39"/>
  <c r="DD39" i="39"/>
  <c r="CE39" i="39"/>
  <c r="CD39" i="39"/>
  <c r="Q23" i="11"/>
  <c r="V23" i="11" s="1"/>
  <c r="Q4" i="11"/>
  <c r="U4" i="11"/>
  <c r="Q18" i="11"/>
  <c r="V18" i="11" s="1"/>
  <c r="JE27" i="39"/>
  <c r="JD27" i="39"/>
  <c r="ED27" i="39"/>
  <c r="EE27" i="39"/>
  <c r="IR27" i="39"/>
  <c r="IQ27" i="39"/>
  <c r="CQ35" i="33"/>
  <c r="CR35" i="33"/>
  <c r="KE35" i="33"/>
  <c r="KD35" i="33"/>
  <c r="R35" i="33"/>
  <c r="Q35" i="33"/>
  <c r="HQ11" i="33"/>
  <c r="HR11" i="33"/>
  <c r="LD11" i="33"/>
  <c r="LE11" i="33"/>
  <c r="LQ11" i="33"/>
  <c r="LR11" i="33"/>
  <c r="ME22" i="33"/>
  <c r="MD22" i="33"/>
  <c r="R22" i="33"/>
  <c r="Q22" i="33"/>
  <c r="IR22" i="33"/>
  <c r="IQ22" i="33"/>
  <c r="KD9" i="39"/>
  <c r="KE9" i="39"/>
  <c r="AR9" i="39"/>
  <c r="AQ9" i="39"/>
  <c r="HR9" i="39"/>
  <c r="HQ9" i="39"/>
  <c r="EQ23" i="39"/>
  <c r="ER23" i="39"/>
  <c r="FQ23" i="39"/>
  <c r="FR23" i="39"/>
  <c r="IE23" i="39"/>
  <c r="ID23" i="39"/>
  <c r="BD38" i="39"/>
  <c r="BE38" i="39"/>
  <c r="HR38" i="39"/>
  <c r="HQ38" i="39"/>
  <c r="IE38" i="39"/>
  <c r="ID38" i="39"/>
  <c r="FQ38" i="39"/>
  <c r="FR38" i="39"/>
  <c r="KR17" i="39"/>
  <c r="KQ17" i="39"/>
  <c r="ME17" i="39"/>
  <c r="MD17" i="39"/>
  <c r="LE17" i="39"/>
  <c r="LD17" i="39"/>
  <c r="DE17" i="39"/>
  <c r="DD17" i="39"/>
  <c r="GQ16" i="33"/>
  <c r="GR16" i="33"/>
  <c r="GD16" i="33"/>
  <c r="GE16" i="33"/>
  <c r="IQ16" i="33"/>
  <c r="IR16" i="33"/>
  <c r="DQ36" i="39"/>
  <c r="DR36" i="39"/>
  <c r="R36" i="39"/>
  <c r="Q36" i="39"/>
  <c r="JD36" i="39"/>
  <c r="JE36" i="39"/>
  <c r="DD15" i="33"/>
  <c r="DE15" i="33"/>
  <c r="CQ15" i="33"/>
  <c r="CR15" i="33"/>
  <c r="AR15" i="33"/>
  <c r="AQ15" i="33"/>
  <c r="DD43" i="39"/>
  <c r="DE43" i="39"/>
  <c r="CQ43" i="39"/>
  <c r="CR43" i="39"/>
  <c r="BQ43" i="39"/>
  <c r="BR43" i="39"/>
  <c r="AR43" i="39"/>
  <c r="AQ43" i="39"/>
  <c r="AR42" i="39"/>
  <c r="AQ42" i="39"/>
  <c r="ID42" i="39"/>
  <c r="IE42" i="39"/>
  <c r="BD42" i="39"/>
  <c r="BE42" i="39"/>
  <c r="JQ27" i="33"/>
  <c r="JR27" i="33"/>
  <c r="IQ27" i="33"/>
  <c r="IR27" i="33"/>
  <c r="JE27" i="33"/>
  <c r="JD27" i="33"/>
  <c r="KE27" i="33"/>
  <c r="KD27" i="33"/>
  <c r="KE6" i="39"/>
  <c r="KC69" i="39"/>
  <c r="KD6" i="39"/>
  <c r="DQ6" i="39"/>
  <c r="DP69" i="39"/>
  <c r="DR6" i="39"/>
  <c r="KP69" i="39"/>
  <c r="KQ6" i="39"/>
  <c r="KR6" i="39"/>
  <c r="Q34" i="8"/>
  <c r="V34" i="8" s="1"/>
  <c r="LE9" i="33"/>
  <c r="LD9" i="33"/>
  <c r="BQ9" i="33"/>
  <c r="BR9" i="33"/>
  <c r="IE9" i="33"/>
  <c r="ID9" i="33"/>
  <c r="AD39" i="33"/>
  <c r="AE39" i="33"/>
  <c r="HQ39" i="33"/>
  <c r="HR39" i="33"/>
  <c r="ED39" i="33"/>
  <c r="EE39" i="33"/>
  <c r="Q32" i="39"/>
  <c r="R32" i="39"/>
  <c r="ME32" i="39"/>
  <c r="MD32" i="39"/>
  <c r="KR32" i="39"/>
  <c r="KQ32" i="39"/>
  <c r="AQ23" i="33"/>
  <c r="AR23" i="33"/>
  <c r="LD23" i="33"/>
  <c r="LE23" i="33"/>
  <c r="LR23" i="33"/>
  <c r="LQ23" i="33"/>
  <c r="AR38" i="33"/>
  <c r="AQ38" i="33"/>
  <c r="AE38" i="33"/>
  <c r="AD38" i="33"/>
  <c r="HE38" i="33"/>
  <c r="HD38" i="33"/>
  <c r="HE41" i="33"/>
  <c r="HD41" i="33"/>
  <c r="EQ41" i="33"/>
  <c r="ER41" i="33"/>
  <c r="EE41" i="33"/>
  <c r="ED41" i="33"/>
  <c r="HD16" i="39"/>
  <c r="HE16" i="39"/>
  <c r="GQ16" i="39"/>
  <c r="GR16" i="39"/>
  <c r="KQ16" i="39"/>
  <c r="KR16" i="39"/>
  <c r="JE21" i="39"/>
  <c r="JD21" i="39"/>
  <c r="R21" i="39"/>
  <c r="Q21" i="39"/>
  <c r="ID21" i="39"/>
  <c r="IE21" i="39"/>
  <c r="AR43" i="33"/>
  <c r="AQ43" i="33"/>
  <c r="JD43" i="33"/>
  <c r="JE43" i="33"/>
  <c r="FE43" i="33"/>
  <c r="FD43" i="33"/>
  <c r="JR43" i="33"/>
  <c r="JQ43" i="33"/>
  <c r="ED6" i="33"/>
  <c r="EE6" i="33"/>
  <c r="HR6" i="33"/>
  <c r="HQ6" i="33"/>
  <c r="AR6" i="33"/>
  <c r="AQ6" i="33"/>
  <c r="IE29" i="39"/>
  <c r="ID29" i="39"/>
  <c r="JR29" i="39"/>
  <c r="JQ29" i="39"/>
  <c r="HR29" i="39"/>
  <c r="HQ29" i="39"/>
  <c r="Q33" i="11"/>
  <c r="V33" i="11" s="1"/>
  <c r="U5" i="11"/>
  <c r="Q24" i="11"/>
  <c r="V24" i="11" s="1"/>
  <c r="Q5" i="11"/>
  <c r="Q19" i="13"/>
  <c r="V19" i="13" s="1"/>
  <c r="FQ46" i="33"/>
  <c r="FR46" i="33"/>
  <c r="HE46" i="33"/>
  <c r="HD46" i="33"/>
  <c r="JQ46" i="33"/>
  <c r="JR46" i="33"/>
  <c r="IE41" i="39"/>
  <c r="ID41" i="39"/>
  <c r="KR41" i="39"/>
  <c r="KQ41" i="39"/>
  <c r="FR41" i="39"/>
  <c r="FQ41" i="39"/>
  <c r="ER21" i="33"/>
  <c r="EQ21" i="33"/>
  <c r="GQ21" i="33"/>
  <c r="GR21" i="33"/>
  <c r="CD21" i="33"/>
  <c r="CE21" i="33"/>
  <c r="IE42" i="33"/>
  <c r="ID42" i="33"/>
  <c r="LR42" i="33"/>
  <c r="LQ42" i="33"/>
  <c r="IQ42" i="33"/>
  <c r="IR42" i="33"/>
  <c r="CR14" i="33"/>
  <c r="CQ14" i="33"/>
  <c r="LR14" i="33"/>
  <c r="LQ14" i="33"/>
  <c r="KD14" i="33"/>
  <c r="KE14" i="33"/>
  <c r="LD18" i="39"/>
  <c r="LE18" i="39"/>
  <c r="R18" i="39"/>
  <c r="Q18" i="39"/>
  <c r="DR18" i="39"/>
  <c r="DQ18" i="39"/>
  <c r="EO68" i="33"/>
  <c r="EO69" i="33"/>
  <c r="BD24" i="39"/>
  <c r="BE24" i="39"/>
  <c r="BQ24" i="39"/>
  <c r="BR24" i="39"/>
  <c r="DD24" i="39"/>
  <c r="DE24" i="39"/>
  <c r="DR34" i="33"/>
  <c r="DQ34" i="33"/>
  <c r="LE34" i="33"/>
  <c r="LD34" i="33"/>
  <c r="CQ34" i="33"/>
  <c r="CR34" i="33"/>
  <c r="EE32" i="33"/>
  <c r="ED32" i="33"/>
  <c r="CD32" i="33"/>
  <c r="CE32" i="33"/>
  <c r="DE32" i="33"/>
  <c r="DD32" i="33"/>
  <c r="KQ17" i="33"/>
  <c r="KR17" i="33"/>
  <c r="HE17" i="33"/>
  <c r="HD17" i="33"/>
  <c r="KD17" i="33"/>
  <c r="KE17" i="33"/>
  <c r="DR46" i="39"/>
  <c r="DQ46" i="39"/>
  <c r="DD46" i="39"/>
  <c r="DE46" i="39"/>
  <c r="AE46" i="39"/>
  <c r="AD46" i="39"/>
  <c r="Q6" i="11"/>
  <c r="U6" i="11"/>
  <c r="Q29" i="11"/>
  <c r="V29" i="11" s="1"/>
  <c r="Q34" i="11"/>
  <c r="V34" i="11" s="1"/>
  <c r="LD14" i="39"/>
  <c r="LE14" i="39"/>
  <c r="BD14" i="39"/>
  <c r="BE14" i="39"/>
  <c r="MD14" i="39"/>
  <c r="ME14" i="39"/>
  <c r="BD7" i="39"/>
  <c r="BE7" i="39"/>
  <c r="ID7" i="39"/>
  <c r="IE7" i="39"/>
  <c r="DD7" i="39"/>
  <c r="DE7" i="39"/>
  <c r="ED18" i="33"/>
  <c r="EE18" i="33"/>
  <c r="BQ18" i="33"/>
  <c r="BR18" i="33"/>
  <c r="HE18" i="33"/>
  <c r="HD18" i="33"/>
  <c r="GE24" i="33"/>
  <c r="GD24" i="33"/>
  <c r="FD24" i="33"/>
  <c r="FE24" i="33"/>
  <c r="BE24" i="33"/>
  <c r="BD24" i="33"/>
  <c r="KD30" i="33"/>
  <c r="KE30" i="33"/>
  <c r="EQ30" i="33"/>
  <c r="ER30" i="33"/>
  <c r="GR30" i="33"/>
  <c r="GQ30" i="33"/>
  <c r="U6" i="12"/>
  <c r="Q34" i="12"/>
  <c r="V34" i="12" s="1"/>
  <c r="Q6" i="12"/>
  <c r="Q29" i="12"/>
  <c r="V29" i="12" s="1"/>
  <c r="AQ34" i="39"/>
  <c r="AR34" i="39"/>
  <c r="HQ34" i="39"/>
  <c r="HR34" i="39"/>
  <c r="BE34" i="39"/>
  <c r="BD34" i="39"/>
  <c r="KE29" i="33"/>
  <c r="KD29" i="33"/>
  <c r="HR29" i="33"/>
  <c r="HQ29" i="33"/>
  <c r="CQ29" i="33"/>
  <c r="CR29" i="33"/>
  <c r="JQ31" i="39"/>
  <c r="JR31" i="39"/>
  <c r="KD31" i="39"/>
  <c r="KE31" i="39"/>
  <c r="BD31" i="39"/>
  <c r="BE31" i="39"/>
  <c r="Q28" i="10"/>
  <c r="V28" i="10" s="1"/>
  <c r="BR44" i="39"/>
  <c r="BQ44" i="39"/>
  <c r="IQ44" i="39"/>
  <c r="IR44" i="39"/>
  <c r="AD44" i="39"/>
  <c r="AE44" i="39"/>
  <c r="GR44" i="33"/>
  <c r="GQ44" i="33"/>
  <c r="FE44" i="33"/>
  <c r="FD44" i="33"/>
  <c r="GE44" i="33"/>
  <c r="GD44" i="33"/>
  <c r="HE45" i="33"/>
  <c r="HD45" i="33"/>
  <c r="LQ45" i="33"/>
  <c r="LR45" i="33"/>
  <c r="AQ45" i="33"/>
  <c r="AR45" i="33"/>
  <c r="HR37" i="39"/>
  <c r="HQ37" i="39"/>
  <c r="ME37" i="39"/>
  <c r="MD37" i="39"/>
  <c r="DD37" i="39"/>
  <c r="DE37" i="39"/>
  <c r="ID25" i="39"/>
  <c r="IE25" i="39"/>
  <c r="KD25" i="39"/>
  <c r="KE25" i="39"/>
  <c r="FR25" i="39"/>
  <c r="FQ25" i="39"/>
  <c r="KQ10" i="33"/>
  <c r="KR10" i="33"/>
  <c r="DQ10" i="33"/>
  <c r="DR10" i="33"/>
  <c r="DE10" i="33"/>
  <c r="DD10" i="33"/>
  <c r="U6" i="10"/>
  <c r="Q6" i="10"/>
  <c r="Q29" i="10"/>
  <c r="V29" i="10" s="1"/>
  <c r="Q34" i="10"/>
  <c r="V34" i="10" s="1"/>
  <c r="CQ7" i="33"/>
  <c r="CR7" i="33"/>
  <c r="FR7" i="33"/>
  <c r="FQ7" i="33"/>
  <c r="AR7" i="33"/>
  <c r="AQ7" i="33"/>
  <c r="AQ30" i="39"/>
  <c r="AR30" i="39"/>
  <c r="DR30" i="39"/>
  <c r="DQ30" i="39"/>
  <c r="DD30" i="39"/>
  <c r="DE30" i="39"/>
  <c r="HR28" i="33"/>
  <c r="HQ28" i="33"/>
  <c r="IR28" i="33"/>
  <c r="IQ28" i="33"/>
  <c r="KD28" i="33"/>
  <c r="KE28" i="33"/>
  <c r="KQ31" i="33"/>
  <c r="KR31" i="33"/>
  <c r="BR31" i="33"/>
  <c r="BQ31" i="33"/>
  <c r="IE31" i="33"/>
  <c r="ID31" i="33"/>
  <c r="ID11" i="39"/>
  <c r="IE11" i="39"/>
  <c r="R39" i="39"/>
  <c r="Q39" i="39"/>
  <c r="DE35" i="33"/>
  <c r="DD35" i="33"/>
  <c r="DR11" i="33"/>
  <c r="DQ11" i="33"/>
  <c r="DR38" i="39"/>
  <c r="DQ38" i="39"/>
  <c r="ID36" i="39"/>
  <c r="IE36" i="39"/>
  <c r="HQ15" i="33"/>
  <c r="HR15" i="33"/>
  <c r="ED18" i="39"/>
  <c r="EE18" i="39"/>
  <c r="JR24" i="39"/>
  <c r="JQ24" i="39"/>
  <c r="JR34" i="33"/>
  <c r="JQ34" i="33"/>
  <c r="IE17" i="33"/>
  <c r="ID17" i="33"/>
  <c r="BR7" i="39"/>
  <c r="BQ7" i="39"/>
  <c r="KR24" i="33"/>
  <c r="KQ24" i="33"/>
  <c r="GQ34" i="39"/>
  <c r="GR34" i="39"/>
  <c r="LQ29" i="33"/>
  <c r="LR29" i="33"/>
  <c r="MD44" i="39"/>
  <c r="ME44" i="39"/>
  <c r="IR45" i="33"/>
  <c r="IQ45" i="33"/>
  <c r="GR37" i="39"/>
  <c r="GQ37" i="39"/>
  <c r="CQ25" i="39"/>
  <c r="CR25" i="39"/>
  <c r="ID10" i="33"/>
  <c r="IE10" i="33"/>
  <c r="DD7" i="33"/>
  <c r="DE7" i="33"/>
  <c r="ED30" i="39"/>
  <c r="EE30" i="39"/>
  <c r="HQ20" i="39"/>
  <c r="HR20" i="39"/>
  <c r="FQ8" i="39"/>
  <c r="FR8" i="39"/>
  <c r="CR11" i="33"/>
  <c r="CQ11" i="33"/>
  <c r="IR17" i="39"/>
  <c r="IQ17" i="39"/>
  <c r="GQ36" i="39"/>
  <c r="GR36" i="39"/>
  <c r="IE15" i="33"/>
  <c r="ID15" i="33"/>
  <c r="LQ34" i="33"/>
  <c r="LR34" i="33"/>
  <c r="BD45" i="39"/>
  <c r="BE45" i="39"/>
  <c r="LD10" i="39"/>
  <c r="LE10" i="39"/>
  <c r="JE10" i="39"/>
  <c r="JD10" i="39"/>
  <c r="AD13" i="39"/>
  <c r="AE13" i="39"/>
  <c r="HD13" i="39"/>
  <c r="HE13" i="39"/>
  <c r="KD8" i="39"/>
  <c r="KE8" i="39"/>
  <c r="CD8" i="39"/>
  <c r="CE8" i="39"/>
  <c r="FR28" i="39"/>
  <c r="FQ28" i="39"/>
  <c r="JD20" i="33"/>
  <c r="JE20" i="33"/>
  <c r="KE20" i="33"/>
  <c r="KD20" i="33"/>
  <c r="R20" i="33"/>
  <c r="Q20" i="33"/>
  <c r="BQ20" i="33"/>
  <c r="BR20" i="33"/>
  <c r="BE36" i="33"/>
  <c r="BD36" i="33"/>
  <c r="GE36" i="33"/>
  <c r="GD36" i="33"/>
  <c r="FQ15" i="39"/>
  <c r="FR15" i="39"/>
  <c r="ED15" i="39"/>
  <c r="EE15" i="39"/>
  <c r="DQ15" i="39"/>
  <c r="DR15" i="39"/>
  <c r="Q15" i="39"/>
  <c r="R15" i="39"/>
  <c r="JR25" i="33"/>
  <c r="JQ25" i="33"/>
  <c r="HR25" i="33"/>
  <c r="HQ25" i="33"/>
  <c r="DE25" i="33"/>
  <c r="DD25" i="33"/>
  <c r="LR35" i="39"/>
  <c r="LQ35" i="39"/>
  <c r="HE35" i="39"/>
  <c r="HD35" i="39"/>
  <c r="IQ35" i="39"/>
  <c r="IR35" i="39"/>
  <c r="GQ35" i="39"/>
  <c r="GR35" i="39"/>
  <c r="BR11" i="39"/>
  <c r="BQ11" i="39"/>
  <c r="EQ11" i="39"/>
  <c r="ER11" i="39"/>
  <c r="DQ11" i="39"/>
  <c r="DR11" i="39"/>
  <c r="DD22" i="39"/>
  <c r="DE22" i="39"/>
  <c r="IR22" i="39"/>
  <c r="IQ22" i="39"/>
  <c r="HD22" i="39"/>
  <c r="HE22" i="39"/>
  <c r="HR13" i="33"/>
  <c r="HQ13" i="33"/>
  <c r="JE13" i="33"/>
  <c r="JD13" i="33"/>
  <c r="DR13" i="33"/>
  <c r="DQ13" i="33"/>
  <c r="GE8" i="33"/>
  <c r="GD8" i="33"/>
  <c r="MD8" i="33"/>
  <c r="ME8" i="33"/>
  <c r="LQ8" i="33"/>
  <c r="LR8" i="33"/>
  <c r="MD39" i="39"/>
  <c r="ME39" i="39"/>
  <c r="KQ39" i="39"/>
  <c r="KR39" i="39"/>
  <c r="AD39" i="39"/>
  <c r="AE39" i="39"/>
  <c r="DE27" i="39"/>
  <c r="DD27" i="39"/>
  <c r="IE27" i="39"/>
  <c r="ID27" i="39"/>
  <c r="LQ27" i="39"/>
  <c r="LR27" i="39"/>
  <c r="BD27" i="39"/>
  <c r="BE27" i="39"/>
  <c r="BR35" i="33"/>
  <c r="BQ35" i="33"/>
  <c r="GQ35" i="33"/>
  <c r="GR35" i="33"/>
  <c r="MD35" i="33"/>
  <c r="ME35" i="33"/>
  <c r="EQ11" i="33"/>
  <c r="ER11" i="33"/>
  <c r="IQ11" i="33"/>
  <c r="IR11" i="33"/>
  <c r="IE11" i="33"/>
  <c r="ID11" i="33"/>
  <c r="GQ22" i="33"/>
  <c r="GR22" i="33"/>
  <c r="FR22" i="33"/>
  <c r="FQ22" i="33"/>
  <c r="BE22" i="33"/>
  <c r="BD22" i="33"/>
  <c r="ED9" i="39"/>
  <c r="EE9" i="39"/>
  <c r="CR9" i="39"/>
  <c r="CQ9" i="39"/>
  <c r="GR9" i="39"/>
  <c r="GQ9" i="39"/>
  <c r="DQ23" i="39"/>
  <c r="DR23" i="39"/>
  <c r="CQ23" i="39"/>
  <c r="CR23" i="39"/>
  <c r="BQ23" i="39"/>
  <c r="BR23" i="39"/>
  <c r="LD38" i="39"/>
  <c r="LE38" i="39"/>
  <c r="ME38" i="39"/>
  <c r="MD38" i="39"/>
  <c r="LQ38" i="39"/>
  <c r="LR38" i="39"/>
  <c r="DD38" i="39"/>
  <c r="DE38" i="39"/>
  <c r="HR17" i="39"/>
  <c r="HQ17" i="39"/>
  <c r="ER17" i="39"/>
  <c r="EQ17" i="39"/>
  <c r="ED17" i="39"/>
  <c r="EE17" i="39"/>
  <c r="JR16" i="33"/>
  <c r="JQ16" i="33"/>
  <c r="HQ16" i="33"/>
  <c r="HR16" i="33"/>
  <c r="ED16" i="33"/>
  <c r="EE16" i="33"/>
  <c r="BQ16" i="33"/>
  <c r="BR16" i="33"/>
  <c r="FD36" i="39"/>
  <c r="FE36" i="39"/>
  <c r="BQ36" i="39"/>
  <c r="BR36" i="39"/>
  <c r="HD36" i="39"/>
  <c r="HE36" i="39"/>
  <c r="GD15" i="33"/>
  <c r="GE15" i="33"/>
  <c r="JR15" i="33"/>
  <c r="JQ15" i="33"/>
  <c r="GR15" i="33"/>
  <c r="GQ15" i="33"/>
  <c r="AD43" i="39"/>
  <c r="AE43" i="39"/>
  <c r="ED43" i="39"/>
  <c r="EE43" i="39"/>
  <c r="JQ43" i="39"/>
  <c r="JR43" i="39"/>
  <c r="HD43" i="39"/>
  <c r="HE43" i="39"/>
  <c r="BQ42" i="39"/>
  <c r="BR42" i="39"/>
  <c r="HD42" i="39"/>
  <c r="HE42" i="39"/>
  <c r="LQ42" i="39"/>
  <c r="LR42" i="39"/>
  <c r="CQ27" i="33"/>
  <c r="CR27" i="33"/>
  <c r="AQ27" i="33"/>
  <c r="AR27" i="33"/>
  <c r="GE27" i="33"/>
  <c r="GD27" i="33"/>
  <c r="DE27" i="33"/>
  <c r="DD27" i="33"/>
  <c r="HC69" i="39"/>
  <c r="HE6" i="39"/>
  <c r="HD6" i="39"/>
  <c r="FC69" i="39"/>
  <c r="FE6" i="39"/>
  <c r="FD6" i="39"/>
  <c r="GD6" i="39"/>
  <c r="GE6" i="39"/>
  <c r="GC69" i="39"/>
  <c r="CE9" i="33"/>
  <c r="CD9" i="33"/>
  <c r="KQ9" i="33"/>
  <c r="KR9" i="33"/>
  <c r="AQ9" i="33"/>
  <c r="AR9" i="33"/>
  <c r="KD39" i="33"/>
  <c r="KE39" i="33"/>
  <c r="LQ39" i="33"/>
  <c r="LR39" i="33"/>
  <c r="ME39" i="33"/>
  <c r="MD39" i="33"/>
  <c r="DR32" i="39"/>
  <c r="DQ32" i="39"/>
  <c r="HR32" i="39"/>
  <c r="HQ32" i="39"/>
  <c r="FQ32" i="39"/>
  <c r="FR32" i="39"/>
  <c r="CE23" i="33"/>
  <c r="CD23" i="33"/>
  <c r="AD23" i="33"/>
  <c r="AE23" i="33"/>
  <c r="BE23" i="33"/>
  <c r="BD23" i="33"/>
  <c r="Q38" i="33"/>
  <c r="R38" i="33"/>
  <c r="FQ38" i="33"/>
  <c r="FR38" i="33"/>
  <c r="HQ38" i="33"/>
  <c r="HR38" i="33"/>
  <c r="CR38" i="33"/>
  <c r="CQ38" i="33"/>
  <c r="LR41" i="33"/>
  <c r="LQ41" i="33"/>
  <c r="KQ41" i="33"/>
  <c r="KR41" i="33"/>
  <c r="GE41" i="33"/>
  <c r="GD41" i="33"/>
  <c r="JD16" i="39"/>
  <c r="JE16" i="39"/>
  <c r="DE16" i="39"/>
  <c r="DD16" i="39"/>
  <c r="IR16" i="39"/>
  <c r="IQ16" i="39"/>
  <c r="MD21" i="39"/>
  <c r="ME21" i="39"/>
  <c r="ED21" i="39"/>
  <c r="EE21" i="39"/>
  <c r="HD21" i="39"/>
  <c r="HE21" i="39"/>
  <c r="ER43" i="33"/>
  <c r="EQ43" i="33"/>
  <c r="AD43" i="33"/>
  <c r="AE43" i="33"/>
  <c r="CD43" i="33"/>
  <c r="CE43" i="33"/>
  <c r="DQ43" i="33"/>
  <c r="DR43" i="33"/>
  <c r="LR38" i="33"/>
  <c r="LQ38" i="33"/>
  <c r="MD6" i="33"/>
  <c r="ME6" i="33"/>
  <c r="R6" i="33"/>
  <c r="Q6" i="33"/>
  <c r="CD6" i="33"/>
  <c r="CE6" i="33"/>
  <c r="HD29" i="39"/>
  <c r="HE29" i="39"/>
  <c r="DD29" i="39"/>
  <c r="DE29" i="39"/>
  <c r="DR29" i="39"/>
  <c r="DQ29" i="39"/>
  <c r="DE46" i="33"/>
  <c r="DD46" i="33"/>
  <c r="LR46" i="33"/>
  <c r="LQ46" i="33"/>
  <c r="MD46" i="33"/>
  <c r="ME46" i="33"/>
  <c r="HR41" i="39"/>
  <c r="HQ41" i="39"/>
  <c r="BQ41" i="39"/>
  <c r="BR41" i="39"/>
  <c r="DE41" i="39"/>
  <c r="DD41" i="39"/>
  <c r="ID21" i="33"/>
  <c r="IE21" i="33"/>
  <c r="ED21" i="33"/>
  <c r="EE21" i="33"/>
  <c r="BQ21" i="33"/>
  <c r="BR21" i="33"/>
  <c r="AQ42" i="33"/>
  <c r="AR42" i="33"/>
  <c r="BE42" i="33"/>
  <c r="BD42" i="33"/>
  <c r="CE42" i="33"/>
  <c r="CD42" i="33"/>
  <c r="BQ14" i="33"/>
  <c r="BR14" i="33"/>
  <c r="FQ14" i="33"/>
  <c r="FR14" i="33"/>
  <c r="DR14" i="33"/>
  <c r="DQ14" i="33"/>
  <c r="KQ18" i="39"/>
  <c r="KR18" i="39"/>
  <c r="JD18" i="39"/>
  <c r="JE18" i="39"/>
  <c r="ER18" i="39"/>
  <c r="EQ18" i="39"/>
  <c r="GQ24" i="39"/>
  <c r="GR24" i="39"/>
  <c r="R24" i="39"/>
  <c r="Q24" i="39"/>
  <c r="CR24" i="39"/>
  <c r="CQ24" i="39"/>
  <c r="IE34" i="33"/>
  <c r="ID34" i="33"/>
  <c r="IR34" i="33"/>
  <c r="IQ34" i="33"/>
  <c r="HQ34" i="33"/>
  <c r="HR34" i="33"/>
  <c r="EQ34" i="33"/>
  <c r="ER34" i="33"/>
  <c r="ER32" i="33"/>
  <c r="EQ32" i="33"/>
  <c r="JR32" i="33"/>
  <c r="JQ32" i="33"/>
  <c r="ID32" i="33"/>
  <c r="IE32" i="33"/>
  <c r="FD32" i="33"/>
  <c r="FE32" i="33"/>
  <c r="MD17" i="33"/>
  <c r="ME17" i="33"/>
  <c r="DQ17" i="33"/>
  <c r="DR17" i="33"/>
  <c r="BR17" i="33"/>
  <c r="BQ17" i="33"/>
  <c r="FR46" i="39"/>
  <c r="FQ46" i="39"/>
  <c r="JD46" i="39"/>
  <c r="JE46" i="39"/>
  <c r="GQ46" i="39"/>
  <c r="GR46" i="39"/>
  <c r="Q20" i="13"/>
  <c r="V20" i="13" s="1"/>
  <c r="FQ14" i="39"/>
  <c r="FR14" i="39"/>
  <c r="ID14" i="39"/>
  <c r="IE14" i="39"/>
  <c r="KD14" i="39"/>
  <c r="KE14" i="39"/>
  <c r="DQ14" i="39"/>
  <c r="DR14" i="39"/>
  <c r="FD7" i="39"/>
  <c r="FE7" i="39"/>
  <c r="KD7" i="39"/>
  <c r="KE7" i="39"/>
  <c r="AR7" i="39"/>
  <c r="AQ7" i="39"/>
  <c r="FQ7" i="39"/>
  <c r="FR7" i="39"/>
  <c r="JE18" i="33"/>
  <c r="JD18" i="33"/>
  <c r="AD18" i="33"/>
  <c r="AE18" i="33"/>
  <c r="IE18" i="33"/>
  <c r="ID18" i="33"/>
  <c r="JR24" i="33"/>
  <c r="JQ24" i="33"/>
  <c r="AD24" i="33"/>
  <c r="AE24" i="33"/>
  <c r="ME24" i="33"/>
  <c r="MD24" i="33"/>
  <c r="BD30" i="33"/>
  <c r="BE30" i="33"/>
  <c r="LQ30" i="33"/>
  <c r="LR30" i="33"/>
  <c r="IQ30" i="33"/>
  <c r="IR30" i="33"/>
  <c r="Q35" i="12"/>
  <c r="V35" i="12" s="1"/>
  <c r="DD34" i="39"/>
  <c r="DE34" i="39"/>
  <c r="JQ34" i="39"/>
  <c r="JR34" i="39"/>
  <c r="GE34" i="39"/>
  <c r="GD34" i="39"/>
  <c r="BQ29" i="33"/>
  <c r="BR29" i="33"/>
  <c r="IR29" i="33"/>
  <c r="IQ29" i="33"/>
  <c r="HD29" i="33"/>
  <c r="HE29" i="33"/>
  <c r="FD31" i="39"/>
  <c r="FE31" i="39"/>
  <c r="MD31" i="39"/>
  <c r="ME31" i="39"/>
  <c r="CQ31" i="39"/>
  <c r="CR31" i="39"/>
  <c r="CR44" i="39"/>
  <c r="CQ44" i="39"/>
  <c r="LR44" i="39"/>
  <c r="LQ44" i="39"/>
  <c r="AR44" i="39"/>
  <c r="AQ44" i="39"/>
  <c r="LD44" i="39"/>
  <c r="LE44" i="39"/>
  <c r="KQ44" i="33"/>
  <c r="KR44" i="33"/>
  <c r="JQ44" i="33"/>
  <c r="JR44" i="33"/>
  <c r="FQ44" i="33"/>
  <c r="FR44" i="33"/>
  <c r="CR44" i="33"/>
  <c r="CQ44" i="33"/>
  <c r="FE45" i="33"/>
  <c r="FD45" i="33"/>
  <c r="DQ45" i="33"/>
  <c r="DR45" i="33"/>
  <c r="KQ45" i="33"/>
  <c r="KR45" i="33"/>
  <c r="LD37" i="39"/>
  <c r="LE37" i="39"/>
  <c r="CR37" i="39"/>
  <c r="CQ37" i="39"/>
  <c r="KR37" i="39"/>
  <c r="KQ37" i="39"/>
  <c r="KQ25" i="39"/>
  <c r="KR25" i="39"/>
  <c r="FD25" i="39"/>
  <c r="FE25" i="39"/>
  <c r="LD25" i="39"/>
  <c r="LE25" i="39"/>
  <c r="GR10" i="33"/>
  <c r="GQ10" i="33"/>
  <c r="AD10" i="33"/>
  <c r="AE10" i="33"/>
  <c r="FR10" i="33"/>
  <c r="FQ10" i="33"/>
  <c r="JD7" i="33"/>
  <c r="JE7" i="33"/>
  <c r="Q7" i="33"/>
  <c r="R7" i="33"/>
  <c r="BE7" i="33"/>
  <c r="BD7" i="33"/>
  <c r="IB69" i="33"/>
  <c r="IB68" i="33"/>
  <c r="ER30" i="39"/>
  <c r="EQ30" i="39"/>
  <c r="HQ30" i="39"/>
  <c r="HR30" i="39"/>
  <c r="MD30" i="39"/>
  <c r="ME30" i="39"/>
  <c r="ER28" i="33"/>
  <c r="EQ28" i="33"/>
  <c r="LD28" i="33"/>
  <c r="LE28" i="33"/>
  <c r="R28" i="33"/>
  <c r="Q28" i="33"/>
  <c r="FQ31" i="33"/>
  <c r="FR31" i="33"/>
  <c r="HD31" i="33"/>
  <c r="HE31" i="33"/>
  <c r="JQ31" i="33"/>
  <c r="JR31" i="33"/>
  <c r="BQ20" i="39"/>
  <c r="BR20" i="39"/>
  <c r="R37" i="33"/>
  <c r="Q37" i="33"/>
  <c r="IE10" i="39"/>
  <c r="ID10" i="39"/>
  <c r="FE28" i="39"/>
  <c r="FD28" i="39"/>
  <c r="DR36" i="33"/>
  <c r="DQ36" i="33"/>
  <c r="JE25" i="33"/>
  <c r="JD25" i="33"/>
  <c r="HR35" i="39"/>
  <c r="HQ35" i="39"/>
  <c r="BQ22" i="39"/>
  <c r="BR22" i="39"/>
  <c r="CB68" i="33"/>
  <c r="CB69" i="33"/>
  <c r="BE39" i="39"/>
  <c r="BD39" i="39"/>
  <c r="IQ35" i="33"/>
  <c r="IR35" i="33"/>
  <c r="MD11" i="33"/>
  <c r="ME11" i="33"/>
  <c r="FD16" i="33"/>
  <c r="FE16" i="33"/>
  <c r="HR27" i="33"/>
  <c r="HQ27" i="33"/>
  <c r="ID41" i="33"/>
  <c r="IE41" i="33"/>
  <c r="ID16" i="39"/>
  <c r="IE16" i="39"/>
  <c r="BQ21" i="39"/>
  <c r="BR21" i="39"/>
  <c r="HD6" i="33"/>
  <c r="HE6" i="33"/>
  <c r="BR46" i="33"/>
  <c r="BQ46" i="33"/>
  <c r="Q21" i="33"/>
  <c r="R21" i="33"/>
  <c r="JE14" i="33"/>
  <c r="JD14" i="33"/>
  <c r="ME24" i="39"/>
  <c r="MD24" i="39"/>
  <c r="ER17" i="33"/>
  <c r="EQ17" i="33"/>
  <c r="ED7" i="39"/>
  <c r="EE7" i="39"/>
  <c r="JD45" i="39"/>
  <c r="JE45" i="39"/>
  <c r="R13" i="39"/>
  <c r="Q13" i="39"/>
  <c r="AE8" i="39"/>
  <c r="AD8" i="39"/>
  <c r="AQ15" i="39"/>
  <c r="AR15" i="39"/>
  <c r="HQ22" i="39"/>
  <c r="HR22" i="39"/>
  <c r="MD13" i="33"/>
  <c r="ME13" i="33"/>
  <c r="GE11" i="33"/>
  <c r="GD11" i="33"/>
  <c r="Q24" i="14"/>
  <c r="V24" i="14" s="1"/>
  <c r="ME36" i="39"/>
  <c r="MD36" i="39"/>
  <c r="DQ32" i="33"/>
  <c r="DR32" i="33"/>
  <c r="HD45" i="39"/>
  <c r="HE45" i="39"/>
  <c r="GE45" i="39"/>
  <c r="GD45" i="39"/>
  <c r="ER20" i="39"/>
  <c r="EQ20" i="39"/>
  <c r="HD20" i="39"/>
  <c r="HE20" i="39"/>
  <c r="LD20" i="39"/>
  <c r="LE20" i="39"/>
  <c r="HQ37" i="33"/>
  <c r="HR37" i="33"/>
  <c r="ME37" i="33"/>
  <c r="MD37" i="33"/>
  <c r="IE37" i="33"/>
  <c r="ID37" i="33"/>
  <c r="KQ10" i="39"/>
  <c r="KR10" i="39"/>
  <c r="FD10" i="39"/>
  <c r="FE10" i="39"/>
  <c r="Q30" i="8"/>
  <c r="V30" i="8" s="1"/>
  <c r="Q35" i="8"/>
  <c r="V35" i="8" s="1"/>
  <c r="ED13" i="39"/>
  <c r="EE13" i="39"/>
  <c r="DR8" i="39"/>
  <c r="DQ8" i="39"/>
  <c r="DQ28" i="39"/>
  <c r="DR28" i="39"/>
  <c r="BD28" i="39"/>
  <c r="BE28" i="39"/>
  <c r="CQ36" i="33"/>
  <c r="CR36" i="33"/>
  <c r="HR45" i="39"/>
  <c r="HQ45" i="39"/>
  <c r="DD45" i="39"/>
  <c r="DE45" i="39"/>
  <c r="FD45" i="39"/>
  <c r="FE45" i="39"/>
  <c r="IQ20" i="39"/>
  <c r="IR20" i="39"/>
  <c r="JE20" i="39"/>
  <c r="JD20" i="39"/>
  <c r="CQ20" i="39"/>
  <c r="CR20" i="39"/>
  <c r="ED20" i="39"/>
  <c r="EE20" i="39"/>
  <c r="FR37" i="33"/>
  <c r="FQ37" i="33"/>
  <c r="CD37" i="33"/>
  <c r="CE37" i="33"/>
  <c r="FE37" i="33"/>
  <c r="FD37" i="33"/>
  <c r="IR10" i="39"/>
  <c r="IQ10" i="39"/>
  <c r="LQ10" i="39"/>
  <c r="LR10" i="39"/>
  <c r="FQ10" i="39"/>
  <c r="FR10" i="39"/>
  <c r="JR10" i="39"/>
  <c r="JQ10" i="39"/>
  <c r="Q29" i="8"/>
  <c r="V29" i="8" s="1"/>
  <c r="U6" i="8"/>
  <c r="Q6" i="8"/>
  <c r="BE13" i="39"/>
  <c r="BD13" i="39"/>
  <c r="KE13" i="39"/>
  <c r="KD13" i="39"/>
  <c r="FR13" i="39"/>
  <c r="FQ13" i="39"/>
  <c r="GO68" i="33"/>
  <c r="GO69" i="33"/>
  <c r="GR8" i="39"/>
  <c r="GQ8" i="39"/>
  <c r="R8" i="39"/>
  <c r="Q8" i="39"/>
  <c r="DE8" i="39"/>
  <c r="DD8" i="39"/>
  <c r="KR28" i="39"/>
  <c r="KQ28" i="39"/>
  <c r="HR28" i="39"/>
  <c r="HQ28" i="39"/>
  <c r="LQ28" i="39"/>
  <c r="LR28" i="39"/>
  <c r="AD20" i="33"/>
  <c r="AE20" i="33"/>
  <c r="DR20" i="33"/>
  <c r="DQ20" i="33"/>
  <c r="LE20" i="33"/>
  <c r="LD20" i="33"/>
  <c r="FD20" i="33"/>
  <c r="FE20" i="33"/>
  <c r="AE36" i="33"/>
  <c r="AD36" i="33"/>
  <c r="BQ36" i="33"/>
  <c r="BR36" i="33"/>
  <c r="LD36" i="33"/>
  <c r="LE36" i="33"/>
  <c r="DD15" i="39"/>
  <c r="DE15" i="39"/>
  <c r="CQ15" i="39"/>
  <c r="CR15" i="39"/>
  <c r="JD15" i="39"/>
  <c r="JE15" i="39"/>
  <c r="DR25" i="33"/>
  <c r="DQ25" i="33"/>
  <c r="MD25" i="33"/>
  <c r="ME25" i="33"/>
  <c r="LR25" i="33"/>
  <c r="LQ25" i="33"/>
  <c r="BQ25" i="33"/>
  <c r="BR25" i="33"/>
  <c r="FR35" i="39"/>
  <c r="FQ35" i="39"/>
  <c r="AR35" i="39"/>
  <c r="AQ35" i="39"/>
  <c r="MD35" i="39"/>
  <c r="ME35" i="39"/>
  <c r="FE11" i="39"/>
  <c r="FD11" i="39"/>
  <c r="GQ11" i="39"/>
  <c r="GR11" i="39"/>
  <c r="LQ11" i="39"/>
  <c r="LR11" i="39"/>
  <c r="JQ11" i="39"/>
  <c r="JR11" i="39"/>
  <c r="JR22" i="39"/>
  <c r="JQ22" i="39"/>
  <c r="AD22" i="39"/>
  <c r="AE22" i="39"/>
  <c r="CR22" i="39"/>
  <c r="CQ22" i="39"/>
  <c r="ID13" i="33"/>
  <c r="IE13" i="33"/>
  <c r="FE13" i="33"/>
  <c r="FD13" i="33"/>
  <c r="AR13" i="33"/>
  <c r="AQ13" i="33"/>
  <c r="IR8" i="33"/>
  <c r="IQ8" i="33"/>
  <c r="DQ8" i="33"/>
  <c r="DR8" i="33"/>
  <c r="LD8" i="33"/>
  <c r="LE8" i="33"/>
  <c r="DE8" i="33"/>
  <c r="DD8" i="33"/>
  <c r="GQ39" i="39"/>
  <c r="GR39" i="39"/>
  <c r="JD39" i="39"/>
  <c r="JE39" i="39"/>
  <c r="IE39" i="39"/>
  <c r="ID39" i="39"/>
  <c r="Q5" i="13"/>
  <c r="Q33" i="13"/>
  <c r="V33" i="13" s="1"/>
  <c r="Q24" i="13"/>
  <c r="V24" i="13" s="1"/>
  <c r="U5" i="10"/>
  <c r="Q5" i="10"/>
  <c r="FQ27" i="39"/>
  <c r="FR27" i="39"/>
  <c r="Q27" i="39"/>
  <c r="R27" i="39"/>
  <c r="KR27" i="39"/>
  <c r="KQ27" i="39"/>
  <c r="AQ27" i="39"/>
  <c r="AR27" i="39"/>
  <c r="HR35" i="33"/>
  <c r="HQ35" i="33"/>
  <c r="EQ35" i="33"/>
  <c r="ER35" i="33"/>
  <c r="AR35" i="33"/>
  <c r="AQ35" i="33"/>
  <c r="GQ11" i="33"/>
  <c r="GR11" i="33"/>
  <c r="FE11" i="33"/>
  <c r="FD11" i="33"/>
  <c r="AR11" i="33"/>
  <c r="AQ11" i="33"/>
  <c r="CD11" i="33"/>
  <c r="CE11" i="33"/>
  <c r="CR22" i="33"/>
  <c r="CQ22" i="33"/>
  <c r="AR22" i="33"/>
  <c r="AQ22" i="33"/>
  <c r="CE22" i="33"/>
  <c r="CD22" i="33"/>
  <c r="GB69" i="33"/>
  <c r="GB68" i="33"/>
  <c r="DQ9" i="39"/>
  <c r="DR9" i="39"/>
  <c r="KQ9" i="39"/>
  <c r="KR9" i="39"/>
  <c r="IQ9" i="39"/>
  <c r="IR9" i="39"/>
  <c r="U7" i="13"/>
  <c r="Q30" i="13"/>
  <c r="V30" i="13" s="1"/>
  <c r="Q7" i="13"/>
  <c r="Q25" i="13"/>
  <c r="V25" i="13" s="1"/>
  <c r="AE23" i="39"/>
  <c r="AD23" i="39"/>
  <c r="MD23" i="39"/>
  <c r="ME23" i="39"/>
  <c r="JD23" i="39"/>
  <c r="JE23" i="39"/>
  <c r="AR23" i="39"/>
  <c r="AQ23" i="39"/>
  <c r="Q38" i="39"/>
  <c r="R38" i="39"/>
  <c r="AD38" i="39"/>
  <c r="AE38" i="39"/>
  <c r="HD38" i="39"/>
  <c r="HE38" i="39"/>
  <c r="FD17" i="39"/>
  <c r="FE17" i="39"/>
  <c r="GE17" i="39"/>
  <c r="GD17" i="39"/>
  <c r="KD17" i="39"/>
  <c r="KE17" i="39"/>
  <c r="R16" i="33"/>
  <c r="Q16" i="33"/>
  <c r="AR16" i="33"/>
  <c r="AQ16" i="33"/>
  <c r="LE16" i="33"/>
  <c r="LD16" i="33"/>
  <c r="LR16" i="33"/>
  <c r="LQ16" i="33"/>
  <c r="FQ36" i="39"/>
  <c r="FR36" i="39"/>
  <c r="BD36" i="39"/>
  <c r="BE36" i="39"/>
  <c r="GD36" i="39"/>
  <c r="GE36" i="39"/>
  <c r="IR15" i="33"/>
  <c r="IQ15" i="33"/>
  <c r="ED15" i="33"/>
  <c r="EE15" i="33"/>
  <c r="HD15" i="33"/>
  <c r="HE15" i="33"/>
  <c r="DQ43" i="39"/>
  <c r="DR43" i="39"/>
  <c r="LQ43" i="39"/>
  <c r="LR43" i="39"/>
  <c r="GQ43" i="39"/>
  <c r="GR43" i="39"/>
  <c r="MD42" i="39"/>
  <c r="ME42" i="39"/>
  <c r="DE42" i="39"/>
  <c r="DD42" i="39"/>
  <c r="FQ42" i="39"/>
  <c r="FR42" i="39"/>
  <c r="BR27" i="33"/>
  <c r="BQ27" i="33"/>
  <c r="DQ27" i="33"/>
  <c r="DR27" i="33"/>
  <c r="R27" i="33"/>
  <c r="Q27" i="33"/>
  <c r="EE6" i="39"/>
  <c r="EC69" i="39"/>
  <c r="ED6" i="39"/>
  <c r="LC69" i="39"/>
  <c r="LD6" i="39"/>
  <c r="LE6" i="39"/>
  <c r="MC69" i="39"/>
  <c r="MD6" i="39"/>
  <c r="ME6" i="39"/>
  <c r="ID6" i="39"/>
  <c r="IE6" i="39"/>
  <c r="IC69" i="39"/>
  <c r="Q9" i="33"/>
  <c r="R9" i="33"/>
  <c r="EQ9" i="33"/>
  <c r="ER9" i="33"/>
  <c r="GQ9" i="33"/>
  <c r="GR9" i="33"/>
  <c r="HD39" i="33"/>
  <c r="HE39" i="33"/>
  <c r="JD39" i="33"/>
  <c r="JE39" i="33"/>
  <c r="GE39" i="33"/>
  <c r="GD39" i="33"/>
  <c r="BQ39" i="33"/>
  <c r="BR39" i="33"/>
  <c r="GQ32" i="39"/>
  <c r="GR32" i="39"/>
  <c r="FE32" i="39"/>
  <c r="FD32" i="39"/>
  <c r="BQ32" i="39"/>
  <c r="BR32" i="39"/>
  <c r="ID23" i="33"/>
  <c r="IE23" i="33"/>
  <c r="GQ23" i="33"/>
  <c r="GR23" i="33"/>
  <c r="KD23" i="33"/>
  <c r="KE23" i="33"/>
  <c r="LE38" i="33"/>
  <c r="LD38" i="33"/>
  <c r="GE38" i="33"/>
  <c r="GD38" i="33"/>
  <c r="DR38" i="33"/>
  <c r="DQ38" i="33"/>
  <c r="IR41" i="33"/>
  <c r="IQ41" i="33"/>
  <c r="DR41" i="33"/>
  <c r="DQ41" i="33"/>
  <c r="BE41" i="33"/>
  <c r="BD41" i="33"/>
  <c r="CQ16" i="39"/>
  <c r="CR16" i="39"/>
  <c r="DQ16" i="39"/>
  <c r="DR16" i="39"/>
  <c r="ER16" i="39"/>
  <c r="EQ16" i="39"/>
  <c r="IR21" i="39"/>
  <c r="IQ21" i="39"/>
  <c r="KQ21" i="39"/>
  <c r="KR21" i="39"/>
  <c r="GQ21" i="39"/>
  <c r="GR21" i="39"/>
  <c r="EE43" i="33"/>
  <c r="ED43" i="33"/>
  <c r="BR43" i="33"/>
  <c r="BQ43" i="33"/>
  <c r="FR43" i="33"/>
  <c r="FQ43" i="33"/>
  <c r="U6" i="14"/>
  <c r="Q6" i="14"/>
  <c r="Q29" i="14"/>
  <c r="V29" i="14" s="1"/>
  <c r="Q34" i="14"/>
  <c r="V34" i="14" s="1"/>
  <c r="DQ6" i="33"/>
  <c r="DR6" i="33"/>
  <c r="FQ6" i="33"/>
  <c r="FR6" i="33"/>
  <c r="FD6" i="33"/>
  <c r="FE6" i="33"/>
  <c r="JE6" i="33"/>
  <c r="JD6" i="33"/>
  <c r="ER29" i="39"/>
  <c r="EQ29" i="39"/>
  <c r="FR29" i="39"/>
  <c r="FQ29" i="39"/>
  <c r="LE29" i="39"/>
  <c r="LD29" i="39"/>
  <c r="GE46" i="33"/>
  <c r="GD46" i="33"/>
  <c r="CD46" i="33"/>
  <c r="CE46" i="33"/>
  <c r="CR46" i="33"/>
  <c r="CQ46" i="33"/>
  <c r="CR41" i="39"/>
  <c r="CQ41" i="39"/>
  <c r="KE41" i="39"/>
  <c r="KD41" i="39"/>
  <c r="GR41" i="39"/>
  <c r="GQ41" i="39"/>
  <c r="IQ21" i="33"/>
  <c r="IR21" i="33"/>
  <c r="AD21" i="33"/>
  <c r="AE21" i="33"/>
  <c r="FD21" i="33"/>
  <c r="FE21" i="33"/>
  <c r="BE21" i="33"/>
  <c r="BD21" i="33"/>
  <c r="R42" i="33"/>
  <c r="Q42" i="33"/>
  <c r="AD42" i="33"/>
  <c r="AE42" i="33"/>
  <c r="HR42" i="33"/>
  <c r="HQ42" i="33"/>
  <c r="ER14" i="33"/>
  <c r="EQ14" i="33"/>
  <c r="ME14" i="33"/>
  <c r="MD14" i="33"/>
  <c r="HQ14" i="33"/>
  <c r="HR14" i="33"/>
  <c r="GE18" i="39"/>
  <c r="GD18" i="39"/>
  <c r="AR18" i="39"/>
  <c r="AQ18" i="39"/>
  <c r="KE18" i="39"/>
  <c r="KD18" i="39"/>
  <c r="LD24" i="39"/>
  <c r="LE24" i="39"/>
  <c r="GD24" i="39"/>
  <c r="GE24" i="39"/>
  <c r="LQ24" i="39"/>
  <c r="LR24" i="39"/>
  <c r="AR34" i="33"/>
  <c r="AQ34" i="33"/>
  <c r="ED34" i="33"/>
  <c r="EE34" i="33"/>
  <c r="FE34" i="33"/>
  <c r="FD34" i="33"/>
  <c r="AE34" i="33"/>
  <c r="AD34" i="33"/>
  <c r="HQ32" i="33"/>
  <c r="HR32" i="33"/>
  <c r="CQ32" i="33"/>
  <c r="CR32" i="33"/>
  <c r="MD32" i="33"/>
  <c r="ME32" i="33"/>
  <c r="KQ32" i="33"/>
  <c r="KR32" i="33"/>
  <c r="HR17" i="33"/>
  <c r="HQ17" i="33"/>
  <c r="ED17" i="33"/>
  <c r="EE17" i="33"/>
  <c r="BD17" i="33"/>
  <c r="BE17" i="33"/>
  <c r="CE46" i="39"/>
  <c r="CD46" i="39"/>
  <c r="CQ46" i="39"/>
  <c r="CR46" i="39"/>
  <c r="IQ46" i="39"/>
  <c r="IR46" i="39"/>
  <c r="LQ14" i="39"/>
  <c r="LR14" i="39"/>
  <c r="KQ14" i="39"/>
  <c r="KR14" i="39"/>
  <c r="GR14" i="39"/>
  <c r="GQ14" i="39"/>
  <c r="Q14" i="39"/>
  <c r="R14" i="39"/>
  <c r="KQ7" i="39"/>
  <c r="KR7" i="39"/>
  <c r="GD7" i="39"/>
  <c r="GE7" i="39"/>
  <c r="LD7" i="39"/>
  <c r="LE7" i="39"/>
  <c r="HD7" i="39"/>
  <c r="HE7" i="39"/>
  <c r="R18" i="33"/>
  <c r="Q18" i="33"/>
  <c r="LD18" i="33"/>
  <c r="LE18" i="33"/>
  <c r="JR18" i="33"/>
  <c r="JQ18" i="33"/>
  <c r="CO69" i="33"/>
  <c r="CO68" i="33"/>
  <c r="AQ24" i="33"/>
  <c r="AR24" i="33"/>
  <c r="LD24" i="33"/>
  <c r="LE24" i="33"/>
  <c r="EQ24" i="33"/>
  <c r="ER24" i="33"/>
  <c r="FD30" i="33"/>
  <c r="FE30" i="33"/>
  <c r="JE30" i="33"/>
  <c r="JD30" i="33"/>
  <c r="LE30" i="33"/>
  <c r="LD30" i="33"/>
  <c r="HD34" i="39"/>
  <c r="HE34" i="39"/>
  <c r="KE34" i="39"/>
  <c r="KD34" i="39"/>
  <c r="CD34" i="39"/>
  <c r="CE34" i="39"/>
  <c r="GQ29" i="33"/>
  <c r="GR29" i="33"/>
  <c r="KR29" i="33"/>
  <c r="KQ29" i="33"/>
  <c r="ED29" i="33"/>
  <c r="EE29" i="33"/>
  <c r="HQ31" i="39"/>
  <c r="HR31" i="39"/>
  <c r="AQ31" i="39"/>
  <c r="AR31" i="39"/>
  <c r="IQ31" i="39"/>
  <c r="IR31" i="39"/>
  <c r="KQ44" i="39"/>
  <c r="KR44" i="39"/>
  <c r="FD44" i="39"/>
  <c r="FE44" i="39"/>
  <c r="JQ44" i="39"/>
  <c r="JR44" i="39"/>
  <c r="JD44" i="39"/>
  <c r="JE44" i="39"/>
  <c r="HQ44" i="33"/>
  <c r="HR44" i="33"/>
  <c r="IE44" i="33"/>
  <c r="ID44" i="33"/>
  <c r="JD44" i="33"/>
  <c r="JE44" i="33"/>
  <c r="Q44" i="33"/>
  <c r="R44" i="33"/>
  <c r="JE45" i="33"/>
  <c r="JD45" i="33"/>
  <c r="EQ45" i="33"/>
  <c r="ER45" i="33"/>
  <c r="HR45" i="33"/>
  <c r="HQ45" i="33"/>
  <c r="EQ37" i="39"/>
  <c r="ER37" i="39"/>
  <c r="JD37" i="39"/>
  <c r="JE37" i="39"/>
  <c r="IQ37" i="39"/>
  <c r="IR37" i="39"/>
  <c r="HD25" i="39"/>
  <c r="HE25" i="39"/>
  <c r="BQ25" i="39"/>
  <c r="BR25" i="39"/>
  <c r="AR25" i="39"/>
  <c r="AQ25" i="39"/>
  <c r="KE10" i="33"/>
  <c r="KD10" i="33"/>
  <c r="CD10" i="33"/>
  <c r="CE10" i="33"/>
  <c r="ME10" i="33"/>
  <c r="MD10" i="33"/>
  <c r="KQ7" i="33"/>
  <c r="KR7" i="33"/>
  <c r="ED7" i="33"/>
  <c r="EE7" i="33"/>
  <c r="KE7" i="33"/>
  <c r="KD7" i="33"/>
  <c r="Q33" i="10"/>
  <c r="V33" i="10" s="1"/>
  <c r="Q19" i="10"/>
  <c r="V19" i="10" s="1"/>
  <c r="IR30" i="39"/>
  <c r="IQ30" i="39"/>
  <c r="LQ30" i="39"/>
  <c r="LR30" i="39"/>
  <c r="FE30" i="39"/>
  <c r="FD30" i="39"/>
  <c r="IE30" i="39"/>
  <c r="ID30" i="39"/>
  <c r="Q28" i="8"/>
  <c r="V28" i="8" s="1"/>
  <c r="AD28" i="33"/>
  <c r="AE28" i="33"/>
  <c r="DE28" i="33"/>
  <c r="DD28" i="33"/>
  <c r="CR28" i="33"/>
  <c r="CQ28" i="33"/>
  <c r="ME31" i="33"/>
  <c r="MD31" i="33"/>
  <c r="DQ31" i="33"/>
  <c r="DR31" i="33"/>
  <c r="CR31" i="33"/>
  <c r="CQ31" i="33"/>
  <c r="T65" i="39"/>
  <c r="W19" i="11" l="1"/>
  <c r="W28" i="14"/>
  <c r="Y19" i="11"/>
  <c r="Y19" i="8"/>
  <c r="W19" i="8"/>
  <c r="Y35" i="14"/>
  <c r="MF69" i="39"/>
  <c r="MF71" i="39" s="1"/>
  <c r="Y20" i="10"/>
  <c r="Y33" i="13"/>
  <c r="W33" i="13"/>
  <c r="KC70" i="39"/>
  <c r="KC71" i="39"/>
  <c r="W20" i="10"/>
  <c r="X20" i="10" s="1"/>
  <c r="W25" i="12"/>
  <c r="Y25" i="12"/>
  <c r="FS69" i="39"/>
  <c r="EE69" i="39"/>
  <c r="FE69" i="39"/>
  <c r="W34" i="11"/>
  <c r="Y34" i="11"/>
  <c r="KS69" i="39"/>
  <c r="Y24" i="10"/>
  <c r="W24" i="10"/>
  <c r="AD4" i="12"/>
  <c r="X18" i="12"/>
  <c r="X25" i="12"/>
  <c r="L18" i="12"/>
  <c r="AF16" i="12"/>
  <c r="X19" i="12"/>
  <c r="X20" i="12"/>
  <c r="X24" i="12"/>
  <c r="Z24" i="12" s="1"/>
  <c r="AC4" i="12"/>
  <c r="X23" i="12"/>
  <c r="Z23" i="12" s="1"/>
  <c r="DF69" i="39"/>
  <c r="W35" i="13"/>
  <c r="Y35" i="13"/>
  <c r="BP70" i="39"/>
  <c r="BP71" i="39"/>
  <c r="IS69" i="39"/>
  <c r="Y18" i="8"/>
  <c r="W18" i="8"/>
  <c r="W30" i="12"/>
  <c r="X30" i="12" s="1"/>
  <c r="Y30" i="12"/>
  <c r="FP70" i="39"/>
  <c r="FP71" i="39"/>
  <c r="AC6" i="14"/>
  <c r="AD6" i="14"/>
  <c r="L20" i="14"/>
  <c r="IC71" i="39"/>
  <c r="IC70" i="39"/>
  <c r="LE69" i="39"/>
  <c r="AD7" i="13"/>
  <c r="AC7" i="13"/>
  <c r="L21" i="13"/>
  <c r="AC5" i="10"/>
  <c r="AD5" i="10"/>
  <c r="L19" i="10"/>
  <c r="AD6" i="8"/>
  <c r="AC6" i="8"/>
  <c r="L20" i="8"/>
  <c r="Y35" i="12"/>
  <c r="W35" i="12"/>
  <c r="X35" i="12" s="1"/>
  <c r="Z35" i="12" s="1"/>
  <c r="FC70" i="39"/>
  <c r="FC71" i="39"/>
  <c r="Y34" i="10"/>
  <c r="W34" i="10"/>
  <c r="X34" i="10" s="1"/>
  <c r="Y34" i="12"/>
  <c r="W34" i="12"/>
  <c r="X34" i="12" s="1"/>
  <c r="Z34" i="12" s="1"/>
  <c r="W29" i="11"/>
  <c r="X29" i="11" s="1"/>
  <c r="Y29" i="11"/>
  <c r="W19" i="13"/>
  <c r="X19" i="13" s="1"/>
  <c r="Y19" i="13"/>
  <c r="DR69" i="39"/>
  <c r="AC5" i="8"/>
  <c r="L19" i="8"/>
  <c r="AD5" i="8"/>
  <c r="AD5" i="12"/>
  <c r="AC5" i="12"/>
  <c r="L19" i="12"/>
  <c r="W30" i="11"/>
  <c r="X30" i="11" s="1"/>
  <c r="Y30" i="11"/>
  <c r="EQ69" i="39"/>
  <c r="CF69" i="39"/>
  <c r="Y28" i="11"/>
  <c r="W28" i="11"/>
  <c r="X28" i="11" s="1"/>
  <c r="AD7" i="10"/>
  <c r="L21" i="10"/>
  <c r="AC7" i="10"/>
  <c r="Y18" i="12"/>
  <c r="W18" i="12"/>
  <c r="JD69" i="39"/>
  <c r="LQ69" i="39"/>
  <c r="HQ69" i="39"/>
  <c r="AD7" i="8"/>
  <c r="AC7" i="8"/>
  <c r="L21" i="8"/>
  <c r="JQ69" i="39"/>
  <c r="AQ69" i="39"/>
  <c r="Y25" i="14"/>
  <c r="W23" i="14"/>
  <c r="Y23" i="14"/>
  <c r="FQ69" i="39"/>
  <c r="Y19" i="10"/>
  <c r="W19" i="10"/>
  <c r="X19" i="10" s="1"/>
  <c r="Y29" i="12"/>
  <c r="W29" i="12"/>
  <c r="X29" i="12" s="1"/>
  <c r="AC4" i="14"/>
  <c r="L18" i="14"/>
  <c r="AD4" i="14"/>
  <c r="X19" i="14"/>
  <c r="X25" i="14"/>
  <c r="X30" i="14"/>
  <c r="Z30" i="14" s="1"/>
  <c r="X18" i="14"/>
  <c r="X23" i="14"/>
  <c r="Z23" i="14" s="1"/>
  <c r="X20" i="14"/>
  <c r="X24" i="14"/>
  <c r="Z24" i="14" s="1"/>
  <c r="AF16" i="14"/>
  <c r="X29" i="14"/>
  <c r="Z29" i="14" s="1"/>
  <c r="X28" i="14"/>
  <c r="Z28" i="14" s="1"/>
  <c r="Y29" i="14"/>
  <c r="W29" i="14"/>
  <c r="AD6" i="12"/>
  <c r="L20" i="12"/>
  <c r="AC6" i="12"/>
  <c r="KE69" i="39"/>
  <c r="CS69" i="39"/>
  <c r="S69" i="39"/>
  <c r="IE69" i="39"/>
  <c r="LD69" i="39"/>
  <c r="W30" i="13"/>
  <c r="Y30" i="13"/>
  <c r="FF69" i="39"/>
  <c r="W23" i="8"/>
  <c r="Y23" i="8"/>
  <c r="Y29" i="10"/>
  <c r="W29" i="10"/>
  <c r="AC5" i="11"/>
  <c r="AD5" i="11"/>
  <c r="L19" i="11"/>
  <c r="X34" i="11"/>
  <c r="Z34" i="11" s="1"/>
  <c r="DS69" i="39"/>
  <c r="W33" i="8"/>
  <c r="X33" i="8" s="1"/>
  <c r="Y33" i="8"/>
  <c r="Y24" i="12"/>
  <c r="W24" i="12"/>
  <c r="W29" i="13"/>
  <c r="Y29" i="13"/>
  <c r="ER69" i="39"/>
  <c r="CC70" i="39"/>
  <c r="CC71" i="39"/>
  <c r="Y20" i="8"/>
  <c r="W23" i="12"/>
  <c r="Y23" i="12"/>
  <c r="JF69" i="39"/>
  <c r="LR69" i="39"/>
  <c r="HP70" i="39"/>
  <c r="HP71" i="39"/>
  <c r="AS69" i="39"/>
  <c r="W18" i="14"/>
  <c r="Y18" i="14"/>
  <c r="AC7" i="12"/>
  <c r="L21" i="12"/>
  <c r="AD7" i="12"/>
  <c r="FR69" i="39"/>
  <c r="FD69" i="39"/>
  <c r="W18" i="10"/>
  <c r="X18" i="10" s="1"/>
  <c r="Y18" i="10"/>
  <c r="CP70" i="39"/>
  <c r="CP71" i="39"/>
  <c r="JS69" i="39"/>
  <c r="BS69" i="39"/>
  <c r="AC7" i="14"/>
  <c r="L21" i="14"/>
  <c r="AF69" i="39"/>
  <c r="W25" i="10"/>
  <c r="Y25" i="10"/>
  <c r="HR69" i="39"/>
  <c r="W28" i="8"/>
  <c r="X28" i="8" s="1"/>
  <c r="Z28" i="8" s="1"/>
  <c r="Y28" i="8"/>
  <c r="LF69" i="39"/>
  <c r="W24" i="13"/>
  <c r="X24" i="13" s="1"/>
  <c r="Z24" i="13" s="1"/>
  <c r="Y24" i="13"/>
  <c r="Y29" i="8"/>
  <c r="W29" i="8"/>
  <c r="X29" i="8" s="1"/>
  <c r="Y24" i="14"/>
  <c r="W24" i="14"/>
  <c r="GC70" i="39"/>
  <c r="GC71" i="39"/>
  <c r="HD69" i="39"/>
  <c r="AC6" i="10"/>
  <c r="L20" i="10"/>
  <c r="AD6" i="10"/>
  <c r="Y28" i="10"/>
  <c r="W28" i="10"/>
  <c r="AC6" i="11"/>
  <c r="L20" i="11"/>
  <c r="AD6" i="11"/>
  <c r="W24" i="11"/>
  <c r="Y24" i="11"/>
  <c r="DP70" i="39"/>
  <c r="DP71" i="39"/>
  <c r="Y18" i="11"/>
  <c r="W18" i="11"/>
  <c r="AC6" i="13"/>
  <c r="AD6" i="13"/>
  <c r="L20" i="13"/>
  <c r="AC7" i="11"/>
  <c r="L21" i="11"/>
  <c r="AD7" i="11"/>
  <c r="W28" i="12"/>
  <c r="X28" i="12" s="1"/>
  <c r="Y28" i="12"/>
  <c r="EP70" i="39"/>
  <c r="EP71" i="39"/>
  <c r="CD69" i="39"/>
  <c r="W20" i="8"/>
  <c r="AC5" i="14"/>
  <c r="L19" i="14"/>
  <c r="AD5" i="14"/>
  <c r="W30" i="10"/>
  <c r="Y30" i="10"/>
  <c r="JC70" i="39"/>
  <c r="JC71" i="39"/>
  <c r="LP70" i="39"/>
  <c r="LP71" i="39"/>
  <c r="Y19" i="12"/>
  <c r="W19" i="12"/>
  <c r="AP70" i="39"/>
  <c r="AP71" i="39"/>
  <c r="GQ69" i="39"/>
  <c r="Y20" i="11"/>
  <c r="IP71" i="39"/>
  <c r="IP70" i="39"/>
  <c r="W33" i="10"/>
  <c r="X33" i="10" s="1"/>
  <c r="Y33" i="10"/>
  <c r="MC70" i="39"/>
  <c r="MC71" i="39"/>
  <c r="LC70" i="39"/>
  <c r="LC71" i="39"/>
  <c r="GE69" i="39"/>
  <c r="HE69" i="39"/>
  <c r="W35" i="10"/>
  <c r="X35" i="10" s="1"/>
  <c r="Y34" i="8"/>
  <c r="W34" i="8"/>
  <c r="X34" i="8" s="1"/>
  <c r="DQ69" i="39"/>
  <c r="W24" i="8"/>
  <c r="Y24" i="8"/>
  <c r="W34" i="13"/>
  <c r="Y34" i="13"/>
  <c r="ES69" i="39"/>
  <c r="BF69" i="39"/>
  <c r="CE69" i="39"/>
  <c r="W25" i="8"/>
  <c r="Y25" i="8"/>
  <c r="W33" i="14"/>
  <c r="X33" i="14" s="1"/>
  <c r="Y33" i="14"/>
  <c r="JE69" i="39"/>
  <c r="LS69" i="39"/>
  <c r="W33" i="12"/>
  <c r="X33" i="12" s="1"/>
  <c r="Z33" i="12" s="1"/>
  <c r="Y33" i="12"/>
  <c r="AR69" i="39"/>
  <c r="W25" i="14"/>
  <c r="GR69" i="39"/>
  <c r="W20" i="11"/>
  <c r="Y34" i="14"/>
  <c r="W34" i="14"/>
  <c r="X34" i="14" s="1"/>
  <c r="EC71" i="39"/>
  <c r="EC70" i="39"/>
  <c r="W35" i="14"/>
  <c r="X35" i="14" s="1"/>
  <c r="Z35" i="14" s="1"/>
  <c r="KP70" i="39"/>
  <c r="KP71" i="39"/>
  <c r="BE69" i="39"/>
  <c r="AC70" i="39"/>
  <c r="AC71" i="39"/>
  <c r="Q69" i="39"/>
  <c r="DD69" i="39"/>
  <c r="HS69" i="39"/>
  <c r="Y25" i="13"/>
  <c r="W25" i="13"/>
  <c r="X25" i="13" s="1"/>
  <c r="Y28" i="14"/>
  <c r="Y25" i="11"/>
  <c r="W25" i="11"/>
  <c r="X25" i="11" s="1"/>
  <c r="Y23" i="13"/>
  <c r="W23" i="13"/>
  <c r="X23" i="13" s="1"/>
  <c r="Z23" i="13" s="1"/>
  <c r="JP70" i="39"/>
  <c r="JP71" i="39"/>
  <c r="ID69" i="39"/>
  <c r="IF69" i="39"/>
  <c r="ME69" i="39"/>
  <c r="EF69" i="39"/>
  <c r="AD5" i="13"/>
  <c r="X33" i="13"/>
  <c r="Z33" i="13" s="1"/>
  <c r="L19" i="13"/>
  <c r="X34" i="13"/>
  <c r="Z34" i="13" s="1"/>
  <c r="AC5" i="13"/>
  <c r="X35" i="13"/>
  <c r="Z35" i="13" s="1"/>
  <c r="W35" i="8"/>
  <c r="X35" i="8" s="1"/>
  <c r="Y35" i="8"/>
  <c r="W20" i="13"/>
  <c r="Y20" i="13"/>
  <c r="GD69" i="39"/>
  <c r="HC70" i="39"/>
  <c r="HC71" i="39"/>
  <c r="Y35" i="10"/>
  <c r="Y33" i="11"/>
  <c r="W33" i="11"/>
  <c r="X33" i="11" s="1"/>
  <c r="Z33" i="11" s="1"/>
  <c r="KR69" i="39"/>
  <c r="KD69" i="39"/>
  <c r="AC4" i="11"/>
  <c r="AD4" i="11"/>
  <c r="X20" i="11"/>
  <c r="X24" i="11"/>
  <c r="Z24" i="11" s="1"/>
  <c r="L18" i="11"/>
  <c r="X19" i="11"/>
  <c r="X18" i="11"/>
  <c r="AF16" i="11"/>
  <c r="W19" i="14"/>
  <c r="Y19" i="14"/>
  <c r="BD69" i="39"/>
  <c r="X24" i="10"/>
  <c r="Z24" i="10" s="1"/>
  <c r="AC4" i="10"/>
  <c r="X23" i="10"/>
  <c r="Z23" i="10" s="1"/>
  <c r="L18" i="10"/>
  <c r="X28" i="10"/>
  <c r="Z28" i="10" s="1"/>
  <c r="X30" i="10"/>
  <c r="Z30" i="10" s="1"/>
  <c r="X29" i="10"/>
  <c r="Z29" i="10" s="1"/>
  <c r="X25" i="10"/>
  <c r="AF16" i="10"/>
  <c r="AD4" i="10"/>
  <c r="CQ69" i="39"/>
  <c r="AD69" i="39"/>
  <c r="P70" i="39"/>
  <c r="P71" i="39"/>
  <c r="X28" i="13"/>
  <c r="Z28" i="13" s="1"/>
  <c r="X30" i="13"/>
  <c r="Z30" i="13" s="1"/>
  <c r="AC4" i="13"/>
  <c r="AD4" i="13"/>
  <c r="X20" i="13"/>
  <c r="L18" i="13"/>
  <c r="AF16" i="13"/>
  <c r="X29" i="13"/>
  <c r="Z29" i="13" s="1"/>
  <c r="DE69" i="39"/>
  <c r="BR69" i="39"/>
  <c r="IR69" i="39"/>
  <c r="Y20" i="14"/>
  <c r="W20" i="14"/>
  <c r="GP70" i="39"/>
  <c r="GP71" i="39"/>
  <c r="W28" i="13"/>
  <c r="Y18" i="13"/>
  <c r="W18" i="13"/>
  <c r="X18" i="13" s="1"/>
  <c r="MD69" i="39"/>
  <c r="ED69" i="39"/>
  <c r="Y30" i="8"/>
  <c r="W30" i="8"/>
  <c r="X30" i="8" s="1"/>
  <c r="GF69" i="39"/>
  <c r="HF69" i="39"/>
  <c r="KQ69" i="39"/>
  <c r="KF69" i="39"/>
  <c r="W23" i="11"/>
  <c r="X23" i="11" s="1"/>
  <c r="Z23" i="11" s="1"/>
  <c r="Y23" i="11"/>
  <c r="Y20" i="12"/>
  <c r="W20" i="12"/>
  <c r="BC70" i="39"/>
  <c r="BC71" i="39"/>
  <c r="W23" i="10"/>
  <c r="Y23" i="10"/>
  <c r="Y35" i="11"/>
  <c r="W35" i="11"/>
  <c r="X35" i="11" s="1"/>
  <c r="Z35" i="11" s="1"/>
  <c r="CR69" i="39"/>
  <c r="AE69" i="39"/>
  <c r="R69" i="39"/>
  <c r="DC71" i="39"/>
  <c r="DC70" i="39"/>
  <c r="JR69" i="39"/>
  <c r="BQ69" i="39"/>
  <c r="IQ69" i="39"/>
  <c r="AC4" i="8"/>
  <c r="X25" i="8"/>
  <c r="X18" i="8"/>
  <c r="AF16" i="8"/>
  <c r="X20" i="8"/>
  <c r="L18" i="8"/>
  <c r="AD4" i="8"/>
  <c r="X24" i="8"/>
  <c r="Z24" i="8" s="1"/>
  <c r="X19" i="8"/>
  <c r="X23" i="8"/>
  <c r="Z23" i="8" s="1"/>
  <c r="AD7" i="14"/>
  <c r="Y30" i="14"/>
  <c r="W30" i="14"/>
  <c r="GS69" i="39"/>
  <c r="Y28" i="13"/>
  <c r="Z29" i="8" l="1"/>
  <c r="Z30" i="8"/>
  <c r="Z34" i="14"/>
  <c r="Z33" i="14"/>
  <c r="Z30" i="11"/>
  <c r="Z28" i="12"/>
  <c r="Z29" i="12"/>
  <c r="Z30" i="12"/>
  <c r="Z28" i="11"/>
  <c r="Z29" i="11"/>
  <c r="Z34" i="10"/>
  <c r="MF70" i="39"/>
  <c r="Z35" i="10"/>
  <c r="Z33" i="10"/>
  <c r="Z33" i="8"/>
  <c r="Z35" i="8"/>
  <c r="Z34" i="8"/>
  <c r="Y12" i="12"/>
  <c r="Y11" i="11"/>
  <c r="AF71" i="39"/>
  <c r="AF70" i="39"/>
  <c r="ER71" i="39"/>
  <c r="ER70" i="39"/>
  <c r="KE71" i="39"/>
  <c r="KE70" i="39"/>
  <c r="Z25" i="14"/>
  <c r="W7" i="14"/>
  <c r="JD70" i="39"/>
  <c r="JD71" i="39"/>
  <c r="AD33" i="12"/>
  <c r="AE33" i="12" s="1"/>
  <c r="AD35" i="12"/>
  <c r="AE35" i="12" s="1"/>
  <c r="AD34" i="12"/>
  <c r="AE34" i="12" s="1"/>
  <c r="Y11" i="12"/>
  <c r="Y12" i="10"/>
  <c r="AD35" i="10"/>
  <c r="AE35" i="10" s="1"/>
  <c r="AD34" i="10"/>
  <c r="AE34" i="10" s="1"/>
  <c r="AD33" i="10"/>
  <c r="AE33" i="10" s="1"/>
  <c r="DF71" i="39"/>
  <c r="DF70" i="39"/>
  <c r="Z20" i="12"/>
  <c r="W6" i="12"/>
  <c r="Z25" i="8"/>
  <c r="W7" i="8"/>
  <c r="KD71" i="39"/>
  <c r="KD70" i="39"/>
  <c r="GR71" i="39"/>
  <c r="GR70" i="39"/>
  <c r="Y11" i="14"/>
  <c r="AD33" i="14"/>
  <c r="AE33" i="14" s="1"/>
  <c r="AD35" i="14"/>
  <c r="AE35" i="14" s="1"/>
  <c r="AD34" i="14"/>
  <c r="AE34" i="14" s="1"/>
  <c r="ED70" i="39"/>
  <c r="ED71" i="39"/>
  <c r="HE70" i="39"/>
  <c r="HE71" i="39"/>
  <c r="FF70" i="39"/>
  <c r="FF71" i="39"/>
  <c r="Z20" i="10"/>
  <c r="W6" i="10"/>
  <c r="AD18" i="8"/>
  <c r="AD24" i="8"/>
  <c r="AE24" i="8" s="1"/>
  <c r="AD19" i="8"/>
  <c r="AD25" i="8"/>
  <c r="AD28" i="8"/>
  <c r="AE28" i="8" s="1"/>
  <c r="AD30" i="8"/>
  <c r="AE30" i="8" s="1"/>
  <c r="AD29" i="8"/>
  <c r="AE29" i="8" s="1"/>
  <c r="AD20" i="8"/>
  <c r="AD23" i="8"/>
  <c r="AE23" i="8" s="1"/>
  <c r="MD71" i="39"/>
  <c r="MD70" i="39"/>
  <c r="M19" i="10"/>
  <c r="AA5" i="10" s="1"/>
  <c r="M21" i="10"/>
  <c r="AA7" i="10" s="1"/>
  <c r="M18" i="10"/>
  <c r="AA4" i="10" s="1"/>
  <c r="M20" i="10"/>
  <c r="AA6" i="10" s="1"/>
  <c r="Z19" i="11"/>
  <c r="W5" i="11"/>
  <c r="AD35" i="13"/>
  <c r="AE35" i="13" s="1"/>
  <c r="AD33" i="13"/>
  <c r="AE33" i="13" s="1"/>
  <c r="AD34" i="13"/>
  <c r="AE34" i="13" s="1"/>
  <c r="Y11" i="13"/>
  <c r="HS71" i="39"/>
  <c r="HS70" i="39"/>
  <c r="AR70" i="39"/>
  <c r="AR71" i="39"/>
  <c r="LF70" i="39"/>
  <c r="LF71" i="39"/>
  <c r="FD70" i="39"/>
  <c r="FD71" i="39"/>
  <c r="JF70" i="39"/>
  <c r="JF71" i="39"/>
  <c r="M20" i="14"/>
  <c r="AA6" i="14" s="1"/>
  <c r="M19" i="14"/>
  <c r="AA5" i="14" s="1"/>
  <c r="M21" i="14"/>
  <c r="AA7" i="14" s="1"/>
  <c r="M18" i="14"/>
  <c r="AA4" i="14" s="1"/>
  <c r="EQ70" i="39"/>
  <c r="EQ71" i="39"/>
  <c r="M20" i="12"/>
  <c r="AA6" i="12" s="1"/>
  <c r="M21" i="12"/>
  <c r="AA7" i="12" s="1"/>
  <c r="M19" i="12"/>
  <c r="AA5" i="12" s="1"/>
  <c r="M18" i="12"/>
  <c r="AA4" i="12" s="1"/>
  <c r="EF70" i="39"/>
  <c r="EF71" i="39"/>
  <c r="DD70" i="39"/>
  <c r="DD71" i="39"/>
  <c r="AD33" i="11"/>
  <c r="AE33" i="11" s="1"/>
  <c r="AD34" i="11"/>
  <c r="AE34" i="11" s="1"/>
  <c r="AD35" i="11"/>
  <c r="AE35" i="11" s="1"/>
  <c r="Y12" i="11"/>
  <c r="IS71" i="39"/>
  <c r="IS70" i="39"/>
  <c r="KF71" i="39"/>
  <c r="KF70" i="39"/>
  <c r="M19" i="11"/>
  <c r="AA5" i="11" s="1"/>
  <c r="M21" i="11"/>
  <c r="AA7" i="11" s="1"/>
  <c r="M20" i="11"/>
  <c r="AA6" i="11" s="1"/>
  <c r="M18" i="11"/>
  <c r="AA4" i="11" s="1"/>
  <c r="ES71" i="39"/>
  <c r="ES70" i="39"/>
  <c r="KQ71" i="39"/>
  <c r="KQ70" i="39"/>
  <c r="LR70" i="39"/>
  <c r="LR71" i="39"/>
  <c r="Z19" i="12"/>
  <c r="W5" i="12"/>
  <c r="DE71" i="39"/>
  <c r="DE70" i="39"/>
  <c r="GE71" i="39"/>
  <c r="GE70" i="39"/>
  <c r="Y11" i="8"/>
  <c r="Z20" i="8"/>
  <c r="W6" i="8"/>
  <c r="AE70" i="39"/>
  <c r="AE71" i="39"/>
  <c r="BD71" i="39"/>
  <c r="BD70" i="39"/>
  <c r="ME70" i="39"/>
  <c r="ME71" i="39"/>
  <c r="Q70" i="39"/>
  <c r="Q71" i="39"/>
  <c r="CD70" i="39"/>
  <c r="CD71" i="39"/>
  <c r="BS70" i="39"/>
  <c r="BS71" i="39"/>
  <c r="AS71" i="39"/>
  <c r="AS70" i="39"/>
  <c r="LD70" i="39"/>
  <c r="LD71" i="39"/>
  <c r="Z20" i="14"/>
  <c r="W6" i="14"/>
  <c r="Z25" i="12"/>
  <c r="W7" i="12"/>
  <c r="FE71" i="39"/>
  <c r="FE70" i="39"/>
  <c r="Z18" i="11"/>
  <c r="W4" i="11"/>
  <c r="JE71" i="39"/>
  <c r="JE70" i="39"/>
  <c r="Y12" i="8"/>
  <c r="AD33" i="8"/>
  <c r="AE33" i="8" s="1"/>
  <c r="AD34" i="8"/>
  <c r="AE34" i="8" s="1"/>
  <c r="AD35" i="8"/>
  <c r="AE35" i="8" s="1"/>
  <c r="Z18" i="13"/>
  <c r="W4" i="13"/>
  <c r="Z25" i="10"/>
  <c r="W7" i="10"/>
  <c r="Y12" i="14"/>
  <c r="M19" i="8"/>
  <c r="AA5" i="8" s="1"/>
  <c r="M18" i="8"/>
  <c r="AA4" i="8" s="1"/>
  <c r="M21" i="8"/>
  <c r="AA7" i="8" s="1"/>
  <c r="M20" i="8"/>
  <c r="AA6" i="8" s="1"/>
  <c r="CR70" i="39"/>
  <c r="CR71" i="39"/>
  <c r="HF70" i="39"/>
  <c r="HF71" i="39"/>
  <c r="M21" i="13"/>
  <c r="AA7" i="13" s="1"/>
  <c r="M18" i="13"/>
  <c r="AA4" i="13" s="1"/>
  <c r="M20" i="13"/>
  <c r="AA6" i="13" s="1"/>
  <c r="M19" i="13"/>
  <c r="AA5" i="13" s="1"/>
  <c r="Z18" i="10"/>
  <c r="W4" i="10"/>
  <c r="Z20" i="11"/>
  <c r="W6" i="11"/>
  <c r="IF71" i="39"/>
  <c r="IF70" i="39"/>
  <c r="Z25" i="11"/>
  <c r="W7" i="11"/>
  <c r="DQ70" i="39"/>
  <c r="DQ71" i="39"/>
  <c r="HR70" i="39"/>
  <c r="HR71" i="39"/>
  <c r="JS70" i="39"/>
  <c r="JS71" i="39"/>
  <c r="FR70" i="39"/>
  <c r="FR71" i="39"/>
  <c r="IE71" i="39"/>
  <c r="IE70" i="39"/>
  <c r="AQ70" i="39"/>
  <c r="AQ71" i="39"/>
  <c r="DR70" i="39"/>
  <c r="DR71" i="39"/>
  <c r="Z18" i="12"/>
  <c r="W4" i="12"/>
  <c r="EE71" i="39"/>
  <c r="EE70" i="39"/>
  <c r="Y12" i="13"/>
  <c r="AD24" i="13"/>
  <c r="AE24" i="13" s="1"/>
  <c r="AD30" i="13"/>
  <c r="AE30" i="13" s="1"/>
  <c r="AD18" i="13"/>
  <c r="AD20" i="13"/>
  <c r="AD29" i="13"/>
  <c r="AE29" i="13" s="1"/>
  <c r="AD19" i="13"/>
  <c r="AD23" i="13"/>
  <c r="AE23" i="13" s="1"/>
  <c r="AD28" i="13"/>
  <c r="AE28" i="13" s="1"/>
  <c r="AD25" i="13"/>
  <c r="W7" i="13"/>
  <c r="Z25" i="13"/>
  <c r="LS71" i="39"/>
  <c r="LS70" i="39"/>
  <c r="AD30" i="10"/>
  <c r="AE30" i="10" s="1"/>
  <c r="AD20" i="10"/>
  <c r="AD28" i="10"/>
  <c r="AE28" i="10" s="1"/>
  <c r="AD18" i="10"/>
  <c r="AD19" i="10"/>
  <c r="AD25" i="10"/>
  <c r="AD29" i="10"/>
  <c r="AE29" i="10" s="1"/>
  <c r="AD24" i="10"/>
  <c r="AE24" i="10" s="1"/>
  <c r="AD23" i="10"/>
  <c r="AE23" i="10" s="1"/>
  <c r="HD70" i="39"/>
  <c r="HD71" i="39"/>
  <c r="Z19" i="14"/>
  <c r="W5" i="14"/>
  <c r="CF71" i="39"/>
  <c r="CF70" i="39"/>
  <c r="KS70" i="39"/>
  <c r="KS71" i="39"/>
  <c r="GS70" i="39"/>
  <c r="GS71" i="39"/>
  <c r="AD25" i="14"/>
  <c r="AD30" i="14"/>
  <c r="AE30" i="14" s="1"/>
  <c r="AD20" i="14"/>
  <c r="AD23" i="14"/>
  <c r="AE23" i="14" s="1"/>
  <c r="AD18" i="14"/>
  <c r="AD28" i="14"/>
  <c r="AE28" i="14" s="1"/>
  <c r="AD29" i="14"/>
  <c r="AE29" i="14" s="1"/>
  <c r="AD24" i="14"/>
  <c r="AE24" i="14" s="1"/>
  <c r="AD19" i="14"/>
  <c r="R71" i="39"/>
  <c r="R70" i="39"/>
  <c r="BR71" i="39"/>
  <c r="BR70" i="39"/>
  <c r="Z18" i="8"/>
  <c r="W4" i="8"/>
  <c r="JR70" i="39"/>
  <c r="JR71" i="39"/>
  <c r="GF71" i="39"/>
  <c r="GF70" i="39"/>
  <c r="AD71" i="39"/>
  <c r="AD70" i="39"/>
  <c r="AD24" i="11"/>
  <c r="AE24" i="11" s="1"/>
  <c r="AD19" i="11"/>
  <c r="AD29" i="11"/>
  <c r="AE29" i="11" s="1"/>
  <c r="AD20" i="11"/>
  <c r="AD25" i="11"/>
  <c r="AD28" i="11"/>
  <c r="AE28" i="11" s="1"/>
  <c r="AD18" i="11"/>
  <c r="AD23" i="11"/>
  <c r="AE23" i="11" s="1"/>
  <c r="AD30" i="11"/>
  <c r="AE30" i="11" s="1"/>
  <c r="ID71" i="39"/>
  <c r="ID70" i="39"/>
  <c r="CE71" i="39"/>
  <c r="CE70" i="39"/>
  <c r="S70" i="39"/>
  <c r="S71" i="39"/>
  <c r="Z18" i="14"/>
  <c r="W4" i="14"/>
  <c r="JQ70" i="39"/>
  <c r="JQ71" i="39"/>
  <c r="HQ70" i="39"/>
  <c r="HQ71" i="39"/>
  <c r="Y11" i="10"/>
  <c r="LE70" i="39"/>
  <c r="LE71" i="39"/>
  <c r="AD28" i="12"/>
  <c r="AE28" i="12" s="1"/>
  <c r="AD29" i="12"/>
  <c r="AE29" i="12" s="1"/>
  <c r="AD18" i="12"/>
  <c r="AD20" i="12"/>
  <c r="AD25" i="12"/>
  <c r="AD30" i="12"/>
  <c r="AE30" i="12" s="1"/>
  <c r="AD19" i="12"/>
  <c r="AD24" i="12"/>
  <c r="AE24" i="12" s="1"/>
  <c r="AD23" i="12"/>
  <c r="AE23" i="12" s="1"/>
  <c r="FS71" i="39"/>
  <c r="FS70" i="39"/>
  <c r="Z19" i="8"/>
  <c r="W5" i="8"/>
  <c r="KR70" i="39"/>
  <c r="KR71" i="39"/>
  <c r="FQ70" i="39"/>
  <c r="FQ71" i="39"/>
  <c r="IQ70" i="39"/>
  <c r="IQ71" i="39"/>
  <c r="IR70" i="39"/>
  <c r="IR71" i="39"/>
  <c r="BQ71" i="39"/>
  <c r="BQ70" i="39"/>
  <c r="Z20" i="13"/>
  <c r="W6" i="13"/>
  <c r="CQ71" i="39"/>
  <c r="CQ70" i="39"/>
  <c r="GD71" i="39"/>
  <c r="GD70" i="39"/>
  <c r="BE70" i="39"/>
  <c r="BE71" i="39"/>
  <c r="BF70" i="39"/>
  <c r="BF71" i="39"/>
  <c r="GQ71" i="39"/>
  <c r="GQ70" i="39"/>
  <c r="DS71" i="39"/>
  <c r="DS70" i="39"/>
  <c r="CS71" i="39"/>
  <c r="CS70" i="39"/>
  <c r="Z19" i="10"/>
  <c r="W5" i="10"/>
  <c r="LQ71" i="39"/>
  <c r="LQ70" i="39"/>
  <c r="Z19" i="13"/>
  <c r="W5" i="13"/>
  <c r="X6" i="14" l="1"/>
  <c r="MB72" i="39"/>
  <c r="LV2" i="39" s="1"/>
  <c r="X5" i="13"/>
  <c r="X4" i="14"/>
  <c r="X4" i="8"/>
  <c r="X6" i="11"/>
  <c r="X5" i="12"/>
  <c r="X4" i="10"/>
  <c r="X4" i="12"/>
  <c r="X5" i="10"/>
  <c r="X7" i="13"/>
  <c r="X7" i="10"/>
  <c r="X7" i="12"/>
  <c r="X5" i="11"/>
  <c r="X7" i="11"/>
  <c r="X5" i="8"/>
  <c r="X5" i="14"/>
  <c r="X4" i="13"/>
  <c r="X6" i="10"/>
  <c r="X7" i="8"/>
  <c r="X7" i="14"/>
  <c r="X6" i="13"/>
  <c r="X4" i="11"/>
  <c r="X6" i="8"/>
  <c r="X6" i="12"/>
  <c r="EB72" i="39"/>
  <c r="DV2" i="39" s="1"/>
  <c r="BO72" i="39"/>
  <c r="BI2" i="39" s="1"/>
  <c r="EO72" i="39"/>
  <c r="EI2" i="39" s="1"/>
  <c r="IO72" i="39"/>
  <c r="II2" i="39" s="1"/>
  <c r="GO72" i="39"/>
  <c r="GI2" i="39" s="1"/>
  <c r="AE4" i="11"/>
  <c r="IB72" i="39"/>
  <c r="HV2" i="39" s="1"/>
  <c r="FB72" i="39"/>
  <c r="EV2" i="39" s="1"/>
  <c r="CB72" i="39"/>
  <c r="BV2" i="39" s="1"/>
  <c r="HO72" i="39"/>
  <c r="HI2" i="39" s="1"/>
  <c r="JB72" i="39"/>
  <c r="IV2" i="39" s="1"/>
  <c r="GB72" i="39"/>
  <c r="FV2" i="39" s="1"/>
  <c r="CO72" i="39"/>
  <c r="CI2" i="39" s="1"/>
  <c r="LO72" i="39"/>
  <c r="LI2" i="39" s="1"/>
  <c r="HB72" i="39"/>
  <c r="GV2" i="39" s="1"/>
  <c r="KO72" i="39"/>
  <c r="KI2" i="39" s="1"/>
  <c r="LB72" i="39"/>
  <c r="KV2" i="39" s="1"/>
  <c r="JO72" i="39"/>
  <c r="JI2" i="39" s="1"/>
  <c r="DO72" i="39"/>
  <c r="DI2" i="39" s="1"/>
  <c r="FO72" i="39"/>
  <c r="FI2" i="39" s="1"/>
  <c r="DB72" i="39"/>
  <c r="CV2" i="39" s="1"/>
  <c r="KB72" i="39"/>
  <c r="JV2" i="39" s="1"/>
  <c r="AE7" i="11"/>
  <c r="AE6" i="11"/>
  <c r="AE5" i="11"/>
  <c r="AO72" i="39"/>
  <c r="AI2" i="39" s="1"/>
  <c r="AE18" i="10"/>
  <c r="Y4" i="10"/>
  <c r="AE25" i="13"/>
  <c r="Y7" i="13"/>
  <c r="AE5" i="8"/>
  <c r="AE6" i="8"/>
  <c r="AE4" i="8"/>
  <c r="AE7" i="8"/>
  <c r="AE19" i="8"/>
  <c r="Y5" i="8"/>
  <c r="AE6" i="12"/>
  <c r="AE7" i="12"/>
  <c r="AE4" i="12"/>
  <c r="AE5" i="12"/>
  <c r="AE18" i="8"/>
  <c r="Y4" i="8"/>
  <c r="AE25" i="12"/>
  <c r="Y7" i="12"/>
  <c r="AE6" i="10"/>
  <c r="AE7" i="10"/>
  <c r="AE4" i="10"/>
  <c r="AE5" i="10"/>
  <c r="AE25" i="11"/>
  <c r="Y7" i="11"/>
  <c r="AE20" i="14"/>
  <c r="Y6" i="14"/>
  <c r="AE19" i="13"/>
  <c r="Y5" i="13"/>
  <c r="AE20" i="8"/>
  <c r="Y6" i="8"/>
  <c r="AE18" i="14"/>
  <c r="Y4" i="14"/>
  <c r="AE20" i="10"/>
  <c r="Y6" i="10"/>
  <c r="AE20" i="12"/>
  <c r="Y6" i="12"/>
  <c r="AE20" i="11"/>
  <c r="Y6" i="11"/>
  <c r="AE18" i="12"/>
  <c r="Y4" i="12"/>
  <c r="AE19" i="14"/>
  <c r="Y5" i="14"/>
  <c r="AE25" i="14"/>
  <c r="Y7" i="14"/>
  <c r="AE20" i="13"/>
  <c r="Y6" i="13"/>
  <c r="AE19" i="12"/>
  <c r="Y5" i="12"/>
  <c r="AE6" i="14"/>
  <c r="AE5" i="14"/>
  <c r="AE4" i="14"/>
  <c r="AE19" i="11"/>
  <c r="Y5" i="11"/>
  <c r="AE25" i="10"/>
  <c r="Y7" i="10"/>
  <c r="AE18" i="13"/>
  <c r="Y4" i="13"/>
  <c r="AE7" i="13"/>
  <c r="AE6" i="13"/>
  <c r="AE4" i="13"/>
  <c r="AE5" i="13"/>
  <c r="AE18" i="11"/>
  <c r="Y4" i="11"/>
  <c r="AE19" i="10"/>
  <c r="Y5" i="10"/>
  <c r="AE7" i="14"/>
  <c r="AE25" i="8"/>
  <c r="Y7" i="8"/>
  <c r="Z5" i="14" l="1"/>
  <c r="V5" i="14" s="1"/>
  <c r="Z6" i="14"/>
  <c r="V6" i="14" s="1"/>
  <c r="Z7" i="8"/>
  <c r="V7" i="8" s="1"/>
  <c r="Z7" i="14"/>
  <c r="V7" i="14" s="1"/>
  <c r="Z4" i="10"/>
  <c r="V4" i="10" s="1"/>
  <c r="Z4" i="12"/>
  <c r="V4" i="12" s="1"/>
  <c r="Z5" i="13"/>
  <c r="V5" i="13" s="1"/>
  <c r="Z5" i="11"/>
  <c r="V5" i="11" s="1"/>
  <c r="Z4" i="13"/>
  <c r="V4" i="13" s="1"/>
  <c r="Z6" i="12"/>
  <c r="V6" i="12" s="1"/>
  <c r="Z7" i="10"/>
  <c r="V7" i="10" s="1"/>
  <c r="Z6" i="10"/>
  <c r="V6" i="10" s="1"/>
  <c r="Z6" i="13"/>
  <c r="V6" i="13" s="1"/>
  <c r="Z7" i="12"/>
  <c r="V7" i="12" s="1"/>
  <c r="Z5" i="8"/>
  <c r="V5" i="8" s="1"/>
  <c r="Z6" i="11"/>
  <c r="V6" i="11" s="1"/>
  <c r="Z7" i="13"/>
  <c r="V7" i="13" s="1"/>
  <c r="Z5" i="10"/>
  <c r="V5" i="10" s="1"/>
  <c r="Z4" i="14"/>
  <c r="V4" i="14" s="1"/>
  <c r="Z7" i="11"/>
  <c r="V7" i="11" s="1"/>
  <c r="Z4" i="8"/>
  <c r="V4" i="8" s="1"/>
  <c r="Z4" i="11"/>
  <c r="V4" i="11" s="1"/>
  <c r="Z5" i="12"/>
  <c r="V5" i="12" s="1"/>
  <c r="Z6" i="8"/>
  <c r="V6" i="8" s="1"/>
  <c r="V14" i="11" l="1"/>
  <c r="U14" i="11" s="1"/>
  <c r="I24" i="35" s="1"/>
  <c r="V11" i="12"/>
  <c r="U11" i="12" s="1"/>
  <c r="I29" i="35" s="1"/>
  <c r="V14" i="13"/>
  <c r="U14" i="13" s="1"/>
  <c r="I40" i="35" s="1"/>
  <c r="V11" i="13"/>
  <c r="P11" i="13" s="1"/>
  <c r="N46" i="36" s="1"/>
  <c r="V11" i="8"/>
  <c r="R11" i="8" s="1"/>
  <c r="E5" i="35" s="1"/>
  <c r="V11" i="11"/>
  <c r="U11" i="11" s="1"/>
  <c r="I21" i="35" s="1"/>
  <c r="V13" i="13"/>
  <c r="U13" i="13" s="1"/>
  <c r="V14" i="8"/>
  <c r="R14" i="8" s="1"/>
  <c r="E8" i="35" s="1"/>
  <c r="V13" i="8"/>
  <c r="Q13" i="8" s="1"/>
  <c r="V12" i="8"/>
  <c r="T12" i="8" s="1"/>
  <c r="H6" i="35" s="1"/>
  <c r="V12" i="12"/>
  <c r="P12" i="12" s="1"/>
  <c r="K47" i="36" s="1"/>
  <c r="V14" i="12"/>
  <c r="U14" i="12" s="1"/>
  <c r="I32" i="35" s="1"/>
  <c r="V11" i="10"/>
  <c r="P11" i="10" s="1"/>
  <c r="E46" i="36" s="1"/>
  <c r="V12" i="11"/>
  <c r="P12" i="11" s="1"/>
  <c r="H47" i="36" s="1"/>
  <c r="V13" i="11"/>
  <c r="R13" i="11" s="1"/>
  <c r="V13" i="10"/>
  <c r="Q13" i="10" s="1"/>
  <c r="V12" i="13"/>
  <c r="T12" i="13" s="1"/>
  <c r="H38" i="35" s="1"/>
  <c r="V13" i="12"/>
  <c r="Q13" i="12" s="1"/>
  <c r="V13" i="14"/>
  <c r="T13" i="14" s="1"/>
  <c r="V14" i="10"/>
  <c r="Q14" i="10" s="1"/>
  <c r="V14" i="14"/>
  <c r="U14" i="14" s="1"/>
  <c r="I48" i="35" s="1"/>
  <c r="V12" i="14"/>
  <c r="T12" i="14" s="1"/>
  <c r="H46" i="35" s="1"/>
  <c r="V12" i="10"/>
  <c r="P12" i="10" s="1"/>
  <c r="V11" i="14"/>
  <c r="N55" i="38" l="1"/>
  <c r="N47" i="38"/>
  <c r="N49" i="22"/>
  <c r="I47" i="22" s="1"/>
  <c r="N48" i="22"/>
  <c r="I46" i="22" s="1"/>
  <c r="K56" i="38"/>
  <c r="K48" i="38"/>
  <c r="N46" i="22"/>
  <c r="J41" i="22" s="1"/>
  <c r="H48" i="38"/>
  <c r="H56" i="38"/>
  <c r="N43" i="22"/>
  <c r="I43" i="22" s="1"/>
  <c r="E47" i="38"/>
  <c r="E55" i="38"/>
  <c r="R14" i="13"/>
  <c r="E40" i="35" s="1"/>
  <c r="U11" i="8"/>
  <c r="I5" i="35" s="1"/>
  <c r="R14" i="11"/>
  <c r="E24" i="35" s="1"/>
  <c r="S14" i="11"/>
  <c r="F24" i="35" s="1"/>
  <c r="T14" i="11"/>
  <c r="H24" i="35" s="1"/>
  <c r="T11" i="8"/>
  <c r="H5" i="35" s="1"/>
  <c r="S11" i="8"/>
  <c r="F5" i="35" s="1"/>
  <c r="S13" i="14"/>
  <c r="F47" i="35" s="1"/>
  <c r="Q11" i="8"/>
  <c r="D5" i="35" s="1"/>
  <c r="Q14" i="11"/>
  <c r="D24" i="35" s="1"/>
  <c r="P11" i="8"/>
  <c r="P14" i="11"/>
  <c r="P13" i="11"/>
  <c r="Y23" i="35" s="1"/>
  <c r="W23" i="35" s="1"/>
  <c r="T14" i="10"/>
  <c r="H16" i="35" s="1"/>
  <c r="S14" i="10"/>
  <c r="F16" i="35" s="1"/>
  <c r="U13" i="14"/>
  <c r="I47" i="35" s="1"/>
  <c r="T13" i="11"/>
  <c r="H23" i="35" s="1"/>
  <c r="P13" i="14"/>
  <c r="Q5" i="36" s="1"/>
  <c r="Q13" i="14"/>
  <c r="D47" i="35" s="1"/>
  <c r="R14" i="10"/>
  <c r="E16" i="35" s="1"/>
  <c r="Q14" i="13"/>
  <c r="D40" i="35" s="1"/>
  <c r="R13" i="14"/>
  <c r="E47" i="35" s="1"/>
  <c r="P14" i="13"/>
  <c r="S14" i="13"/>
  <c r="F40" i="35" s="1"/>
  <c r="R12" i="12"/>
  <c r="E30" i="35" s="1"/>
  <c r="P14" i="10"/>
  <c r="S13" i="11"/>
  <c r="F23" i="35" s="1"/>
  <c r="P11" i="11"/>
  <c r="Q12" i="14"/>
  <c r="D46" i="35" s="1"/>
  <c r="R11" i="11"/>
  <c r="E21" i="35" s="1"/>
  <c r="S11" i="11"/>
  <c r="F21" i="35" s="1"/>
  <c r="R12" i="14"/>
  <c r="E46" i="35" s="1"/>
  <c r="Q11" i="11"/>
  <c r="D21" i="35" s="1"/>
  <c r="T11" i="11"/>
  <c r="H21" i="35" s="1"/>
  <c r="Q12" i="11"/>
  <c r="D22" i="35" s="1"/>
  <c r="Q12" i="8"/>
  <c r="D6" i="35" s="1"/>
  <c r="R11" i="13"/>
  <c r="E37" i="35" s="1"/>
  <c r="U12" i="11"/>
  <c r="I22" i="35" s="1"/>
  <c r="U12" i="8"/>
  <c r="I6" i="35" s="1"/>
  <c r="S12" i="11"/>
  <c r="F22" i="35" s="1"/>
  <c r="S12" i="8"/>
  <c r="F6" i="35" s="1"/>
  <c r="Q11" i="13"/>
  <c r="D37" i="35" s="1"/>
  <c r="T12" i="11"/>
  <c r="H22" i="35" s="1"/>
  <c r="S11" i="13"/>
  <c r="F37" i="35" s="1"/>
  <c r="U11" i="13"/>
  <c r="I37" i="35" s="1"/>
  <c r="T11" i="13"/>
  <c r="H37" i="35" s="1"/>
  <c r="R12" i="11"/>
  <c r="E22" i="35" s="1"/>
  <c r="T14" i="13"/>
  <c r="H40" i="35" s="1"/>
  <c r="X11" i="11"/>
  <c r="C6" i="16" s="1"/>
  <c r="E6" i="16" s="1"/>
  <c r="U13" i="11"/>
  <c r="H6" i="27" s="1"/>
  <c r="Q13" i="11"/>
  <c r="D23" i="35" s="1"/>
  <c r="R11" i="12"/>
  <c r="E29" i="35" s="1"/>
  <c r="Q12" i="12"/>
  <c r="D30" i="35" s="1"/>
  <c r="T14" i="14"/>
  <c r="H48" i="35" s="1"/>
  <c r="R13" i="10"/>
  <c r="E15" i="35" s="1"/>
  <c r="U14" i="8"/>
  <c r="I8" i="35" s="1"/>
  <c r="X11" i="13"/>
  <c r="N8" i="36" s="1"/>
  <c r="T13" i="13"/>
  <c r="G8" i="27" s="1"/>
  <c r="S13" i="13"/>
  <c r="F39" i="35" s="1"/>
  <c r="P12" i="14"/>
  <c r="U12" i="14"/>
  <c r="I46" i="35" s="1"/>
  <c r="T11" i="12"/>
  <c r="H29" i="35" s="1"/>
  <c r="Y22" i="35"/>
  <c r="W22" i="35" s="1"/>
  <c r="Q13" i="13"/>
  <c r="D8" i="27" s="1"/>
  <c r="Q11" i="12"/>
  <c r="D29" i="35" s="1"/>
  <c r="S11" i="12"/>
  <c r="F29" i="35" s="1"/>
  <c r="P11" i="12"/>
  <c r="AC11" i="12" s="1"/>
  <c r="Q14" i="14"/>
  <c r="D48" i="35" s="1"/>
  <c r="Q14" i="8"/>
  <c r="D8" i="35" s="1"/>
  <c r="S14" i="14"/>
  <c r="F48" i="35" s="1"/>
  <c r="S14" i="8"/>
  <c r="F8" i="35" s="1"/>
  <c r="S13" i="12"/>
  <c r="F31" i="35" s="1"/>
  <c r="P14" i="14"/>
  <c r="AA14" i="14" s="1"/>
  <c r="P14" i="8"/>
  <c r="R14" i="14"/>
  <c r="E48" i="35" s="1"/>
  <c r="T14" i="8"/>
  <c r="H8" i="35" s="1"/>
  <c r="S12" i="10"/>
  <c r="F14" i="35" s="1"/>
  <c r="S14" i="12"/>
  <c r="F32" i="35" s="1"/>
  <c r="X11" i="14"/>
  <c r="C9" i="16" s="1"/>
  <c r="E9" i="16" s="1"/>
  <c r="P11" i="14"/>
  <c r="U13" i="8"/>
  <c r="I7" i="35" s="1"/>
  <c r="U11" i="14"/>
  <c r="I45" i="35" s="1"/>
  <c r="Q11" i="10"/>
  <c r="D13" i="35" s="1"/>
  <c r="T12" i="12"/>
  <c r="H30" i="35" s="1"/>
  <c r="P13" i="8"/>
  <c r="T11" i="14"/>
  <c r="H45" i="35" s="1"/>
  <c r="T11" i="10"/>
  <c r="H13" i="35" s="1"/>
  <c r="R11" i="14"/>
  <c r="E45" i="35" s="1"/>
  <c r="U11" i="10"/>
  <c r="I13" i="35" s="1"/>
  <c r="S11" i="14"/>
  <c r="F45" i="35" s="1"/>
  <c r="S11" i="10"/>
  <c r="F13" i="35" s="1"/>
  <c r="U13" i="12"/>
  <c r="H7" i="27" s="1"/>
  <c r="X11" i="8"/>
  <c r="C4" i="16" s="1"/>
  <c r="Q11" i="14"/>
  <c r="D45" i="35" s="1"/>
  <c r="R11" i="10"/>
  <c r="E13" i="35" s="1"/>
  <c r="P13" i="10"/>
  <c r="Y15" i="35" s="1"/>
  <c r="W15" i="35" s="1"/>
  <c r="T13" i="10"/>
  <c r="G5" i="27" s="1"/>
  <c r="Y13" i="35"/>
  <c r="W13" i="35" s="1"/>
  <c r="S13" i="10"/>
  <c r="U13" i="10"/>
  <c r="H5" i="27" s="1"/>
  <c r="P12" i="13"/>
  <c r="S12" i="14"/>
  <c r="F46" i="35" s="1"/>
  <c r="S12" i="12"/>
  <c r="F30" i="35" s="1"/>
  <c r="P13" i="13"/>
  <c r="S13" i="8"/>
  <c r="U12" i="12"/>
  <c r="I30" i="35" s="1"/>
  <c r="R13" i="13"/>
  <c r="E39" i="35" s="1"/>
  <c r="S12" i="13"/>
  <c r="F38" i="35" s="1"/>
  <c r="R12" i="13"/>
  <c r="E38" i="35" s="1"/>
  <c r="R13" i="8"/>
  <c r="E4" i="27" s="1"/>
  <c r="T13" i="8"/>
  <c r="G4" i="27" s="1"/>
  <c r="R12" i="8"/>
  <c r="E6" i="35" s="1"/>
  <c r="P12" i="8"/>
  <c r="Y6" i="35" s="1"/>
  <c r="W6" i="35" s="1"/>
  <c r="Y14" i="35"/>
  <c r="W14" i="35" s="1"/>
  <c r="Q12" i="10"/>
  <c r="D14" i="35" s="1"/>
  <c r="R14" i="12"/>
  <c r="E32" i="35" s="1"/>
  <c r="R12" i="10"/>
  <c r="E14" i="35" s="1"/>
  <c r="Q14" i="12"/>
  <c r="D32" i="35" s="1"/>
  <c r="P13" i="12"/>
  <c r="P14" i="12"/>
  <c r="K6" i="36" s="1"/>
  <c r="Y30" i="35"/>
  <c r="W30" i="35" s="1"/>
  <c r="T13" i="12"/>
  <c r="U12" i="10"/>
  <c r="I14" i="35" s="1"/>
  <c r="T12" i="10"/>
  <c r="H14" i="35" s="1"/>
  <c r="T14" i="12"/>
  <c r="H32" i="35" s="1"/>
  <c r="X11" i="10"/>
  <c r="C5" i="16" s="1"/>
  <c r="E5" i="16" s="1"/>
  <c r="F5" i="16" s="1"/>
  <c r="U12" i="13"/>
  <c r="I38" i="35" s="1"/>
  <c r="U14" i="10"/>
  <c r="I16" i="35" s="1"/>
  <c r="X11" i="12"/>
  <c r="C7" i="16" s="1"/>
  <c r="E7" i="16" s="1"/>
  <c r="Q12" i="13"/>
  <c r="D38" i="35" s="1"/>
  <c r="R13" i="12"/>
  <c r="E31" i="35" s="1"/>
  <c r="E3" i="36"/>
  <c r="C13" i="35"/>
  <c r="AA11" i="10"/>
  <c r="AB11" i="10"/>
  <c r="AC11" i="10"/>
  <c r="Z11" i="10"/>
  <c r="AE11" i="10"/>
  <c r="M13" i="35" s="1"/>
  <c r="C30" i="35"/>
  <c r="AB12" i="12"/>
  <c r="AC12" i="12"/>
  <c r="AA12" i="12"/>
  <c r="K4" i="36"/>
  <c r="Z12" i="12"/>
  <c r="AE12" i="12"/>
  <c r="M30" i="35" s="1"/>
  <c r="H8" i="27"/>
  <c r="I39" i="35"/>
  <c r="H47" i="35"/>
  <c r="G9" i="27"/>
  <c r="D7" i="35"/>
  <c r="D4" i="27"/>
  <c r="AB12" i="11"/>
  <c r="AC12" i="11"/>
  <c r="C22" i="35"/>
  <c r="H4" i="36"/>
  <c r="Z12" i="11"/>
  <c r="AA12" i="11"/>
  <c r="AE12" i="11"/>
  <c r="M22" i="35" s="1"/>
  <c r="D5" i="27"/>
  <c r="D15" i="35"/>
  <c r="D31" i="35"/>
  <c r="D7" i="27"/>
  <c r="Y37" i="35"/>
  <c r="W37" i="35" s="1"/>
  <c r="AC11" i="13"/>
  <c r="Z11" i="13"/>
  <c r="AA11" i="13"/>
  <c r="C37" i="35"/>
  <c r="AB11" i="13"/>
  <c r="N3" i="36"/>
  <c r="AE11" i="13"/>
  <c r="M37" i="35" s="1"/>
  <c r="D16" i="35"/>
  <c r="E47" i="36"/>
  <c r="Z12" i="10"/>
  <c r="AB12" i="10"/>
  <c r="E4" i="36"/>
  <c r="AC12" i="10"/>
  <c r="C14" i="35"/>
  <c r="AA12" i="10"/>
  <c r="AE12" i="10"/>
  <c r="M14" i="35" s="1"/>
  <c r="E6" i="27"/>
  <c r="E23" i="35"/>
  <c r="T57" i="39"/>
  <c r="H48" i="36" l="1"/>
  <c r="Q48" i="36"/>
  <c r="Q57" i="38" s="1"/>
  <c r="K46" i="36"/>
  <c r="N47" i="22" s="1"/>
  <c r="I48" i="22" s="1"/>
  <c r="Y45" i="35"/>
  <c r="W45" i="35" s="1"/>
  <c r="Q46" i="36"/>
  <c r="AE12" i="14"/>
  <c r="M46" i="35" s="1"/>
  <c r="Q47" i="36"/>
  <c r="Q49" i="36"/>
  <c r="Q50" i="38" s="1"/>
  <c r="AB13" i="13"/>
  <c r="N48" i="36"/>
  <c r="Y38" i="35"/>
  <c r="W38" i="35" s="1"/>
  <c r="N47" i="36"/>
  <c r="C40" i="35"/>
  <c r="AA40" i="35" s="1"/>
  <c r="N49" i="36"/>
  <c r="N54" i="36"/>
  <c r="D63" i="37"/>
  <c r="K49" i="36"/>
  <c r="K58" i="38" s="1"/>
  <c r="Y31" i="35"/>
  <c r="W31" i="35" s="1"/>
  <c r="K48" i="36"/>
  <c r="K54" i="36"/>
  <c r="K64" i="36" s="1"/>
  <c r="D60" i="37"/>
  <c r="AC11" i="11"/>
  <c r="H46" i="36"/>
  <c r="C24" i="35"/>
  <c r="AC24" i="35" s="1"/>
  <c r="H49" i="36"/>
  <c r="E55" i="37"/>
  <c r="F54" i="36"/>
  <c r="AA13" i="11"/>
  <c r="H6" i="36"/>
  <c r="AE11" i="11"/>
  <c r="M21" i="35" s="1"/>
  <c r="H3" i="36"/>
  <c r="AC14" i="11"/>
  <c r="AB14" i="11"/>
  <c r="C21" i="35"/>
  <c r="AA21" i="35" s="1"/>
  <c r="Y24" i="35"/>
  <c r="W24" i="35" s="1"/>
  <c r="Z14" i="11"/>
  <c r="AB11" i="11"/>
  <c r="AA14" i="11"/>
  <c r="Y21" i="35"/>
  <c r="W21" i="35" s="1"/>
  <c r="E48" i="36"/>
  <c r="E49" i="38" s="1"/>
  <c r="AA11" i="11"/>
  <c r="Z11" i="11"/>
  <c r="AE14" i="11"/>
  <c r="M24" i="35" s="1"/>
  <c r="AA14" i="10"/>
  <c r="E49" i="36"/>
  <c r="B54" i="36"/>
  <c r="C64" i="36" s="1"/>
  <c r="D58" i="37"/>
  <c r="B47" i="36"/>
  <c r="B48" i="38" s="1"/>
  <c r="Y8" i="35"/>
  <c r="W8" i="35" s="1"/>
  <c r="B49" i="36"/>
  <c r="AE11" i="8"/>
  <c r="M5" i="35" s="1"/>
  <c r="B46" i="36"/>
  <c r="AC13" i="8"/>
  <c r="B48" i="36"/>
  <c r="C23" i="35"/>
  <c r="AD23" i="35" s="1"/>
  <c r="Z13" i="11"/>
  <c r="AC13" i="11"/>
  <c r="AB13" i="11"/>
  <c r="H5" i="36"/>
  <c r="AE13" i="11"/>
  <c r="M23" i="35" s="1"/>
  <c r="C6" i="27"/>
  <c r="M6" i="27" s="1"/>
  <c r="AC14" i="13"/>
  <c r="N6" i="36"/>
  <c r="AA14" i="13"/>
  <c r="AE14" i="13"/>
  <c r="M40" i="35" s="1"/>
  <c r="Z14" i="13"/>
  <c r="AB14" i="13"/>
  <c r="Y40" i="35"/>
  <c r="W40" i="35" s="1"/>
  <c r="E9" i="27"/>
  <c r="AB14" i="8"/>
  <c r="I23" i="35"/>
  <c r="F9" i="27"/>
  <c r="C3" i="36"/>
  <c r="H9" i="27"/>
  <c r="G6" i="27"/>
  <c r="Z13" i="14"/>
  <c r="Y47" i="35"/>
  <c r="W47" i="35" s="1"/>
  <c r="I6" i="36"/>
  <c r="AE14" i="10"/>
  <c r="M16" i="35" s="1"/>
  <c r="AA11" i="12"/>
  <c r="AB11" i="12"/>
  <c r="H15" i="35"/>
  <c r="H39" i="35"/>
  <c r="AA11" i="8"/>
  <c r="B3" i="36"/>
  <c r="D9" i="27"/>
  <c r="C5" i="35"/>
  <c r="V5" i="35" s="1"/>
  <c r="R5" i="36"/>
  <c r="F6" i="27"/>
  <c r="AC11" i="8"/>
  <c r="O3" i="36"/>
  <c r="Y5" i="35"/>
  <c r="W5" i="35" s="1"/>
  <c r="Z11" i="8"/>
  <c r="AB11" i="8"/>
  <c r="AB13" i="14"/>
  <c r="AC14" i="10"/>
  <c r="AE13" i="14"/>
  <c r="M47" i="35" s="1"/>
  <c r="E6" i="36"/>
  <c r="C47" i="35"/>
  <c r="V47" i="35" s="1"/>
  <c r="AC13" i="14"/>
  <c r="Z14" i="10"/>
  <c r="AB14" i="10"/>
  <c r="C9" i="27"/>
  <c r="M9" i="27" s="1"/>
  <c r="Y16" i="35"/>
  <c r="W16" i="35" s="1"/>
  <c r="C16" i="35"/>
  <c r="AD16" i="35" s="1"/>
  <c r="AA13" i="14"/>
  <c r="F6" i="36"/>
  <c r="AE14" i="8"/>
  <c r="M8" i="35" s="1"/>
  <c r="I3" i="36"/>
  <c r="C38" i="35"/>
  <c r="AA38" i="35" s="1"/>
  <c r="I4" i="36"/>
  <c r="E8" i="36"/>
  <c r="O6" i="36"/>
  <c r="C5" i="36"/>
  <c r="F7" i="35"/>
  <c r="AE14" i="14"/>
  <c r="M48" i="35" s="1"/>
  <c r="AA13" i="12"/>
  <c r="H8" i="36"/>
  <c r="F4" i="27"/>
  <c r="C31" i="35"/>
  <c r="AB31" i="35" s="1"/>
  <c r="Q6" i="36"/>
  <c r="AC13" i="12"/>
  <c r="Y48" i="35"/>
  <c r="W48" i="35" s="1"/>
  <c r="C7" i="27"/>
  <c r="M7" i="27" s="1"/>
  <c r="H4" i="27"/>
  <c r="K5" i="36"/>
  <c r="Z13" i="12"/>
  <c r="AB13" i="12"/>
  <c r="H7" i="35"/>
  <c r="AE13" i="12"/>
  <c r="M31" i="35" s="1"/>
  <c r="C4" i="36"/>
  <c r="AB12" i="13"/>
  <c r="B8" i="36"/>
  <c r="Z12" i="13"/>
  <c r="AE13" i="8"/>
  <c r="M7" i="35" s="1"/>
  <c r="AE12" i="13"/>
  <c r="M38" i="35" s="1"/>
  <c r="AC12" i="13"/>
  <c r="AA12" i="13"/>
  <c r="C29" i="35"/>
  <c r="AC29" i="35" s="1"/>
  <c r="F8" i="27"/>
  <c r="E5" i="27"/>
  <c r="AA14" i="8"/>
  <c r="Z14" i="8"/>
  <c r="B6" i="36"/>
  <c r="C8" i="35"/>
  <c r="AB8" i="35" s="1"/>
  <c r="F5" i="36"/>
  <c r="C15" i="35"/>
  <c r="AD15" i="35" s="1"/>
  <c r="AC14" i="8"/>
  <c r="C6" i="35"/>
  <c r="AB6" i="35" s="1"/>
  <c r="AE12" i="8"/>
  <c r="M6" i="35" s="1"/>
  <c r="B4" i="36"/>
  <c r="I5" i="36"/>
  <c r="F15" i="35"/>
  <c r="AB12" i="8"/>
  <c r="D6" i="27"/>
  <c r="F5" i="27"/>
  <c r="Z12" i="8"/>
  <c r="E8" i="27"/>
  <c r="AC12" i="8"/>
  <c r="Y7" i="35"/>
  <c r="W7" i="35" s="1"/>
  <c r="AA12" i="8"/>
  <c r="AA13" i="10"/>
  <c r="N5" i="36"/>
  <c r="O5" i="36"/>
  <c r="L6" i="36"/>
  <c r="Z12" i="14"/>
  <c r="AA13" i="13"/>
  <c r="Z13" i="10"/>
  <c r="C8" i="27"/>
  <c r="L8" i="27" s="1"/>
  <c r="C5" i="27"/>
  <c r="L5" i="27" s="1"/>
  <c r="AC13" i="13"/>
  <c r="AE13" i="10"/>
  <c r="M15" i="35" s="1"/>
  <c r="F7" i="27"/>
  <c r="AA11" i="14"/>
  <c r="AC13" i="10"/>
  <c r="E7" i="35"/>
  <c r="L5" i="36"/>
  <c r="E5" i="36"/>
  <c r="AB13" i="10"/>
  <c r="Y46" i="35"/>
  <c r="W46" i="35" s="1"/>
  <c r="C46" i="35"/>
  <c r="V46" i="35" s="1"/>
  <c r="AB12" i="14"/>
  <c r="D39" i="35"/>
  <c r="I31" i="35"/>
  <c r="Q4" i="36"/>
  <c r="AC12" i="14"/>
  <c r="AA12" i="14"/>
  <c r="R6" i="36"/>
  <c r="H31" i="35"/>
  <c r="N4" i="36"/>
  <c r="AE13" i="13"/>
  <c r="M39" i="35" s="1"/>
  <c r="Y39" i="35"/>
  <c r="W39" i="35" s="1"/>
  <c r="Z14" i="14"/>
  <c r="C39" i="35"/>
  <c r="V39" i="35" s="1"/>
  <c r="AC14" i="14"/>
  <c r="Z13" i="13"/>
  <c r="C48" i="35"/>
  <c r="AD48" i="35" s="1"/>
  <c r="AB14" i="14"/>
  <c r="K8" i="36"/>
  <c r="B5" i="36"/>
  <c r="C8" i="16"/>
  <c r="E8" i="16" s="1"/>
  <c r="F8" i="16" s="1"/>
  <c r="AB13" i="8"/>
  <c r="G7" i="27"/>
  <c r="L3" i="36"/>
  <c r="C4" i="27"/>
  <c r="M4" i="27" s="1"/>
  <c r="AA13" i="8"/>
  <c r="I15" i="35"/>
  <c r="Z13" i="8"/>
  <c r="C7" i="35"/>
  <c r="AB7" i="35" s="1"/>
  <c r="AA14" i="12"/>
  <c r="K3" i="36"/>
  <c r="C6" i="36"/>
  <c r="AE11" i="12"/>
  <c r="M29" i="35" s="1"/>
  <c r="Z11" i="12"/>
  <c r="Q8" i="36"/>
  <c r="Y29" i="35"/>
  <c r="W29" i="35" s="1"/>
  <c r="AB11" i="14"/>
  <c r="Z11" i="14"/>
  <c r="C45" i="35"/>
  <c r="V45" i="35" s="1"/>
  <c r="AE11" i="14"/>
  <c r="M45" i="35" s="1"/>
  <c r="AC11" i="14"/>
  <c r="Q3" i="36"/>
  <c r="R3" i="36"/>
  <c r="R4" i="36"/>
  <c r="O4" i="36"/>
  <c r="F3" i="36"/>
  <c r="L4" i="36"/>
  <c r="E7" i="27"/>
  <c r="F4" i="36"/>
  <c r="AD12" i="10"/>
  <c r="L14" i="35" s="1"/>
  <c r="AC14" i="12"/>
  <c r="C32" i="35"/>
  <c r="AC32" i="35" s="1"/>
  <c r="Y32" i="35"/>
  <c r="W32" i="35" s="1"/>
  <c r="AB14" i="12"/>
  <c r="AE14" i="12"/>
  <c r="M32" i="35" s="1"/>
  <c r="Z14" i="12"/>
  <c r="E48" i="38"/>
  <c r="E56" i="38"/>
  <c r="N44" i="22"/>
  <c r="J42" i="22" s="1"/>
  <c r="V30" i="35"/>
  <c r="AD30" i="35"/>
  <c r="AC30" i="35"/>
  <c r="AB30" i="35"/>
  <c r="AA30" i="35"/>
  <c r="AC13" i="35"/>
  <c r="AD13" i="35"/>
  <c r="V13" i="35"/>
  <c r="AB13" i="35"/>
  <c r="AA13" i="35"/>
  <c r="H9" i="16"/>
  <c r="F9" i="16"/>
  <c r="AD11" i="13"/>
  <c r="L37" i="35" s="1"/>
  <c r="AB14" i="35"/>
  <c r="AC14" i="35"/>
  <c r="AD14" i="35"/>
  <c r="AA14" i="35"/>
  <c r="V14" i="35"/>
  <c r="F6" i="16"/>
  <c r="AD12" i="11"/>
  <c r="L22" i="35" s="1"/>
  <c r="H49" i="38"/>
  <c r="H57" i="38"/>
  <c r="AD12" i="12"/>
  <c r="L30" i="35" s="1"/>
  <c r="AD37" i="35"/>
  <c r="AC37" i="35"/>
  <c r="V37" i="35"/>
  <c r="AB37" i="35"/>
  <c r="AA37" i="35"/>
  <c r="E4" i="16"/>
  <c r="AD11" i="10"/>
  <c r="L13" i="35" s="1"/>
  <c r="AC22" i="35"/>
  <c r="V22" i="35"/>
  <c r="AD22" i="35"/>
  <c r="AB22" i="35"/>
  <c r="AA22" i="35"/>
  <c r="K47" i="38"/>
  <c r="F7" i="16"/>
  <c r="AD40" i="35"/>
  <c r="AB40" i="35"/>
  <c r="AC40" i="35"/>
  <c r="T52" i="39"/>
  <c r="T51" i="39"/>
  <c r="BG52" i="39"/>
  <c r="AG49" i="39"/>
  <c r="AG48" i="39"/>
  <c r="T49" i="39"/>
  <c r="T48" i="39"/>
  <c r="D67" i="37"/>
  <c r="E58" i="39"/>
  <c r="C52" i="33"/>
  <c r="E49" i="33"/>
  <c r="C48" i="39"/>
  <c r="C52" i="39"/>
  <c r="E58" i="33"/>
  <c r="C48" i="33"/>
  <c r="C57" i="39"/>
  <c r="C51" i="33"/>
  <c r="E68" i="37"/>
  <c r="E49" i="39"/>
  <c r="C51" i="39"/>
  <c r="C57" i="33"/>
  <c r="V40" i="35" l="1"/>
  <c r="K55" i="38"/>
  <c r="Q49" i="38"/>
  <c r="AA24" i="35"/>
  <c r="V23" i="35"/>
  <c r="AC23" i="35"/>
  <c r="BG69" i="39"/>
  <c r="AG69" i="39"/>
  <c r="Q58" i="38"/>
  <c r="V24" i="35"/>
  <c r="AB24" i="35"/>
  <c r="B56" i="38"/>
  <c r="N42" i="22"/>
  <c r="I42" i="22" s="1"/>
  <c r="D54" i="37" s="1"/>
  <c r="AD24" i="35"/>
  <c r="K50" i="38"/>
  <c r="E57" i="38"/>
  <c r="AB16" i="35"/>
  <c r="V16" i="35"/>
  <c r="V8" i="35"/>
  <c r="AC16" i="35"/>
  <c r="AA16" i="35"/>
  <c r="AA23" i="35"/>
  <c r="AB23" i="35"/>
  <c r="D58" i="33"/>
  <c r="D58" i="39"/>
  <c r="K73" i="38"/>
  <c r="B57" i="39"/>
  <c r="B57" i="33"/>
  <c r="C73" i="38"/>
  <c r="Q48" i="38"/>
  <c r="N52" i="22"/>
  <c r="J48" i="22" s="1"/>
  <c r="Q56" i="38"/>
  <c r="Q47" i="38"/>
  <c r="Q55" i="38"/>
  <c r="N51" i="22"/>
  <c r="I45" i="22" s="1"/>
  <c r="B52" i="39"/>
  <c r="HJ52" i="33"/>
  <c r="JW52" i="33"/>
  <c r="B52" i="33"/>
  <c r="W52" i="33"/>
  <c r="JJ52" i="33"/>
  <c r="GJ52" i="33"/>
  <c r="J52" i="33"/>
  <c r="DW52" i="33"/>
  <c r="LW52" i="33"/>
  <c r="EJ52" i="33"/>
  <c r="BW52" i="33"/>
  <c r="KW52" i="33"/>
  <c r="DJ52" i="33"/>
  <c r="IJ52" i="33"/>
  <c r="GW52" i="33"/>
  <c r="HW52" i="33"/>
  <c r="FJ52" i="33"/>
  <c r="EW52" i="33"/>
  <c r="CJ52" i="33"/>
  <c r="LJ52" i="33"/>
  <c r="AW52" i="33"/>
  <c r="KJ52" i="33"/>
  <c r="BJ52" i="33"/>
  <c r="CW52" i="33"/>
  <c r="AJ52" i="33"/>
  <c r="FW52" i="33"/>
  <c r="IW52" i="33"/>
  <c r="N63" i="38"/>
  <c r="N50" i="38"/>
  <c r="N58" i="38"/>
  <c r="N48" i="38"/>
  <c r="N56" i="38"/>
  <c r="N50" i="22"/>
  <c r="J46" i="22" s="1"/>
  <c r="N49" i="38"/>
  <c r="N57" i="38"/>
  <c r="AJ51" i="33"/>
  <c r="KJ51" i="33"/>
  <c r="FJ51" i="33"/>
  <c r="KW51" i="33"/>
  <c r="DW51" i="33"/>
  <c r="B51" i="33"/>
  <c r="BJ51" i="33"/>
  <c r="JW51" i="33"/>
  <c r="CW51" i="33"/>
  <c r="W51" i="33"/>
  <c r="GJ51" i="33"/>
  <c r="AW51" i="33"/>
  <c r="IJ51" i="33"/>
  <c r="HJ51" i="33"/>
  <c r="LW51" i="33"/>
  <c r="HW51" i="33"/>
  <c r="EJ51" i="33"/>
  <c r="IW51" i="33"/>
  <c r="GW51" i="33"/>
  <c r="DJ51" i="33"/>
  <c r="JJ51" i="33"/>
  <c r="EW51" i="33"/>
  <c r="J51" i="33"/>
  <c r="CJ51" i="33"/>
  <c r="FW51" i="33"/>
  <c r="BW51" i="33"/>
  <c r="LJ51" i="33"/>
  <c r="B51" i="39"/>
  <c r="K63" i="38"/>
  <c r="K57" i="38"/>
  <c r="K49" i="38"/>
  <c r="CY49" i="33"/>
  <c r="DL49" i="33"/>
  <c r="FY49" i="33"/>
  <c r="AL49" i="33"/>
  <c r="Y49" i="33"/>
  <c r="BY49" i="33"/>
  <c r="EY49" i="33"/>
  <c r="HY49" i="33"/>
  <c r="GL49" i="33"/>
  <c r="FL49" i="33"/>
  <c r="IL49" i="33"/>
  <c r="GY49" i="33"/>
  <c r="D49" i="33"/>
  <c r="JL49" i="33"/>
  <c r="EL49" i="33"/>
  <c r="CL49" i="33"/>
  <c r="JY49" i="33"/>
  <c r="IY49" i="33"/>
  <c r="LY49" i="33"/>
  <c r="AY49" i="33"/>
  <c r="L49" i="33"/>
  <c r="DY49" i="33"/>
  <c r="LL49" i="33"/>
  <c r="KL49" i="33"/>
  <c r="KY49" i="33"/>
  <c r="HL49" i="33"/>
  <c r="BL49" i="33"/>
  <c r="D49" i="39"/>
  <c r="F63" i="38"/>
  <c r="H50" i="38"/>
  <c r="H58" i="38"/>
  <c r="H47" i="38"/>
  <c r="N45" i="22"/>
  <c r="I44" i="22" s="1"/>
  <c r="H55" i="38"/>
  <c r="AD21" i="35"/>
  <c r="AB21" i="35"/>
  <c r="AC21" i="35"/>
  <c r="AD11" i="11"/>
  <c r="L21" i="35" s="1"/>
  <c r="V21" i="35"/>
  <c r="AD14" i="11"/>
  <c r="L24" i="35" s="1"/>
  <c r="AD13" i="11"/>
  <c r="L23" i="35" s="1"/>
  <c r="B48" i="39"/>
  <c r="HW48" i="33"/>
  <c r="IW48" i="33"/>
  <c r="CJ48" i="33"/>
  <c r="LJ48" i="33"/>
  <c r="EW48" i="33"/>
  <c r="CW48" i="33"/>
  <c r="EJ48" i="33"/>
  <c r="DJ48" i="33"/>
  <c r="LW48" i="33"/>
  <c r="HJ48" i="33"/>
  <c r="JW48" i="33"/>
  <c r="AW48" i="33"/>
  <c r="GW48" i="33"/>
  <c r="W48" i="33"/>
  <c r="DW48" i="33"/>
  <c r="BJ48" i="33"/>
  <c r="KW48" i="33"/>
  <c r="FW48" i="33"/>
  <c r="J48" i="33"/>
  <c r="GJ48" i="33"/>
  <c r="FJ48" i="33"/>
  <c r="AJ48" i="33"/>
  <c r="KJ48" i="33"/>
  <c r="BW48" i="33"/>
  <c r="B48" i="33"/>
  <c r="JJ48" i="33"/>
  <c r="IJ48" i="33"/>
  <c r="B63" i="38"/>
  <c r="E58" i="38"/>
  <c r="E50" i="38"/>
  <c r="B49" i="38"/>
  <c r="B57" i="38"/>
  <c r="N41" i="22"/>
  <c r="I41" i="22" s="1"/>
  <c r="B47" i="38"/>
  <c r="B55" i="38"/>
  <c r="B58" i="38"/>
  <c r="B50" i="38"/>
  <c r="L6" i="27"/>
  <c r="I6" i="27" s="1"/>
  <c r="B2" i="38" a="1"/>
  <c r="J5" i="38" s="1"/>
  <c r="AD14" i="13"/>
  <c r="L40" i="35" s="1"/>
  <c r="AD31" i="35"/>
  <c r="AC38" i="35"/>
  <c r="AB29" i="35"/>
  <c r="V29" i="35"/>
  <c r="AD5" i="35"/>
  <c r="AA29" i="35"/>
  <c r="AD29" i="35"/>
  <c r="AA5" i="35"/>
  <c r="AB5" i="35"/>
  <c r="AB9" i="35" s="1"/>
  <c r="AC5" i="35"/>
  <c r="L9" i="27"/>
  <c r="I9" i="27" s="1"/>
  <c r="AD11" i="12"/>
  <c r="L29" i="35" s="1"/>
  <c r="AD13" i="14"/>
  <c r="L47" i="35" s="1"/>
  <c r="AA45" i="35"/>
  <c r="AD11" i="8"/>
  <c r="L5" i="35" s="1"/>
  <c r="AC47" i="35"/>
  <c r="AB38" i="35"/>
  <c r="V38" i="35"/>
  <c r="AD38" i="35"/>
  <c r="AC45" i="35"/>
  <c r="AD47" i="35"/>
  <c r="AA47" i="35"/>
  <c r="AB47" i="35"/>
  <c r="AD14" i="10"/>
  <c r="L16" i="35" s="1"/>
  <c r="V6" i="35"/>
  <c r="V32" i="35"/>
  <c r="AD45" i="35"/>
  <c r="AB45" i="35"/>
  <c r="AA31" i="35"/>
  <c r="AC31" i="35"/>
  <c r="AC33" i="35" s="1"/>
  <c r="V31" i="35"/>
  <c r="L7" i="27"/>
  <c r="I7" i="27" s="1"/>
  <c r="AD12" i="13"/>
  <c r="L38" i="35" s="1"/>
  <c r="M5" i="27"/>
  <c r="I5" i="27" s="1"/>
  <c r="AD32" i="35"/>
  <c r="AA32" i="35"/>
  <c r="AB32" i="35"/>
  <c r="AD13" i="12"/>
  <c r="L31" i="35" s="1"/>
  <c r="AD12" i="8"/>
  <c r="L6" i="35" s="1"/>
  <c r="AD8" i="35"/>
  <c r="AD7" i="35"/>
  <c r="AD13" i="10"/>
  <c r="L15" i="35" s="1"/>
  <c r="AC46" i="35"/>
  <c r="AC6" i="35"/>
  <c r="AD6" i="35"/>
  <c r="AD14" i="8"/>
  <c r="L8" i="35" s="1"/>
  <c r="M8" i="27"/>
  <c r="I8" i="27" s="1"/>
  <c r="AA6" i="35"/>
  <c r="AD13" i="13"/>
  <c r="L39" i="35" s="1"/>
  <c r="V15" i="35"/>
  <c r="AA15" i="35"/>
  <c r="AC15" i="35"/>
  <c r="AB15" i="35"/>
  <c r="AC8" i="35"/>
  <c r="AA8" i="35"/>
  <c r="AC7" i="35"/>
  <c r="AD46" i="35"/>
  <c r="AB46" i="35"/>
  <c r="AA46" i="35"/>
  <c r="AD12" i="14"/>
  <c r="L46" i="35" s="1"/>
  <c r="V48" i="35"/>
  <c r="AA39" i="35"/>
  <c r="AA41" i="35" s="1"/>
  <c r="AD14" i="14"/>
  <c r="L48" i="35" s="1"/>
  <c r="V7" i="35"/>
  <c r="AA7" i="35"/>
  <c r="D4" i="16"/>
  <c r="AD39" i="35"/>
  <c r="AB39" i="35"/>
  <c r="AD13" i="8"/>
  <c r="L7" i="35" s="1"/>
  <c r="AC39" i="35"/>
  <c r="AA48" i="35"/>
  <c r="AB48" i="35"/>
  <c r="AC48" i="35"/>
  <c r="L4" i="27"/>
  <c r="I4" i="27" s="1"/>
  <c r="AD11" i="14"/>
  <c r="L45" i="35" s="1"/>
  <c r="AD14" i="12"/>
  <c r="L32" i="35" s="1"/>
  <c r="F4" i="16"/>
  <c r="E54" i="37"/>
  <c r="X54" i="36"/>
  <c r="Q54" i="36"/>
  <c r="Q64" i="36" s="1"/>
  <c r="D64" i="37"/>
  <c r="AD17" i="35"/>
  <c r="E55" i="39"/>
  <c r="E70" i="37"/>
  <c r="E59" i="39"/>
  <c r="C53" i="39"/>
  <c r="C53" i="33"/>
  <c r="E55" i="33"/>
  <c r="E59" i="33"/>
  <c r="W54" i="36" l="1"/>
  <c r="W64" i="36" s="1"/>
  <c r="AA25" i="35"/>
  <c r="AC25" i="35"/>
  <c r="AA17" i="35"/>
  <c r="AG71" i="39"/>
  <c r="AG70" i="39"/>
  <c r="AB72" i="39" s="1"/>
  <c r="V2" i="39" s="1"/>
  <c r="BG71" i="39"/>
  <c r="BG70" i="39"/>
  <c r="BB72" i="39" s="1"/>
  <c r="AV2" i="39" s="1"/>
  <c r="AB17" i="35"/>
  <c r="AD25" i="35"/>
  <c r="AC17" i="35"/>
  <c r="AB25" i="35"/>
  <c r="D59" i="33"/>
  <c r="D59" i="39"/>
  <c r="Q73" i="38"/>
  <c r="AB33" i="35"/>
  <c r="AB41" i="35"/>
  <c r="H54" i="36"/>
  <c r="D61" i="37"/>
  <c r="R54" i="36"/>
  <c r="E64" i="37"/>
  <c r="LV52" i="33"/>
  <c r="JI52" i="33"/>
  <c r="DI52" i="33"/>
  <c r="LI52" i="33"/>
  <c r="HV52" i="33"/>
  <c r="GV52" i="33"/>
  <c r="AV52" i="33"/>
  <c r="EI52" i="33"/>
  <c r="IV52" i="33"/>
  <c r="BI52" i="33"/>
  <c r="HI52" i="33"/>
  <c r="EV52" i="33"/>
  <c r="FV52" i="33"/>
  <c r="BV52" i="33"/>
  <c r="I52" i="33"/>
  <c r="JV52" i="33"/>
  <c r="KV52" i="33"/>
  <c r="CV52" i="33"/>
  <c r="DV52" i="33"/>
  <c r="AI52" i="33"/>
  <c r="CI52" i="33"/>
  <c r="V52" i="33"/>
  <c r="KI52" i="33"/>
  <c r="GI52" i="33"/>
  <c r="II52" i="33"/>
  <c r="FI52" i="33"/>
  <c r="E60" i="37"/>
  <c r="L54" i="36"/>
  <c r="LV51" i="33"/>
  <c r="AV51" i="33"/>
  <c r="KV51" i="33"/>
  <c r="CV51" i="33"/>
  <c r="DI51" i="33"/>
  <c r="HI51" i="33"/>
  <c r="IV51" i="33"/>
  <c r="BV51" i="33"/>
  <c r="FV51" i="33"/>
  <c r="EI51" i="33"/>
  <c r="V51" i="33"/>
  <c r="GV51" i="33"/>
  <c r="AI51" i="33"/>
  <c r="II51" i="33"/>
  <c r="KI51" i="33"/>
  <c r="BI51" i="33"/>
  <c r="CI51" i="33"/>
  <c r="DV51" i="33"/>
  <c r="JV51" i="33"/>
  <c r="HV51" i="33"/>
  <c r="FI51" i="33"/>
  <c r="I51" i="33"/>
  <c r="EV51" i="33"/>
  <c r="JI51" i="33"/>
  <c r="GI51" i="33"/>
  <c r="LI51" i="33"/>
  <c r="KK49" i="33"/>
  <c r="JX49" i="33"/>
  <c r="JK49" i="33"/>
  <c r="BX49" i="33"/>
  <c r="IX49" i="33"/>
  <c r="LX49" i="33"/>
  <c r="DX49" i="33"/>
  <c r="IK49" i="33"/>
  <c r="HK49" i="33"/>
  <c r="LK49" i="33"/>
  <c r="EK49" i="33"/>
  <c r="DK49" i="33"/>
  <c r="GK49" i="33"/>
  <c r="GX49" i="33"/>
  <c r="AX49" i="33"/>
  <c r="CK49" i="33"/>
  <c r="CX49" i="33"/>
  <c r="FX49" i="33"/>
  <c r="K49" i="33"/>
  <c r="HX49" i="33"/>
  <c r="BK49" i="33"/>
  <c r="FK49" i="33"/>
  <c r="X49" i="33"/>
  <c r="AK49" i="33"/>
  <c r="KX49" i="33"/>
  <c r="EX49" i="33"/>
  <c r="T54" i="36"/>
  <c r="D57" i="37"/>
  <c r="KI48" i="33"/>
  <c r="EI48" i="33"/>
  <c r="V48" i="33"/>
  <c r="LI48" i="33"/>
  <c r="BI48" i="33"/>
  <c r="AI48" i="33"/>
  <c r="GV48" i="33"/>
  <c r="HI48" i="33"/>
  <c r="CI48" i="33"/>
  <c r="KV48" i="33"/>
  <c r="CV48" i="33"/>
  <c r="IV48" i="33"/>
  <c r="JV48" i="33"/>
  <c r="GI48" i="33"/>
  <c r="DI48" i="33"/>
  <c r="AV48" i="33"/>
  <c r="FV48" i="33"/>
  <c r="BV48" i="33"/>
  <c r="II48" i="33"/>
  <c r="EV48" i="33"/>
  <c r="FI48" i="33"/>
  <c r="I48" i="33"/>
  <c r="JI48" i="33"/>
  <c r="DV48" i="33"/>
  <c r="HV48" i="33"/>
  <c r="LV48" i="33"/>
  <c r="E54" i="36"/>
  <c r="E64" i="36" s="1"/>
  <c r="F74" i="36" s="1"/>
  <c r="L84" i="36" s="1"/>
  <c r="R84" i="36" s="1"/>
  <c r="J104" i="38" s="1"/>
  <c r="D55" i="37"/>
  <c r="R6" i="38"/>
  <c r="F4" i="38"/>
  <c r="R3" i="38"/>
  <c r="H4" i="38"/>
  <c r="D6" i="38"/>
  <c r="B2" i="38"/>
  <c r="I3" i="38"/>
  <c r="P3" i="38"/>
  <c r="F3" i="38"/>
  <c r="D5" i="38"/>
  <c r="O6" i="38"/>
  <c r="N6" i="38"/>
  <c r="B5" i="38"/>
  <c r="F5" i="38"/>
  <c r="E4" i="38"/>
  <c r="H5" i="38"/>
  <c r="G4" i="38"/>
  <c r="J3" i="38"/>
  <c r="D4" i="38"/>
  <c r="F2" i="38"/>
  <c r="Q6" i="38"/>
  <c r="I4" i="38"/>
  <c r="E6" i="38"/>
  <c r="Q3" i="38"/>
  <c r="K4" i="38"/>
  <c r="E3" i="38"/>
  <c r="E2" i="38"/>
  <c r="P4" i="38"/>
  <c r="P2" i="38"/>
  <c r="D2" i="38"/>
  <c r="O5" i="38"/>
  <c r="O4" i="38"/>
  <c r="B4" i="38"/>
  <c r="E5" i="38"/>
  <c r="O3" i="38"/>
  <c r="K6" i="38"/>
  <c r="M2" i="38"/>
  <c r="G3" i="38"/>
  <c r="D3" i="38"/>
  <c r="I2" i="38"/>
  <c r="O2" i="38"/>
  <c r="L3" i="38"/>
  <c r="I6" i="38"/>
  <c r="L4" i="38"/>
  <c r="C3" i="38"/>
  <c r="F6" i="38"/>
  <c r="N3" i="38"/>
  <c r="C2" i="38"/>
  <c r="G5" i="38"/>
  <c r="G2" i="38"/>
  <c r="N2" i="38"/>
  <c r="G6" i="38"/>
  <c r="C6" i="38"/>
  <c r="C5" i="38"/>
  <c r="R5" i="38"/>
  <c r="L6" i="38"/>
  <c r="C4" i="38"/>
  <c r="H3" i="38"/>
  <c r="P6" i="38"/>
  <c r="Q2" i="38"/>
  <c r="K2" i="38"/>
  <c r="L2" i="38"/>
  <c r="J2" i="38"/>
  <c r="R4" i="38"/>
  <c r="K5" i="38"/>
  <c r="B6" i="38"/>
  <c r="L5" i="38"/>
  <c r="N5" i="38"/>
  <c r="H6" i="38"/>
  <c r="P5" i="38"/>
  <c r="M3" i="38"/>
  <c r="J6" i="38"/>
  <c r="H2" i="38"/>
  <c r="M4" i="38"/>
  <c r="B3" i="38"/>
  <c r="N4" i="38"/>
  <c r="I5" i="38"/>
  <c r="Q4" i="38"/>
  <c r="K3" i="38"/>
  <c r="Q5" i="38"/>
  <c r="M6" i="38"/>
  <c r="J4" i="38"/>
  <c r="M5" i="38"/>
  <c r="R2" i="38"/>
  <c r="AC41" i="35"/>
  <c r="AD33" i="35"/>
  <c r="AA33" i="35"/>
  <c r="AD41" i="35"/>
  <c r="AD49" i="35"/>
  <c r="AC49" i="35"/>
  <c r="AA49" i="35"/>
  <c r="AD9" i="35"/>
  <c r="AC9" i="35"/>
  <c r="AA9" i="35"/>
  <c r="AB49" i="35"/>
  <c r="I14" i="27"/>
  <c r="E14" i="27" s="1"/>
  <c r="EY55" i="33"/>
  <c r="KL55" i="33"/>
  <c r="HL55" i="33"/>
  <c r="LY55" i="33"/>
  <c r="BL55" i="33"/>
  <c r="JL55" i="33"/>
  <c r="IY55" i="33"/>
  <c r="D55" i="33"/>
  <c r="JY55" i="33"/>
  <c r="Y55" i="33"/>
  <c r="AL55" i="33"/>
  <c r="CY55" i="33"/>
  <c r="FL55" i="33"/>
  <c r="DL55" i="33"/>
  <c r="GY55" i="33"/>
  <c r="GL55" i="33"/>
  <c r="EL55" i="33"/>
  <c r="CL55" i="33"/>
  <c r="DY55" i="33"/>
  <c r="FY55" i="33"/>
  <c r="BY55" i="33"/>
  <c r="IL55" i="33"/>
  <c r="AY55" i="33"/>
  <c r="HY55" i="33"/>
  <c r="KY55" i="33"/>
  <c r="L55" i="33"/>
  <c r="LL55" i="33"/>
  <c r="D55" i="39"/>
  <c r="B53" i="39"/>
  <c r="BW53" i="33"/>
  <c r="AJ53" i="33"/>
  <c r="J53" i="33"/>
  <c r="IW53" i="33"/>
  <c r="KW53" i="33"/>
  <c r="HJ53" i="33"/>
  <c r="FJ53" i="33"/>
  <c r="IJ53" i="33"/>
  <c r="DJ53" i="33"/>
  <c r="BJ53" i="33"/>
  <c r="EJ53" i="33"/>
  <c r="W53" i="33"/>
  <c r="GJ53" i="33"/>
  <c r="B53" i="33"/>
  <c r="JW53" i="33"/>
  <c r="LW53" i="33"/>
  <c r="LJ53" i="33"/>
  <c r="KJ53" i="33"/>
  <c r="GW53" i="33"/>
  <c r="JJ53" i="33"/>
  <c r="EW53" i="33"/>
  <c r="HW53" i="33"/>
  <c r="CW53" i="33"/>
  <c r="FW53" i="33"/>
  <c r="AW53" i="33"/>
  <c r="DW53" i="33"/>
  <c r="CJ53" i="33"/>
  <c r="I12" i="27"/>
  <c r="G4" i="16"/>
  <c r="G7" i="16"/>
  <c r="G8" i="16"/>
  <c r="G6" i="16"/>
  <c r="G9" i="16"/>
  <c r="G5" i="16"/>
  <c r="X63" i="38"/>
  <c r="I13" i="27"/>
  <c r="I11" i="27"/>
  <c r="I15" i="27"/>
  <c r="I16" i="27"/>
  <c r="W63" i="38"/>
  <c r="Q63" i="38"/>
  <c r="C55" i="33"/>
  <c r="C55" i="39"/>
  <c r="C65" i="33"/>
  <c r="C50" i="39"/>
  <c r="I5" i="32"/>
  <c r="E57" i="39"/>
  <c r="D74" i="37"/>
  <c r="E51" i="33"/>
  <c r="C54" i="33"/>
  <c r="E67" i="37"/>
  <c r="C49" i="39"/>
  <c r="C49" i="33"/>
  <c r="E53" i="33"/>
  <c r="D78" i="37"/>
  <c r="E60" i="39"/>
  <c r="C62" i="33"/>
  <c r="E57" i="33"/>
  <c r="C65" i="39"/>
  <c r="E51" i="39"/>
  <c r="E71" i="37"/>
  <c r="C54" i="39"/>
  <c r="E53" i="39"/>
  <c r="E60" i="33"/>
  <c r="C50" i="33"/>
  <c r="C62" i="39"/>
  <c r="B55" i="39" l="1"/>
  <c r="CJ55" i="33"/>
  <c r="GW55" i="33"/>
  <c r="EJ55" i="33"/>
  <c r="EW55" i="33"/>
  <c r="IJ55" i="33"/>
  <c r="FW55" i="33"/>
  <c r="KW55" i="33"/>
  <c r="GJ55" i="33"/>
  <c r="FJ55" i="33"/>
  <c r="IW55" i="33"/>
  <c r="DJ55" i="33"/>
  <c r="JW55" i="33"/>
  <c r="B55" i="33"/>
  <c r="AI55" i="33" s="1"/>
  <c r="HJ55" i="33"/>
  <c r="W55" i="33"/>
  <c r="BJ55" i="33"/>
  <c r="BW55" i="33"/>
  <c r="LJ55" i="33"/>
  <c r="CW55" i="33"/>
  <c r="AW55" i="33"/>
  <c r="J55" i="33"/>
  <c r="KJ55" i="33"/>
  <c r="JJ55" i="33"/>
  <c r="AJ55" i="33"/>
  <c r="DW55" i="33"/>
  <c r="HW55" i="33"/>
  <c r="LW55" i="33"/>
  <c r="AE25" i="35" a="1"/>
  <c r="AE25" i="35" s="1"/>
  <c r="T21" i="35" s="1"/>
  <c r="AE17" i="35" a="1"/>
  <c r="AE17" i="35" s="1"/>
  <c r="AF21" i="35" a="1"/>
  <c r="AH21" i="35" s="1"/>
  <c r="AF13" i="35" a="1"/>
  <c r="AF15" i="35" s="1"/>
  <c r="B65" i="33"/>
  <c r="B65" i="39"/>
  <c r="L93" i="38"/>
  <c r="B62" i="33"/>
  <c r="B62" i="39"/>
  <c r="F83" i="38"/>
  <c r="D60" i="33"/>
  <c r="D60" i="39"/>
  <c r="W73" i="38"/>
  <c r="D57" i="33"/>
  <c r="D57" i="39"/>
  <c r="E73" i="38"/>
  <c r="AY53" i="33"/>
  <c r="Y53" i="33"/>
  <c r="KY53" i="33"/>
  <c r="LY53" i="33"/>
  <c r="JL53" i="33"/>
  <c r="GY53" i="33"/>
  <c r="L53" i="33"/>
  <c r="FY53" i="33"/>
  <c r="IL53" i="33"/>
  <c r="HL53" i="33"/>
  <c r="JY53" i="33"/>
  <c r="EL53" i="33"/>
  <c r="EY53" i="33"/>
  <c r="BL53" i="33"/>
  <c r="HY53" i="33"/>
  <c r="GL53" i="33"/>
  <c r="CY53" i="33"/>
  <c r="AL53" i="33"/>
  <c r="KL53" i="33"/>
  <c r="D53" i="33"/>
  <c r="DY53" i="33"/>
  <c r="IY53" i="33"/>
  <c r="CL53" i="33"/>
  <c r="BY53" i="33"/>
  <c r="DL53" i="33"/>
  <c r="LL53" i="33"/>
  <c r="FL53" i="33"/>
  <c r="D53" i="39"/>
  <c r="B50" i="39"/>
  <c r="CJ50" i="33"/>
  <c r="HW50" i="33"/>
  <c r="BW50" i="33"/>
  <c r="JJ50" i="33"/>
  <c r="FJ50" i="33"/>
  <c r="HJ50" i="33"/>
  <c r="BJ50" i="33"/>
  <c r="J50" i="33"/>
  <c r="AJ50" i="33"/>
  <c r="LJ50" i="33"/>
  <c r="B50" i="33"/>
  <c r="JW50" i="33"/>
  <c r="DJ50" i="33"/>
  <c r="IJ50" i="33"/>
  <c r="GW50" i="33"/>
  <c r="DW50" i="33"/>
  <c r="W50" i="33"/>
  <c r="EJ50" i="33"/>
  <c r="CW50" i="33"/>
  <c r="KW50" i="33"/>
  <c r="LW50" i="33"/>
  <c r="AW50" i="33"/>
  <c r="FW50" i="33"/>
  <c r="EW50" i="33"/>
  <c r="GJ50" i="33"/>
  <c r="KJ50" i="33"/>
  <c r="IW50" i="33"/>
  <c r="R63" i="38"/>
  <c r="H63" i="38"/>
  <c r="D51" i="39"/>
  <c r="AY51" i="33"/>
  <c r="IL51" i="33"/>
  <c r="JY51" i="33"/>
  <c r="JL51" i="33"/>
  <c r="BY51" i="33"/>
  <c r="HY51" i="33"/>
  <c r="LY51" i="33"/>
  <c r="DL51" i="33"/>
  <c r="L51" i="33"/>
  <c r="FY51" i="33"/>
  <c r="CY51" i="33"/>
  <c r="DY51" i="33"/>
  <c r="EY51" i="33"/>
  <c r="IY51" i="33"/>
  <c r="D51" i="33"/>
  <c r="AL51" i="33"/>
  <c r="FL51" i="33"/>
  <c r="CL51" i="33"/>
  <c r="HL51" i="33"/>
  <c r="BL51" i="33"/>
  <c r="KY51" i="33"/>
  <c r="LL51" i="33"/>
  <c r="Y51" i="33"/>
  <c r="KL51" i="33"/>
  <c r="GL51" i="33"/>
  <c r="EL51" i="33"/>
  <c r="GY51" i="33"/>
  <c r="H8" i="16"/>
  <c r="L63" i="38"/>
  <c r="H6" i="16"/>
  <c r="H7" i="16"/>
  <c r="B54" i="39"/>
  <c r="DJ54" i="33"/>
  <c r="BW54" i="33"/>
  <c r="AW54" i="33"/>
  <c r="EW54" i="33"/>
  <c r="KW54" i="33"/>
  <c r="LJ54" i="33"/>
  <c r="FW54" i="33"/>
  <c r="LW54" i="33"/>
  <c r="DW54" i="33"/>
  <c r="BJ54" i="33"/>
  <c r="JJ54" i="33"/>
  <c r="JW54" i="33"/>
  <c r="B54" i="33"/>
  <c r="KJ54" i="33"/>
  <c r="GW54" i="33"/>
  <c r="IJ54" i="33"/>
  <c r="EJ54" i="33"/>
  <c r="GJ54" i="33"/>
  <c r="HW54" i="33"/>
  <c r="AJ54" i="33"/>
  <c r="W54" i="33"/>
  <c r="HJ54" i="33"/>
  <c r="IW54" i="33"/>
  <c r="CJ54" i="33"/>
  <c r="J54" i="33"/>
  <c r="CW54" i="33"/>
  <c r="FJ54" i="33"/>
  <c r="T63" i="38"/>
  <c r="H4" i="16"/>
  <c r="H5" i="16"/>
  <c r="B49" i="39"/>
  <c r="FW49" i="33"/>
  <c r="BJ49" i="33"/>
  <c r="CJ49" i="33"/>
  <c r="GW49" i="33"/>
  <c r="AJ49" i="33"/>
  <c r="DJ49" i="33"/>
  <c r="KW49" i="33"/>
  <c r="CW49" i="33"/>
  <c r="LW49" i="33"/>
  <c r="LJ49" i="33"/>
  <c r="GJ49" i="33"/>
  <c r="EJ49" i="33"/>
  <c r="FJ49" i="33"/>
  <c r="JJ49" i="33"/>
  <c r="KJ49" i="33"/>
  <c r="BW49" i="33"/>
  <c r="W49" i="33"/>
  <c r="HW49" i="33"/>
  <c r="EW49" i="33"/>
  <c r="IJ49" i="33"/>
  <c r="AW49" i="33"/>
  <c r="DW49" i="33"/>
  <c r="JW49" i="33"/>
  <c r="HJ49" i="33"/>
  <c r="B49" i="33"/>
  <c r="J49" i="33"/>
  <c r="IW49" i="33"/>
  <c r="E63" i="38"/>
  <c r="AF37" i="35" a="1"/>
  <c r="AG39" i="35" s="1"/>
  <c r="AF29" i="35" a="1"/>
  <c r="AH31" i="35" s="1"/>
  <c r="AE33" i="35" a="1"/>
  <c r="AE33" i="35" s="1"/>
  <c r="Q29" i="35" s="1"/>
  <c r="AE41" i="35" a="1"/>
  <c r="AE41" i="35" s="1"/>
  <c r="T37" i="35" s="1"/>
  <c r="AF45" i="35" a="1"/>
  <c r="AG45" i="35" s="1"/>
  <c r="AE49" i="35" a="1"/>
  <c r="AE49" i="35" s="1"/>
  <c r="D14" i="27"/>
  <c r="AE9" i="35" a="1"/>
  <c r="AE9" i="35" s="1"/>
  <c r="T5" i="35" s="1"/>
  <c r="AF5" i="35" a="1"/>
  <c r="AI7" i="35" s="1"/>
  <c r="J21" i="27"/>
  <c r="T44" i="36" s="1"/>
  <c r="C14" i="27"/>
  <c r="T49" i="36" s="1"/>
  <c r="T50" i="38" s="1"/>
  <c r="F14" i="27"/>
  <c r="O14" i="27" s="1"/>
  <c r="J14" i="27"/>
  <c r="V49" i="36" s="1"/>
  <c r="V50" i="38" s="1"/>
  <c r="G14" i="27"/>
  <c r="Q14" i="27" s="1"/>
  <c r="H14" i="27"/>
  <c r="LX55" i="33"/>
  <c r="IX55" i="33"/>
  <c r="DK55" i="33"/>
  <c r="IK55" i="33"/>
  <c r="KK55" i="33"/>
  <c r="HK55" i="33"/>
  <c r="X55" i="33"/>
  <c r="DX55" i="33"/>
  <c r="FK55" i="33"/>
  <c r="LK55" i="33"/>
  <c r="HX55" i="33"/>
  <c r="FX55" i="33"/>
  <c r="BX55" i="33"/>
  <c r="AK55" i="33"/>
  <c r="CK55" i="33"/>
  <c r="GK55" i="33"/>
  <c r="EX55" i="33"/>
  <c r="EK55" i="33"/>
  <c r="KX55" i="33"/>
  <c r="AX55" i="33"/>
  <c r="JK55" i="33"/>
  <c r="K55" i="33"/>
  <c r="JX55" i="33"/>
  <c r="GX55" i="33"/>
  <c r="CX55" i="33"/>
  <c r="BK55" i="33"/>
  <c r="LV53" i="33"/>
  <c r="GI53" i="33"/>
  <c r="DI53" i="33"/>
  <c r="JV53" i="33"/>
  <c r="BV53" i="33"/>
  <c r="CI53" i="33"/>
  <c r="FI53" i="33"/>
  <c r="I53" i="33"/>
  <c r="KI53" i="33"/>
  <c r="HV53" i="33"/>
  <c r="EV53" i="33"/>
  <c r="AI53" i="33"/>
  <c r="V53" i="33"/>
  <c r="BI53" i="33"/>
  <c r="HI53" i="33"/>
  <c r="AV53" i="33"/>
  <c r="LI53" i="33"/>
  <c r="II53" i="33"/>
  <c r="IV53" i="33"/>
  <c r="FV53" i="33"/>
  <c r="EI53" i="33"/>
  <c r="DV53" i="33"/>
  <c r="JI53" i="33"/>
  <c r="CV53" i="33"/>
  <c r="KV53" i="33"/>
  <c r="GV53" i="33"/>
  <c r="E16" i="27"/>
  <c r="G16" i="27"/>
  <c r="Q16" i="27" s="1"/>
  <c r="H16" i="27"/>
  <c r="J16" i="27"/>
  <c r="Y49" i="36" s="1"/>
  <c r="Y50" i="38" s="1"/>
  <c r="D16" i="27"/>
  <c r="C16" i="27"/>
  <c r="W49" i="36" s="1"/>
  <c r="W50" i="38" s="1"/>
  <c r="F16" i="27"/>
  <c r="O16" i="27" s="1"/>
  <c r="E13" i="27"/>
  <c r="D13" i="27"/>
  <c r="H13" i="27"/>
  <c r="C13" i="27"/>
  <c r="T48" i="36" s="1"/>
  <c r="G13" i="27"/>
  <c r="Q13" i="27" s="1"/>
  <c r="J13" i="27"/>
  <c r="V48" i="36" s="1"/>
  <c r="F13" i="27"/>
  <c r="O13" i="27" s="1"/>
  <c r="D12" i="27"/>
  <c r="G12" i="27"/>
  <c r="Q12" i="27" s="1"/>
  <c r="J12" i="27"/>
  <c r="V47" i="36" s="1"/>
  <c r="C12" i="27"/>
  <c r="T47" i="36" s="1"/>
  <c r="H12" i="27"/>
  <c r="E12" i="27"/>
  <c r="F12" i="27"/>
  <c r="O12" i="27" s="1"/>
  <c r="G15" i="27"/>
  <c r="Q15" i="27" s="1"/>
  <c r="H15" i="27"/>
  <c r="E15" i="27"/>
  <c r="C15" i="27"/>
  <c r="W48" i="36" s="1"/>
  <c r="W49" i="38" s="1"/>
  <c r="D15" i="27"/>
  <c r="J15" i="27"/>
  <c r="Y48" i="36" s="1"/>
  <c r="Y49" i="38" s="1"/>
  <c r="F15" i="27"/>
  <c r="O15" i="27" s="1"/>
  <c r="J11" i="27"/>
  <c r="V46" i="36" s="1"/>
  <c r="D11" i="27"/>
  <c r="E11" i="27"/>
  <c r="F11" i="27"/>
  <c r="O11" i="27" s="1"/>
  <c r="G11" i="27"/>
  <c r="Q11" i="27" s="1"/>
  <c r="C11" i="27"/>
  <c r="T46" i="36" s="1"/>
  <c r="H11" i="27"/>
  <c r="LV55" i="33" l="1"/>
  <c r="MG55" i="33" s="1"/>
  <c r="GI55" i="33"/>
  <c r="GT55" i="33" s="1"/>
  <c r="EI55" i="33"/>
  <c r="ET55" i="33" s="1"/>
  <c r="JV55" i="33"/>
  <c r="KG55" i="33" s="1"/>
  <c r="DV55" i="33"/>
  <c r="EG55" i="33" s="1"/>
  <c r="I55" i="33"/>
  <c r="T55" i="33" s="1"/>
  <c r="P55" i="33" s="1"/>
  <c r="S55" i="33" s="1"/>
  <c r="KV55" i="33"/>
  <c r="LG55" i="33" s="1"/>
  <c r="AV55" i="33"/>
  <c r="BG55" i="33" s="1"/>
  <c r="FI55" i="33"/>
  <c r="FT55" i="33" s="1"/>
  <c r="DI55" i="33"/>
  <c r="DT55" i="33" s="1"/>
  <c r="KI55" i="33"/>
  <c r="KT55" i="33" s="1"/>
  <c r="II55" i="33"/>
  <c r="IT55" i="33" s="1"/>
  <c r="CV55" i="33"/>
  <c r="DG55" i="33" s="1"/>
  <c r="HI55" i="33"/>
  <c r="HT55" i="33" s="1"/>
  <c r="LI55" i="33"/>
  <c r="LT55" i="33" s="1"/>
  <c r="EV55" i="33"/>
  <c r="FG55" i="33" s="1"/>
  <c r="CI55" i="33"/>
  <c r="CT55" i="33" s="1"/>
  <c r="IV55" i="33"/>
  <c r="JG55" i="33" s="1"/>
  <c r="HV55" i="33"/>
  <c r="IG55" i="33" s="1"/>
  <c r="BI55" i="33"/>
  <c r="BT55" i="33" s="1"/>
  <c r="V55" i="33"/>
  <c r="AG55" i="33" s="1"/>
  <c r="JI55" i="33"/>
  <c r="JT55" i="33" s="1"/>
  <c r="BV55" i="33"/>
  <c r="CG55" i="33" s="1"/>
  <c r="GV55" i="33"/>
  <c r="HG55" i="33" s="1"/>
  <c r="FV55" i="33"/>
  <c r="GG55" i="33" s="1"/>
  <c r="AG22" i="35"/>
  <c r="AF21" i="35"/>
  <c r="P24" i="35" s="1"/>
  <c r="AF22" i="35"/>
  <c r="P23" i="35" s="1"/>
  <c r="B11" i="35"/>
  <c r="AH22" i="35"/>
  <c r="R23" i="35" s="1"/>
  <c r="AF23" i="35"/>
  <c r="P22" i="35" s="1"/>
  <c r="AG23" i="35"/>
  <c r="Q22" i="35" s="1"/>
  <c r="AI21" i="35"/>
  <c r="T24" i="35" s="1"/>
  <c r="AG21" i="35"/>
  <c r="Q24" i="35" s="1"/>
  <c r="AI23" i="35"/>
  <c r="T22" i="35" s="1"/>
  <c r="AI22" i="35"/>
  <c r="T23" i="35" s="1"/>
  <c r="AH23" i="35"/>
  <c r="R22" i="35" s="1"/>
  <c r="R21" i="35"/>
  <c r="Q21" i="35"/>
  <c r="P21" i="35"/>
  <c r="Q23" i="35"/>
  <c r="R24" i="35"/>
  <c r="B19" i="35"/>
  <c r="P14" i="35"/>
  <c r="AH13" i="35"/>
  <c r="R16" i="35" s="1"/>
  <c r="AI15" i="35"/>
  <c r="T14" i="35" s="1"/>
  <c r="AH15" i="35"/>
  <c r="R14" i="35" s="1"/>
  <c r="AG15" i="35"/>
  <c r="Q14" i="35" s="1"/>
  <c r="AI14" i="35"/>
  <c r="T15" i="35" s="1"/>
  <c r="AI13" i="35"/>
  <c r="T16" i="35" s="1"/>
  <c r="AH14" i="35"/>
  <c r="R15" i="35" s="1"/>
  <c r="AG13" i="35"/>
  <c r="Q16" i="35" s="1"/>
  <c r="AG14" i="35"/>
  <c r="Q15" i="35" s="1"/>
  <c r="AF14" i="35"/>
  <c r="P15" i="35" s="1"/>
  <c r="AF13" i="35"/>
  <c r="P16" i="35" s="1"/>
  <c r="K67" i="33"/>
  <c r="LX68" i="33"/>
  <c r="IX73" i="33"/>
  <c r="GX68" i="33"/>
  <c r="LK74" i="33"/>
  <c r="GK71" i="33"/>
  <c r="DK67" i="33"/>
  <c r="HK73" i="33"/>
  <c r="IK73" i="33"/>
  <c r="HK70" i="33"/>
  <c r="KK72" i="33"/>
  <c r="CK67" i="33"/>
  <c r="X71" i="33"/>
  <c r="HK66" i="33"/>
  <c r="EX73" i="33"/>
  <c r="EK73" i="33"/>
  <c r="AX74" i="33"/>
  <c r="HX72" i="33"/>
  <c r="KX73" i="33"/>
  <c r="HX73" i="33"/>
  <c r="AK66" i="33"/>
  <c r="LX72" i="33"/>
  <c r="CK73" i="33"/>
  <c r="DK72" i="33"/>
  <c r="FX72" i="33"/>
  <c r="AK73" i="33"/>
  <c r="BX74" i="33"/>
  <c r="GX71" i="33"/>
  <c r="IX67" i="33"/>
  <c r="JK74" i="33"/>
  <c r="GK70" i="33"/>
  <c r="FX71" i="33"/>
  <c r="FX68" i="33"/>
  <c r="CX72" i="33"/>
  <c r="K72" i="33"/>
  <c r="KK73" i="33"/>
  <c r="EK67" i="33"/>
  <c r="AK71" i="33"/>
  <c r="BK70" i="33"/>
  <c r="X68" i="33"/>
  <c r="JX70" i="33"/>
  <c r="GK66" i="33"/>
  <c r="EK70" i="33"/>
  <c r="GK74" i="33"/>
  <c r="EK72" i="33"/>
  <c r="IX71" i="33"/>
  <c r="X74" i="33"/>
  <c r="EX71" i="33"/>
  <c r="LK66" i="33"/>
  <c r="BK71" i="33"/>
  <c r="HK67" i="33"/>
  <c r="AK70" i="33"/>
  <c r="BX71" i="33"/>
  <c r="K70" i="33"/>
  <c r="IX72" i="33"/>
  <c r="FK70" i="33"/>
  <c r="AX67" i="33"/>
  <c r="KK74" i="33"/>
  <c r="IX66" i="33"/>
  <c r="KK70" i="33"/>
  <c r="FK71" i="33"/>
  <c r="CK68" i="33"/>
  <c r="JK68" i="33"/>
  <c r="KK67" i="33"/>
  <c r="GK72" i="33"/>
  <c r="JK72" i="33"/>
  <c r="EK74" i="33"/>
  <c r="K68" i="33"/>
  <c r="GX66" i="33"/>
  <c r="LK67" i="33"/>
  <c r="IK72" i="33"/>
  <c r="IK68" i="33"/>
  <c r="CK66" i="33"/>
  <c r="JX71" i="33"/>
  <c r="KK66" i="33"/>
  <c r="GX72" i="33"/>
  <c r="K71" i="33"/>
  <c r="K66" i="33"/>
  <c r="LX67" i="33"/>
  <c r="JK73" i="33"/>
  <c r="AK74" i="33"/>
  <c r="AK67" i="33"/>
  <c r="K74" i="33"/>
  <c r="AX73" i="33"/>
  <c r="LK73" i="33"/>
  <c r="JX74" i="33"/>
  <c r="DX67" i="33"/>
  <c r="FX66" i="33"/>
  <c r="LX73" i="33"/>
  <c r="BX68" i="33"/>
  <c r="LK70" i="33"/>
  <c r="X70" i="33"/>
  <c r="DX74" i="33"/>
  <c r="BX67" i="33"/>
  <c r="BK73" i="33"/>
  <c r="CX71" i="33"/>
  <c r="HK72" i="33"/>
  <c r="JK70" i="33"/>
  <c r="BK67" i="33"/>
  <c r="GK73" i="33"/>
  <c r="HK71" i="33"/>
  <c r="JX73" i="33"/>
  <c r="KX71" i="33"/>
  <c r="KX74" i="33"/>
  <c r="LK71" i="33"/>
  <c r="JK67" i="33"/>
  <c r="X73" i="33"/>
  <c r="EK68" i="33"/>
  <c r="EX68" i="33"/>
  <c r="CK71" i="33"/>
  <c r="IX74" i="33"/>
  <c r="FK68" i="33"/>
  <c r="GX74" i="33"/>
  <c r="HX71" i="33"/>
  <c r="DK66" i="33"/>
  <c r="AX70" i="33"/>
  <c r="AX66" i="33"/>
  <c r="CX66" i="33"/>
  <c r="FK72" i="33"/>
  <c r="FX74" i="33"/>
  <c r="BK68" i="33"/>
  <c r="CX73" i="33"/>
  <c r="KX67" i="33"/>
  <c r="BK74" i="33"/>
  <c r="BX70" i="33"/>
  <c r="KK71" i="33"/>
  <c r="GK67" i="33"/>
  <c r="JX66" i="33"/>
  <c r="KX66" i="33"/>
  <c r="DK73" i="33"/>
  <c r="GX67" i="33"/>
  <c r="LX74" i="33"/>
  <c r="EX72" i="33"/>
  <c r="BX66" i="33"/>
  <c r="HX68" i="33"/>
  <c r="X67" i="33"/>
  <c r="EK66" i="33"/>
  <c r="FK67" i="33"/>
  <c r="IK67" i="33"/>
  <c r="GX73" i="33"/>
  <c r="GK68" i="33"/>
  <c r="K73" i="33"/>
  <c r="BK66" i="33"/>
  <c r="DX73" i="33"/>
  <c r="LX66" i="33"/>
  <c r="LK68" i="33"/>
  <c r="HX70" i="33"/>
  <c r="JX67" i="33"/>
  <c r="FK73" i="33"/>
  <c r="HK74" i="33"/>
  <c r="FX70" i="33"/>
  <c r="DX72" i="33"/>
  <c r="KX70" i="33"/>
  <c r="JK66" i="33"/>
  <c r="BX72" i="33"/>
  <c r="DX70" i="33"/>
  <c r="KX72" i="33"/>
  <c r="BX73" i="33"/>
  <c r="CX68" i="33"/>
  <c r="IK66" i="33"/>
  <c r="X66" i="33"/>
  <c r="CK70" i="33"/>
  <c r="IX70" i="33"/>
  <c r="IK70" i="33"/>
  <c r="AX71" i="33"/>
  <c r="CX67" i="33"/>
  <c r="EK71" i="33"/>
  <c r="AX72" i="33"/>
  <c r="JX68" i="33"/>
  <c r="LK72" i="33"/>
  <c r="DK70" i="33"/>
  <c r="EX67" i="33"/>
  <c r="DK74" i="33"/>
  <c r="EX74" i="33"/>
  <c r="X72" i="33"/>
  <c r="GX70" i="33"/>
  <c r="FX67" i="33"/>
  <c r="AK68" i="33"/>
  <c r="IK71" i="33"/>
  <c r="EX66" i="33"/>
  <c r="AX68" i="33"/>
  <c r="FX73" i="33"/>
  <c r="CX74" i="33"/>
  <c r="CX70" i="33"/>
  <c r="HX74" i="33"/>
  <c r="HX67" i="33"/>
  <c r="LX70" i="33"/>
  <c r="KK68" i="33"/>
  <c r="HK68" i="33"/>
  <c r="CK74" i="33"/>
  <c r="FK74" i="33"/>
  <c r="DK71" i="33"/>
  <c r="DK68" i="33"/>
  <c r="JK71" i="33"/>
  <c r="IK74" i="33"/>
  <c r="AK72" i="33"/>
  <c r="IX68" i="33"/>
  <c r="KX68" i="33"/>
  <c r="DX66" i="33"/>
  <c r="DX68" i="33"/>
  <c r="EX70" i="33"/>
  <c r="FK66" i="33"/>
  <c r="BK72" i="33"/>
  <c r="HX66" i="33"/>
  <c r="DX71" i="33"/>
  <c r="JX72" i="33"/>
  <c r="LX71" i="33"/>
  <c r="CK72" i="33"/>
  <c r="LV50" i="33"/>
  <c r="KI50" i="33"/>
  <c r="DV50" i="33"/>
  <c r="EI50" i="33"/>
  <c r="CI50" i="33"/>
  <c r="BV50" i="33"/>
  <c r="I50" i="33"/>
  <c r="LI50" i="33"/>
  <c r="V50" i="33"/>
  <c r="AV50" i="33"/>
  <c r="KV50" i="33"/>
  <c r="II50" i="33"/>
  <c r="FV50" i="33"/>
  <c r="JV50" i="33"/>
  <c r="BI50" i="33"/>
  <c r="HI50" i="33"/>
  <c r="GI50" i="33"/>
  <c r="HV50" i="33"/>
  <c r="IV50" i="33"/>
  <c r="JI50" i="33"/>
  <c r="EV50" i="33"/>
  <c r="FI50" i="33"/>
  <c r="CV50" i="33"/>
  <c r="AI50" i="33"/>
  <c r="GV50" i="33"/>
  <c r="DI50" i="33"/>
  <c r="GK53" i="33"/>
  <c r="GT53" i="33" s="1"/>
  <c r="LX53" i="33"/>
  <c r="MG53" i="33" s="1"/>
  <c r="IX53" i="33"/>
  <c r="JG53" i="33" s="1"/>
  <c r="AK53" i="33"/>
  <c r="AT53" i="33" s="1"/>
  <c r="EK53" i="33"/>
  <c r="ET53" i="33" s="1"/>
  <c r="IK53" i="33"/>
  <c r="IT53" i="33" s="1"/>
  <c r="DK53" i="33"/>
  <c r="DT53" i="33" s="1"/>
  <c r="HX53" i="33"/>
  <c r="IG53" i="33" s="1"/>
  <c r="KX53" i="33"/>
  <c r="LG53" i="33" s="1"/>
  <c r="HK53" i="33"/>
  <c r="HT53" i="33" s="1"/>
  <c r="DX53" i="33"/>
  <c r="EG53" i="33" s="1"/>
  <c r="JX53" i="33"/>
  <c r="KG53" i="33" s="1"/>
  <c r="CK53" i="33"/>
  <c r="CT53" i="33" s="1"/>
  <c r="FX53" i="33"/>
  <c r="GG53" i="33" s="1"/>
  <c r="BX53" i="33"/>
  <c r="CG53" i="33" s="1"/>
  <c r="FK53" i="33"/>
  <c r="FT53" i="33" s="1"/>
  <c r="GX53" i="33"/>
  <c r="HG53" i="33" s="1"/>
  <c r="BK53" i="33"/>
  <c r="BT53" i="33" s="1"/>
  <c r="X53" i="33"/>
  <c r="AG53" i="33" s="1"/>
  <c r="LK53" i="33"/>
  <c r="LT53" i="33" s="1"/>
  <c r="K53" i="33"/>
  <c r="T53" i="33" s="1"/>
  <c r="EX53" i="33"/>
  <c r="FG53" i="33" s="1"/>
  <c r="CX53" i="33"/>
  <c r="DG53" i="33" s="1"/>
  <c r="AX53" i="33"/>
  <c r="BG53" i="33" s="1"/>
  <c r="KK53" i="33"/>
  <c r="KT53" i="33" s="1"/>
  <c r="JK53" i="33"/>
  <c r="JT53" i="33" s="1"/>
  <c r="AX51" i="33"/>
  <c r="BG51" i="33" s="1"/>
  <c r="HX51" i="33"/>
  <c r="IG51" i="33" s="1"/>
  <c r="GX51" i="33"/>
  <c r="HG51" i="33" s="1"/>
  <c r="FK51" i="33"/>
  <c r="FT51" i="33" s="1"/>
  <c r="IK51" i="33"/>
  <c r="IT51" i="33" s="1"/>
  <c r="KK51" i="33"/>
  <c r="KT51" i="33" s="1"/>
  <c r="LK51" i="33"/>
  <c r="LT51" i="33" s="1"/>
  <c r="DK51" i="33"/>
  <c r="DT51" i="33" s="1"/>
  <c r="HK51" i="33"/>
  <c r="HT51" i="33" s="1"/>
  <c r="JX51" i="33"/>
  <c r="KG51" i="33" s="1"/>
  <c r="JK51" i="33"/>
  <c r="JT51" i="33" s="1"/>
  <c r="CX51" i="33"/>
  <c r="DG51" i="33" s="1"/>
  <c r="KX51" i="33"/>
  <c r="LG51" i="33" s="1"/>
  <c r="CK51" i="33"/>
  <c r="CT51" i="33" s="1"/>
  <c r="K51" i="33"/>
  <c r="T51" i="33" s="1"/>
  <c r="P51" i="33" s="1"/>
  <c r="LX51" i="33"/>
  <c r="MG51" i="33" s="1"/>
  <c r="X51" i="33"/>
  <c r="AG51" i="33" s="1"/>
  <c r="GK51" i="33"/>
  <c r="GT51" i="33" s="1"/>
  <c r="AK51" i="33"/>
  <c r="AT51" i="33" s="1"/>
  <c r="IX51" i="33"/>
  <c r="JG51" i="33" s="1"/>
  <c r="EK51" i="33"/>
  <c r="ET51" i="33" s="1"/>
  <c r="EX51" i="33"/>
  <c r="FG51" i="33" s="1"/>
  <c r="BX51" i="33"/>
  <c r="CG51" i="33" s="1"/>
  <c r="BK51" i="33"/>
  <c r="BT51" i="33" s="1"/>
  <c r="FX51" i="33"/>
  <c r="GG51" i="33" s="1"/>
  <c r="DX51" i="33"/>
  <c r="EG51" i="33" s="1"/>
  <c r="FI54" i="33"/>
  <c r="V54" i="33"/>
  <c r="JI54" i="33"/>
  <c r="IV54" i="33"/>
  <c r="KI54" i="33"/>
  <c r="LV54" i="33"/>
  <c r="BV54" i="33"/>
  <c r="DV54" i="33"/>
  <c r="DI54" i="33"/>
  <c r="HI54" i="33"/>
  <c r="KV54" i="33"/>
  <c r="AV54" i="33"/>
  <c r="LI54" i="33"/>
  <c r="GI54" i="33"/>
  <c r="I54" i="33"/>
  <c r="HV54" i="33"/>
  <c r="CV54" i="33"/>
  <c r="FV54" i="33"/>
  <c r="CI54" i="33"/>
  <c r="EI54" i="33"/>
  <c r="EV54" i="33"/>
  <c r="JV54" i="33"/>
  <c r="GV54" i="33"/>
  <c r="BI54" i="33"/>
  <c r="II54" i="33"/>
  <c r="AI54" i="33"/>
  <c r="H11" i="16"/>
  <c r="J4" i="16" s="1"/>
  <c r="B7" i="36" s="1"/>
  <c r="AF39" i="35"/>
  <c r="P40" i="35" s="1"/>
  <c r="N12" i="27"/>
  <c r="U47" i="36"/>
  <c r="N14" i="27"/>
  <c r="U49" i="36"/>
  <c r="N11" i="27"/>
  <c r="U46" i="36"/>
  <c r="V47" i="38"/>
  <c r="V55" i="38"/>
  <c r="AI38" i="35"/>
  <c r="T39" i="35" s="1"/>
  <c r="N13" i="27"/>
  <c r="U48" i="36"/>
  <c r="N16" i="27"/>
  <c r="X49" i="36"/>
  <c r="X50" i="38" s="1"/>
  <c r="EI49" i="33"/>
  <c r="ET49" i="33" s="1"/>
  <c r="KI49" i="33"/>
  <c r="KT49" i="33" s="1"/>
  <c r="CI49" i="33"/>
  <c r="CT49" i="33" s="1"/>
  <c r="LV49" i="33"/>
  <c r="MG49" i="33" s="1"/>
  <c r="FV49" i="33"/>
  <c r="GG49" i="33" s="1"/>
  <c r="AI49" i="33"/>
  <c r="AT49" i="33" s="1"/>
  <c r="AV49" i="33"/>
  <c r="BG49" i="33" s="1"/>
  <c r="JV49" i="33"/>
  <c r="KG49" i="33" s="1"/>
  <c r="V49" i="33"/>
  <c r="AG49" i="33" s="1"/>
  <c r="BV49" i="33"/>
  <c r="CG49" i="33" s="1"/>
  <c r="BI49" i="33"/>
  <c r="BT49" i="33" s="1"/>
  <c r="I49" i="33"/>
  <c r="T49" i="33" s="1"/>
  <c r="FI49" i="33"/>
  <c r="FT49" i="33" s="1"/>
  <c r="HI49" i="33"/>
  <c r="HT49" i="33" s="1"/>
  <c r="IV49" i="33"/>
  <c r="JG49" i="33" s="1"/>
  <c r="GI49" i="33"/>
  <c r="GT49" i="33" s="1"/>
  <c r="LI49" i="33"/>
  <c r="LT49" i="33" s="1"/>
  <c r="CV49" i="33"/>
  <c r="DG49" i="33" s="1"/>
  <c r="JI49" i="33"/>
  <c r="JT49" i="33" s="1"/>
  <c r="KV49" i="33"/>
  <c r="LG49" i="33" s="1"/>
  <c r="HV49" i="33"/>
  <c r="IG49" i="33" s="1"/>
  <c r="DI49" i="33"/>
  <c r="DT49" i="33" s="1"/>
  <c r="EV49" i="33"/>
  <c r="FG49" i="33" s="1"/>
  <c r="II49" i="33"/>
  <c r="IT49" i="33" s="1"/>
  <c r="DV49" i="33"/>
  <c r="EG49" i="33" s="1"/>
  <c r="GV49" i="33"/>
  <c r="HG49" i="33" s="1"/>
  <c r="N15" i="27"/>
  <c r="X48" i="36"/>
  <c r="X49" i="38" s="1"/>
  <c r="AI39" i="35"/>
  <c r="T40" i="35" s="1"/>
  <c r="AH39" i="35"/>
  <c r="R40" i="35" s="1"/>
  <c r="AI37" i="35"/>
  <c r="T38" i="35" s="1"/>
  <c r="AH38" i="35"/>
  <c r="R39" i="35" s="1"/>
  <c r="AH37" i="35"/>
  <c r="R38" i="35" s="1"/>
  <c r="AF37" i="35"/>
  <c r="P38" i="35" s="1"/>
  <c r="AG38" i="35"/>
  <c r="Q39" i="35" s="1"/>
  <c r="AF38" i="35"/>
  <c r="P39" i="35" s="1"/>
  <c r="AG37" i="35"/>
  <c r="Q38" i="35" s="1"/>
  <c r="AF46" i="35"/>
  <c r="P46" i="35" s="1"/>
  <c r="AH47" i="35"/>
  <c r="AF47" i="35"/>
  <c r="AH46" i="35"/>
  <c r="R46" i="35" s="1"/>
  <c r="AI45" i="35"/>
  <c r="T48" i="35" s="1"/>
  <c r="AI31" i="35"/>
  <c r="T30" i="35" s="1"/>
  <c r="AH30" i="35"/>
  <c r="R31" i="35" s="1"/>
  <c r="AF30" i="35"/>
  <c r="P31" i="35" s="1"/>
  <c r="AI29" i="35"/>
  <c r="T32" i="35" s="1"/>
  <c r="AG29" i="35"/>
  <c r="Q32" i="35" s="1"/>
  <c r="AF31" i="35"/>
  <c r="P30" i="35" s="1"/>
  <c r="AI30" i="35"/>
  <c r="T31" i="35" s="1"/>
  <c r="AH29" i="35"/>
  <c r="R32" i="35" s="1"/>
  <c r="AG31" i="35"/>
  <c r="Q30" i="35" s="1"/>
  <c r="AG30" i="35"/>
  <c r="Q31" i="35" s="1"/>
  <c r="AF29" i="35"/>
  <c r="P32" i="35" s="1"/>
  <c r="AH45" i="35"/>
  <c r="R48" i="35" s="1"/>
  <c r="AF45" i="35"/>
  <c r="AG47" i="35"/>
  <c r="Q47" i="35" s="1"/>
  <c r="AG46" i="35"/>
  <c r="Q46" i="35" s="1"/>
  <c r="Q37" i="35"/>
  <c r="AI46" i="35"/>
  <c r="B43" i="35"/>
  <c r="P37" i="35"/>
  <c r="R47" i="35"/>
  <c r="T45" i="35"/>
  <c r="P47" i="35"/>
  <c r="P48" i="35"/>
  <c r="R45" i="35"/>
  <c r="P45" i="35"/>
  <c r="Q45" i="35"/>
  <c r="B35" i="35"/>
  <c r="B27" i="35"/>
  <c r="R29" i="35"/>
  <c r="P29" i="35"/>
  <c r="R30" i="35"/>
  <c r="T29" i="35"/>
  <c r="R37" i="35"/>
  <c r="Q40" i="35"/>
  <c r="Q48" i="35"/>
  <c r="AI47" i="35"/>
  <c r="T47" i="35" s="1"/>
  <c r="T46" i="35"/>
  <c r="AF7" i="35"/>
  <c r="P7" i="35" s="1"/>
  <c r="AF6" i="35"/>
  <c r="P6" i="35" s="1"/>
  <c r="AI6" i="35"/>
  <c r="T6" i="35" s="1"/>
  <c r="P5" i="35"/>
  <c r="Q5" i="35"/>
  <c r="B3" i="35"/>
  <c r="R5" i="35"/>
  <c r="T7" i="35"/>
  <c r="AG5" i="35"/>
  <c r="Q8" i="35" s="1"/>
  <c r="AH7" i="35"/>
  <c r="R7" i="35" s="1"/>
  <c r="AF5" i="35"/>
  <c r="P8" i="35" s="1"/>
  <c r="AI5" i="35"/>
  <c r="T8" i="35" s="1"/>
  <c r="AG6" i="35"/>
  <c r="Q6" i="35" s="1"/>
  <c r="AH5" i="35"/>
  <c r="R8" i="35" s="1"/>
  <c r="AG7" i="35"/>
  <c r="Q7" i="35" s="1"/>
  <c r="AH6" i="35"/>
  <c r="R6" i="35" s="1"/>
  <c r="T58" i="38"/>
  <c r="V58" i="38"/>
  <c r="AT55" i="33"/>
  <c r="L13" i="27" a="1"/>
  <c r="L13" i="27" s="1"/>
  <c r="L14" i="27" a="1"/>
  <c r="L14" i="27" s="1"/>
  <c r="L12" i="27" a="1"/>
  <c r="L12" i="27" s="1"/>
  <c r="L11" i="27" a="1"/>
  <c r="L11" i="27" s="1"/>
  <c r="T47" i="38"/>
  <c r="T55" i="38"/>
  <c r="T57" i="38"/>
  <c r="T49" i="38"/>
  <c r="V57" i="38"/>
  <c r="V49" i="38"/>
  <c r="T48" i="38"/>
  <c r="T56" i="38"/>
  <c r="V56" i="38"/>
  <c r="V48" i="38"/>
  <c r="T13" i="35" l="1"/>
  <c r="R13" i="35"/>
  <c r="P13" i="35"/>
  <c r="Q13" i="35"/>
  <c r="S51" i="33"/>
  <c r="Q51" i="33"/>
  <c r="R51" i="33" s="1"/>
  <c r="Q55" i="33"/>
  <c r="R55" i="33" s="1"/>
  <c r="M14" i="27"/>
  <c r="M11" i="27"/>
  <c r="M13" i="27"/>
  <c r="M12" i="27"/>
  <c r="J18" i="27" l="1"/>
  <c r="N53" i="22" l="1"/>
  <c r="J43" i="22" s="1"/>
  <c r="N54" i="22"/>
  <c r="J44" i="22" s="1"/>
  <c r="N55" i="22"/>
  <c r="J47" i="22" s="1"/>
  <c r="N56" i="22"/>
  <c r="J45" i="22" s="1"/>
  <c r="W46" i="36"/>
  <c r="W47" i="38" s="1"/>
  <c r="C54" i="36" l="1"/>
  <c r="E58" i="37"/>
  <c r="U54" i="36"/>
  <c r="E57" i="37"/>
  <c r="E61" i="37"/>
  <c r="I54" i="36"/>
  <c r="E63" i="37"/>
  <c r="O54" i="36"/>
  <c r="E52" i="39"/>
  <c r="E48" i="33"/>
  <c r="E54" i="33"/>
  <c r="E50" i="33"/>
  <c r="E54" i="39"/>
  <c r="E48" i="39"/>
  <c r="E52" i="33"/>
  <c r="E50" i="39"/>
  <c r="D52" i="39" l="1"/>
  <c r="EL52" i="33"/>
  <c r="CL52" i="33"/>
  <c r="BL52" i="33"/>
  <c r="FY52" i="33"/>
  <c r="D52" i="33"/>
  <c r="DL52" i="33"/>
  <c r="CY52" i="33"/>
  <c r="IL52" i="33"/>
  <c r="JY52" i="33"/>
  <c r="BY52" i="33"/>
  <c r="HL52" i="33"/>
  <c r="AL52" i="33"/>
  <c r="KL52" i="33"/>
  <c r="DY52" i="33"/>
  <c r="IY52" i="33"/>
  <c r="AY52" i="33"/>
  <c r="GL52" i="33"/>
  <c r="L52" i="33"/>
  <c r="EY52" i="33"/>
  <c r="LY52" i="33"/>
  <c r="KY52" i="33"/>
  <c r="HY52" i="33"/>
  <c r="Y52" i="33"/>
  <c r="FL52" i="33"/>
  <c r="GY52" i="33"/>
  <c r="LL52" i="33"/>
  <c r="JL52" i="33"/>
  <c r="L50" i="33"/>
  <c r="DL50" i="33"/>
  <c r="LL50" i="33"/>
  <c r="KL50" i="33"/>
  <c r="GL50" i="33"/>
  <c r="IY50" i="33"/>
  <c r="AY50" i="33"/>
  <c r="FL50" i="33"/>
  <c r="HY50" i="33"/>
  <c r="D50" i="33"/>
  <c r="FY50" i="33"/>
  <c r="LY50" i="33"/>
  <c r="KY50" i="33"/>
  <c r="JY50" i="33"/>
  <c r="CL50" i="33"/>
  <c r="EY50" i="33"/>
  <c r="EL50" i="33"/>
  <c r="AL50" i="33"/>
  <c r="JL50" i="33"/>
  <c r="BL50" i="33"/>
  <c r="DY50" i="33"/>
  <c r="HL50" i="33"/>
  <c r="BY50" i="33"/>
  <c r="IL50" i="33"/>
  <c r="Y50" i="33"/>
  <c r="CY50" i="33"/>
  <c r="GY50" i="33"/>
  <c r="D50" i="39"/>
  <c r="D48" i="39"/>
  <c r="LL48" i="33"/>
  <c r="IL48" i="33"/>
  <c r="CY48" i="33"/>
  <c r="FL48" i="33"/>
  <c r="GY48" i="33"/>
  <c r="HL48" i="33"/>
  <c r="Y48" i="33"/>
  <c r="BY48" i="33"/>
  <c r="GL48" i="33"/>
  <c r="IY48" i="33"/>
  <c r="AY48" i="33"/>
  <c r="LY48" i="33"/>
  <c r="KY48" i="33"/>
  <c r="JY48" i="33"/>
  <c r="EL48" i="33"/>
  <c r="AL48" i="33"/>
  <c r="DL48" i="33"/>
  <c r="FY48" i="33"/>
  <c r="D48" i="33"/>
  <c r="CL48" i="33"/>
  <c r="EY48" i="33"/>
  <c r="KL48" i="33"/>
  <c r="L48" i="33"/>
  <c r="JL48" i="33"/>
  <c r="BL48" i="33"/>
  <c r="DY48" i="33"/>
  <c r="HY48" i="33"/>
  <c r="D54" i="39"/>
  <c r="CL54" i="33"/>
  <c r="HL54" i="33"/>
  <c r="GL54" i="33"/>
  <c r="JL54" i="33"/>
  <c r="BL54" i="33"/>
  <c r="EY54" i="33"/>
  <c r="LL54" i="33"/>
  <c r="KL54" i="33"/>
  <c r="BY54" i="33"/>
  <c r="Y54" i="33"/>
  <c r="JY54" i="33"/>
  <c r="GY54" i="33"/>
  <c r="FL54" i="33"/>
  <c r="L54" i="33"/>
  <c r="IL54" i="33"/>
  <c r="LY54" i="33"/>
  <c r="KY54" i="33"/>
  <c r="DY54" i="33"/>
  <c r="EL54" i="33"/>
  <c r="IY54" i="33"/>
  <c r="AY54" i="33"/>
  <c r="FY54" i="33"/>
  <c r="AL54" i="33"/>
  <c r="CY54" i="33"/>
  <c r="DL54" i="33"/>
  <c r="HY54" i="33"/>
  <c r="D54" i="33"/>
  <c r="O64" i="36"/>
  <c r="R74" i="36" s="1"/>
  <c r="O63" i="38"/>
  <c r="I64" i="36"/>
  <c r="H74" i="36" s="1"/>
  <c r="I63" i="38"/>
  <c r="C63" i="38"/>
  <c r="U64" i="36"/>
  <c r="T74" i="36" s="1"/>
  <c r="U63" i="38"/>
  <c r="E63" i="39"/>
  <c r="E75" i="37"/>
  <c r="E63" i="33"/>
  <c r="D70" i="37"/>
  <c r="C63" i="39"/>
  <c r="C58" i="33"/>
  <c r="C63" i="33"/>
  <c r="C60" i="39"/>
  <c r="E62" i="33"/>
  <c r="D68" i="37"/>
  <c r="C59" i="39"/>
  <c r="D71" i="37"/>
  <c r="D75" i="37"/>
  <c r="E62" i="39"/>
  <c r="C59" i="33"/>
  <c r="C60" i="33"/>
  <c r="C58" i="39"/>
  <c r="E74" i="37"/>
  <c r="D63" i="33" l="1"/>
  <c r="D63" i="39"/>
  <c r="N84" i="36"/>
  <c r="T83" i="38"/>
  <c r="D62" i="39"/>
  <c r="T62" i="39" s="1"/>
  <c r="T69" i="39" s="1"/>
  <c r="D62" i="33"/>
  <c r="T62" i="33" s="1"/>
  <c r="H83" i="38"/>
  <c r="B63" i="33"/>
  <c r="EG63" i="33"/>
  <c r="IT62" i="33"/>
  <c r="FT63" i="33"/>
  <c r="LG63" i="33"/>
  <c r="FG63" i="33"/>
  <c r="KG62" i="33"/>
  <c r="LG62" i="33"/>
  <c r="ET62" i="33"/>
  <c r="JG62" i="33"/>
  <c r="HG63" i="33"/>
  <c r="IT63" i="33"/>
  <c r="LT63" i="33"/>
  <c r="MG63" i="33"/>
  <c r="AG63" i="33"/>
  <c r="CG62" i="33"/>
  <c r="ET63" i="33"/>
  <c r="CT62" i="33"/>
  <c r="GG62" i="33"/>
  <c r="KT62" i="33"/>
  <c r="LT62" i="33"/>
  <c r="IG62" i="33"/>
  <c r="GG63" i="33"/>
  <c r="MG62" i="33"/>
  <c r="CG63" i="33"/>
  <c r="IG63" i="33"/>
  <c r="HT63" i="33"/>
  <c r="KG63" i="33"/>
  <c r="HT62" i="33"/>
  <c r="BT63" i="33"/>
  <c r="AG62" i="33"/>
  <c r="BT62" i="33"/>
  <c r="JT63" i="33"/>
  <c r="DG63" i="33"/>
  <c r="JT62" i="33"/>
  <c r="DT62" i="33"/>
  <c r="AT62" i="33"/>
  <c r="HG62" i="33"/>
  <c r="JG63" i="33"/>
  <c r="BG62" i="33"/>
  <c r="KT63" i="33"/>
  <c r="FT62" i="33"/>
  <c r="GT63" i="33"/>
  <c r="EG62" i="33"/>
  <c r="DG62" i="33"/>
  <c r="FG62" i="33"/>
  <c r="GT62" i="33"/>
  <c r="BG63" i="33"/>
  <c r="CT63" i="33"/>
  <c r="DT63" i="33"/>
  <c r="AT63" i="33"/>
  <c r="B63" i="39"/>
  <c r="R83" i="38"/>
  <c r="B60" i="33"/>
  <c r="B60" i="39"/>
  <c r="U73" i="38"/>
  <c r="B59" i="33"/>
  <c r="B59" i="39"/>
  <c r="O73" i="38"/>
  <c r="B58" i="33"/>
  <c r="AT60" i="33"/>
  <c r="CG59" i="33"/>
  <c r="KT60" i="33"/>
  <c r="AG58" i="33"/>
  <c r="KT58" i="33"/>
  <c r="KG57" i="33"/>
  <c r="AG60" i="33"/>
  <c r="HG57" i="33"/>
  <c r="AG59" i="33"/>
  <c r="BG58" i="33"/>
  <c r="KT57" i="33"/>
  <c r="CG57" i="33"/>
  <c r="FG57" i="33"/>
  <c r="FG60" i="33"/>
  <c r="IT58" i="33"/>
  <c r="DG59" i="33"/>
  <c r="FT57" i="33"/>
  <c r="CT60" i="33"/>
  <c r="DG60" i="33"/>
  <c r="FT59" i="33"/>
  <c r="BG60" i="33"/>
  <c r="FT60" i="33"/>
  <c r="FT58" i="33"/>
  <c r="DG58" i="33"/>
  <c r="IT59" i="33"/>
  <c r="LT59" i="33"/>
  <c r="IG59" i="33"/>
  <c r="BG57" i="33"/>
  <c r="IG60" i="33"/>
  <c r="IT60" i="33"/>
  <c r="FG58" i="33"/>
  <c r="LG58" i="33"/>
  <c r="IT57" i="33"/>
  <c r="IG58" i="33"/>
  <c r="LG57" i="33"/>
  <c r="FG59" i="33"/>
  <c r="LG59" i="33"/>
  <c r="CT58" i="33"/>
  <c r="LT60" i="33"/>
  <c r="GT57" i="33"/>
  <c r="LT58" i="33"/>
  <c r="LG60" i="33"/>
  <c r="BG59" i="33"/>
  <c r="IG57" i="33"/>
  <c r="CT57" i="33"/>
  <c r="BT60" i="33"/>
  <c r="LT57" i="33"/>
  <c r="CT59" i="33"/>
  <c r="T59" i="33"/>
  <c r="DG57" i="33"/>
  <c r="JT60" i="33"/>
  <c r="DT59" i="33"/>
  <c r="JT59" i="33"/>
  <c r="DT57" i="33"/>
  <c r="DT60" i="33"/>
  <c r="GT59" i="33"/>
  <c r="BT57" i="33"/>
  <c r="GG60" i="33"/>
  <c r="GT58" i="33"/>
  <c r="DT58" i="33"/>
  <c r="JT58" i="33"/>
  <c r="GT60" i="33"/>
  <c r="GG58" i="33"/>
  <c r="BT59" i="33"/>
  <c r="MG59" i="33"/>
  <c r="JG59" i="33"/>
  <c r="GG57" i="33"/>
  <c r="MG60" i="33"/>
  <c r="JG58" i="33"/>
  <c r="JT57" i="33"/>
  <c r="MG57" i="33"/>
  <c r="GG59" i="33"/>
  <c r="MG58" i="33"/>
  <c r="AG57" i="33"/>
  <c r="JG57" i="33"/>
  <c r="HT59" i="33"/>
  <c r="ET59" i="33"/>
  <c r="ET57" i="33"/>
  <c r="BT58" i="33"/>
  <c r="JG60" i="33"/>
  <c r="EG59" i="33"/>
  <c r="CG58" i="33"/>
  <c r="AT59" i="33"/>
  <c r="EG60" i="33"/>
  <c r="AT58" i="33"/>
  <c r="EG58" i="33"/>
  <c r="EG57" i="33"/>
  <c r="AT57" i="33"/>
  <c r="KG59" i="33"/>
  <c r="KT59" i="33"/>
  <c r="HG59" i="33"/>
  <c r="HT58" i="33"/>
  <c r="CG60" i="33"/>
  <c r="HG60" i="33"/>
  <c r="HT60" i="33"/>
  <c r="ET60" i="33"/>
  <c r="KG58" i="33"/>
  <c r="HT57" i="33"/>
  <c r="HG58" i="33"/>
  <c r="KG60" i="33"/>
  <c r="ET58" i="33"/>
  <c r="B58" i="39"/>
  <c r="I73" i="38"/>
  <c r="IK54" i="33"/>
  <c r="IT54" i="33" s="1"/>
  <c r="X54" i="33"/>
  <c r="AG54" i="33" s="1"/>
  <c r="KX54" i="33"/>
  <c r="LG54" i="33" s="1"/>
  <c r="DK54" i="33"/>
  <c r="DT54" i="33" s="1"/>
  <c r="DX54" i="33"/>
  <c r="EG54" i="33" s="1"/>
  <c r="LK54" i="33"/>
  <c r="LT54" i="33" s="1"/>
  <c r="JX54" i="33"/>
  <c r="KG54" i="33" s="1"/>
  <c r="HK54" i="33"/>
  <c r="HT54" i="33" s="1"/>
  <c r="JK54" i="33"/>
  <c r="JT54" i="33" s="1"/>
  <c r="HX54" i="33"/>
  <c r="IG54" i="33" s="1"/>
  <c r="GK54" i="33"/>
  <c r="GT54" i="33" s="1"/>
  <c r="KK54" i="33"/>
  <c r="KT54" i="33" s="1"/>
  <c r="GX54" i="33"/>
  <c r="HG54" i="33" s="1"/>
  <c r="LX54" i="33"/>
  <c r="MG54" i="33" s="1"/>
  <c r="FK54" i="33"/>
  <c r="FT54" i="33" s="1"/>
  <c r="BK54" i="33"/>
  <c r="BT54" i="33" s="1"/>
  <c r="EX54" i="33"/>
  <c r="FG54" i="33" s="1"/>
  <c r="CK54" i="33"/>
  <c r="CT54" i="33" s="1"/>
  <c r="EK54" i="33"/>
  <c r="ET54" i="33" s="1"/>
  <c r="AK54" i="33"/>
  <c r="AT54" i="33" s="1"/>
  <c r="AX54" i="33"/>
  <c r="BG54" i="33" s="1"/>
  <c r="CX54" i="33"/>
  <c r="DG54" i="33" s="1"/>
  <c r="K54" i="33"/>
  <c r="T54" i="33" s="1"/>
  <c r="BX54" i="33"/>
  <c r="CG54" i="33" s="1"/>
  <c r="FX54" i="33"/>
  <c r="GG54" i="33" s="1"/>
  <c r="IX54" i="33"/>
  <c r="JG54" i="33" s="1"/>
  <c r="HX50" i="33"/>
  <c r="IG50" i="33" s="1"/>
  <c r="FX50" i="33"/>
  <c r="GG50" i="33" s="1"/>
  <c r="CK50" i="33"/>
  <c r="CT50" i="33" s="1"/>
  <c r="KK50" i="33"/>
  <c r="KT50" i="33" s="1"/>
  <c r="AX50" i="33"/>
  <c r="BG50" i="33" s="1"/>
  <c r="KX50" i="33"/>
  <c r="LG50" i="33" s="1"/>
  <c r="GX50" i="33"/>
  <c r="HG50" i="33" s="1"/>
  <c r="DX50" i="33"/>
  <c r="EG50" i="33" s="1"/>
  <c r="AK50" i="33"/>
  <c r="AT50" i="33" s="1"/>
  <c r="IK50" i="33"/>
  <c r="IT50" i="33" s="1"/>
  <c r="CX50" i="33"/>
  <c r="DG50" i="33" s="1"/>
  <c r="BX50" i="33"/>
  <c r="CG50" i="33" s="1"/>
  <c r="EX50" i="33"/>
  <c r="FG50" i="33" s="1"/>
  <c r="JX50" i="33"/>
  <c r="KG50" i="33" s="1"/>
  <c r="K50" i="33"/>
  <c r="T50" i="33" s="1"/>
  <c r="LX50" i="33"/>
  <c r="MG50" i="33" s="1"/>
  <c r="LK50" i="33"/>
  <c r="LT50" i="33" s="1"/>
  <c r="HK50" i="33"/>
  <c r="HT50" i="33" s="1"/>
  <c r="X50" i="33"/>
  <c r="AG50" i="33" s="1"/>
  <c r="FK50" i="33"/>
  <c r="FT50" i="33" s="1"/>
  <c r="EK50" i="33"/>
  <c r="ET50" i="33" s="1"/>
  <c r="GK50" i="33"/>
  <c r="GT50" i="33" s="1"/>
  <c r="JK50" i="33"/>
  <c r="JT50" i="33" s="1"/>
  <c r="BK50" i="33"/>
  <c r="BT50" i="33" s="1"/>
  <c r="DK50" i="33"/>
  <c r="DT50" i="33" s="1"/>
  <c r="IX50" i="33"/>
  <c r="JG50" i="33" s="1"/>
  <c r="KX52" i="33"/>
  <c r="LG52" i="33" s="1"/>
  <c r="FX52" i="33"/>
  <c r="GG52" i="33" s="1"/>
  <c r="FK52" i="33"/>
  <c r="FT52" i="33" s="1"/>
  <c r="AX52" i="33"/>
  <c r="BG52" i="33" s="1"/>
  <c r="AK52" i="33"/>
  <c r="AT52" i="33" s="1"/>
  <c r="BX52" i="33"/>
  <c r="CG52" i="33" s="1"/>
  <c r="K52" i="33"/>
  <c r="T52" i="33" s="1"/>
  <c r="EK52" i="33"/>
  <c r="ET52" i="33" s="1"/>
  <c r="JK52" i="33"/>
  <c r="JT52" i="33" s="1"/>
  <c r="GK52" i="33"/>
  <c r="GT52" i="33" s="1"/>
  <c r="DK52" i="33"/>
  <c r="DT52" i="33" s="1"/>
  <c r="EX52" i="33"/>
  <c r="FG52" i="33" s="1"/>
  <c r="X52" i="33"/>
  <c r="AG52" i="33" s="1"/>
  <c r="BK52" i="33"/>
  <c r="BT52" i="33" s="1"/>
  <c r="HX52" i="33"/>
  <c r="IG52" i="33" s="1"/>
  <c r="DX52" i="33"/>
  <c r="EG52" i="33" s="1"/>
  <c r="LK52" i="33"/>
  <c r="LT52" i="33" s="1"/>
  <c r="GX52" i="33"/>
  <c r="HG52" i="33" s="1"/>
  <c r="CX52" i="33"/>
  <c r="DG52" i="33" s="1"/>
  <c r="LX52" i="33"/>
  <c r="MG52" i="33" s="1"/>
  <c r="HK52" i="33"/>
  <c r="HT52" i="33" s="1"/>
  <c r="KK52" i="33"/>
  <c r="KT52" i="33" s="1"/>
  <c r="JX52" i="33"/>
  <c r="KG52" i="33" s="1"/>
  <c r="CK52" i="33"/>
  <c r="CT52" i="33" s="1"/>
  <c r="IX52" i="33"/>
  <c r="JG52" i="33" s="1"/>
  <c r="IK52" i="33"/>
  <c r="IT52" i="33" s="1"/>
  <c r="LX48" i="33"/>
  <c r="MG48" i="33" s="1"/>
  <c r="FX48" i="33"/>
  <c r="GG48" i="33" s="1"/>
  <c r="CK48" i="33"/>
  <c r="CT48" i="33" s="1"/>
  <c r="FK48" i="33"/>
  <c r="FT48" i="33" s="1"/>
  <c r="IK48" i="33"/>
  <c r="IT48" i="33" s="1"/>
  <c r="KK48" i="33"/>
  <c r="KT48" i="33" s="1"/>
  <c r="DX48" i="33"/>
  <c r="EG48" i="33" s="1"/>
  <c r="X48" i="33"/>
  <c r="AG48" i="33" s="1"/>
  <c r="KX48" i="33"/>
  <c r="LG48" i="33" s="1"/>
  <c r="HX48" i="33"/>
  <c r="IG48" i="33" s="1"/>
  <c r="BX48" i="33"/>
  <c r="CG48" i="33" s="1"/>
  <c r="EX48" i="33"/>
  <c r="FG48" i="33" s="1"/>
  <c r="K48" i="33"/>
  <c r="T48" i="33" s="1"/>
  <c r="P48" i="33" s="1"/>
  <c r="S48" i="33" s="1"/>
  <c r="CX48" i="33"/>
  <c r="DG48" i="33" s="1"/>
  <c r="JX48" i="33"/>
  <c r="KG48" i="33" s="1"/>
  <c r="GX48" i="33"/>
  <c r="HG48" i="33" s="1"/>
  <c r="AK48" i="33"/>
  <c r="AT48" i="33" s="1"/>
  <c r="GK48" i="33"/>
  <c r="GT48" i="33" s="1"/>
  <c r="JK48" i="33"/>
  <c r="JT48" i="33" s="1"/>
  <c r="EK48" i="33"/>
  <c r="ET48" i="33" s="1"/>
  <c r="AX48" i="33"/>
  <c r="BG48" i="33" s="1"/>
  <c r="LK48" i="33"/>
  <c r="LT48" i="33" s="1"/>
  <c r="IX48" i="33"/>
  <c r="JG48" i="33" s="1"/>
  <c r="DK48" i="33"/>
  <c r="DT48" i="33" s="1"/>
  <c r="HK48" i="33"/>
  <c r="HT48" i="33" s="1"/>
  <c r="BK48" i="33"/>
  <c r="BT48" i="33" s="1"/>
  <c r="E65" i="39"/>
  <c r="E78" i="37"/>
  <c r="E65" i="33"/>
  <c r="HG65" i="33" l="1"/>
  <c r="JG65" i="33"/>
  <c r="JG67" i="33" s="1"/>
  <c r="IT65" i="33"/>
  <c r="JT65" i="33"/>
  <c r="BT65" i="33"/>
  <c r="FG65" i="33"/>
  <c r="FG67" i="33" s="1"/>
  <c r="MG65" i="33"/>
  <c r="MG67" i="33" s="1"/>
  <c r="D65" i="33"/>
  <c r="KT65" i="33"/>
  <c r="KT67" i="33" s="1"/>
  <c r="CT65" i="33"/>
  <c r="CT67" i="33" s="1"/>
  <c r="CT69" i="33" s="1"/>
  <c r="BG65" i="33"/>
  <c r="IG65" i="33"/>
  <c r="EG65" i="33"/>
  <c r="EG67" i="33" s="1"/>
  <c r="DT65" i="33"/>
  <c r="DT67" i="33" s="1"/>
  <c r="FT65" i="33"/>
  <c r="AT65" i="33"/>
  <c r="AT67" i="33" s="1"/>
  <c r="GG65" i="33"/>
  <c r="GG67" i="33" s="1"/>
  <c r="LT65" i="33"/>
  <c r="HT65" i="33"/>
  <c r="KG65" i="33"/>
  <c r="CG65" i="33"/>
  <c r="CG67" i="33" s="1"/>
  <c r="ET65" i="33"/>
  <c r="ET67" i="33" s="1"/>
  <c r="ET68" i="33" s="1"/>
  <c r="LG65" i="33"/>
  <c r="LG67" i="33" s="1"/>
  <c r="DG65" i="33"/>
  <c r="DG67" i="33" s="1"/>
  <c r="GT65" i="33"/>
  <c r="GT67" i="33" s="1"/>
  <c r="T65" i="33"/>
  <c r="O65" i="33" s="1"/>
  <c r="AG65" i="33"/>
  <c r="AB65" i="33" s="1"/>
  <c r="D65" i="39"/>
  <c r="O67" i="39" s="1"/>
  <c r="O69" i="39" s="1"/>
  <c r="N93" i="38"/>
  <c r="T70" i="39"/>
  <c r="T71" i="39"/>
  <c r="T58" i="33"/>
  <c r="T63" i="33"/>
  <c r="T60" i="33"/>
  <c r="T57" i="33"/>
  <c r="KJ73" i="33"/>
  <c r="IW74" i="33"/>
  <c r="BJ70" i="33"/>
  <c r="EW70" i="33"/>
  <c r="AJ73" i="33"/>
  <c r="HW68" i="33"/>
  <c r="AJ70" i="33"/>
  <c r="GW70" i="33"/>
  <c r="W74" i="33"/>
  <c r="FW70" i="33"/>
  <c r="LJ74" i="33"/>
  <c r="DJ74" i="33"/>
  <c r="EJ70" i="33"/>
  <c r="J74" i="33"/>
  <c r="HW74" i="33"/>
  <c r="J70" i="33"/>
  <c r="CW70" i="33"/>
  <c r="LJ70" i="33"/>
  <c r="GW68" i="33"/>
  <c r="KW73" i="33"/>
  <c r="DW70" i="33"/>
  <c r="JJ73" i="33"/>
  <c r="BW70" i="33"/>
  <c r="KJ74" i="33"/>
  <c r="CJ74" i="33"/>
  <c r="LJ68" i="33"/>
  <c r="KJ70" i="33"/>
  <c r="GW74" i="33"/>
  <c r="JW73" i="33"/>
  <c r="W70" i="33"/>
  <c r="FJ70" i="33"/>
  <c r="FW68" i="33"/>
  <c r="HW73" i="33"/>
  <c r="J73" i="33"/>
  <c r="DJ70" i="33"/>
  <c r="IJ68" i="33"/>
  <c r="JJ70" i="33"/>
  <c r="AW70" i="33"/>
  <c r="CJ68" i="33"/>
  <c r="CJ70" i="33"/>
  <c r="FW74" i="33"/>
  <c r="IW73" i="33"/>
  <c r="HJ68" i="33"/>
  <c r="BJ68" i="33"/>
  <c r="EW68" i="33"/>
  <c r="EW73" i="33"/>
  <c r="JJ74" i="33"/>
  <c r="AJ74" i="33"/>
  <c r="DJ68" i="33"/>
  <c r="IJ74" i="33"/>
  <c r="W73" i="33"/>
  <c r="LJ73" i="33"/>
  <c r="HJ70" i="33"/>
  <c r="EW74" i="33"/>
  <c r="FW73" i="33"/>
  <c r="EJ68" i="33"/>
  <c r="LW68" i="33"/>
  <c r="DW68" i="33"/>
  <c r="DW73" i="33"/>
  <c r="GJ68" i="33"/>
  <c r="LW73" i="33"/>
  <c r="KW70" i="33"/>
  <c r="HJ74" i="33"/>
  <c r="KJ68" i="33"/>
  <c r="GJ73" i="33"/>
  <c r="LW74" i="33"/>
  <c r="DW74" i="33"/>
  <c r="CW73" i="33"/>
  <c r="AW73" i="33"/>
  <c r="KW68" i="33"/>
  <c r="CW68" i="33"/>
  <c r="AW74" i="33"/>
  <c r="J68" i="33"/>
  <c r="GW73" i="33"/>
  <c r="AJ68" i="33"/>
  <c r="GJ74" i="33"/>
  <c r="FJ68" i="33"/>
  <c r="CJ73" i="33"/>
  <c r="KW74" i="33"/>
  <c r="CW74" i="33"/>
  <c r="BJ73" i="33"/>
  <c r="JJ68" i="33"/>
  <c r="JW68" i="33"/>
  <c r="BW68" i="33"/>
  <c r="LW70" i="33"/>
  <c r="HJ73" i="33"/>
  <c r="BW73" i="33"/>
  <c r="BJ74" i="33"/>
  <c r="FJ74" i="33"/>
  <c r="IJ73" i="33"/>
  <c r="IJ70" i="33"/>
  <c r="JW74" i="33"/>
  <c r="BW74" i="33"/>
  <c r="HW70" i="33"/>
  <c r="FJ73" i="33"/>
  <c r="IW68" i="33"/>
  <c r="W68" i="33"/>
  <c r="IW70" i="33"/>
  <c r="EJ73" i="33"/>
  <c r="JW70" i="33"/>
  <c r="GJ70" i="33"/>
  <c r="EJ74" i="33"/>
  <c r="DJ73" i="33"/>
  <c r="AW68" i="33"/>
  <c r="AJ67" i="33"/>
  <c r="FW66" i="33"/>
  <c r="BW72" i="33"/>
  <c r="HJ66" i="33"/>
  <c r="IW67" i="33"/>
  <c r="HJ72" i="33"/>
  <c r="JJ71" i="33"/>
  <c r="LJ71" i="33"/>
  <c r="AJ71" i="33"/>
  <c r="KJ72" i="33"/>
  <c r="IJ71" i="33"/>
  <c r="BJ72" i="33"/>
  <c r="J71" i="33"/>
  <c r="LW66" i="33"/>
  <c r="FW72" i="33"/>
  <c r="GJ67" i="33"/>
  <c r="DW72" i="33"/>
  <c r="DJ67" i="33"/>
  <c r="GJ72" i="33"/>
  <c r="KJ71" i="33"/>
  <c r="AW72" i="33"/>
  <c r="IW66" i="33"/>
  <c r="EW66" i="33"/>
  <c r="J66" i="33"/>
  <c r="CJ71" i="33"/>
  <c r="EW72" i="33"/>
  <c r="CJ72" i="33"/>
  <c r="HW71" i="33"/>
  <c r="DJ66" i="33"/>
  <c r="W72" i="33"/>
  <c r="HJ71" i="33"/>
  <c r="J67" i="33"/>
  <c r="HW72" i="33"/>
  <c r="IW71" i="33"/>
  <c r="HJ67" i="33"/>
  <c r="JW72" i="33"/>
  <c r="FJ66" i="33"/>
  <c r="W66" i="33"/>
  <c r="BJ71" i="33"/>
  <c r="BJ67" i="33"/>
  <c r="GW72" i="33"/>
  <c r="AJ66" i="33"/>
  <c r="IJ67" i="33"/>
  <c r="W71" i="33"/>
  <c r="IJ72" i="33"/>
  <c r="FJ67" i="33"/>
  <c r="KJ67" i="33"/>
  <c r="CW71" i="33"/>
  <c r="GJ66" i="33"/>
  <c r="EJ72" i="33"/>
  <c r="AW71" i="33"/>
  <c r="JW71" i="33"/>
  <c r="AW67" i="33"/>
  <c r="GW71" i="33"/>
  <c r="FJ71" i="33"/>
  <c r="FJ72" i="33"/>
  <c r="DJ72" i="33"/>
  <c r="GW67" i="33"/>
  <c r="JJ66" i="33"/>
  <c r="AW66" i="33"/>
  <c r="JW67" i="33"/>
  <c r="FW67" i="33"/>
  <c r="DW66" i="33"/>
  <c r="DW67" i="33"/>
  <c r="LJ66" i="33"/>
  <c r="EJ71" i="33"/>
  <c r="HW66" i="33"/>
  <c r="CW72" i="33"/>
  <c r="DJ71" i="33"/>
  <c r="LJ67" i="33"/>
  <c r="IJ66" i="33"/>
  <c r="LW72" i="33"/>
  <c r="CJ67" i="33"/>
  <c r="IW72" i="33"/>
  <c r="EJ66" i="33"/>
  <c r="BW67" i="33"/>
  <c r="JJ72" i="33"/>
  <c r="CW66" i="33"/>
  <c r="JW66" i="33"/>
  <c r="CW67" i="33"/>
  <c r="BW66" i="33"/>
  <c r="BW71" i="33"/>
  <c r="JJ67" i="33"/>
  <c r="LJ72" i="33"/>
  <c r="BJ66" i="33"/>
  <c r="KW71" i="33"/>
  <c r="GW66" i="33"/>
  <c r="FW71" i="33"/>
  <c r="KW67" i="33"/>
  <c r="CJ66" i="33"/>
  <c r="EW67" i="33"/>
  <c r="KW66" i="33"/>
  <c r="LW71" i="33"/>
  <c r="KW72" i="33"/>
  <c r="J72" i="33"/>
  <c r="P63" i="33" s="1"/>
  <c r="S63" i="33" s="1"/>
  <c r="W67" i="33"/>
  <c r="KJ66" i="33"/>
  <c r="LW67" i="33"/>
  <c r="AJ72" i="33"/>
  <c r="EW71" i="33"/>
  <c r="DW71" i="33"/>
  <c r="EJ67" i="33"/>
  <c r="HW67" i="33"/>
  <c r="GJ71" i="33"/>
  <c r="EP63" i="33"/>
  <c r="ES63" i="33" s="1"/>
  <c r="CP63" i="33"/>
  <c r="CS63" i="33" s="1"/>
  <c r="GC63" i="33"/>
  <c r="GF63" i="33" s="1"/>
  <c r="KP62" i="33"/>
  <c r="KS62" i="33" s="1"/>
  <c r="KP63" i="33"/>
  <c r="KS63" i="33" s="1"/>
  <c r="IP62" i="33"/>
  <c r="IS62" i="33" s="1"/>
  <c r="DC62" i="33"/>
  <c r="DF62" i="33" s="1"/>
  <c r="MC62" i="33"/>
  <c r="MF62" i="33" s="1"/>
  <c r="KC63" i="33"/>
  <c r="KF63" i="33" s="1"/>
  <c r="HP62" i="33"/>
  <c r="HS62" i="33" s="1"/>
  <c r="EC62" i="33"/>
  <c r="EF62" i="33" s="1"/>
  <c r="AP62" i="33"/>
  <c r="AS62" i="33" s="1"/>
  <c r="HP63" i="33"/>
  <c r="HS63" i="33" s="1"/>
  <c r="DC63" i="33"/>
  <c r="DF63" i="33" s="1"/>
  <c r="KC62" i="33"/>
  <c r="KF62" i="33" s="1"/>
  <c r="IC63" i="33"/>
  <c r="IF63" i="33" s="1"/>
  <c r="GC62" i="33"/>
  <c r="GF62" i="33" s="1"/>
  <c r="CC62" i="33"/>
  <c r="CF62" i="33" s="1"/>
  <c r="AP63" i="33"/>
  <c r="AS63" i="33" s="1"/>
  <c r="FC62" i="33"/>
  <c r="FF62" i="33" s="1"/>
  <c r="CP62" i="33"/>
  <c r="CS62" i="33" s="1"/>
  <c r="LP62" i="33"/>
  <c r="LS62" i="33" s="1"/>
  <c r="JP62" i="33"/>
  <c r="JS62" i="33" s="1"/>
  <c r="EC63" i="33"/>
  <c r="EF63" i="33" s="1"/>
  <c r="DP62" i="33"/>
  <c r="DS62" i="33" s="1"/>
  <c r="CC63" i="33"/>
  <c r="CF63" i="33" s="1"/>
  <c r="FC63" i="33"/>
  <c r="FF63" i="33" s="1"/>
  <c r="DP63" i="33"/>
  <c r="DS63" i="33" s="1"/>
  <c r="BP62" i="33"/>
  <c r="BS62" i="33" s="1"/>
  <c r="FP63" i="33"/>
  <c r="FS63" i="33" s="1"/>
  <c r="LP63" i="33"/>
  <c r="LS63" i="33" s="1"/>
  <c r="JP63" i="33"/>
  <c r="JS63" i="33" s="1"/>
  <c r="EP62" i="33"/>
  <c r="ES62" i="33" s="1"/>
  <c r="BP63" i="33"/>
  <c r="BS63" i="33" s="1"/>
  <c r="AC63" i="33"/>
  <c r="AF63" i="33" s="1"/>
  <c r="P62" i="33"/>
  <c r="S62" i="33" s="1"/>
  <c r="JC63" i="33"/>
  <c r="JF63" i="33" s="1"/>
  <c r="HC62" i="33"/>
  <c r="HF62" i="33" s="1"/>
  <c r="GP63" i="33"/>
  <c r="GS63" i="33" s="1"/>
  <c r="AC62" i="33"/>
  <c r="AF62" i="33" s="1"/>
  <c r="BC63" i="33"/>
  <c r="BF63" i="33" s="1"/>
  <c r="LC62" i="33"/>
  <c r="LF62" i="33" s="1"/>
  <c r="JC62" i="33"/>
  <c r="JF62" i="33" s="1"/>
  <c r="HC63" i="33"/>
  <c r="HF63" i="33" s="1"/>
  <c r="MC63" i="33"/>
  <c r="MF63" i="33" s="1"/>
  <c r="BC62" i="33"/>
  <c r="BF62" i="33" s="1"/>
  <c r="IC62" i="33"/>
  <c r="IF62" i="33" s="1"/>
  <c r="LC63" i="33"/>
  <c r="LF63" i="33" s="1"/>
  <c r="IP63" i="33"/>
  <c r="IS63" i="33" s="1"/>
  <c r="GP62" i="33"/>
  <c r="GS62" i="33" s="1"/>
  <c r="FP62" i="33"/>
  <c r="FS62" i="33" s="1"/>
  <c r="JT67" i="33"/>
  <c r="JT68" i="33" s="1"/>
  <c r="BT67" i="33"/>
  <c r="BT69" i="33" s="1"/>
  <c r="LT67" i="33"/>
  <c r="IG67" i="33"/>
  <c r="KG67" i="33"/>
  <c r="HT67" i="33"/>
  <c r="AG67" i="33"/>
  <c r="BG67" i="33"/>
  <c r="IT67" i="33"/>
  <c r="FT67" i="33"/>
  <c r="HG67" i="33"/>
  <c r="AV73" i="33"/>
  <c r="CI66" i="33"/>
  <c r="FI72" i="33"/>
  <c r="II67" i="33"/>
  <c r="CV72" i="33"/>
  <c r="FI68" i="33"/>
  <c r="IV71" i="33"/>
  <c r="FV70" i="33"/>
  <c r="FI66" i="33"/>
  <c r="AI73" i="33"/>
  <c r="II73" i="33"/>
  <c r="CI67" i="33"/>
  <c r="LV72" i="33"/>
  <c r="CV66" i="33"/>
  <c r="GV74" i="33"/>
  <c r="KV74" i="33"/>
  <c r="BV72" i="33"/>
  <c r="I66" i="33"/>
  <c r="JI74" i="33"/>
  <c r="I70" i="33"/>
  <c r="V73" i="33"/>
  <c r="BV73" i="33"/>
  <c r="FV68" i="33"/>
  <c r="LV71" i="33"/>
  <c r="KI72" i="33"/>
  <c r="GI71" i="33"/>
  <c r="IV72" i="33"/>
  <c r="CI74" i="33"/>
  <c r="II74" i="33"/>
  <c r="DV66" i="33"/>
  <c r="DV68" i="33"/>
  <c r="GI73" i="33"/>
  <c r="EI68" i="33"/>
  <c r="GV71" i="33"/>
  <c r="FI74" i="33"/>
  <c r="DV72" i="33"/>
  <c r="BV66" i="33"/>
  <c r="GV73" i="33"/>
  <c r="V66" i="33"/>
  <c r="EI70" i="33"/>
  <c r="CV74" i="33"/>
  <c r="KV73" i="33"/>
  <c r="AI74" i="33"/>
  <c r="CV71" i="33"/>
  <c r="LV73" i="33"/>
  <c r="BV68" i="33"/>
  <c r="EV67" i="33"/>
  <c r="JV71" i="33"/>
  <c r="LV66" i="33"/>
  <c r="HI67" i="33"/>
  <c r="GI68" i="33"/>
  <c r="HV67" i="33"/>
  <c r="HV66" i="33"/>
  <c r="HI74" i="33"/>
  <c r="EI73" i="33"/>
  <c r="DV74" i="33"/>
  <c r="JI67" i="33"/>
  <c r="I71" i="33"/>
  <c r="EV66" i="33"/>
  <c r="JI72" i="33"/>
  <c r="EI74" i="33"/>
  <c r="JV73" i="33"/>
  <c r="EI72" i="33"/>
  <c r="HV74" i="33"/>
  <c r="II66" i="33"/>
  <c r="V74" i="33"/>
  <c r="HI70" i="33"/>
  <c r="GV67" i="33"/>
  <c r="KI68" i="33"/>
  <c r="DI70" i="33"/>
  <c r="HI73" i="33"/>
  <c r="LI72" i="33"/>
  <c r="AI71" i="33"/>
  <c r="GV72" i="33"/>
  <c r="GV70" i="33"/>
  <c r="JV74" i="33"/>
  <c r="HV72" i="33"/>
  <c r="I74" i="33"/>
  <c r="KI70" i="33"/>
  <c r="EV68" i="33"/>
  <c r="CI72" i="33"/>
  <c r="GI70" i="33"/>
  <c r="II72" i="33"/>
  <c r="AI67" i="33"/>
  <c r="GV68" i="33"/>
  <c r="JV67" i="33"/>
  <c r="AV68" i="33"/>
  <c r="KV70" i="33"/>
  <c r="V71" i="33"/>
  <c r="V67" i="33"/>
  <c r="LI67" i="33"/>
  <c r="AV72" i="33"/>
  <c r="GI67" i="33"/>
  <c r="CV70" i="33"/>
  <c r="KI73" i="33"/>
  <c r="GI66" i="33"/>
  <c r="DV73" i="33"/>
  <c r="JI68" i="33"/>
  <c r="HV68" i="33"/>
  <c r="IV73" i="33"/>
  <c r="JV72" i="33"/>
  <c r="JI73" i="33"/>
  <c r="BV67" i="33"/>
  <c r="BI74" i="33"/>
  <c r="KV68" i="33"/>
  <c r="LI73" i="33"/>
  <c r="CV68" i="33"/>
  <c r="AI70" i="33"/>
  <c r="KI71" i="33"/>
  <c r="V72" i="33"/>
  <c r="AV71" i="33"/>
  <c r="KV72" i="33"/>
  <c r="JI70" i="33"/>
  <c r="CI70" i="33"/>
  <c r="BI71" i="33"/>
  <c r="CI68" i="33"/>
  <c r="KI67" i="33"/>
  <c r="FI67" i="33"/>
  <c r="CI73" i="33"/>
  <c r="II68" i="33"/>
  <c r="BI73" i="33"/>
  <c r="EV74" i="33"/>
  <c r="DI71" i="33"/>
  <c r="KI66" i="33"/>
  <c r="AV66" i="33"/>
  <c r="FV66" i="33"/>
  <c r="EI67" i="33"/>
  <c r="AV74" i="33"/>
  <c r="CV67" i="33"/>
  <c r="LI74" i="33"/>
  <c r="JI71" i="33"/>
  <c r="BI68" i="33"/>
  <c r="AI72" i="33"/>
  <c r="DI66" i="33"/>
  <c r="KV66" i="33"/>
  <c r="DI72" i="33"/>
  <c r="DV70" i="33"/>
  <c r="I72" i="33"/>
  <c r="HI71" i="33"/>
  <c r="I68" i="33"/>
  <c r="GI74" i="33"/>
  <c r="FV72" i="33"/>
  <c r="KV67" i="33"/>
  <c r="FV73" i="33"/>
  <c r="IV67" i="33"/>
  <c r="IV68" i="33"/>
  <c r="BI66" i="33"/>
  <c r="HI66" i="33"/>
  <c r="IV66" i="33"/>
  <c r="LI70" i="33"/>
  <c r="HI68" i="33"/>
  <c r="JV66" i="33"/>
  <c r="BI67" i="33"/>
  <c r="LI68" i="33"/>
  <c r="HI72" i="33"/>
  <c r="V70" i="33"/>
  <c r="LV67" i="33"/>
  <c r="IV74" i="33"/>
  <c r="FI71" i="33"/>
  <c r="HV71" i="33"/>
  <c r="BI72" i="33"/>
  <c r="I67" i="33"/>
  <c r="P58" i="33" s="1"/>
  <c r="S58" i="33" s="1"/>
  <c r="II70" i="33"/>
  <c r="EV73" i="33"/>
  <c r="BV71" i="33"/>
  <c r="EV70" i="33"/>
  <c r="DV67" i="33"/>
  <c r="BV74" i="33"/>
  <c r="KV71" i="33"/>
  <c r="AV70" i="33"/>
  <c r="AI68" i="33"/>
  <c r="HV70" i="33"/>
  <c r="BI70" i="33"/>
  <c r="DI74" i="33"/>
  <c r="JI66" i="33"/>
  <c r="IV70" i="33"/>
  <c r="JV68" i="33"/>
  <c r="FV67" i="33"/>
  <c r="KI74" i="33"/>
  <c r="DI67" i="33"/>
  <c r="FI73" i="33"/>
  <c r="HV73" i="33"/>
  <c r="JV70" i="33"/>
  <c r="CI71" i="33"/>
  <c r="EI71" i="33"/>
  <c r="EV71" i="33"/>
  <c r="LI71" i="33"/>
  <c r="DI73" i="33"/>
  <c r="EV72" i="33"/>
  <c r="V68" i="33"/>
  <c r="EI66" i="33"/>
  <c r="DV71" i="33"/>
  <c r="GV66" i="33"/>
  <c r="GI72" i="33"/>
  <c r="LV70" i="33"/>
  <c r="DI68" i="33"/>
  <c r="CV73" i="33"/>
  <c r="LI66" i="33"/>
  <c r="AV67" i="33"/>
  <c r="FV74" i="33"/>
  <c r="II71" i="33"/>
  <c r="LV68" i="33"/>
  <c r="LV74" i="33"/>
  <c r="I73" i="33"/>
  <c r="AI66" i="33"/>
  <c r="BV70" i="33"/>
  <c r="FI70" i="33"/>
  <c r="FV71" i="33"/>
  <c r="LP59" i="33"/>
  <c r="LS59" i="33" s="1"/>
  <c r="MC57" i="33"/>
  <c r="MF57" i="33" s="1"/>
  <c r="HP59" i="33"/>
  <c r="HS59" i="33" s="1"/>
  <c r="KP58" i="33"/>
  <c r="KS58" i="33" s="1"/>
  <c r="DP59" i="33"/>
  <c r="DS59" i="33" s="1"/>
  <c r="BC58" i="33"/>
  <c r="BF58" i="33" s="1"/>
  <c r="GC58" i="33"/>
  <c r="GF58" i="33" s="1"/>
  <c r="JC60" i="33"/>
  <c r="JF60" i="33" s="1"/>
  <c r="IC60" i="33"/>
  <c r="IF60" i="33" s="1"/>
  <c r="HP57" i="33"/>
  <c r="HS57" i="33" s="1"/>
  <c r="HC60" i="33"/>
  <c r="HF60" i="33" s="1"/>
  <c r="GC60" i="33"/>
  <c r="GF60" i="33" s="1"/>
  <c r="CC59" i="33"/>
  <c r="CF59" i="33" s="1"/>
  <c r="FC59" i="33"/>
  <c r="FF59" i="33" s="1"/>
  <c r="CP57" i="33"/>
  <c r="CS57" i="33" s="1"/>
  <c r="AC60" i="33"/>
  <c r="AF60" i="33" s="1"/>
  <c r="CC58" i="33"/>
  <c r="CF58" i="33" s="1"/>
  <c r="HP60" i="33"/>
  <c r="HS60" i="33" s="1"/>
  <c r="KP60" i="33"/>
  <c r="KS60" i="33" s="1"/>
  <c r="KP59" i="33"/>
  <c r="KS59" i="33" s="1"/>
  <c r="BC57" i="33"/>
  <c r="BF57" i="33" s="1"/>
  <c r="IC58" i="33"/>
  <c r="IF58" i="33" s="1"/>
  <c r="AP58" i="33"/>
  <c r="AS58" i="33" s="1"/>
  <c r="KC57" i="33"/>
  <c r="KF57" i="33" s="1"/>
  <c r="GP57" i="33"/>
  <c r="GS57" i="33" s="1"/>
  <c r="GC57" i="33"/>
  <c r="GF57" i="33" s="1"/>
  <c r="IP60" i="33"/>
  <c r="IS60" i="33" s="1"/>
  <c r="LC58" i="33"/>
  <c r="LF58" i="33" s="1"/>
  <c r="EP57" i="33"/>
  <c r="ES57" i="33" s="1"/>
  <c r="LC57" i="33"/>
  <c r="LF57" i="33" s="1"/>
  <c r="MC60" i="33"/>
  <c r="MF60" i="33" s="1"/>
  <c r="DC58" i="33"/>
  <c r="DF58" i="33" s="1"/>
  <c r="BP58" i="33"/>
  <c r="BS58" i="33" s="1"/>
  <c r="FC57" i="33"/>
  <c r="FF57" i="33" s="1"/>
  <c r="JC57" i="33"/>
  <c r="JF57" i="33" s="1"/>
  <c r="EC58" i="33"/>
  <c r="EF58" i="33" s="1"/>
  <c r="DP57" i="33"/>
  <c r="DS57" i="33" s="1"/>
  <c r="HC59" i="33"/>
  <c r="HF59" i="33" s="1"/>
  <c r="EC57" i="33"/>
  <c r="EF57" i="33" s="1"/>
  <c r="BC60" i="33"/>
  <c r="BF60" i="33" s="1"/>
  <c r="CP60" i="33"/>
  <c r="CS60" i="33" s="1"/>
  <c r="IC59" i="33"/>
  <c r="IF59" i="33" s="1"/>
  <c r="EP58" i="33"/>
  <c r="ES58" i="33" s="1"/>
  <c r="CC57" i="33"/>
  <c r="CF57" i="33" s="1"/>
  <c r="JP57" i="33"/>
  <c r="JS57" i="33" s="1"/>
  <c r="JC58" i="33"/>
  <c r="JF58" i="33" s="1"/>
  <c r="JP58" i="33"/>
  <c r="JS58" i="33" s="1"/>
  <c r="BC59" i="33"/>
  <c r="BF59" i="33" s="1"/>
  <c r="HP58" i="33"/>
  <c r="HS58" i="33" s="1"/>
  <c r="GC59" i="33"/>
  <c r="GF59" i="33" s="1"/>
  <c r="FP58" i="33"/>
  <c r="FS58" i="33" s="1"/>
  <c r="FC60" i="33"/>
  <c r="FF60" i="33" s="1"/>
  <c r="LP58" i="33"/>
  <c r="LS58" i="33" s="1"/>
  <c r="AP59" i="33"/>
  <c r="AS59" i="33" s="1"/>
  <c r="KC59" i="33"/>
  <c r="KF59" i="33" s="1"/>
  <c r="KP57" i="33"/>
  <c r="KS57" i="33" s="1"/>
  <c r="DC60" i="33"/>
  <c r="DF60" i="33" s="1"/>
  <c r="AP57" i="33"/>
  <c r="AS57" i="33" s="1"/>
  <c r="BP57" i="33"/>
  <c r="BS57" i="33" s="1"/>
  <c r="IP57" i="33"/>
  <c r="IS57" i="33" s="1"/>
  <c r="GP59" i="33"/>
  <c r="GS59" i="33" s="1"/>
  <c r="AC57" i="33"/>
  <c r="AF57" i="33" s="1"/>
  <c r="JP60" i="33"/>
  <c r="JS60" i="33" s="1"/>
  <c r="MC58" i="33"/>
  <c r="MF58" i="33" s="1"/>
  <c r="KC58" i="33"/>
  <c r="KF58" i="33" s="1"/>
  <c r="FC58" i="33"/>
  <c r="FF58" i="33" s="1"/>
  <c r="CP59" i="33"/>
  <c r="CS59" i="33" s="1"/>
  <c r="DP58" i="33"/>
  <c r="DS58" i="33" s="1"/>
  <c r="BP60" i="33"/>
  <c r="BS60" i="33" s="1"/>
  <c r="FP57" i="33"/>
  <c r="FS57" i="33" s="1"/>
  <c r="IP58" i="33"/>
  <c r="IS58" i="33" s="1"/>
  <c r="FP59" i="33"/>
  <c r="FS59" i="33" s="1"/>
  <c r="AC59" i="33"/>
  <c r="AF59" i="33" s="1"/>
  <c r="HC57" i="33"/>
  <c r="HF57" i="33" s="1"/>
  <c r="DP60" i="33"/>
  <c r="DS60" i="33" s="1"/>
  <c r="DC59" i="33"/>
  <c r="DF59" i="33" s="1"/>
  <c r="EC60" i="33"/>
  <c r="EF60" i="33" s="1"/>
  <c r="BP59" i="33"/>
  <c r="BS59" i="33" s="1"/>
  <c r="LC60" i="33"/>
  <c r="LF60" i="33" s="1"/>
  <c r="LC59" i="33"/>
  <c r="LF59" i="33" s="1"/>
  <c r="HC58" i="33"/>
  <c r="HF58" i="33" s="1"/>
  <c r="P57" i="33"/>
  <c r="KC60" i="33"/>
  <c r="KF60" i="33" s="1"/>
  <c r="JP59" i="33"/>
  <c r="JS59" i="33" s="1"/>
  <c r="IC57" i="33"/>
  <c r="IF57" i="33" s="1"/>
  <c r="LP57" i="33"/>
  <c r="LS57" i="33" s="1"/>
  <c r="IP59" i="33"/>
  <c r="IS59" i="33" s="1"/>
  <c r="GP58" i="33"/>
  <c r="GS58" i="33" s="1"/>
  <c r="FP60" i="33"/>
  <c r="FS60" i="33" s="1"/>
  <c r="GP60" i="33"/>
  <c r="GS60" i="33" s="1"/>
  <c r="EC59" i="33"/>
  <c r="EF59" i="33" s="1"/>
  <c r="EP60" i="33"/>
  <c r="ES60" i="33" s="1"/>
  <c r="CC60" i="33"/>
  <c r="CF60" i="33" s="1"/>
  <c r="LP60" i="33"/>
  <c r="LS60" i="33" s="1"/>
  <c r="JC59" i="33"/>
  <c r="JF59" i="33" s="1"/>
  <c r="DC57" i="33"/>
  <c r="DF57" i="33" s="1"/>
  <c r="CP58" i="33"/>
  <c r="CS58" i="33" s="1"/>
  <c r="AP60" i="33"/>
  <c r="AS60" i="33" s="1"/>
  <c r="EP59" i="33"/>
  <c r="ES59" i="33" s="1"/>
  <c r="AC58" i="33"/>
  <c r="AF58" i="33" s="1"/>
  <c r="P59" i="33"/>
  <c r="S59" i="33" s="1"/>
  <c r="MC59" i="33"/>
  <c r="MF59" i="33" s="1"/>
  <c r="Q48" i="33"/>
  <c r="O71" i="39" l="1"/>
  <c r="O70" i="39"/>
  <c r="O72" i="39" s="1"/>
  <c r="I2" i="39" s="1"/>
  <c r="I4" i="32" s="1"/>
  <c r="AF65" i="33"/>
  <c r="AB67" i="33"/>
  <c r="AD65" i="33"/>
  <c r="AE65" i="33" s="1"/>
  <c r="S65" i="33"/>
  <c r="Q65" i="33"/>
  <c r="R65" i="33" s="1"/>
  <c r="O67" i="33"/>
  <c r="T67" i="33"/>
  <c r="T68" i="33" s="1"/>
  <c r="P60" i="33"/>
  <c r="S60" i="33" s="1"/>
  <c r="ID62" i="33"/>
  <c r="IE62" i="33" s="1"/>
  <c r="GQ63" i="33"/>
  <c r="GR63" i="33" s="1"/>
  <c r="LQ63" i="33"/>
  <c r="LR63" i="33" s="1"/>
  <c r="ED63" i="33"/>
  <c r="EE63" i="33" s="1"/>
  <c r="ID63" i="33"/>
  <c r="IE63" i="33" s="1"/>
  <c r="MD62" i="33"/>
  <c r="ME62" i="33" s="1"/>
  <c r="BD62" i="33"/>
  <c r="BE62" i="33" s="1"/>
  <c r="HD62" i="33"/>
  <c r="HE62" i="33" s="1"/>
  <c r="FQ63" i="33"/>
  <c r="FR63" i="33" s="1"/>
  <c r="JQ62" i="33"/>
  <c r="JR62" i="33" s="1"/>
  <c r="KD62" i="33"/>
  <c r="KE62" i="33" s="1"/>
  <c r="DD62" i="33"/>
  <c r="DE62" i="33" s="1"/>
  <c r="MD63" i="33"/>
  <c r="ME63" i="33" s="1"/>
  <c r="JD63" i="33"/>
  <c r="JE63" i="33" s="1"/>
  <c r="BQ62" i="33"/>
  <c r="BR62" i="33" s="1"/>
  <c r="LQ62" i="33"/>
  <c r="LR62" i="33" s="1"/>
  <c r="DD63" i="33"/>
  <c r="DE63" i="33" s="1"/>
  <c r="IQ62" i="33"/>
  <c r="IR62" i="33" s="1"/>
  <c r="HD63" i="33"/>
  <c r="HE63" i="33" s="1"/>
  <c r="Q62" i="33"/>
  <c r="R62" i="33" s="1"/>
  <c r="DQ63" i="33"/>
  <c r="DR63" i="33" s="1"/>
  <c r="CQ62" i="33"/>
  <c r="CR62" i="33" s="1"/>
  <c r="HQ63" i="33"/>
  <c r="HR63" i="33" s="1"/>
  <c r="KQ63" i="33"/>
  <c r="KR63" i="33" s="1"/>
  <c r="FQ62" i="33"/>
  <c r="FR62" i="33" s="1"/>
  <c r="JD62" i="33"/>
  <c r="JE62" i="33" s="1"/>
  <c r="AD63" i="33"/>
  <c r="AE63" i="33" s="1"/>
  <c r="Q63" i="33"/>
  <c r="R63" i="33" s="1"/>
  <c r="FD62" i="33"/>
  <c r="FE62" i="33" s="1"/>
  <c r="AQ62" i="33"/>
  <c r="AR62" i="33" s="1"/>
  <c r="KQ62" i="33"/>
  <c r="KR62" i="33" s="1"/>
  <c r="GQ62" i="33"/>
  <c r="GR62" i="33" s="1"/>
  <c r="LD62" i="33"/>
  <c r="LE62" i="33" s="1"/>
  <c r="BQ63" i="33"/>
  <c r="BR63" i="33" s="1"/>
  <c r="FD63" i="33"/>
  <c r="FE63" i="33" s="1"/>
  <c r="AQ63" i="33"/>
  <c r="AR63" i="33" s="1"/>
  <c r="ED62" i="33"/>
  <c r="EE62" i="33" s="1"/>
  <c r="GD63" i="33"/>
  <c r="GE63" i="33" s="1"/>
  <c r="IQ63" i="33"/>
  <c r="IR63" i="33" s="1"/>
  <c r="BD63" i="33"/>
  <c r="BE63" i="33" s="1"/>
  <c r="EQ62" i="33"/>
  <c r="ER62" i="33" s="1"/>
  <c r="CD63" i="33"/>
  <c r="CE63" i="33" s="1"/>
  <c r="CD62" i="33"/>
  <c r="CE62" i="33" s="1"/>
  <c r="HQ62" i="33"/>
  <c r="HR62" i="33" s="1"/>
  <c r="CQ63" i="33"/>
  <c r="CR63" i="33" s="1"/>
  <c r="LD63" i="33"/>
  <c r="LE63" i="33" s="1"/>
  <c r="AD62" i="33"/>
  <c r="AE62" i="33" s="1"/>
  <c r="JQ63" i="33"/>
  <c r="JR63" i="33" s="1"/>
  <c r="DQ62" i="33"/>
  <c r="DR62" i="33" s="1"/>
  <c r="GD62" i="33"/>
  <c r="GE62" i="33" s="1"/>
  <c r="KD63" i="33"/>
  <c r="KE63" i="33" s="1"/>
  <c r="EQ63" i="33"/>
  <c r="ER63" i="33" s="1"/>
  <c r="JT69" i="33"/>
  <c r="CT68" i="33"/>
  <c r="BT68" i="33"/>
  <c r="ET69" i="33"/>
  <c r="IQ59" i="33"/>
  <c r="IR59" i="33" s="1"/>
  <c r="IQ58" i="33"/>
  <c r="IR58" i="33" s="1"/>
  <c r="BQ58" i="33"/>
  <c r="BR58" i="33" s="1"/>
  <c r="LQ59" i="33"/>
  <c r="LR59" i="33" s="1"/>
  <c r="CG68" i="33"/>
  <c r="CG69" i="33"/>
  <c r="KG68" i="33"/>
  <c r="KG69" i="33"/>
  <c r="MD59" i="33"/>
  <c r="ME59" i="33" s="1"/>
  <c r="LQ60" i="33"/>
  <c r="LR60" i="33" s="1"/>
  <c r="LQ57" i="33"/>
  <c r="LP67" i="33"/>
  <c r="BQ59" i="33"/>
  <c r="BR59" i="33" s="1"/>
  <c r="FQ57" i="33"/>
  <c r="FP67" i="33"/>
  <c r="AC67" i="33"/>
  <c r="AD57" i="33"/>
  <c r="AQ59" i="33"/>
  <c r="AR59" i="33" s="1"/>
  <c r="JQ58" i="33"/>
  <c r="JR58" i="33" s="1"/>
  <c r="DD58" i="33"/>
  <c r="DE58" i="33" s="1"/>
  <c r="KD57" i="33"/>
  <c r="KC67" i="33"/>
  <c r="AD60" i="33"/>
  <c r="AE60" i="33" s="1"/>
  <c r="JD60" i="33"/>
  <c r="JE60" i="33" s="1"/>
  <c r="HG69" i="33"/>
  <c r="HG68" i="33"/>
  <c r="DG68" i="33"/>
  <c r="DG69" i="33"/>
  <c r="FG68" i="33"/>
  <c r="FG69" i="33"/>
  <c r="BD59" i="33"/>
  <c r="BE59" i="33" s="1"/>
  <c r="ID60" i="33"/>
  <c r="IE60" i="33" s="1"/>
  <c r="Q59" i="33"/>
  <c r="R59" i="33" s="1"/>
  <c r="CD60" i="33"/>
  <c r="CE60" i="33" s="1"/>
  <c r="ID57" i="33"/>
  <c r="IC67" i="33"/>
  <c r="ED60" i="33"/>
  <c r="EE60" i="33" s="1"/>
  <c r="BQ60" i="33"/>
  <c r="BR60" i="33" s="1"/>
  <c r="GQ59" i="33"/>
  <c r="GR59" i="33" s="1"/>
  <c r="LQ58" i="33"/>
  <c r="LR58" i="33" s="1"/>
  <c r="JD58" i="33"/>
  <c r="JE58" i="33" s="1"/>
  <c r="EC67" i="33"/>
  <c r="ED57" i="33"/>
  <c r="MD60" i="33"/>
  <c r="ME60" i="33" s="1"/>
  <c r="AQ58" i="33"/>
  <c r="AR58" i="33" s="1"/>
  <c r="CP67" i="33"/>
  <c r="CQ57" i="33"/>
  <c r="GD58" i="33"/>
  <c r="GE58" i="33" s="1"/>
  <c r="DT69" i="33"/>
  <c r="DT68" i="33"/>
  <c r="KT68" i="33"/>
  <c r="KT69" i="33"/>
  <c r="BG69" i="33"/>
  <c r="BG68" i="33"/>
  <c r="IG68" i="33"/>
  <c r="IG69" i="33"/>
  <c r="LD60" i="33"/>
  <c r="LE60" i="33" s="1"/>
  <c r="BD60" i="33"/>
  <c r="BE60" i="33" s="1"/>
  <c r="CD58" i="33"/>
  <c r="CE58" i="33" s="1"/>
  <c r="AD58" i="33"/>
  <c r="AE58" i="33" s="1"/>
  <c r="EQ60" i="33"/>
  <c r="ER60" i="33" s="1"/>
  <c r="JQ59" i="33"/>
  <c r="JR59" i="33" s="1"/>
  <c r="DD59" i="33"/>
  <c r="DE59" i="33" s="1"/>
  <c r="DQ58" i="33"/>
  <c r="DR58" i="33" s="1"/>
  <c r="IP67" i="33"/>
  <c r="IQ57" i="33"/>
  <c r="FD60" i="33"/>
  <c r="FE60" i="33" s="1"/>
  <c r="JP67" i="33"/>
  <c r="JQ57" i="33"/>
  <c r="HD59" i="33"/>
  <c r="HE59" i="33" s="1"/>
  <c r="LC67" i="33"/>
  <c r="LD57" i="33"/>
  <c r="ID58" i="33"/>
  <c r="IE58" i="33" s="1"/>
  <c r="FD59" i="33"/>
  <c r="FE59" i="33" s="1"/>
  <c r="BD58" i="33"/>
  <c r="BE58" i="33" s="1"/>
  <c r="FT68" i="33"/>
  <c r="FT69" i="33"/>
  <c r="IT69" i="33"/>
  <c r="IT68" i="33"/>
  <c r="LG68" i="33"/>
  <c r="LG69" i="33"/>
  <c r="GG69" i="33"/>
  <c r="GG68" i="33"/>
  <c r="KD59" i="33"/>
  <c r="KE59" i="33" s="1"/>
  <c r="EQ59" i="33"/>
  <c r="ER59" i="33" s="1"/>
  <c r="KD60" i="33"/>
  <c r="KE60" i="33" s="1"/>
  <c r="CQ59" i="33"/>
  <c r="CR59" i="33" s="1"/>
  <c r="Q58" i="33"/>
  <c r="R58" i="33" s="1"/>
  <c r="DQ57" i="33"/>
  <c r="DP67" i="33"/>
  <c r="CD59" i="33"/>
  <c r="CE59" i="33" s="1"/>
  <c r="DQ59" i="33"/>
  <c r="DR59" i="33" s="1"/>
  <c r="GT68" i="33"/>
  <c r="GT69" i="33"/>
  <c r="AG69" i="33"/>
  <c r="AG68" i="33"/>
  <c r="JG69" i="33"/>
  <c r="JG68" i="33"/>
  <c r="JD59" i="33"/>
  <c r="JE59" i="33" s="1"/>
  <c r="JQ60" i="33"/>
  <c r="JR60" i="33" s="1"/>
  <c r="GQ57" i="33"/>
  <c r="GP67" i="33"/>
  <c r="ED59" i="33"/>
  <c r="EE59" i="33" s="1"/>
  <c r="DQ60" i="33"/>
  <c r="DR60" i="33" s="1"/>
  <c r="BQ57" i="33"/>
  <c r="BP67" i="33"/>
  <c r="CC67" i="33"/>
  <c r="CD57" i="33"/>
  <c r="EP67" i="33"/>
  <c r="EQ57" i="33"/>
  <c r="BC67" i="33"/>
  <c r="BD57" i="33"/>
  <c r="AQ60" i="33"/>
  <c r="AR60" i="33" s="1"/>
  <c r="GQ60" i="33"/>
  <c r="GR60" i="33" s="1"/>
  <c r="Q57" i="33"/>
  <c r="R57" i="33" s="1"/>
  <c r="S57" i="33"/>
  <c r="HC67" i="33"/>
  <c r="HD57" i="33"/>
  <c r="FD58" i="33"/>
  <c r="FE58" i="33" s="1"/>
  <c r="AP67" i="33"/>
  <c r="AQ57" i="33"/>
  <c r="FQ58" i="33"/>
  <c r="FR58" i="33" s="1"/>
  <c r="EQ58" i="33"/>
  <c r="ER58" i="33" s="1"/>
  <c r="ED58" i="33"/>
  <c r="EE58" i="33" s="1"/>
  <c r="LD58" i="33"/>
  <c r="LE58" i="33" s="1"/>
  <c r="KQ59" i="33"/>
  <c r="KR59" i="33" s="1"/>
  <c r="GD60" i="33"/>
  <c r="GE60" i="33" s="1"/>
  <c r="KQ58" i="33"/>
  <c r="KR58" i="33" s="1"/>
  <c r="MG69" i="33"/>
  <c r="MG68" i="33"/>
  <c r="HT69" i="33"/>
  <c r="HT68" i="33"/>
  <c r="KD58" i="33"/>
  <c r="KE58" i="33" s="1"/>
  <c r="DD60" i="33"/>
  <c r="DE60" i="33" s="1"/>
  <c r="GD59" i="33"/>
  <c r="GE59" i="33" s="1"/>
  <c r="ID59" i="33"/>
  <c r="IE59" i="33" s="1"/>
  <c r="JD57" i="33"/>
  <c r="JC67" i="33"/>
  <c r="IQ60" i="33"/>
  <c r="IR60" i="33" s="1"/>
  <c r="KQ60" i="33"/>
  <c r="KR60" i="33" s="1"/>
  <c r="HD60" i="33"/>
  <c r="HE60" i="33" s="1"/>
  <c r="HQ59" i="33"/>
  <c r="HR59" i="33" s="1"/>
  <c r="EG69" i="33"/>
  <c r="EG68" i="33"/>
  <c r="CQ58" i="33"/>
  <c r="CR58" i="33" s="1"/>
  <c r="FQ60" i="33"/>
  <c r="FR60" i="33" s="1"/>
  <c r="HD58" i="33"/>
  <c r="HE58" i="33" s="1"/>
  <c r="AD59" i="33"/>
  <c r="AE59" i="33" s="1"/>
  <c r="DD57" i="33"/>
  <c r="DC67" i="33"/>
  <c r="GQ58" i="33"/>
  <c r="GR58" i="33" s="1"/>
  <c r="LD59" i="33"/>
  <c r="LE59" i="33" s="1"/>
  <c r="FQ59" i="33"/>
  <c r="FR59" i="33" s="1"/>
  <c r="MD58" i="33"/>
  <c r="ME58" i="33" s="1"/>
  <c r="KQ57" i="33"/>
  <c r="KP67" i="33"/>
  <c r="HQ58" i="33"/>
  <c r="HR58" i="33" s="1"/>
  <c r="CQ60" i="33"/>
  <c r="CR60" i="33" s="1"/>
  <c r="FD57" i="33"/>
  <c r="FC67" i="33"/>
  <c r="GC67" i="33"/>
  <c r="GD57" i="33"/>
  <c r="HQ60" i="33"/>
  <c r="HR60" i="33" s="1"/>
  <c r="HP67" i="33"/>
  <c r="HQ57" i="33"/>
  <c r="MD57" i="33"/>
  <c r="MC67" i="33"/>
  <c r="AT69" i="33"/>
  <c r="AT68" i="33"/>
  <c r="LT68" i="33"/>
  <c r="LT69" i="33"/>
  <c r="R48" i="33"/>
  <c r="J4" i="32" l="1"/>
  <c r="J5" i="32"/>
  <c r="AB69" i="33"/>
  <c r="AB68" i="33"/>
  <c r="O68" i="33"/>
  <c r="O69" i="33"/>
  <c r="T69" i="33"/>
  <c r="Q60" i="33"/>
  <c r="R60" i="33" s="1"/>
  <c r="R67" i="33" s="1"/>
  <c r="R69" i="33" s="1"/>
  <c r="P67" i="33"/>
  <c r="JF67" i="33"/>
  <c r="JF69" i="33" s="1"/>
  <c r="HF67" i="33"/>
  <c r="HF68" i="33" s="1"/>
  <c r="BF67" i="33"/>
  <c r="BF68" i="33" s="1"/>
  <c r="DF67" i="33"/>
  <c r="DF69" i="33" s="1"/>
  <c r="AS67" i="33"/>
  <c r="AS69" i="33" s="1"/>
  <c r="S67" i="33"/>
  <c r="BS67" i="33"/>
  <c r="BS68" i="33" s="1"/>
  <c r="GS67" i="33"/>
  <c r="GS69" i="33" s="1"/>
  <c r="JS67" i="33"/>
  <c r="JS69" i="33" s="1"/>
  <c r="EF67" i="33"/>
  <c r="EF69" i="33" s="1"/>
  <c r="FF67" i="33"/>
  <c r="FF69" i="33" s="1"/>
  <c r="DS67" i="33"/>
  <c r="DS69" i="33" s="1"/>
  <c r="HC68" i="33"/>
  <c r="HC69" i="33"/>
  <c r="BC69" i="33"/>
  <c r="BC68" i="33"/>
  <c r="DP69" i="33"/>
  <c r="DP68" i="33"/>
  <c r="ED67" i="33"/>
  <c r="EE57" i="33"/>
  <c r="EE67" i="33" s="1"/>
  <c r="FP68" i="33"/>
  <c r="FP69" i="33"/>
  <c r="MC68" i="33"/>
  <c r="MC69" i="33"/>
  <c r="BR57" i="33"/>
  <c r="BR67" i="33" s="1"/>
  <c r="BQ67" i="33"/>
  <c r="ME57" i="33"/>
  <c r="ME67" i="33" s="1"/>
  <c r="MD67" i="33"/>
  <c r="GF67" i="33"/>
  <c r="AP69" i="33"/>
  <c r="AP68" i="33"/>
  <c r="ES67" i="33"/>
  <c r="LF67" i="33"/>
  <c r="CS67" i="33"/>
  <c r="EC68" i="33"/>
  <c r="EC69" i="33"/>
  <c r="KF67" i="33"/>
  <c r="FR57" i="33"/>
  <c r="FR67" i="33" s="1"/>
  <c r="FQ67" i="33"/>
  <c r="DE57" i="33"/>
  <c r="DE67" i="33" s="1"/>
  <c r="DD67" i="33"/>
  <c r="GR57" i="33"/>
  <c r="GR67" i="33" s="1"/>
  <c r="GQ67" i="33"/>
  <c r="FS67" i="33"/>
  <c r="EP68" i="33"/>
  <c r="EP69" i="33"/>
  <c r="LE57" i="33"/>
  <c r="LE67" i="33" s="1"/>
  <c r="LD67" i="33"/>
  <c r="CP68" i="33"/>
  <c r="CP69" i="33"/>
  <c r="KC68" i="33"/>
  <c r="KC69" i="33"/>
  <c r="DR57" i="33"/>
  <c r="DR67" i="33" s="1"/>
  <c r="DQ67" i="33"/>
  <c r="CQ67" i="33"/>
  <c r="CR57" i="33"/>
  <c r="CR67" i="33" s="1"/>
  <c r="KS67" i="33"/>
  <c r="KP69" i="33"/>
  <c r="KP68" i="33"/>
  <c r="JE57" i="33"/>
  <c r="JE67" i="33" s="1"/>
  <c r="JD67" i="33"/>
  <c r="CE57" i="33"/>
  <c r="CE67" i="33" s="1"/>
  <c r="CD67" i="33"/>
  <c r="LC68" i="33"/>
  <c r="LC69" i="33"/>
  <c r="IR57" i="33"/>
  <c r="IR67" i="33" s="1"/>
  <c r="IQ67" i="33"/>
  <c r="KD67" i="33"/>
  <c r="KE57" i="33"/>
  <c r="KE67" i="33" s="1"/>
  <c r="GD67" i="33"/>
  <c r="GE57" i="33"/>
  <c r="GE67" i="33" s="1"/>
  <c r="AR57" i="33"/>
  <c r="AR67" i="33" s="1"/>
  <c r="AQ67" i="33"/>
  <c r="EQ67" i="33"/>
  <c r="ER57" i="33"/>
  <c r="ER67" i="33" s="1"/>
  <c r="JP68" i="33"/>
  <c r="JP69" i="33"/>
  <c r="MF67" i="33"/>
  <c r="GC68" i="33"/>
  <c r="GC69" i="33"/>
  <c r="JC68" i="33"/>
  <c r="JC69" i="33"/>
  <c r="HQ67" i="33"/>
  <c r="HR57" i="33"/>
  <c r="HR67" i="33" s="1"/>
  <c r="HS67" i="33"/>
  <c r="FC69" i="33"/>
  <c r="FC68" i="33"/>
  <c r="KR57" i="33"/>
  <c r="KR67" i="33" s="1"/>
  <c r="KQ67" i="33"/>
  <c r="HE57" i="33"/>
  <c r="HE67" i="33" s="1"/>
  <c r="HD67" i="33"/>
  <c r="CF67" i="33"/>
  <c r="IS67" i="33"/>
  <c r="IC68" i="33"/>
  <c r="IC69" i="33"/>
  <c r="AE57" i="33"/>
  <c r="AE67" i="33" s="1"/>
  <c r="AD67" i="33"/>
  <c r="LS67" i="33"/>
  <c r="BP69" i="33"/>
  <c r="BP68" i="33"/>
  <c r="HP68" i="33"/>
  <c r="HP69" i="33"/>
  <c r="FE57" i="33"/>
  <c r="FE67" i="33" s="1"/>
  <c r="FD67" i="33"/>
  <c r="DC69" i="33"/>
  <c r="DC68" i="33"/>
  <c r="BD67" i="33"/>
  <c r="BE57" i="33"/>
  <c r="BE67" i="33" s="1"/>
  <c r="CC69" i="33"/>
  <c r="CC68" i="33"/>
  <c r="GP69" i="33"/>
  <c r="GP68" i="33"/>
  <c r="IP69" i="33"/>
  <c r="IP68" i="33"/>
  <c r="IE57" i="33"/>
  <c r="IE67" i="33" s="1"/>
  <c r="ID67" i="33"/>
  <c r="AC69" i="33"/>
  <c r="AC68" i="33"/>
  <c r="LP69" i="33"/>
  <c r="LP68" i="33"/>
  <c r="JQ67" i="33"/>
  <c r="JR57" i="33"/>
  <c r="JR67" i="33" s="1"/>
  <c r="IF67" i="33"/>
  <c r="AF67" i="33"/>
  <c r="LQ67" i="33"/>
  <c r="LR57" i="33"/>
  <c r="LR67" i="33" s="1"/>
  <c r="G4" i="32" l="1"/>
  <c r="G5" i="32"/>
  <c r="C80" i="32" s="1"/>
  <c r="JF68" i="33"/>
  <c r="Q67" i="33"/>
  <c r="Q69" i="33" s="1"/>
  <c r="P69" i="33"/>
  <c r="P68" i="33"/>
  <c r="BF69" i="33"/>
  <c r="DF68" i="33"/>
  <c r="R68" i="33"/>
  <c r="DS68" i="33"/>
  <c r="HF69" i="33"/>
  <c r="FF68" i="33"/>
  <c r="EF68" i="33"/>
  <c r="BS69" i="33"/>
  <c r="JS68" i="33"/>
  <c r="GS68" i="33"/>
  <c r="AS68" i="33"/>
  <c r="S68" i="33"/>
  <c r="S69" i="33"/>
  <c r="AD69" i="33"/>
  <c r="AD68" i="33"/>
  <c r="HQ68" i="33"/>
  <c r="HQ69" i="33"/>
  <c r="ER69" i="33"/>
  <c r="ER68" i="33"/>
  <c r="KE69" i="33"/>
  <c r="KE68" i="33"/>
  <c r="JD69" i="33"/>
  <c r="JD68" i="33"/>
  <c r="CQ68" i="33"/>
  <c r="CQ69" i="33"/>
  <c r="LE69" i="33"/>
  <c r="LE68" i="33"/>
  <c r="FQ68" i="33"/>
  <c r="FQ69" i="33"/>
  <c r="BQ69" i="33"/>
  <c r="BQ68" i="33"/>
  <c r="EE69" i="33"/>
  <c r="EE68" i="33"/>
  <c r="AE69" i="33"/>
  <c r="AE68" i="33"/>
  <c r="FR68" i="33"/>
  <c r="FR69" i="33"/>
  <c r="FE69" i="33"/>
  <c r="FE68" i="33"/>
  <c r="KQ68" i="33"/>
  <c r="KQ69" i="33"/>
  <c r="AQ68" i="33"/>
  <c r="AQ69" i="33"/>
  <c r="IQ68" i="33"/>
  <c r="IQ69" i="33"/>
  <c r="DR68" i="33"/>
  <c r="DR69" i="33"/>
  <c r="KF69" i="33"/>
  <c r="KF68" i="33"/>
  <c r="GF68" i="33"/>
  <c r="GF69" i="33"/>
  <c r="JE69" i="33"/>
  <c r="JE68" i="33"/>
  <c r="JR69" i="33"/>
  <c r="JR68" i="33"/>
  <c r="KR69" i="33"/>
  <c r="KR68" i="33"/>
  <c r="AR68" i="33"/>
  <c r="AR69" i="33"/>
  <c r="IR68" i="33"/>
  <c r="IR69" i="33"/>
  <c r="FS69" i="33"/>
  <c r="FS68" i="33"/>
  <c r="MD68" i="33"/>
  <c r="MD69" i="33"/>
  <c r="AF68" i="33"/>
  <c r="AF69" i="33"/>
  <c r="EQ69" i="33"/>
  <c r="EQ68" i="33"/>
  <c r="DQ68" i="33"/>
  <c r="DQ69" i="33"/>
  <c r="ID68" i="33"/>
  <c r="ID69" i="33"/>
  <c r="JQ68" i="33"/>
  <c r="JQ69" i="33"/>
  <c r="IS68" i="33"/>
  <c r="IS69" i="33"/>
  <c r="GE68" i="33"/>
  <c r="GE69" i="33"/>
  <c r="GQ69" i="33"/>
  <c r="GQ68" i="33"/>
  <c r="ME68" i="33"/>
  <c r="ME69" i="33"/>
  <c r="LQ69" i="33"/>
  <c r="LQ68" i="33"/>
  <c r="BR68" i="33"/>
  <c r="BR69" i="33"/>
  <c r="BE68" i="33"/>
  <c r="BE69" i="33"/>
  <c r="BD68" i="33"/>
  <c r="BD69" i="33"/>
  <c r="CF69" i="33"/>
  <c r="CF68" i="33"/>
  <c r="MF68" i="33"/>
  <c r="MF69" i="33"/>
  <c r="GD69" i="33"/>
  <c r="GD68" i="33"/>
  <c r="GR69" i="33"/>
  <c r="GR68" i="33"/>
  <c r="CS68" i="33"/>
  <c r="CS69" i="33"/>
  <c r="FD68" i="33"/>
  <c r="FD69" i="33"/>
  <c r="KD69" i="33"/>
  <c r="KD68" i="33"/>
  <c r="ED69" i="33"/>
  <c r="ED68" i="33"/>
  <c r="IF69" i="33"/>
  <c r="IF68" i="33"/>
  <c r="IE68" i="33"/>
  <c r="IE69" i="33"/>
  <c r="HD68" i="33"/>
  <c r="HD69" i="33"/>
  <c r="HS68" i="33"/>
  <c r="HS69" i="33"/>
  <c r="CD68" i="33"/>
  <c r="CD69" i="33"/>
  <c r="KS69" i="33"/>
  <c r="KS68" i="33"/>
  <c r="DD68" i="33"/>
  <c r="DD69" i="33"/>
  <c r="LF69" i="33"/>
  <c r="LF68" i="33"/>
  <c r="LR69" i="33"/>
  <c r="LR68" i="33"/>
  <c r="LS68" i="33"/>
  <c r="LS69" i="33"/>
  <c r="HE68" i="33"/>
  <c r="HE69" i="33"/>
  <c r="HR68" i="33"/>
  <c r="HR69" i="33"/>
  <c r="CE69" i="33"/>
  <c r="CE68" i="33"/>
  <c r="CR69" i="33"/>
  <c r="CR68" i="33"/>
  <c r="LD68" i="33"/>
  <c r="LD69" i="33"/>
  <c r="DE68" i="33"/>
  <c r="DE69" i="33"/>
  <c r="ES68" i="33"/>
  <c r="ES69" i="33"/>
  <c r="D34" i="32" l="1"/>
  <c r="C46" i="32"/>
  <c r="D71" i="32"/>
  <c r="C28" i="32"/>
  <c r="C92" i="32"/>
  <c r="D93" i="32"/>
  <c r="D101" i="32"/>
  <c r="C51" i="32"/>
  <c r="D76" i="32"/>
  <c r="D57" i="32"/>
  <c r="C32" i="32"/>
  <c r="D54" i="32"/>
  <c r="C67" i="32"/>
  <c r="D25" i="32"/>
  <c r="D97" i="32"/>
  <c r="D42" i="32"/>
  <c r="C94" i="32"/>
  <c r="D35" i="32"/>
  <c r="C40" i="32"/>
  <c r="D65" i="32"/>
  <c r="D40" i="32"/>
  <c r="D67" i="32"/>
  <c r="D70" i="32"/>
  <c r="D82" i="32"/>
  <c r="D17" i="32"/>
  <c r="C74" i="32"/>
  <c r="C56" i="32"/>
  <c r="D23" i="32"/>
  <c r="D39" i="32"/>
  <c r="D9" i="32"/>
  <c r="D81" i="32"/>
  <c r="C50" i="32"/>
  <c r="D5" i="32"/>
  <c r="C65" i="32"/>
  <c r="C86" i="32"/>
  <c r="D98" i="32"/>
  <c r="C39" i="32"/>
  <c r="C43" i="32"/>
  <c r="C11" i="32"/>
  <c r="C13" i="32"/>
  <c r="D24" i="32"/>
  <c r="C99" i="32"/>
  <c r="D60" i="32"/>
  <c r="D21" i="32"/>
  <c r="C5" i="32"/>
  <c r="D103" i="32"/>
  <c r="D33" i="32"/>
  <c r="C78" i="32"/>
  <c r="C16" i="32"/>
  <c r="D45" i="32"/>
  <c r="D61" i="32"/>
  <c r="C8" i="32"/>
  <c r="C87" i="32"/>
  <c r="C88" i="32"/>
  <c r="D16" i="32"/>
  <c r="C68" i="32"/>
  <c r="C12" i="32"/>
  <c r="C91" i="32"/>
  <c r="C95" i="32"/>
  <c r="C69" i="32"/>
  <c r="D20" i="32"/>
  <c r="D73" i="32"/>
  <c r="D37" i="32"/>
  <c r="C83" i="32"/>
  <c r="C34" i="32"/>
  <c r="C33" i="32"/>
  <c r="C77" i="32"/>
  <c r="D88" i="32"/>
  <c r="C44" i="32"/>
  <c r="D84" i="32"/>
  <c r="D8" i="32"/>
  <c r="C71" i="32"/>
  <c r="C52" i="32"/>
  <c r="D14" i="32"/>
  <c r="C79" i="32"/>
  <c r="C58" i="32"/>
  <c r="D96" i="32"/>
  <c r="C20" i="32"/>
  <c r="D41" i="32"/>
  <c r="D13" i="32"/>
  <c r="C102" i="32"/>
  <c r="C30" i="32"/>
  <c r="D59" i="32"/>
  <c r="D75" i="32"/>
  <c r="C26" i="32"/>
  <c r="C61" i="32"/>
  <c r="D53" i="32"/>
  <c r="D32" i="32"/>
  <c r="C45" i="32"/>
  <c r="D72" i="32"/>
  <c r="C7" i="32"/>
  <c r="C29" i="32"/>
  <c r="C64" i="32"/>
  <c r="D58" i="32"/>
  <c r="C25" i="32"/>
  <c r="C23" i="32"/>
  <c r="C60" i="32"/>
  <c r="D77" i="32"/>
  <c r="C31" i="32"/>
  <c r="D50" i="32"/>
  <c r="C35" i="32"/>
  <c r="D56" i="32"/>
  <c r="D85" i="32"/>
  <c r="C57" i="32"/>
  <c r="D36" i="32"/>
  <c r="C14" i="32"/>
  <c r="D47" i="32"/>
  <c r="C48" i="32"/>
  <c r="C17" i="32"/>
  <c r="D74" i="32"/>
  <c r="D44" i="32"/>
  <c r="C101" i="32"/>
  <c r="C36" i="32"/>
  <c r="D46" i="32"/>
  <c r="C47" i="32"/>
  <c r="D11" i="32"/>
  <c r="D63" i="32"/>
  <c r="C100" i="32"/>
  <c r="C54" i="32"/>
  <c r="D51" i="32"/>
  <c r="C22" i="32"/>
  <c r="D79" i="32"/>
  <c r="C96" i="32"/>
  <c r="C81" i="32"/>
  <c r="C15" i="32"/>
  <c r="D62" i="32"/>
  <c r="C37" i="32"/>
  <c r="D18" i="32"/>
  <c r="C38" i="32"/>
  <c r="D49" i="32"/>
  <c r="C93" i="32"/>
  <c r="D30" i="32"/>
  <c r="C4" i="32"/>
  <c r="C103" i="32"/>
  <c r="D92" i="32"/>
  <c r="C89" i="32"/>
  <c r="C42" i="32"/>
  <c r="D80" i="32"/>
  <c r="D86" i="32"/>
  <c r="C82" i="32"/>
  <c r="D100" i="32"/>
  <c r="D89" i="32"/>
  <c r="C41" i="32"/>
  <c r="D87" i="32"/>
  <c r="C72" i="32"/>
  <c r="D22" i="32"/>
  <c r="C9" i="32"/>
  <c r="D99" i="32"/>
  <c r="D38" i="32"/>
  <c r="D78" i="32"/>
  <c r="C98" i="32"/>
  <c r="D48" i="32"/>
  <c r="C66" i="32"/>
  <c r="D15" i="32"/>
  <c r="D55" i="32"/>
  <c r="D95" i="32"/>
  <c r="D64" i="32"/>
  <c r="C49" i="32"/>
  <c r="C62" i="32"/>
  <c r="D4" i="32"/>
  <c r="D27" i="32"/>
  <c r="D66" i="32"/>
  <c r="C84" i="32"/>
  <c r="C27" i="32"/>
  <c r="D52" i="32"/>
  <c r="C24" i="32"/>
  <c r="C59" i="32"/>
  <c r="C63" i="32"/>
  <c r="D7" i="32"/>
  <c r="C6" i="32"/>
  <c r="C18" i="32"/>
  <c r="C97" i="32"/>
  <c r="C75" i="32"/>
  <c r="D90" i="32"/>
  <c r="D28" i="32"/>
  <c r="D91" i="32"/>
  <c r="D83" i="32"/>
  <c r="C21" i="32"/>
  <c r="D19" i="32"/>
  <c r="D31" i="32"/>
  <c r="D29" i="32"/>
  <c r="D94" i="32"/>
  <c r="C70" i="32"/>
  <c r="D68" i="32"/>
  <c r="D6" i="32"/>
  <c r="D69" i="32"/>
  <c r="C73" i="32"/>
  <c r="D102" i="32"/>
  <c r="C19" i="32"/>
  <c r="D10" i="32"/>
  <c r="C53" i="32"/>
  <c r="C76" i="32"/>
  <c r="C90" i="32"/>
  <c r="D26" i="32"/>
  <c r="D12" i="32"/>
  <c r="C55" i="32"/>
  <c r="C85" i="32"/>
  <c r="C10" i="32"/>
  <c r="D43" i="32"/>
  <c r="IO70" i="33"/>
  <c r="II2" i="33" s="1"/>
  <c r="Q68" i="33"/>
  <c r="O70" i="33" s="1"/>
  <c r="I2" i="33" s="1"/>
  <c r="I4" i="34" s="1"/>
  <c r="DO70" i="33"/>
  <c r="DI2" i="33" s="1"/>
  <c r="FB70" i="33"/>
  <c r="EV2" i="33" s="1"/>
  <c r="GB70" i="33"/>
  <c r="FV2" i="33" s="1"/>
  <c r="BB70" i="33"/>
  <c r="AV2" i="33" s="1"/>
  <c r="IB70" i="33"/>
  <c r="HV2" i="33" s="1"/>
  <c r="EB70" i="33"/>
  <c r="DV2" i="33" s="1"/>
  <c r="HB70" i="33"/>
  <c r="GV2" i="33" s="1"/>
  <c r="DB70" i="33"/>
  <c r="CV2" i="33" s="1"/>
  <c r="AO70" i="33"/>
  <c r="AI2" i="33" s="1"/>
  <c r="CB70" i="33"/>
  <c r="BV2" i="33" s="1"/>
  <c r="BO70" i="33"/>
  <c r="BI2" i="33" s="1"/>
  <c r="FO70" i="33"/>
  <c r="FI2" i="33" s="1"/>
  <c r="LB70" i="33"/>
  <c r="KV2" i="33" s="1"/>
  <c r="KB70" i="33"/>
  <c r="JV2" i="33" s="1"/>
  <c r="JO70" i="33"/>
  <c r="JI2" i="33" s="1"/>
  <c r="KO70" i="33"/>
  <c r="KI2" i="33" s="1"/>
  <c r="LO70" i="33"/>
  <c r="LI2" i="33" s="1"/>
  <c r="MB70" i="33"/>
  <c r="LV2" i="33" s="1"/>
  <c r="CO70" i="33"/>
  <c r="CI2" i="33" s="1"/>
  <c r="HO70" i="33"/>
  <c r="HI2" i="33" s="1"/>
  <c r="EO70" i="33"/>
  <c r="EI2" i="33" s="1"/>
  <c r="GO70" i="33"/>
  <c r="GI2" i="33" s="1"/>
  <c r="JB70" i="33"/>
  <c r="IV2" i="33" s="1"/>
  <c r="AB70" i="33"/>
  <c r="V2" i="33" s="1"/>
  <c r="I5" i="34"/>
  <c r="J4" i="34" l="1"/>
  <c r="J5" i="34"/>
  <c r="G5" i="34" l="1"/>
  <c r="G4" i="34"/>
  <c r="D21" i="34" l="1"/>
  <c r="D37" i="34"/>
  <c r="D71" i="34"/>
  <c r="D7" i="34"/>
  <c r="D38" i="34"/>
  <c r="C47" i="34"/>
  <c r="D33" i="34"/>
  <c r="C45" i="34"/>
  <c r="C14" i="34"/>
  <c r="D26" i="34"/>
  <c r="D55" i="34"/>
  <c r="C44" i="34"/>
  <c r="D65" i="34"/>
  <c r="C61" i="34"/>
  <c r="C63" i="34"/>
  <c r="D96" i="34"/>
  <c r="C83" i="34"/>
  <c r="C74" i="34"/>
  <c r="C76" i="34"/>
  <c r="D95" i="34"/>
  <c r="D99" i="34"/>
  <c r="C8" i="34"/>
  <c r="D34" i="34"/>
  <c r="D19" i="34"/>
  <c r="D30" i="34"/>
  <c r="D17" i="34"/>
  <c r="C26" i="34"/>
  <c r="D45" i="34"/>
  <c r="D52" i="34"/>
  <c r="D70" i="34"/>
  <c r="C60" i="34"/>
  <c r="C73" i="34"/>
  <c r="C75" i="34"/>
  <c r="C9" i="34"/>
  <c r="C50" i="34"/>
  <c r="C28" i="34"/>
  <c r="C7" i="34"/>
  <c r="C102" i="34"/>
  <c r="D6" i="34"/>
  <c r="D44" i="34"/>
  <c r="D80" i="34"/>
  <c r="C58" i="34"/>
  <c r="C5" i="34"/>
  <c r="D40" i="34"/>
  <c r="C25" i="34"/>
  <c r="D89" i="34"/>
  <c r="D10" i="34"/>
  <c r="D58" i="34"/>
  <c r="D97" i="34"/>
  <c r="C59" i="34"/>
  <c r="C80" i="34"/>
  <c r="C96" i="34"/>
  <c r="C19" i="34"/>
  <c r="C91" i="34"/>
  <c r="D57" i="34"/>
  <c r="D13" i="34"/>
  <c r="C33" i="34"/>
  <c r="C57" i="34"/>
  <c r="C78" i="34"/>
  <c r="C20" i="34"/>
  <c r="C21" i="34"/>
  <c r="C79" i="34"/>
  <c r="C92" i="34"/>
  <c r="C68" i="34"/>
  <c r="D46" i="34"/>
  <c r="C29" i="34"/>
  <c r="C30" i="34"/>
  <c r="C15" i="34"/>
  <c r="D62" i="34"/>
  <c r="C81" i="34"/>
  <c r="D102" i="34"/>
  <c r="D54" i="34"/>
  <c r="C66" i="34"/>
  <c r="D72" i="34"/>
  <c r="D66" i="34"/>
  <c r="C27" i="34"/>
  <c r="D101" i="34"/>
  <c r="D81" i="34"/>
  <c r="C42" i="34"/>
  <c r="D86" i="34"/>
  <c r="C32" i="34"/>
  <c r="D41" i="34"/>
  <c r="D11" i="34"/>
  <c r="D88" i="34"/>
  <c r="D12" i="34"/>
  <c r="C24" i="34"/>
  <c r="C36" i="34"/>
  <c r="D73" i="34"/>
  <c r="D15" i="34"/>
  <c r="C100" i="34"/>
  <c r="D78" i="34"/>
  <c r="D49" i="34"/>
  <c r="D83" i="34"/>
  <c r="C88" i="34"/>
  <c r="C10" i="34"/>
  <c r="D67" i="34"/>
  <c r="D43" i="34"/>
  <c r="C4" i="34"/>
  <c r="C23" i="34"/>
  <c r="D47" i="34"/>
  <c r="D98" i="34"/>
  <c r="C13" i="34"/>
  <c r="D87" i="34"/>
  <c r="D93" i="34"/>
  <c r="C53" i="34"/>
  <c r="D42" i="34"/>
  <c r="D79" i="34"/>
  <c r="D31" i="34"/>
  <c r="C12" i="34"/>
  <c r="C67" i="34"/>
  <c r="D92" i="34"/>
  <c r="D4" i="34"/>
  <c r="C39" i="34"/>
  <c r="C101" i="34"/>
  <c r="D50" i="34"/>
  <c r="D76" i="34"/>
  <c r="C71" i="34"/>
  <c r="D68" i="34"/>
  <c r="C48" i="34"/>
  <c r="C52" i="34"/>
  <c r="D56" i="34"/>
  <c r="D27" i="34"/>
  <c r="D64" i="34"/>
  <c r="D91" i="34"/>
  <c r="C16" i="34"/>
  <c r="D22" i="34"/>
  <c r="D8" i="34"/>
  <c r="C40" i="34"/>
  <c r="C43" i="34"/>
  <c r="D36" i="34"/>
  <c r="D74" i="34"/>
  <c r="D14" i="34"/>
  <c r="C54" i="34"/>
  <c r="D90" i="34"/>
  <c r="C41" i="34"/>
  <c r="C46" i="34"/>
  <c r="C64" i="34"/>
  <c r="D39" i="34"/>
  <c r="D28" i="34"/>
  <c r="C99" i="34"/>
  <c r="C34" i="34"/>
  <c r="C72" i="34"/>
  <c r="D100" i="34"/>
  <c r="D18" i="34"/>
  <c r="D24" i="34"/>
  <c r="D20" i="34"/>
  <c r="C90" i="34"/>
  <c r="C69" i="34"/>
  <c r="C93" i="34"/>
  <c r="C70" i="34"/>
  <c r="C84" i="34"/>
  <c r="D51" i="34"/>
  <c r="C6" i="34"/>
  <c r="D77" i="34"/>
  <c r="C62" i="34"/>
  <c r="D69" i="34"/>
  <c r="C97" i="34"/>
  <c r="D23" i="34"/>
  <c r="C85" i="34"/>
  <c r="D63" i="34"/>
  <c r="C86" i="34"/>
  <c r="C89" i="34"/>
  <c r="D16" i="34"/>
  <c r="D9" i="34"/>
  <c r="D35" i="34"/>
  <c r="D59" i="34"/>
  <c r="C38" i="34"/>
  <c r="D32" i="34"/>
  <c r="C22" i="34"/>
  <c r="C35" i="34"/>
  <c r="C77" i="34"/>
  <c r="C87" i="34"/>
  <c r="C94" i="34"/>
  <c r="C49" i="34"/>
  <c r="C98" i="34"/>
  <c r="C82" i="34"/>
  <c r="D60" i="34"/>
  <c r="D75" i="34"/>
  <c r="C31" i="34"/>
  <c r="C55" i="34"/>
  <c r="C95" i="34"/>
  <c r="C56" i="34"/>
  <c r="D48" i="34"/>
  <c r="D53" i="34"/>
  <c r="D94" i="34"/>
  <c r="D85" i="34"/>
  <c r="C103" i="34"/>
  <c r="C18" i="34"/>
  <c r="D84" i="34"/>
  <c r="C65" i="34"/>
  <c r="C11" i="34"/>
  <c r="D61" i="34"/>
  <c r="D25" i="34"/>
  <c r="C37" i="34"/>
  <c r="C17" i="34"/>
  <c r="D82" i="34"/>
  <c r="C51" i="34"/>
  <c r="D29" i="34"/>
  <c r="D103" i="34"/>
  <c r="D5" i="34"/>
</calcChain>
</file>

<file path=xl/sharedStrings.xml><?xml version="1.0" encoding="utf-8"?>
<sst xmlns="http://schemas.openxmlformats.org/spreadsheetml/2006/main" count="2989" uniqueCount="1801">
  <si>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</si>
  <si>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</si>
  <si>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</si>
  <si>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</si>
  <si>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</si>
  <si>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</si>
  <si>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</si>
  <si>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</si>
  <si>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</si>
  <si>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</si>
  <si>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</si>
  <si>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</si>
  <si>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</si>
  <si>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</si>
  <si>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</si>
  <si>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</si>
  <si>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</si>
  <si>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</si>
  <si>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</si>
  <si>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</si>
  <si>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</si>
  <si>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</si>
  <si>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</si>
  <si>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</si>
  <si>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</si>
  <si>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</si>
  <si>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</si>
  <si>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</si>
  <si>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</si>
  <si>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</si>
  <si>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</si>
  <si>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</si>
  <si>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</si>
  <si>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</si>
  <si>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</si>
  <si>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</si>
  <si>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</si>
  <si>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</si>
  <si>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</si>
  <si>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</si>
  <si>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</si>
  <si>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</si>
  <si>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</si>
  <si>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</si>
  <si>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</si>
  <si>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</si>
  <si>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</si>
  <si>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</si>
  <si>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</si>
  <si>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</si>
  <si>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</si>
  <si>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</si>
  <si>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</si>
  <si>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</si>
  <si>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</si>
  <si>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</si>
  <si>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</si>
  <si>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</si>
  <si>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</si>
  <si>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</si>
  <si>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</si>
  <si>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</si>
  <si>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</si>
  <si>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</si>
  <si>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</si>
  <si>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</si>
  <si>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</si>
  <si>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</si>
  <si>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</si>
  <si>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</si>
  <si>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</si>
  <si>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</si>
  <si>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</si>
  <si>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</si>
  <si>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</si>
  <si>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</si>
  <si>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</si>
  <si>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</si>
  <si>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</si>
  <si>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</si>
  <si>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</si>
  <si>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</si>
  <si>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</si>
  <si>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</si>
  <si>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</si>
  <si>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</si>
  <si>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</si>
  <si>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</si>
  <si>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</si>
  <si>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</si>
  <si>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</si>
  <si>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</si>
  <si>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</si>
  <si>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</si>
  <si>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</si>
  <si>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</si>
  <si>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</si>
  <si>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</si>
  <si>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</si>
  <si>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</si>
  <si>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</si>
  <si>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</si>
  <si>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</si>
  <si>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</si>
  <si>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</si>
  <si>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</si>
  <si>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</si>
  <si>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</si>
  <si>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</si>
  <si>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</si>
  <si>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</si>
  <si>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</si>
  <si>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</si>
  <si>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</si>
  <si>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</si>
  <si>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</si>
  <si>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</si>
  <si>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</si>
  <si>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</si>
  <si>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</si>
  <si>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</si>
  <si>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</si>
  <si>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</si>
  <si>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</si>
  <si>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</si>
  <si>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</si>
  <si>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</si>
  <si>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</si>
  <si>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</si>
  <si>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</si>
  <si>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</si>
  <si>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</si>
  <si>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</si>
  <si>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</si>
  <si>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</si>
  <si>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</si>
  <si>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</si>
  <si>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</si>
  <si>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</si>
  <si>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</si>
  <si>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</si>
  <si>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</si>
  <si>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</si>
  <si>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</si>
  <si>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</si>
  <si>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</si>
  <si>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</si>
  <si>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</si>
  <si>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</si>
  <si>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</si>
  <si>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</si>
  <si>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</si>
  <si>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</si>
  <si>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</si>
  <si>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</si>
  <si>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</si>
  <si>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</si>
  <si>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</si>
  <si>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</si>
  <si>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</si>
  <si>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</si>
  <si>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</si>
  <si>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</si>
  <si>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</si>
  <si>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</si>
  <si>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</si>
  <si>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</si>
  <si>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</si>
  <si>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</si>
  <si>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</si>
  <si>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</si>
  <si>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</si>
  <si>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</si>
  <si>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</si>
  <si>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</si>
  <si>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</si>
  <si>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</si>
  <si>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</si>
  <si>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</si>
  <si>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</si>
  <si>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</si>
  <si>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</si>
  <si>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</si>
  <si>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</si>
  <si>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</si>
  <si>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</si>
  <si>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</si>
  <si>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</si>
  <si>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</si>
  <si>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</si>
  <si>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</si>
  <si>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</si>
  <si>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</si>
  <si>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</si>
  <si>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</si>
  <si>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</si>
  <si>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</si>
  <si>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</si>
  <si>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</si>
  <si>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</si>
  <si>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</si>
  <si>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</si>
  <si>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</si>
  <si>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</si>
  <si>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</si>
  <si>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</si>
  <si>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</si>
  <si>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</si>
  <si>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</si>
  <si>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</si>
  <si>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</si>
  <si>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</si>
  <si>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</si>
  <si>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</si>
  <si>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</si>
  <si>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</si>
  <si>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</si>
  <si>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</si>
  <si>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</si>
  <si>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</si>
  <si>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</si>
  <si>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</si>
  <si>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</si>
  <si>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</si>
  <si>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</si>
  <si>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</si>
  <si>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</si>
  <si>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</si>
  <si>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</si>
  <si>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</si>
  <si>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</si>
  <si>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</si>
  <si>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</si>
  <si>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</si>
  <si>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</si>
  <si>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</si>
  <si>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</si>
  <si>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</si>
  <si>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</si>
  <si>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</si>
  <si>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</si>
  <si>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</si>
  <si>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</si>
  <si>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</si>
  <si>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</si>
  <si>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</si>
  <si>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</si>
  <si>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</si>
  <si>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</si>
  <si>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</si>
  <si>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</si>
  <si>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</si>
  <si>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</si>
  <si>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</si>
  <si>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</si>
  <si>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</si>
  <si>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</si>
  <si>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</si>
  <si>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</si>
  <si>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</si>
  <si>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</si>
  <si>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</si>
  <si>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</si>
  <si>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</si>
  <si>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</si>
  <si>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</si>
  <si>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</si>
  <si>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</si>
  <si>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</si>
  <si>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</si>
  <si>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</si>
  <si>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</si>
  <si>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</si>
  <si>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</si>
  <si>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</si>
  <si>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</si>
  <si>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</si>
  <si>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</si>
  <si>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</si>
  <si>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</si>
  <si>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</si>
  <si>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</si>
  <si>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</si>
  <si>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</si>
  <si>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</si>
  <si>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</si>
  <si>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</si>
  <si>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</si>
  <si>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</si>
  <si>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</si>
  <si>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</si>
  <si>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</si>
  <si>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</si>
  <si>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</si>
  <si>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</si>
  <si>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</si>
  <si>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</si>
  <si>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</si>
  <si>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</si>
  <si>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</si>
  <si>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</si>
  <si>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</si>
  <si>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</si>
  <si>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</si>
  <si>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</si>
  <si>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</si>
  <si>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</si>
  <si>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</si>
  <si>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</si>
  <si>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</si>
  <si>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</si>
  <si>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</si>
  <si>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</si>
  <si>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</si>
  <si>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</si>
  <si>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</si>
  <si>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</si>
  <si>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</si>
  <si>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</si>
  <si>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</si>
  <si>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</si>
  <si>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</si>
  <si>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</si>
  <si>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</si>
  <si>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</si>
  <si>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</si>
  <si>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</si>
  <si>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</si>
  <si>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</si>
  <si>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</si>
  <si>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</si>
  <si>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</si>
  <si>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</si>
  <si>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</si>
  <si>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</si>
  <si>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</si>
  <si>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</si>
  <si>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</si>
  <si>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</si>
  <si>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</si>
  <si>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</si>
  <si>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</si>
  <si>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</si>
  <si>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</si>
  <si>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</si>
  <si>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</si>
  <si>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</si>
  <si>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</si>
  <si>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</si>
  <si>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</si>
  <si>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</si>
  <si>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</si>
  <si>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</si>
  <si>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</si>
  <si>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</si>
  <si>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</si>
  <si>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</si>
  <si>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</si>
  <si>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</si>
  <si>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</si>
  <si>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</si>
  <si>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</si>
  <si>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</si>
  <si>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</si>
  <si>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</si>
  <si>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</si>
  <si>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</si>
  <si>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</si>
  <si>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</si>
  <si>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</si>
  <si>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</si>
  <si>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</si>
  <si>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</si>
  <si>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</si>
  <si>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</si>
  <si>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</si>
  <si>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</si>
  <si>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</si>
  <si>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</si>
  <si>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</si>
  <si>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</si>
  <si>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</si>
  <si>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</si>
  <si>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</si>
  <si>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</si>
  <si>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</si>
  <si>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</si>
  <si>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</si>
  <si>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</si>
  <si>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</si>
  <si>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</si>
  <si>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</si>
  <si>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</si>
  <si>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</si>
  <si>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</si>
  <si>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</si>
  <si>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</si>
  <si>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</si>
  <si>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</si>
  <si>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</si>
  <si>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</si>
  <si>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</si>
  <si>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</si>
  <si>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</si>
  <si>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</si>
  <si>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</si>
  <si>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</si>
  <si>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</si>
  <si>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</si>
  <si>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</si>
  <si>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</si>
  <si>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</si>
  <si>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</si>
  <si>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</si>
  <si>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</si>
  <si>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</si>
  <si>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</si>
  <si>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</si>
  <si>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</si>
  <si>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</si>
  <si>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</si>
  <si>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</si>
  <si>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</si>
  <si>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</si>
  <si>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</si>
  <si>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</si>
  <si>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</si>
  <si>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</si>
  <si>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</si>
  <si>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</si>
  <si>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</si>
  <si>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</si>
  <si>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</si>
  <si>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</si>
  <si>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</si>
  <si>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</si>
  <si>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</si>
  <si>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</si>
  <si>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</si>
  <si>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</si>
  <si>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</si>
  <si>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</si>
  <si>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</si>
  <si>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</si>
  <si>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</si>
  <si>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</si>
  <si>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</si>
  <si>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</si>
  <si>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</si>
  <si>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</si>
  <si>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</si>
  <si>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</si>
  <si>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</si>
  <si>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</si>
  <si>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</si>
  <si>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</si>
  <si>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</si>
  <si>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</si>
  <si>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</si>
  <si>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</si>
  <si>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</si>
  <si>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</si>
  <si>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</si>
  <si>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</si>
  <si>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</si>
  <si>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</si>
  <si>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</si>
  <si>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</si>
  <si>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</si>
  <si>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</si>
  <si>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</si>
  <si>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</si>
  <si>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</si>
  <si>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</si>
  <si>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</si>
  <si>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</si>
  <si>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</si>
  <si>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</si>
  <si>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</si>
  <si>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</si>
  <si>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</si>
  <si>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</si>
  <si>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</si>
  <si>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</si>
  <si>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</si>
  <si>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</si>
  <si>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</si>
  <si>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</si>
  <si>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</si>
  <si>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</si>
  <si>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</si>
  <si>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</si>
  <si>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</si>
  <si>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</si>
  <si>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</si>
  <si>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</si>
  <si>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</si>
  <si>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</si>
  <si>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</si>
  <si>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</si>
  <si>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</si>
  <si>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</si>
  <si>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</si>
  <si>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</si>
  <si>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</si>
  <si>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</si>
  <si>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</si>
  <si>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</si>
  <si>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</si>
  <si>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</si>
  <si>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</si>
  <si>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</si>
  <si>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</si>
  <si>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</si>
  <si>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</si>
  <si>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</si>
  <si>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</si>
  <si>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</si>
  <si>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</si>
  <si>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</si>
  <si>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</si>
  <si>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</si>
  <si>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</si>
  <si>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</si>
  <si>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</si>
  <si>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</si>
  <si>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</si>
  <si>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</si>
  <si>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</si>
  <si>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</si>
  <si>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</si>
  <si>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</si>
  <si>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</si>
  <si>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</si>
  <si>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</si>
  <si>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</si>
  <si>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</si>
  <si>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</si>
  <si>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</si>
  <si>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</si>
  <si>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</si>
  <si>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</si>
  <si>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</si>
  <si>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</si>
  <si>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</si>
  <si>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</si>
  <si>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</si>
  <si>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</si>
  <si>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</si>
  <si>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</si>
  <si>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</si>
  <si>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</si>
  <si>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</si>
  <si>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</si>
  <si>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</si>
  <si>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</si>
  <si>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</si>
  <si>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</si>
  <si>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</si>
  <si>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</si>
  <si>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</si>
  <si>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</si>
  <si>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</si>
  <si>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</si>
  <si>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</si>
  <si>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</si>
  <si>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</si>
  <si>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</si>
  <si>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</si>
  <si>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</si>
  <si>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</si>
  <si>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</si>
  <si>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</si>
  <si>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</si>
  <si>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</si>
  <si>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</si>
  <si>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</si>
  <si>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</si>
  <si>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</si>
  <si>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</si>
  <si>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</si>
  <si>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</si>
  <si>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</si>
  <si>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</si>
  <si>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</si>
  <si>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</si>
  <si>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</si>
  <si>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</si>
  <si>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</si>
  <si>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</si>
  <si>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</si>
  <si>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</si>
  <si>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</si>
  <si>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</si>
  <si>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</si>
  <si>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</si>
  <si>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</si>
  <si>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</si>
  <si>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</si>
  <si>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</si>
  <si>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</si>
  <si>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</si>
  <si>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</si>
  <si>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</si>
  <si>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</si>
  <si>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</si>
  <si>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</si>
  <si>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</si>
  <si>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</si>
  <si>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</si>
  <si>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</si>
  <si>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</si>
  <si>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</si>
  <si>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</si>
  <si>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</si>
  <si>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</si>
  <si>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</si>
  <si>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</si>
  <si>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</si>
  <si>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</si>
  <si>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</si>
  <si>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</si>
  <si>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</si>
  <si>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Calibri"/>
        <family val="2"/>
        <scheme val="minor"/>
      </rPr>
      <t xml:space="preserve">Pts </t>
    </r>
    <r>
      <rPr>
        <sz val="11"/>
        <color theme="1"/>
        <rFont val="Calibri"/>
        <family val="2"/>
        <scheme val="minor"/>
      </rPr>
      <t xml:space="preserve">     Goals</t>
    </r>
  </si>
  <si>
    <r>
      <t xml:space="preserve">   </t>
    </r>
    <r>
      <rPr>
        <b/>
        <sz val="11"/>
        <color theme="1"/>
        <rFont val="Calibri"/>
        <family val="2"/>
        <scheme val="minor"/>
      </rPr>
      <t xml:space="preserve">Pt </t>
    </r>
    <r>
      <rPr>
        <sz val="11"/>
        <color theme="1"/>
        <rFont val="Calibri"/>
        <family val="2"/>
        <scheme val="minor"/>
      </rPr>
      <t xml:space="preserve">     Goles</t>
    </r>
  </si>
  <si>
    <r>
      <t xml:space="preserve">  </t>
    </r>
    <r>
      <rPr>
        <b/>
        <sz val="11"/>
        <color theme="1"/>
        <rFont val="Calibri"/>
        <family val="2"/>
        <scheme val="minor"/>
      </rPr>
      <t xml:space="preserve">Pt </t>
    </r>
    <r>
      <rPr>
        <sz val="11"/>
        <color theme="1"/>
        <rFont val="Calibri"/>
        <family val="2"/>
        <scheme val="minor"/>
      </rPr>
      <t xml:space="preserve">        Gol</t>
    </r>
  </si>
  <si>
    <r>
      <t xml:space="preserve">   </t>
    </r>
    <r>
      <rPr>
        <b/>
        <sz val="11"/>
        <color theme="1"/>
        <rFont val="Calibri"/>
        <family val="2"/>
        <scheme val="minor"/>
      </rPr>
      <t xml:space="preserve">Pt </t>
    </r>
    <r>
      <rPr>
        <sz val="11"/>
        <color theme="1"/>
        <rFont val="Calibri"/>
        <family val="2"/>
        <scheme val="minor"/>
      </rPr>
      <t xml:space="preserve">      Buts</t>
    </r>
  </si>
  <si>
    <r>
      <t xml:space="preserve">  </t>
    </r>
    <r>
      <rPr>
        <b/>
        <sz val="11"/>
        <color theme="1"/>
        <rFont val="Calibri"/>
        <family val="2"/>
        <scheme val="minor"/>
      </rPr>
      <t xml:space="preserve">Pkt </t>
    </r>
    <r>
      <rPr>
        <sz val="11"/>
        <color theme="1"/>
        <rFont val="Calibri"/>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</si>
  <si>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</si>
  <si>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</si>
  <si>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</si>
  <si>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</si>
  <si>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</si>
  <si>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</si>
  <si>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</si>
  <si>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</si>
  <si>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</si>
  <si>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</si>
  <si>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</si>
  <si>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</si>
  <si>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</si>
  <si>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</si>
  <si>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</si>
  <si>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</si>
  <si>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</si>
  <si>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</si>
  <si>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</si>
  <si>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</si>
  <si>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</si>
  <si>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</si>
  <si>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</si>
  <si>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</si>
  <si>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</si>
  <si>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</si>
  <si>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</si>
  <si>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</si>
  <si>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</si>
  <si>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</si>
  <si>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</si>
  <si>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</si>
  <si>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</si>
  <si>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</si>
  <si>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</si>
  <si>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</si>
  <si>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</si>
  <si>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</si>
  <si>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</si>
  <si>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</si>
  <si>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</si>
  <si>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</si>
  <si>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</si>
  <si>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</si>
  <si>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</si>
  <si>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</si>
  <si>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</si>
  <si>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</si>
  <si>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</si>
  <si>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</si>
  <si>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</si>
  <si>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</si>
  <si>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</si>
  <si>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</si>
  <si>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</si>
  <si>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</si>
  <si>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</si>
  <si>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</si>
  <si>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</si>
  <si>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</si>
  <si>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</si>
  <si>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</si>
  <si>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</si>
  <si>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</si>
  <si>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</si>
  <si>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</si>
  <si>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</si>
  <si>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</si>
  <si>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</si>
  <si>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</si>
  <si>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</si>
  <si>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</si>
  <si>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</si>
  <si>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</si>
  <si>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</si>
  <si>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</si>
  <si>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</si>
  <si>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</si>
  <si>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</si>
  <si>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</si>
  <si>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</si>
  <si>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</si>
  <si>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</si>
  <si>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</si>
  <si>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</si>
  <si>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</si>
  <si>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Calibri"/>
        <family val="2"/>
        <scheme val="minor"/>
      </rPr>
      <t>Language</t>
    </r>
    <r>
      <rPr>
        <sz val="11"/>
        <color theme="1"/>
        <rFont val="Calibri"/>
        <family val="2"/>
        <scheme val="minor"/>
      </rPr>
      <t>" und wähle eine Sprache aus.</t>
    </r>
  </si>
  <si>
    <r>
      <t>Klicke auf das Tabellenblatt "</t>
    </r>
    <r>
      <rPr>
        <b/>
        <sz val="11"/>
        <color theme="1"/>
        <rFont val="Calibri"/>
        <family val="2"/>
        <scheme val="minor"/>
      </rPr>
      <t>TimeZone</t>
    </r>
    <r>
      <rPr>
        <sz val="11"/>
        <color theme="1"/>
        <rFont val="Calibri"/>
        <family val="2"/>
        <scheme val="minor"/>
      </rPr>
      <t>" und wähle deine Zeitzone aus.</t>
    </r>
  </si>
  <si>
    <r>
      <t>klicke auf das Tabellenblatt "</t>
    </r>
    <r>
      <rPr>
        <b/>
        <sz val="11"/>
        <color theme="1"/>
        <rFont val="Calibri"/>
        <family val="2"/>
        <scheme val="minor"/>
      </rPr>
      <t>FairPlay</t>
    </r>
    <r>
      <rPr>
        <sz val="11"/>
        <color theme="1"/>
        <rFont val="Calibri"/>
        <family val="2"/>
        <scheme val="minor"/>
      </rPr>
      <t>" und trage eine "1" für das bessere Team ein.</t>
    </r>
  </si>
  <si>
    <r>
      <t xml:space="preserve">Trage im Fall eines </t>
    </r>
    <r>
      <rPr>
        <b/>
        <sz val="11"/>
        <color theme="1"/>
        <rFont val="Calibri"/>
        <family val="2"/>
        <scheme val="minor"/>
      </rPr>
      <t>Elfmeterschießens</t>
    </r>
    <r>
      <rPr>
        <sz val="11"/>
        <color theme="1"/>
        <rFont val="Calibri"/>
        <family val="2"/>
        <scheme val="minor"/>
      </rPr>
      <t xml:space="preserve"> das Ergebnis nach 120 Minuten und das Ergebnis des</t>
    </r>
  </si>
  <si>
    <r>
      <t>Es ist möglich, auf dem Tabellenblatt "Language" in der Spalte "</t>
    </r>
    <r>
      <rPr>
        <b/>
        <sz val="11"/>
        <color theme="1"/>
        <rFont val="Calibri"/>
        <family val="2"/>
        <scheme val="minor"/>
      </rPr>
      <t>my language</t>
    </r>
    <r>
      <rPr>
        <sz val="11"/>
        <color theme="1"/>
        <rFont val="Calibri"/>
        <family val="2"/>
        <scheme val="minor"/>
      </rPr>
      <t>" die Übersetzungen in die</t>
    </r>
  </si>
  <si>
    <r>
      <t>Click on the sheet "</t>
    </r>
    <r>
      <rPr>
        <b/>
        <sz val="11"/>
        <color theme="1"/>
        <rFont val="Calibri"/>
        <family val="2"/>
        <scheme val="minor"/>
      </rPr>
      <t>Language</t>
    </r>
    <r>
      <rPr>
        <sz val="11"/>
        <color theme="1"/>
        <rFont val="Calibri"/>
        <family val="2"/>
        <scheme val="minor"/>
      </rPr>
      <t>" and select a language.</t>
    </r>
  </si>
  <si>
    <r>
      <t>Click on the sheet "</t>
    </r>
    <r>
      <rPr>
        <b/>
        <sz val="11"/>
        <color theme="1"/>
        <rFont val="Calibri"/>
        <family val="2"/>
        <scheme val="minor"/>
      </rPr>
      <t>TimeZone</t>
    </r>
    <r>
      <rPr>
        <sz val="11"/>
        <color theme="1"/>
        <rFont val="Calibri"/>
        <family val="2"/>
        <scheme val="minor"/>
      </rPr>
      <t>" and select your time zone.</t>
    </r>
  </si>
  <si>
    <r>
      <t xml:space="preserve">In case of a </t>
    </r>
    <r>
      <rPr>
        <b/>
        <sz val="11"/>
        <color theme="1"/>
        <rFont val="Calibri"/>
        <family val="2"/>
        <scheme val="minor"/>
      </rPr>
      <t>penalty shoot-out</t>
    </r>
    <r>
      <rPr>
        <sz val="11"/>
        <color theme="1"/>
        <rFont val="Calibri"/>
        <family val="2"/>
        <scheme val="minor"/>
      </rPr>
      <t>, enter the result after 120 minutes and the result of the</t>
    </r>
  </si>
  <si>
    <r>
      <t>It is possible to enter the translations into one's own language in the column "</t>
    </r>
    <r>
      <rPr>
        <b/>
        <sz val="11"/>
        <color theme="1"/>
        <rFont val="Calibri"/>
        <family val="2"/>
        <scheme val="minor"/>
      </rPr>
      <t>my language</t>
    </r>
    <r>
      <rPr>
        <sz val="11"/>
        <color theme="1"/>
        <rFont val="Calibri"/>
        <family val="2"/>
        <scheme val="minor"/>
      </rPr>
      <t>"</t>
    </r>
  </si>
  <si>
    <r>
      <t>on the spreadsheet "</t>
    </r>
    <r>
      <rPr>
        <b/>
        <sz val="11"/>
        <color theme="1"/>
        <rFont val="Calibri"/>
        <family val="2"/>
        <scheme val="minor"/>
      </rPr>
      <t>Language</t>
    </r>
    <r>
      <rPr>
        <sz val="11"/>
        <color theme="1"/>
        <rFont val="Calibri"/>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</si>
  <si>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</si>
  <si>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</si>
  <si>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</si>
  <si>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</si>
  <si>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</si>
  <si>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</si>
  <si>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</si>
  <si>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</si>
  <si>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</si>
  <si>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</si>
  <si>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</si>
  <si>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</si>
  <si>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</si>
  <si>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</si>
  <si>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</si>
  <si>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</si>
  <si>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</si>
  <si>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</si>
  <si>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</si>
  <si>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</si>
  <si>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</si>
  <si>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</si>
  <si>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</si>
  <si>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</si>
  <si>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</si>
  <si>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</si>
  <si>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</si>
  <si>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</si>
  <si>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</si>
  <si>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</si>
  <si>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</si>
  <si>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</si>
  <si>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</si>
  <si>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</si>
  <si>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</si>
  <si>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</si>
  <si>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</si>
  <si>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</si>
  <si>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</si>
  <si>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</si>
  <si>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</si>
  <si>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</si>
  <si>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</si>
  <si>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</si>
  <si>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</si>
  <si>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</si>
  <si>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</si>
  <si>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</si>
  <si>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</si>
  <si>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</si>
  <si>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</si>
  <si>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</si>
  <si>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</si>
  <si>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</si>
  <si>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</si>
  <si>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</si>
  <si>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</si>
  <si>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</si>
  <si>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</si>
  <si>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</si>
  <si>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</si>
  <si>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</si>
  <si>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</si>
  <si>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</si>
  <si>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</si>
  <si>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</si>
  <si>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</si>
  <si>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</si>
  <si>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</si>
  <si>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</si>
  <si>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</si>
  <si>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</si>
  <si>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</si>
  <si>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</si>
  <si>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</si>
  <si>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</si>
  <si>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</si>
  <si>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</si>
  <si>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</si>
  <si>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</si>
  <si>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</si>
  <si>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</si>
  <si>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</si>
  <si>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</si>
  <si>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</si>
  <si>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</si>
  <si>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</si>
  <si>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</si>
  <si>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</si>
  <si>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</si>
  <si>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</si>
  <si>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</si>
  <si>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</si>
  <si>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</si>
  <si>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</si>
  <si>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</si>
  <si>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</si>
  <si>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</si>
  <si>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</si>
  <si>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</si>
  <si>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</si>
  <si>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</si>
  <si>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</si>
  <si>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</si>
  <si>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</si>
  <si>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</si>
  <si>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</si>
  <si>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</si>
  <si>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</si>
  <si>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</si>
  <si>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</si>
  <si>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</si>
  <si>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</si>
  <si>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</si>
  <si>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</si>
  <si>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</si>
  <si>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</si>
  <si>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</si>
  <si>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</si>
  <si>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</si>
  <si>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</si>
  <si>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</si>
  <si>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</si>
  <si>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</si>
  <si>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</si>
  <si>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</si>
  <si>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</si>
  <si>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</si>
  <si>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</si>
  <si>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</si>
  <si>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</si>
  <si>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</si>
  <si>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</si>
  <si>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</si>
  <si>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</si>
  <si>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</si>
  <si>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</si>
  <si>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</si>
  <si>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</si>
  <si>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</si>
  <si>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</si>
  <si>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</si>
  <si>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</si>
  <si>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</si>
  <si>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</si>
  <si>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</si>
  <si>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</si>
  <si>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</si>
  <si>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</si>
  <si>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</si>
  <si>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</si>
  <si>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</si>
  <si>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</si>
  <si>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</si>
  <si>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</si>
  <si>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</si>
  <si>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</si>
  <si>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</si>
  <si>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</si>
  <si>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</si>
  <si>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</si>
  <si>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</si>
  <si>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</si>
  <si>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</si>
  <si>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</si>
  <si>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</si>
  <si>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</si>
  <si>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</si>
  <si>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</si>
  <si>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</si>
  <si>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</si>
  <si>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</si>
  <si>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</si>
  <si>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</si>
  <si>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</si>
  <si>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</si>
  <si>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</si>
  <si>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</si>
  <si>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</si>
  <si>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</si>
  <si>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</si>
  <si>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</si>
  <si>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</si>
  <si>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</si>
  <si>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</si>
  <si>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</si>
  <si>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</si>
  <si>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</si>
  <si>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</si>
  <si>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</si>
  <si>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</si>
  <si>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</si>
  <si>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</si>
  <si>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</si>
  <si>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</si>
  <si>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</si>
  <si>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</si>
  <si>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</si>
  <si>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</si>
  <si>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</si>
  <si>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</si>
  <si>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</si>
  <si>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</si>
  <si>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</si>
  <si>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</si>
  <si>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</si>
  <si>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</si>
  <si>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</si>
  <si>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</si>
  <si>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</si>
  <si>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</si>
  <si>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</si>
  <si>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</si>
  <si>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</si>
  <si>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</si>
  <si>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</si>
  <si>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</si>
  <si>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</si>
  <si>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</si>
  <si>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</si>
  <si>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</si>
  <si>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</si>
  <si>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</si>
  <si>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</si>
  <si>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</si>
  <si>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</si>
  <si>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</si>
  <si>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</si>
  <si>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</si>
  <si>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</si>
  <si>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</si>
  <si>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</si>
  <si>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</si>
  <si>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</si>
  <si>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</si>
  <si>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</si>
  <si>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</si>
  <si>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</si>
  <si>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</si>
  <si>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</si>
  <si>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</si>
  <si>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</si>
  <si>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</si>
  <si>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</si>
  <si>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</si>
  <si>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</si>
  <si>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</si>
  <si>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</si>
  <si>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</si>
  <si>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</si>
  <si>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</si>
  <si>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</si>
  <si>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</si>
  <si>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</si>
  <si>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</si>
  <si>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</si>
  <si>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</si>
  <si>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</si>
  <si>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</si>
  <si>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</si>
  <si>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</si>
  <si>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</si>
  <si>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</si>
  <si>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</si>
  <si>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</si>
  <si>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</si>
  <si>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</si>
  <si>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</si>
  <si>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</si>
  <si>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</si>
  <si>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</si>
  <si>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</si>
  <si>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</si>
  <si>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</si>
  <si>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</si>
  <si>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</si>
  <si>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</si>
  <si>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</si>
  <si>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</si>
  <si>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</si>
  <si>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</si>
  <si>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</si>
  <si>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</si>
  <si>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</si>
  <si>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</si>
  <si>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</si>
  <si>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</si>
  <si>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</si>
  <si>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</si>
  <si>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</si>
  <si>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</si>
  <si>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</si>
  <si>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</si>
  <si>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</si>
  <si>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</si>
  <si>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</si>
  <si>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</si>
  <si>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</si>
  <si>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</si>
  <si>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</si>
  <si>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</si>
  <si>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</si>
  <si>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</si>
  <si>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</si>
  <si>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</si>
  <si>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</si>
  <si>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</si>
  <si>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</si>
  <si>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</si>
  <si>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</si>
  <si>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</si>
  <si>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</si>
  <si>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</si>
  <si>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</si>
  <si>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</si>
  <si>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</si>
  <si>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</si>
  <si>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</si>
  <si>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</si>
  <si>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</si>
  <si>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</si>
  <si>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</si>
  <si>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</si>
  <si>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</si>
  <si>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</si>
  <si>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</si>
  <si>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</si>
  <si>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</si>
  <si>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</si>
  <si>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</si>
  <si>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</si>
  <si>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</si>
  <si>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</si>
  <si>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</si>
  <si>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</si>
  <si>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</si>
  <si>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</si>
  <si>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</si>
  <si>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</si>
  <si>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</si>
  <si>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</si>
  <si>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</si>
  <si>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</si>
  <si>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</si>
  <si>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</si>
  <si>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</si>
  <si>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</si>
  <si>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</si>
  <si>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</si>
  <si>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</si>
  <si>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</si>
  <si>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</si>
  <si>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</si>
  <si>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</si>
  <si>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</si>
  <si>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</si>
  <si>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</si>
  <si>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</si>
  <si>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</si>
  <si>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</si>
  <si>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</si>
  <si>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</si>
  <si>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</si>
  <si>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</si>
  <si>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</si>
  <si>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</si>
  <si>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</si>
  <si>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</si>
  <si>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</si>
  <si>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Calibri"/>
        <family val="2"/>
        <scheme val="minor"/>
      </rPr>
      <t xml:space="preserve">Ptn. </t>
    </r>
    <r>
      <rPr>
        <sz val="11"/>
        <color theme="1"/>
        <rFont val="Calibri"/>
        <family val="2"/>
        <scheme val="minor"/>
      </rPr>
      <t xml:space="preserve">    Doelp.</t>
    </r>
  </si>
  <si>
    <r>
      <t>click on the sheet "</t>
    </r>
    <r>
      <rPr>
        <b/>
        <sz val="11"/>
        <color theme="1"/>
        <rFont val="Calibri"/>
        <family val="2"/>
        <scheme val="minor"/>
      </rPr>
      <t>FairPlay</t>
    </r>
    <r>
      <rPr>
        <sz val="11"/>
        <color theme="1"/>
        <rFont val="Calibri"/>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</si>
  <si>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</si>
  <si>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</si>
  <si>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</si>
  <si>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</si>
  <si>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</si>
  <si>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</si>
  <si>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</si>
  <si>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</si>
  <si>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</si>
  <si>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</si>
  <si>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</si>
  <si>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</si>
  <si>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</si>
  <si>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</si>
  <si>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</si>
  <si>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</si>
  <si>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</si>
  <si>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</si>
  <si>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</si>
  <si>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</si>
  <si>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</si>
  <si>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</si>
  <si>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</si>
  <si>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</si>
  <si>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</si>
  <si>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</si>
  <si>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</si>
  <si>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</si>
  <si>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</si>
  <si>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</si>
  <si>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</si>
  <si>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</si>
  <si>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</si>
  <si>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</si>
  <si>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</si>
  <si>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</si>
  <si>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</si>
  <si>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</si>
  <si>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</si>
  <si>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</si>
  <si>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</si>
  <si>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</si>
  <si>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</si>
  <si>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</si>
  <si>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</si>
  <si>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</si>
  <si>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</si>
  <si>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</si>
  <si>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</si>
  <si>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</si>
  <si>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</si>
  <si>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</si>
  <si>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</si>
  <si>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</si>
  <si>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</si>
  <si>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</si>
  <si>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</si>
  <si>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</si>
  <si>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</si>
  <si>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</si>
  <si>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</si>
  <si>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</si>
  <si>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</si>
  <si>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</si>
  <si>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</si>
  <si>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</si>
  <si>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</si>
  <si>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</si>
  <si>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</si>
  <si>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</si>
  <si>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</si>
  <si>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</si>
  <si>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</si>
  <si>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</si>
  <si>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</si>
  <si>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</si>
  <si>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</si>
  <si>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</si>
  <si>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</si>
  <si>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</si>
  <si>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</si>
  <si>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</si>
  <si>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</si>
  <si>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</si>
  <si>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</si>
  <si>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</si>
  <si>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</si>
  <si>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</si>
  <si>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</si>
  <si>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</si>
  <si>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</si>
  <si>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</si>
  <si>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</si>
  <si>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</si>
  <si>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</si>
  <si>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</si>
  <si>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</si>
  <si>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</si>
  <si>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</si>
  <si>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</si>
  <si>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</si>
  <si>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</si>
  <si>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</si>
  <si>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</si>
  <si>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</si>
  <si>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</si>
  <si>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</si>
  <si>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</si>
  <si>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</si>
  <si>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</si>
  <si>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</si>
  <si>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</si>
  <si>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</si>
  <si>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</si>
  <si>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</si>
  <si>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</si>
  <si>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</si>
  <si>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</si>
  <si>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</si>
  <si>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</si>
  <si>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</si>
  <si>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</si>
  <si>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</si>
  <si>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</si>
  <si>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</si>
  <si>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</si>
  <si>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</si>
  <si>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</si>
  <si>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</si>
  <si>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</si>
  <si>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</si>
  <si>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</si>
  <si>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</si>
  <si>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</si>
  <si>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</si>
  <si>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</si>
  <si>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</si>
  <si>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</si>
  <si>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</si>
  <si>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</si>
  <si>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</si>
  <si>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</si>
  <si>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</si>
  <si>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</si>
  <si>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</si>
  <si>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</si>
  <si>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</si>
  <si>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</si>
  <si>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</si>
  <si>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</si>
  <si>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</si>
  <si>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</si>
  <si>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</si>
  <si>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</si>
  <si>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</si>
  <si>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</si>
  <si>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</si>
  <si>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</si>
  <si>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</si>
  <si>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</si>
  <si>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</si>
  <si>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</si>
  <si>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</si>
  <si>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</si>
  <si>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</si>
  <si>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</si>
  <si>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</si>
  <si>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</si>
  <si>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</si>
  <si>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</si>
  <si>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</si>
  <si>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</si>
  <si>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</si>
  <si>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</si>
  <si>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</si>
  <si>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</si>
  <si>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</si>
  <si>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</si>
  <si>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</si>
  <si>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</si>
  <si>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</si>
  <si>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</si>
  <si>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</si>
  <si>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</si>
  <si>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</si>
  <si>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</si>
  <si>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</si>
  <si>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</si>
  <si>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</si>
  <si>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</si>
  <si>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</si>
  <si>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</si>
  <si>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</si>
  <si>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</si>
  <si>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</si>
  <si>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</si>
  <si>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</si>
  <si>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</si>
  <si>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</si>
  <si>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</si>
  <si>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</si>
  <si>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</si>
  <si>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</si>
  <si>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</si>
  <si>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</si>
  <si>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</si>
  <si>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</si>
  <si>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</si>
  <si>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</si>
  <si>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</si>
  <si>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</si>
  <si>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</si>
  <si>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</si>
  <si>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</si>
  <si>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</si>
  <si>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</si>
  <si>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</si>
  <si>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</si>
  <si>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</si>
  <si>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</si>
  <si>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</si>
  <si>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</si>
  <si>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</si>
  <si>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</si>
  <si>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</si>
  <si>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</si>
  <si>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</si>
  <si>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</si>
  <si>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</si>
  <si>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</si>
  <si>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</si>
  <si>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</si>
  <si>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</si>
  <si>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</si>
  <si>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</si>
  <si>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</si>
  <si>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</si>
  <si>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</si>
  <si>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</si>
  <si>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</si>
  <si>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</si>
  <si>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</si>
  <si>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</si>
  <si>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</si>
  <si>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</si>
  <si>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</si>
  <si>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</si>
  <si>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</si>
  <si>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</si>
  <si>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</si>
  <si>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</si>
  <si>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</si>
  <si>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</si>
  <si>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</si>
  <si>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</si>
  <si>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</si>
  <si>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</si>
  <si>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</si>
  <si>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</si>
  <si>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</si>
  <si>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</si>
  <si>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</si>
  <si>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</si>
  <si>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</si>
  <si>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</si>
  <si>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</si>
  <si>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</si>
  <si>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</si>
  <si>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</si>
  <si>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</si>
  <si>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</si>
  <si>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</si>
  <si>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</si>
  <si>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</si>
  <si>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</si>
  <si>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</si>
  <si>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</si>
  <si>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</si>
  <si>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</si>
  <si>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</si>
  <si>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</si>
  <si>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</si>
  <si>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</si>
  <si>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</si>
  <si>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</si>
  <si>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</si>
  <si>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</si>
  <si>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</si>
  <si>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</si>
  <si>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</si>
  <si>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</si>
  <si>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</si>
  <si>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</si>
  <si>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</si>
  <si>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</si>
  <si>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</si>
  <si>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</si>
  <si>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</si>
  <si>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</si>
  <si>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</si>
  <si>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</si>
  <si>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</si>
  <si>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</si>
  <si>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</si>
  <si>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</si>
  <si>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</si>
  <si>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</si>
  <si>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</si>
  <si>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</si>
  <si>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</si>
  <si>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</si>
  <si>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</si>
  <si>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</si>
  <si>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</si>
  <si>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</si>
  <si>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</si>
  <si>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</si>
  <si>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</si>
  <si>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</si>
  <si>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</si>
  <si>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</si>
  <si>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</si>
  <si>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</si>
  <si>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</si>
  <si>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</si>
  <si>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</si>
  <si>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</si>
  <si>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</si>
  <si>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</si>
  <si>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</si>
  <si>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</si>
  <si>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</si>
  <si>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</si>
  <si>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</si>
  <si>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</si>
  <si>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</si>
  <si>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</si>
  <si>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</si>
  <si>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</si>
  <si>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</si>
  <si>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</si>
  <si>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</si>
  <si>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</si>
  <si>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</si>
  <si>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</si>
  <si>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</si>
  <si>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</si>
  <si>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</si>
  <si>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</si>
  <si>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</si>
  <si>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</si>
  <si>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</si>
  <si>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</si>
  <si>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</si>
  <si>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</si>
  <si>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</si>
  <si>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</si>
  <si>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</si>
  <si>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</si>
  <si>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</si>
  <si>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</si>
  <si>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</si>
  <si>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</si>
  <si>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</si>
  <si>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</si>
  <si>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</si>
  <si>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</si>
  <si>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</si>
  <si>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</si>
  <si>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</si>
  <si>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</si>
  <si>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</si>
  <si>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</si>
  <si>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</si>
  <si>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</si>
  <si>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</si>
  <si>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</si>
  <si>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</si>
  <si>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</si>
  <si>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</si>
  <si>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</si>
  <si>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</si>
  <si>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</si>
  <si>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</si>
  <si>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</si>
  <si>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</si>
  <si>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</si>
  <si>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</si>
  <si>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</si>
  <si>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</si>
  <si>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</si>
  <si>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</si>
  <si>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</si>
  <si>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</si>
  <si>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</si>
  <si>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</si>
  <si>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</si>
  <si>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</si>
  <si>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</si>
  <si>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</si>
  <si>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</si>
  <si>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</si>
  <si>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</si>
  <si>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</si>
  <si>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</si>
  <si>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</si>
  <si>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</si>
  <si>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</si>
  <si>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</si>
  <si>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</si>
  <si>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</si>
  <si>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</si>
  <si>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</si>
  <si>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</si>
  <si>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</si>
  <si>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</si>
  <si>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</si>
  <si>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</si>
  <si>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</si>
  <si>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</si>
  <si>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</si>
  <si>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</si>
  <si>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</si>
  <si>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</si>
  <si>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</si>
  <si>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</si>
  <si>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</si>
  <si>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</si>
  <si>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</si>
  <si>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</si>
  <si>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</si>
  <si>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</si>
  <si>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</si>
  <si>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</si>
  <si>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</si>
  <si>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</si>
  <si>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</si>
  <si>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</si>
  <si>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</si>
  <si>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</si>
  <si>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</si>
  <si>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</si>
  <si>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</si>
  <si>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</si>
  <si>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</si>
  <si>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</si>
  <si>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</si>
  <si>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</si>
  <si>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</si>
  <si>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</si>
  <si>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</si>
  <si>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</si>
  <si>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</si>
  <si>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</si>
  <si>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</si>
  <si>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</si>
  <si>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</si>
  <si>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</si>
  <si>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</si>
  <si>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</si>
  <si>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</si>
  <si>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</si>
  <si>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</si>
  <si>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</si>
  <si>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</si>
  <si>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</si>
  <si>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</si>
  <si>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</si>
  <si>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</si>
  <si>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</si>
  <si>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</si>
  <si>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</si>
  <si>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</si>
  <si>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</si>
  <si>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</si>
  <si>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</si>
  <si>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</si>
  <si>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</si>
  <si>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</si>
  <si>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</si>
  <si>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</si>
  <si>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</si>
  <si>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</si>
  <si>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</si>
  <si>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</si>
  <si>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</si>
  <si>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</si>
  <si>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</si>
  <si>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</si>
  <si>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</si>
  <si>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</si>
  <si>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</si>
  <si>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</si>
  <si>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</si>
  <si>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</si>
  <si>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</si>
  <si>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</si>
  <si>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</si>
  <si>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</si>
  <si>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</si>
  <si>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</si>
  <si>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</si>
  <si>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</si>
  <si>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</si>
  <si>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</si>
  <si>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</si>
  <si>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</si>
  <si>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</si>
  <si>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</si>
  <si>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</si>
  <si>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</si>
  <si>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</si>
  <si>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</si>
  <si>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</si>
  <si>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</si>
  <si>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</si>
  <si>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</si>
  <si>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</si>
  <si>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</si>
  <si>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</si>
  <si>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</si>
  <si>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</si>
  <si>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</si>
  <si>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</si>
  <si>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</si>
  <si>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</si>
  <si>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</si>
  <si>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</si>
  <si>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</si>
  <si>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</si>
  <si>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</si>
  <si>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</si>
  <si>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</si>
  <si>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</si>
  <si>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</si>
  <si>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</si>
  <si>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</si>
  <si>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</si>
  <si>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</si>
  <si>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</si>
  <si>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</si>
  <si>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</si>
  <si>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</si>
  <si>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</si>
  <si>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</si>
  <si>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</si>
  <si>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</si>
  <si>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</si>
  <si>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</si>
  <si>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</si>
  <si>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</si>
  <si>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</si>
  <si>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</si>
  <si>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</si>
  <si>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</si>
  <si>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</si>
  <si>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</si>
  <si>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</si>
  <si>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</si>
  <si>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</si>
  <si>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</si>
  <si>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</si>
  <si>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</si>
  <si>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</si>
  <si>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</si>
  <si>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</si>
  <si>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</si>
  <si>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</si>
  <si>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</si>
  <si>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</si>
  <si>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</si>
  <si>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</si>
  <si>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</si>
  <si>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</si>
  <si>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</si>
  <si>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</si>
  <si>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</si>
  <si>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</si>
  <si>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</si>
  <si>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</si>
  <si>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</si>
  <si>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</si>
  <si>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</si>
  <si>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</si>
  <si>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</si>
  <si>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</si>
  <si>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</si>
  <si>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</si>
  <si>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</si>
  <si>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</si>
  <si>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</si>
  <si>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</si>
  <si>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</si>
  <si>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</si>
  <si>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</si>
  <si>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</si>
  <si>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</si>
  <si>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</si>
  <si>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</si>
  <si>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</si>
  <si>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</si>
  <si>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</si>
  <si>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</si>
  <si>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</si>
  <si>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</si>
  <si>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</si>
  <si>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</si>
  <si>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</si>
  <si>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</si>
  <si>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</si>
  <si>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</si>
  <si>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</si>
  <si>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</si>
  <si>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</si>
  <si>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</si>
  <si>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</si>
  <si>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</si>
  <si>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</si>
  <si>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</si>
  <si>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</si>
  <si>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</si>
  <si>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</si>
  <si>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</si>
  <si>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</si>
  <si>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</si>
  <si>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</si>
  <si>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</si>
  <si>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</si>
  <si>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</si>
  <si>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</si>
  <si>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</si>
  <si>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</si>
  <si>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</si>
  <si>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</si>
  <si>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</si>
  <si>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</si>
  <si>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hb/vers. 1.8.4
2024-05-21</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</si>
  <si>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</si>
  <si>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</si>
  <si>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</si>
  <si>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</si>
  <si>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</si>
  <si>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</si>
  <si>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</si>
  <si>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</si>
  <si>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</si>
  <si>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</si>
  <si>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</si>
  <si>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</si>
  <si>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</si>
  <si>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</si>
  <si>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</si>
  <si>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</si>
  <si>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</si>
  <si>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</si>
  <si>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</si>
  <si>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</si>
  <si>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</si>
  <si>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</si>
  <si>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</si>
  <si>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</si>
  <si>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</si>
  <si>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</si>
  <si>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</si>
  <si>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</si>
  <si>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</si>
  <si>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</si>
  <si>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</si>
  <si>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</si>
  <si>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</si>
  <si>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</si>
  <si>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</si>
  <si>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</si>
  <si>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</si>
  <si>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</si>
  <si>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</si>
  <si>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</si>
  <si>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</si>
  <si>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</si>
  <si>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</si>
  <si>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</si>
  <si>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</si>
  <si>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</si>
  <si>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</si>
  <si>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</si>
  <si>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</si>
  <si>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</si>
  <si>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https://hermann-baum.de/excel/UEFA_EURO/en/</t>
  </si>
  <si>
    <t>Lisaküsimused</t>
  </si>
  <si>
    <t>Vastused</t>
  </si>
  <si>
    <t>1. Turniiri suurim väravakütt?</t>
  </si>
  <si>
    <t>2. Mis riigi mängija saab turniiril esimese punase kaardi?</t>
  </si>
  <si>
    <t>3. Mis riigi mängija lööb turniiril esimese värava otse karistuslöögist (penalt ei lähe arvesse)?</t>
  </si>
  <si>
    <t>4. Mis võistkond lööb alagrupiturniiril kõige rohkem väravaid?</t>
  </si>
  <si>
    <t>5. Mis võistkond laseb endale lüüa alagrupiturniiril kõige rohkem väravaid?</t>
  </si>
  <si>
    <t>6. Mis riigi väravavaht tõrjub turniiri esimese penalti?</t>
  </si>
  <si>
    <t>7. Kes annab turniiril kõige rohkem väravasööte?</t>
  </si>
  <si>
    <t>8. Kas turniiril lüüakse hat-trick?</t>
  </si>
  <si>
    <t>1.Lukaku</t>
  </si>
  <si>
    <t>2.Serbia</t>
  </si>
  <si>
    <t>3.Horvaatia</t>
  </si>
  <si>
    <t>5.Albaania</t>
  </si>
  <si>
    <t>6.Horvaatia</t>
  </si>
  <si>
    <t>7.Yamal</t>
  </si>
  <si>
    <t>8.Ei</t>
  </si>
  <si>
    <t>Saksamaa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</si>
</sst>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theme="1"/>
      <name val="Wingdings 2"/>
      <family val="1"/>
      <charset val="2"/>
    </font>
    <font>
      <b/>
      <sz val="14"/>
      <color rgb="FF0070C0"/>
      <name val="Calibri"/>
      <family val="2"/>
      <scheme val="minor"/>
    </font>
    <font>
      <sz val="9"/>
      <color rgb="FF8C1737"/>
      <name val="Calibri"/>
      <family val="2"/>
      <scheme val="minor"/>
    </font>
    <font>
      <sz val="24"/>
      <color rgb="FF8C1737"/>
      <name val="Arial Black"/>
      <family val="2"/>
    </font>
    <font>
      <sz val="12"/>
      <color theme="1"/>
      <name val="Calibri"/>
      <family val="2"/>
      <scheme val="minor"/>
    </font>
    <font>
      <b/>
      <sz val="24"/>
      <color theme="0"/>
      <name val="Calibri"/>
      <family val="2"/>
      <scheme val="minor"/>
    </font>
    <font>
      <b/>
      <sz val="11"/>
      <color rgb="FF3762AF"/>
      <name val="Calibri"/>
      <family val="2"/>
      <scheme val="minor"/>
    </font>
    <font>
      <sz val="11"/>
      <name val="Calibri"/>
      <family val="2"/>
      <scheme val="minor"/>
    </font>
    <font>
      <b/>
      <sz val="10"/>
      <color theme="5" tint="-0.249977111117893"/>
      <name val="Calibri"/>
      <family val="2"/>
      <scheme val="minor"/>
    </font>
    <font>
      <sz val="10"/>
      <color theme="8"/>
      <name val="Calibri"/>
      <family val="2"/>
      <scheme val="minor"/>
    </font>
    <font>
      <sz val="11"/>
      <color theme="4" tint="-0.249977111117893"/>
      <name val="Calibri"/>
      <family val="2"/>
      <scheme val="minor"/>
    </font>
    <font>
      <b/>
      <sz val="11"/>
      <color rgb="FF800000"/>
      <name val="Calibri"/>
      <family val="2"/>
      <scheme val="minor"/>
    </font>
    <font>
      <sz val="11"/>
      <color theme="0" tint="-0.34998626667073579"/>
      <name val="Calibri"/>
      <family val="2"/>
      <scheme val="minor"/>
    </font>
    <font>
      <sz val="10"/>
      <color rgb="FF5786B1"/>
      <name val="Calibri"/>
      <family val="2"/>
    </font>
    <font>
      <sz val="11"/>
      <color rgb="FF5786B1"/>
      <name val="Calibri"/>
      <family val="2"/>
      <scheme val="minor"/>
    </font>
    <font>
      <sz val="10"/>
      <color theme="1"/>
      <name val="Calibri"/>
      <family val="2"/>
    </font>
    <font>
      <b/>
      <sz val="16"/>
      <color rgb="FFC00000"/>
      <name val="Calibri"/>
      <family val="2"/>
    </font>
    <font>
      <b/>
      <sz val="16"/>
      <color rgb="FFC00000"/>
      <name val="Calibri"/>
      <family val="2"/>
      <scheme val="minor"/>
    </font>
    <font>
      <sz val="10"/>
      <color theme="2" tint="-0.499984740745262"/>
      <name val="Calibri"/>
      <family val="2"/>
    </font>
    <font>
      <sz val="10"/>
      <name val="Calibri"/>
      <family val="2"/>
      <scheme val="minor"/>
    </font>
    <font>
      <b/>
      <sz val="10"/>
      <color theme="2" tint="-0.749992370372631"/>
      <name val="Calibri"/>
      <family val="2"/>
      <scheme val="minor"/>
    </font>
    <font>
      <b/>
      <sz val="12"/>
      <color theme="1" tint="0.34998626667073579"/>
      <name val="Times New Roman"/>
      <family val="1"/>
    </font>
    <font>
      <b/>
      <sz val="12"/>
      <color theme="1" tint="0.34998626667073579"/>
      <name val="Calibri"/>
      <family val="2"/>
      <scheme val="minor"/>
    </font>
    <font>
      <sz val="8"/>
      <color rgb="FF928E8E"/>
      <name val="Calibri"/>
      <family val="2"/>
      <scheme val="minor"/>
    </font>
    <font>
      <b/>
      <sz val="44"/>
      <color rgb="FFDE500A"/>
      <name val="AR CENA"/>
    </font>
    <font>
      <sz val="11"/>
      <color rgb="FFDE500A"/>
      <name val="Calibri"/>
      <family val="2"/>
      <scheme val="minor"/>
    </font>
    <font>
      <sz val="10"/>
      <color rgb="FF087094"/>
      <name val="Calibri"/>
      <family val="2"/>
    </font>
    <font>
      <b/>
      <sz val="12"/>
      <color rgb="FFDE500A"/>
      <name val="Calibri"/>
      <family val="2"/>
      <scheme val="minor"/>
    </font>
    <font>
      <b/>
      <sz val="16"/>
      <color rgb="FFDE500A"/>
      <name val="Arial"/>
      <family val="2"/>
    </font>
    <font>
      <sz val="24"/>
      <color rgb="FFDE500A"/>
      <name val="Arial Black"/>
      <family val="2"/>
    </font>
    <font>
      <sz val="11"/>
      <color rgb="FF087094"/>
      <name val="Calibri"/>
      <family val="2"/>
      <scheme val="minor"/>
    </font>
    <font>
      <sz val="8"/>
      <color rgb="FFC02000"/>
      <name val="Calibri"/>
      <family val="2"/>
      <scheme val="minor"/>
    </font>
    <font>
      <b/>
      <sz val="20"/>
      <color rgb="FFDE500A"/>
      <name val="Calibri"/>
      <family val="2"/>
      <scheme val="minor"/>
    </font>
    <font>
      <sz val="14"/>
      <color rgb="FF0D98C9"/>
      <name val="Wingdings 2"/>
      <family val="1"/>
      <charset val="2"/>
    </font>
    <font>
      <b/>
      <sz val="22"/>
      <color rgb="FF0D98C9"/>
      <name val="Calibri"/>
      <family val="2"/>
      <scheme val="minor"/>
    </font>
    <font>
      <b/>
      <sz val="22"/>
      <color rgb="FFDE500A"/>
      <name val="Calibri"/>
      <family val="2"/>
      <scheme val="minor"/>
    </font>
    <font>
      <b/>
      <sz val="22"/>
      <color rgb="FFED7D31"/>
      <name val="Calibri"/>
      <family val="2"/>
      <scheme val="minor"/>
    </font>
    <font>
      <b/>
      <sz val="12"/>
      <color rgb="FF0A749A"/>
      <name val="Calibri"/>
      <family val="2"/>
      <scheme val="minor"/>
    </font>
    <font>
      <b/>
      <sz val="11"/>
      <color rgb="FF0A749A"/>
      <name val="Calibri"/>
      <family val="2"/>
      <scheme val="minor"/>
    </font>
    <font>
      <b/>
      <sz val="18"/>
      <color rgb="FFED7D31"/>
      <name val="Calibri"/>
      <family val="2"/>
      <scheme val="minor"/>
    </font>
    <font>
      <b/>
      <sz val="11"/>
      <color theme="1" tint="0.34998626667073579"/>
      <name val="Calibri"/>
      <family val="2"/>
      <scheme val="minor"/>
    </font>
    <font>
      <b/>
      <sz val="16"/>
      <color rgb="FFED7D31"/>
      <name val="Calibri"/>
      <family val="2"/>
      <scheme val="minor"/>
    </font>
    <font>
      <b/>
      <sz val="22"/>
      <color theme="8"/>
      <name val="Calibri"/>
      <family val="2"/>
      <scheme val="minor"/>
    </font>
    <font>
      <b/>
      <sz val="17"/>
      <color rgb="FFED7D31"/>
      <name val="Calibri"/>
      <family val="2"/>
    </font>
    <font>
      <sz val="12"/>
      <name val="Calibri"/>
      <family val="2"/>
      <scheme val="minor"/>
    </font>
    <font>
      <b/>
      <sz val="11"/>
      <color rgb="FF0070C0"/>
      <name val="Calibri"/>
      <family val="2"/>
      <scheme val="minor"/>
    </font>
    <font>
      <sz val="11"/>
      <color rgb="FF0070C0"/>
      <name val="Calibri"/>
      <family val="2"/>
      <scheme val="minor"/>
    </font>
    <font>
      <b/>
      <sz val="11"/>
      <name val="Calibri"/>
      <family val="2"/>
      <scheme val="minor"/>
    </font>
    <font>
      <b/>
      <sz val="12"/>
      <name val="Calibri"/>
      <family val="2"/>
      <scheme val="minor"/>
    </font>
    <font>
      <sz val="18"/>
      <color theme="1"/>
      <name val="Calibri"/>
      <family val="2"/>
      <scheme val="minor"/>
    </font>
    <font>
      <b/>
      <sz val="18"/>
      <color rgb="FF0070C0"/>
      <name val="Calibri"/>
      <family val="2"/>
      <scheme val="minor"/>
    </font>
    <font>
      <b/>
      <sz val="14"/>
      <color rgb="FFDE500A"/>
      <name val="Calibri"/>
      <family val="2"/>
      <scheme val="minor"/>
    </font>
    <font>
      <sz val="14"/>
      <color rgb="FFDE500A"/>
      <name val="Calibri"/>
      <family val="2"/>
      <scheme val="minor"/>
    </font>
    <font>
      <sz val="11"/>
      <color theme="1" tint="0.34998626667073579"/>
      <name val="Calibri"/>
      <family val="2"/>
      <scheme val="minor"/>
    </font>
    <font>
      <b/>
      <sz val="22"/>
      <color rgb="FF007CFF"/>
      <name val="Calibri"/>
      <family val="2"/>
      <scheme val="minor"/>
    </font>
    <font>
      <sz val="12"/>
      <color theme="1"/>
      <name val="Wingdings 3"/>
      <family val="1"/>
      <charset val="2"/>
    </font>
    <font>
      <b/>
      <sz val="11"/>
      <color theme="4" tint="-0.249977111117893"/>
      <name val="Calibri"/>
      <family val="2"/>
      <scheme val="minor"/>
    </font>
    <font>
      <sz val="7"/>
      <color theme="1"/>
      <name val="Calibri"/>
      <family val="2"/>
      <scheme val="minor"/>
    </font>
  </fonts>
  <fills count="3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
      <patternFill patternType="solid">
        <fgColor rgb="FFFF0000"/>
        <bgColor indexed="64"/>
      </patternFill>
    </fill>
    <fill>
      <patternFill patternType="solid">
        <fgColor theme="1"/>
        <bgColor indexed="64"/>
      </patternFill>
    </fill>
    <fill>
      <patternFill patternType="solid">
        <fgColor rgb="FFD1F2FB"/>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908">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58" fillId="16" borderId="198" xfId="0" applyFont="1" applyFill="1" applyBorder="1" applyAlignment="1">
      <alignment horizontal="center" vertical="center"/>
    </xf>
    <xf numFmtId="0" fontId="58" fillId="16" borderId="8" xfId="0" applyFont="1" applyFill="1" applyBorder="1" applyAlignment="1">
      <alignment horizontal="center" vertical="center"/>
    </xf>
    <xf numFmtId="0" fontId="77" fillId="0" borderId="0" xfId="0" applyFont="1" applyAlignment="1">
      <alignment horizontal="center" vertical="center"/>
    </xf>
    <xf numFmtId="0" fontId="73" fillId="0" borderId="0" xfId="0" applyFont="1" applyAlignment="1">
      <alignment horizontal="center"/>
    </xf>
    <xf numFmtId="0" fontId="16" fillId="0" borderId="0" xfId="0" applyFont="1" applyAlignment="1">
      <alignment horizontal="center"/>
    </xf>
    <xf numFmtId="0" fontId="15" fillId="0" borderId="349" xfId="0" applyFont="1" applyBorder="1" applyAlignment="1">
      <alignment horizontal="left" indent="1"/>
    </xf>
    <xf numFmtId="0" fontId="15" fillId="0" borderId="0" xfId="0" applyFont="1" applyAlignment="1">
      <alignment horizontal="left"/>
    </xf>
    <xf numFmtId="0" fontId="65" fillId="0" borderId="0" xfId="0" applyFont="1" applyAlignment="1">
      <alignment horizontal="center"/>
    </xf>
    <xf numFmtId="0" fontId="66" fillId="0" borderId="5" xfId="0" applyFont="1" applyBorder="1"/>
    <xf numFmtId="0" fontId="66" fillId="0" borderId="0" xfId="0" applyFont="1"/>
    <xf numFmtId="0" fontId="7" fillId="0" borderId="214" xfId="0" applyFont="1" applyBorder="1"/>
    <xf numFmtId="0" fontId="15" fillId="0" borderId="214" xfId="0" applyFont="1" applyBorder="1" applyAlignment="1">
      <alignment vertical="top"/>
    </xf>
    <xf numFmtId="0" fontId="15" fillId="0" borderId="0" xfId="0" applyFont="1" applyAlignment="1">
      <alignment vertical="top"/>
    </xf>
    <xf numFmtId="0" fontId="86" fillId="5" borderId="0" xfId="0" applyFont="1" applyFill="1" applyAlignment="1">
      <alignment vertical="top"/>
    </xf>
    <xf numFmtId="0" fontId="86" fillId="5" borderId="153" xfId="0" applyFont="1" applyFill="1" applyBorder="1" applyAlignment="1">
      <alignment vertical="top"/>
    </xf>
    <xf numFmtId="0" fontId="86" fillId="5" borderId="152" xfId="0" applyFont="1" applyFill="1" applyBorder="1" applyAlignment="1">
      <alignment horizontal="left" vertical="top" indent="1"/>
    </xf>
    <xf numFmtId="0" fontId="100" fillId="0" borderId="0" xfId="0" applyFont="1"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xf numFmtId="0" fontId="47" fillId="14" borderId="0" xfId="0" applyFont="1" applyFill="1"/>
    <xf numFmtId="0" fontId="4" fillId="14" borderId="0" xfId="0" applyFont="1" applyFill="1"/>
    <xf numFmtId="0" fontId="0" fillId="14" borderId="0" xfId="0" applyFill="1" applyAlignment="1">
      <alignment vertical="center"/>
    </xf>
    <xf numFmtId="0" fontId="4" fillId="31" borderId="0" xfId="0" applyFont="1" applyFill="1" applyAlignment="1">
      <alignment horizontal="center"/>
    </xf>
    <xf numFmtId="0" fontId="40" fillId="32" borderId="0" xfId="0" applyFont="1" applyFill="1" applyAlignment="1">
      <alignment horizontal="center"/>
    </xf>
    <xf numFmtId="0" fontId="0" fillId="10" borderId="0" xfId="0" applyFill="1"/>
    <xf numFmtId="0" fontId="0" fillId="33" borderId="0" xfId="0" applyFill="1"/>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166" fontId="7" fillId="12" borderId="5" xfId="0" applyNumberFormat="1" applyFont="1" applyFill="1" applyBorder="1" applyAlignment="1">
      <alignment horizontal="center"/>
    </xf>
    <xf numFmtId="166" fontId="7" fillId="12" borderId="6" xfId="0" applyNumberFormat="1" applyFont="1" applyFill="1" applyBorder="1" applyAlignment="1">
      <alignment horizontal="center"/>
    </xf>
    <xf numFmtId="0" fontId="0" fillId="13" borderId="3" xfId="0" applyFill="1" applyBorder="1" applyAlignment="1">
      <alignment horizontal="center"/>
    </xf>
    <xf numFmtId="0" fontId="0" fillId="13" borderId="4" xfId="0" applyFill="1" applyBorder="1" applyAlignment="1">
      <alignment horizontal="center"/>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69" fillId="12" borderId="3" xfId="0" applyFont="1" applyFill="1" applyBorder="1" applyAlignment="1">
      <alignment horizontal="center" vertical="center"/>
    </xf>
    <xf numFmtId="0" fontId="69" fillId="12" borderId="4" xfId="0" applyFont="1" applyFill="1" applyBorder="1" applyAlignment="1">
      <alignment horizontal="center" vertical="center"/>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77" fillId="0" borderId="0" xfId="0" applyFont="1" applyAlignment="1">
      <alignment horizontal="center" vertical="center"/>
    </xf>
    <xf numFmtId="0" fontId="7" fillId="0" borderId="203" xfId="0" applyFont="1" applyBorder="1" applyAlignment="1">
      <alignment horizontal="center"/>
    </xf>
    <xf numFmtId="0" fontId="7" fillId="0" borderId="204" xfId="0" applyFont="1" applyBorder="1" applyAlignment="1">
      <alignment horizontal="center"/>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9" fillId="20" borderId="13" xfId="0" applyFont="1" applyFill="1" applyBorder="1" applyAlignment="1">
      <alignment horizontal="center" vertical="center"/>
    </xf>
    <xf numFmtId="0" fontId="69" fillId="12" borderId="199" xfId="0" applyFont="1" applyFill="1" applyBorder="1" applyAlignment="1">
      <alignment horizontal="center" vertical="center"/>
    </xf>
    <xf numFmtId="0" fontId="77" fillId="0" borderId="0" xfId="0" applyFont="1" applyAlignment="1">
      <alignment horizont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166" fontId="7" fillId="12" borderId="0" xfId="0" applyNumberFormat="1" applyFont="1" applyFill="1" applyAlignment="1">
      <alignment horizontal="center"/>
    </xf>
    <xf numFmtId="0" fontId="75" fillId="13" borderId="0" xfId="0" applyFont="1" applyFill="1" applyAlignment="1">
      <alignment horizontal="center" vertic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74" fillId="13" borderId="0" xfId="0" applyFont="1" applyFill="1" applyAlignment="1">
      <alignment horizontal="center" vertical="center"/>
    </xf>
    <xf numFmtId="0" fontId="34" fillId="0" borderId="0" xfId="1" applyAlignment="1" applyProtection="1">
      <alignment horizontal="right"/>
    </xf>
    <xf numFmtId="0" fontId="73" fillId="0" borderId="0" xfId="0" applyFont="1" applyAlignment="1">
      <alignment horizontal="center"/>
    </xf>
    <xf numFmtId="0" fontId="40" fillId="18" borderId="350" xfId="0" applyFont="1" applyFill="1" applyBorder="1" applyAlignment="1">
      <alignment horizontal="center"/>
    </xf>
    <xf numFmtId="0" fontId="40" fillId="18" borderId="351" xfId="0" applyFont="1" applyFill="1" applyBorder="1" applyAlignment="1">
      <alignment horizontal="center"/>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4" fillId="0" borderId="285" xfId="0" applyFont="1" applyBorder="1" applyAlignment="1">
      <alignment horizontal="left"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91" fillId="0" borderId="263" xfId="0" applyFont="1" applyBorder="1" applyAlignment="1">
      <alignment horizontal="center" vertical="center" wrapText="1"/>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98" fillId="0" borderId="0" xfId="0" applyFont="1" applyAlignment="1">
      <alignment horizontal="center" vertical="center"/>
    </xf>
    <xf numFmtId="0" fontId="88" fillId="0" borderId="0" xfId="0" applyFont="1" applyAlignment="1">
      <alignment horizont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6" fillId="0" borderId="0" xfId="0" applyFont="1" applyAlignment="1">
      <alignment horizont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0" fillId="0" borderId="0" xfId="0"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80" fillId="0" borderId="0" xfId="0" applyFont="1"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Hyperlink" xfId="1" builtinId="8"/>
    <cellStyle name="Normal" xfId="0" builtinId="0"/>
  </cellStyles>
  <dxfs count="584">
    <dxf>
      <font>
        <b/>
        <i val="0"/>
      </font>
    </dxf>
    <dxf>
      <fill>
        <patternFill>
          <bgColor rgb="FFEDFBC1"/>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ill>
        <patternFill>
          <bgColor theme="7" tint="0.39994506668294322"/>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val="0"/>
        <i val="0"/>
        <color rgb="FFC02000"/>
      </font>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ont>
        <b val="0"/>
        <i val="0"/>
        <color rgb="FFC02000"/>
      </font>
    </dxf>
  </dxfs>
  <tableStyles count="0" defaultTableStyle="TableStyleMedium2" defaultPivotStyle="PivotStyleLight16"/>
  <colors>
    <mruColors>
      <color rgb="FFF9F9F9"/>
      <color rgb="FFF0FDCE"/>
      <color rgb="FFFFFF66"/>
      <color rgb="FFFFFF00"/>
      <color rgb="FFFDEFE7"/>
      <color rgb="FFDE500A"/>
      <color rgb="FFFFEEDB"/>
      <color rgb="FFFFF4E0"/>
      <color rgb="FFF4FFDA"/>
      <color rgb="FFF4F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1"/>
  <dimension ref="A1:Z93"/>
  <sheetViews>
    <sheetView showGridLines="0" showRowColHeaders="0" workbookViewId="0">
      <selection activeCell="N85" sqref="N85"/>
    </sheetView>
  </sheetViews>
  <sheetFormatPr defaultColWidth="0" defaultRowHeight="15" zeroHeight="1"/>
  <cols>
    <col min="1" max="1" width="5.140625" customWidth="1"/>
    <col min="2" max="3" width="13.140625" customWidth="1"/>
    <col min="4" max="4" width="5.7109375" customWidth="1"/>
    <col min="5" max="6" width="13.140625" customWidth="1"/>
    <col min="7" max="7" width="5.7109375" customWidth="1"/>
    <col min="8" max="9" width="13.140625" customWidth="1"/>
    <col min="10" max="10" width="5.7109375" customWidth="1"/>
    <col min="11" max="12" width="13.140625" customWidth="1"/>
    <col min="13" max="13" width="5.7109375" customWidth="1"/>
    <col min="14" max="15" width="13.140625" customWidth="1"/>
    <col min="16" max="16" width="5.7109375" customWidth="1"/>
    <col min="17" max="18" width="13.140625" customWidth="1"/>
    <col min="19" max="19" width="5.7109375" customWidth="1"/>
    <col min="20" max="21" width="13.140625" customWidth="1"/>
    <col min="22" max="22" width="5.7109375" customWidth="1"/>
    <col min="23" max="24" width="13.140625" customWidth="1"/>
    <col min="25" max="25" width="5.7109375" customWidth="1"/>
    <col min="26" max="26" width="3" customWidth="1"/>
    <col min="27" max="16384" width="11.42578125" hidden="1"/>
  </cols>
  <sheetData>
    <row r="1" spans="1:25" ht="61.5" customHeight="1">
      <c r="B1" s="710"/>
      <c r="C1" s="710"/>
      <c r="D1" s="77"/>
      <c r="E1" s="711" t="str">
        <f>Language!$E$84</f>
        <v>European Championship 2024</v>
      </c>
      <c r="F1" s="711"/>
      <c r="G1" s="711"/>
      <c r="H1" s="711"/>
      <c r="I1" s="711"/>
      <c r="J1" s="711"/>
      <c r="K1" s="711"/>
      <c r="L1" s="711"/>
      <c r="M1" s="711"/>
      <c r="N1" s="711"/>
      <c r="O1" s="711"/>
      <c r="P1" s="711"/>
      <c r="Q1" s="711"/>
      <c r="R1" s="711"/>
      <c r="S1" s="711"/>
      <c r="T1" s="711"/>
      <c r="U1" s="711"/>
      <c r="V1" s="77"/>
      <c r="W1" s="77"/>
      <c r="X1" s="546" t="s">
        <v>1731</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5.95" customHeight="1">
      <c r="A3" s="4"/>
      <c r="B3" s="418" t="str">
        <f ca="1">GrpA!P11</f>
        <v>Germany</v>
      </c>
      <c r="C3" s="419" t="str">
        <f ca="1">"   "&amp;GrpA!$Q11&amp;"        "&amp;GrpA!$S11&amp;Language!$E$146&amp;GrpA!$T11</f>
        <v xml:space="preserve">   9        7 - 0</v>
      </c>
      <c r="D3" s="95"/>
      <c r="E3" s="418" t="str">
        <f ca="1">GrpB!P11</f>
        <v>Spain</v>
      </c>
      <c r="F3" s="419" t="str">
        <f ca="1">"   "&amp;GrpB!$Q11&amp;"        "&amp;GrpB!$S11&amp;Language!$E$146&amp;GrpB!$T11</f>
        <v xml:space="preserve">   9        10 - 3</v>
      </c>
      <c r="G3" s="95"/>
      <c r="H3" s="418" t="str">
        <f ca="1">GrpC!$P11</f>
        <v>England</v>
      </c>
      <c r="I3" s="419" t="str">
        <f ca="1">"   "&amp;GrpC!$Q11&amp;"        "&amp;GrpC!$S11&amp;Language!$E$146&amp;GrpC!$T11</f>
        <v xml:space="preserve">   7        7 - 3</v>
      </c>
      <c r="J3" s="4"/>
      <c r="K3" s="418" t="str">
        <f ca="1">GrpD!$P11</f>
        <v>France</v>
      </c>
      <c r="L3" s="419" t="str">
        <f ca="1">"   "&amp;GrpD!$Q11&amp;"        "&amp;GrpD!$S11&amp;Language!$E$146&amp;GrpD!$T11</f>
        <v xml:space="preserve">   7        6 - 3</v>
      </c>
      <c r="M3" s="4"/>
      <c r="N3" s="418" t="str">
        <f ca="1">GrpE!$P11</f>
        <v>Belgium</v>
      </c>
      <c r="O3" s="419" t="str">
        <f ca="1">"   "&amp;GrpE!$Q11&amp;"        "&amp;GrpE!$S11&amp;Language!$E$146&amp;GrpE!$T11</f>
        <v xml:space="preserve">   9        7 - 1</v>
      </c>
      <c r="P3" s="95"/>
      <c r="Q3" s="418" t="str">
        <f ca="1">GrpF!$P11</f>
        <v>Portugal</v>
      </c>
      <c r="R3" s="419" t="str">
        <f ca="1">"   "&amp;GrpF!$Q11&amp;"        "&amp;GrpF!$S11&amp;Language!$E$146&amp;GrpF!$T11</f>
        <v xml:space="preserve">   9        8 - 2</v>
      </c>
      <c r="S3" s="4"/>
      <c r="T3" s="303"/>
      <c r="U3" s="303"/>
      <c r="V3" s="303"/>
      <c r="W3" s="303"/>
      <c r="X3" s="303"/>
      <c r="Y3" s="4"/>
    </row>
    <row r="4" spans="1:25" ht="15.95" customHeight="1">
      <c r="A4" s="4"/>
      <c r="B4" s="413" t="str">
        <f ca="1">GrpA!P12</f>
        <v>Hungary</v>
      </c>
      <c r="C4" s="420" t="str">
        <f ca="1">"   "&amp;GrpA!$Q12&amp;"        "&amp;GrpA!$S12&amp;Language!$E$146&amp;GrpA!$T12</f>
        <v xml:space="preserve">   4        1 - 3</v>
      </c>
      <c r="D4" s="95"/>
      <c r="E4" s="413" t="str">
        <f ca="1">GrpB!P12</f>
        <v>Croatia</v>
      </c>
      <c r="F4" s="420" t="str">
        <f ca="1">"   "&amp;GrpB!$Q12&amp;"        "&amp;GrpB!$S12&amp;Language!$E$146&amp;GrpB!$T12</f>
        <v xml:space="preserve">   6        6 - 4</v>
      </c>
      <c r="G4" s="95"/>
      <c r="H4" s="413" t="str">
        <f ca="1">GrpC!P12</f>
        <v>Denmark</v>
      </c>
      <c r="I4" s="420" t="str">
        <f ca="1">"   "&amp;GrpC!$Q12&amp;"        "&amp;GrpC!$S12&amp;Language!$E$146&amp;GrpC!$T12</f>
        <v xml:space="preserve">   6        3 - 2</v>
      </c>
      <c r="J4" s="4"/>
      <c r="K4" s="413" t="str">
        <f ca="1">GrpD!$P12</f>
        <v>Netherlands</v>
      </c>
      <c r="L4" s="420" t="str">
        <f ca="1">"   "&amp;GrpD!$Q12&amp;"        "&amp;GrpD!$S12&amp;Language!$E$146&amp;GrpD!$T12</f>
        <v xml:space="preserve">   5        4 - 2</v>
      </c>
      <c r="M4" s="4"/>
      <c r="N4" s="413" t="str">
        <f ca="1">GrpE!$P12</f>
        <v>Ukraine</v>
      </c>
      <c r="O4" s="420" t="str">
        <f ca="1">"   "&amp;GrpE!$Q12&amp;"        "&amp;GrpE!$S12&amp;Language!$E$146&amp;GrpE!$T12</f>
        <v xml:space="preserve">   4        2 - 3</v>
      </c>
      <c r="P4" s="95"/>
      <c r="Q4" s="413" t="str">
        <f ca="1">GrpF!$P12</f>
        <v>Czechia</v>
      </c>
      <c r="R4" s="420" t="str">
        <f ca="1">"   "&amp;GrpF!$Q12&amp;"        "&amp;GrpF!$S12&amp;Language!$E$146&amp;GrpF!$T12</f>
        <v xml:space="preserve">   4        2 - 4</v>
      </c>
      <c r="S4" s="4"/>
      <c r="T4" s="303"/>
      <c r="U4" s="303"/>
      <c r="V4" s="303"/>
      <c r="W4" s="303"/>
      <c r="X4" s="303"/>
      <c r="Y4" s="4"/>
    </row>
    <row r="5" spans="1:25" ht="15.95" customHeight="1">
      <c r="A5" s="4"/>
      <c r="B5" s="415" t="str">
        <f ca="1">GrpA!P13</f>
        <v>Scotland</v>
      </c>
      <c r="C5" s="416" t="str">
        <f ca="1">"   "&amp;GrpA!$Q13&amp;"        "&amp;GrpA!$S13&amp;Language!$E$146&amp;GrpA!$T13</f>
        <v xml:space="preserve">   3        2 - 4</v>
      </c>
      <c r="D5" s="95"/>
      <c r="E5" s="415" t="str">
        <f ca="1">GrpB!P13</f>
        <v>Italy</v>
      </c>
      <c r="F5" s="416" t="str">
        <f ca="1">"   "&amp;GrpB!$Q13&amp;"        "&amp;GrpB!$S13&amp;Language!$E$146&amp;GrpB!$T13</f>
        <v xml:space="preserve">   3        6 - 5</v>
      </c>
      <c r="G5" s="95"/>
      <c r="H5" s="415" t="str">
        <f ca="1">GrpC!P13</f>
        <v>Serbia</v>
      </c>
      <c r="I5" s="416" t="str">
        <f ca="1">"   "&amp;GrpC!$Q13&amp;"        "&amp;GrpC!$S13&amp;Language!$E$146&amp;GrpC!$T13</f>
        <v xml:space="preserve">   2        3 - 4</v>
      </c>
      <c r="J5" s="4"/>
      <c r="K5" s="415" t="str">
        <f ca="1">GrpD!$P13</f>
        <v>Austria</v>
      </c>
      <c r="L5" s="416" t="str">
        <f ca="1">"   "&amp;GrpD!$Q13&amp;"        "&amp;GrpD!$S13&amp;Language!$E$146&amp;GrpD!$T13</f>
        <v xml:space="preserve">   3        3 - 6</v>
      </c>
      <c r="M5" s="4"/>
      <c r="N5" s="415" t="str">
        <f ca="1">GrpE!$P13</f>
        <v>Romania</v>
      </c>
      <c r="O5" s="416" t="str">
        <f ca="1">"   "&amp;GrpE!$Q13&amp;"        "&amp;GrpE!$S13&amp;Language!$E$146&amp;GrpE!$T13</f>
        <v xml:space="preserve">   3        1 - 3</v>
      </c>
      <c r="P5" s="95"/>
      <c r="Q5" s="415" t="str">
        <f ca="1">GrpF!$P13</f>
        <v>Türkiye</v>
      </c>
      <c r="R5" s="416" t="str">
        <f ca="1">"   "&amp;GrpF!$Q13&amp;"        "&amp;GrpF!$S13&amp;Language!$E$146&amp;GrpF!$T13</f>
        <v xml:space="preserve">   2        1 - 3</v>
      </c>
      <c r="S5" s="4"/>
      <c r="T5" s="303"/>
      <c r="U5" s="303"/>
      <c r="V5" s="303"/>
      <c r="W5" s="303"/>
      <c r="X5" s="303"/>
      <c r="Y5" s="4"/>
    </row>
    <row r="6" spans="1:25" s="81" customFormat="1" ht="15.95" customHeight="1">
      <c r="A6" s="80"/>
      <c r="B6" s="414" t="str">
        <f ca="1">GrpA!P14</f>
        <v>Switzerland</v>
      </c>
      <c r="C6" s="417" t="str">
        <f ca="1">"   "&amp;GrpA!$Q14&amp;"        "&amp;GrpA!$S14&amp;Language!$E$146&amp;GrpA!$T14</f>
        <v xml:space="preserve">   1        1 - 4</v>
      </c>
      <c r="D6" s="96"/>
      <c r="E6" s="414" t="str">
        <f ca="1">GrpB!P14</f>
        <v>Albania</v>
      </c>
      <c r="F6" s="417" t="str">
        <f ca="1">"   "&amp;GrpB!$Q14&amp;"        "&amp;GrpB!$S14&amp;Language!$E$146&amp;GrpB!$T14</f>
        <v xml:space="preserve">   0        0 - 10</v>
      </c>
      <c r="G6" s="96"/>
      <c r="H6" s="414" t="str">
        <f ca="1">GrpC!P14</f>
        <v>Slovenia</v>
      </c>
      <c r="I6" s="417" t="str">
        <f ca="1">"   "&amp;GrpC!$Q14&amp;"        "&amp;GrpC!$S14&amp;Language!$E$146&amp;GrpC!$T14</f>
        <v xml:space="preserve">   1        2 - 6</v>
      </c>
      <c r="J6" s="80"/>
      <c r="K6" s="414" t="str">
        <f ca="1">GrpD!$P14</f>
        <v>Poland</v>
      </c>
      <c r="L6" s="417" t="str">
        <f ca="1">"   "&amp;GrpD!$Q14&amp;"        "&amp;GrpD!$S14&amp;Language!$E$146&amp;GrpD!$T14</f>
        <v xml:space="preserve">   1        3 - 5</v>
      </c>
      <c r="M6" s="80"/>
      <c r="N6" s="414" t="str">
        <f ca="1">GrpE!$P14</f>
        <v>Slovakia</v>
      </c>
      <c r="O6" s="417" t="str">
        <f ca="1">"   "&amp;GrpE!$Q14&amp;"        "&amp;GrpE!$S14&amp;Language!$E$146&amp;GrpE!$T14</f>
        <v xml:space="preserve">   1        0 - 3</v>
      </c>
      <c r="P6" s="96"/>
      <c r="Q6" s="414" t="str">
        <f ca="1">GrpF!$P14</f>
        <v>Georgia</v>
      </c>
      <c r="R6" s="417" t="str">
        <f ca="1">"   "&amp;GrpF!$Q14&amp;"        "&amp;GrpF!$S14&amp;Language!$E$146&amp;GrpF!$T14</f>
        <v xml:space="preserve">   1        0 - 2</v>
      </c>
      <c r="S6" s="80"/>
      <c r="T6" s="303"/>
      <c r="U6" s="303"/>
      <c r="V6" s="303"/>
      <c r="W6" s="303"/>
      <c r="X6" s="303"/>
      <c r="Y6" s="80"/>
    </row>
    <row r="7" spans="1:25" ht="13.5" customHeight="1">
      <c r="A7" s="4"/>
      <c r="B7" s="712" t="str">
        <f ca="1">IF(Distinctness!$G$13=0,"",IF(Distinctness!$D$4&gt;0,Distinctness!$J$4,Distinctness!$J$5))</f>
        <v>The placement has been clarified in all groups.</v>
      </c>
      <c r="C7" s="712"/>
      <c r="D7" s="712"/>
      <c r="E7" s="712"/>
      <c r="F7" s="712"/>
      <c r="G7" s="712"/>
      <c r="H7" s="712"/>
      <c r="I7" s="712"/>
      <c r="J7" s="712"/>
      <c r="K7" s="712"/>
      <c r="L7" s="712"/>
      <c r="M7" s="712"/>
      <c r="N7" s="712"/>
      <c r="O7" s="712"/>
      <c r="P7" s="712"/>
      <c r="Q7" s="712"/>
      <c r="R7" s="712"/>
      <c r="S7" s="229"/>
      <c r="T7" s="229"/>
      <c r="U7" s="229"/>
      <c r="V7" s="229"/>
      <c r="W7" s="229"/>
      <c r="X7" s="229"/>
      <c r="Y7" s="4"/>
    </row>
    <row r="8" spans="1:25" ht="11.25" customHeight="1">
      <c r="B8" s="713" t="str">
        <f ca="1">IF(GrpA!$X$11&gt;0,"•","")</f>
        <v/>
      </c>
      <c r="C8" s="713"/>
      <c r="D8" s="120"/>
      <c r="E8" s="713" t="str">
        <f ca="1">IF(GrpB!$X$11&gt;0,"•","")</f>
        <v/>
      </c>
      <c r="F8" s="713"/>
      <c r="G8" s="120"/>
      <c r="H8" s="713" t="str">
        <f ca="1">IF(GrpC!$X$11&gt;0,"•","")</f>
        <v/>
      </c>
      <c r="I8" s="713"/>
      <c r="J8" s="120"/>
      <c r="K8" s="713" t="str">
        <f ca="1">IF(GrpD!$X$11&gt;0,"•","")</f>
        <v/>
      </c>
      <c r="L8" s="713"/>
      <c r="M8" s="19"/>
      <c r="N8" s="713" t="str">
        <f ca="1">IF(GrpE!$X$11&gt;0,"•","")</f>
        <v/>
      </c>
      <c r="O8" s="713"/>
      <c r="P8" s="120"/>
      <c r="Q8" s="713" t="str">
        <f ca="1">IF(GrpF!$X$11&gt;0,"•","")</f>
        <v/>
      </c>
      <c r="R8" s="713"/>
      <c r="S8" s="121"/>
      <c r="T8" s="707"/>
      <c r="U8" s="707"/>
      <c r="V8" s="120"/>
      <c r="W8" s="707"/>
      <c r="X8" s="707"/>
    </row>
    <row r="9" spans="1:25" ht="19.5" customHeight="1">
      <c r="B9" s="708" t="str">
        <f>Language!$E$95&amp;" A"</f>
        <v>Group A</v>
      </c>
      <c r="C9" s="709"/>
      <c r="D9" s="5"/>
      <c r="E9" s="708" t="str">
        <f>Language!$E$95&amp;" B"</f>
        <v>Group B</v>
      </c>
      <c r="F9" s="709"/>
      <c r="H9" s="708" t="str">
        <f>Language!$E$95&amp;" C"</f>
        <v>Group C</v>
      </c>
      <c r="I9" s="709"/>
      <c r="K9" s="708" t="str">
        <f>Language!$E$95&amp;" D"</f>
        <v>Group D</v>
      </c>
      <c r="L9" s="709"/>
      <c r="N9" s="708" t="str">
        <f>Language!$E$95&amp;" E"</f>
        <v>Group E</v>
      </c>
      <c r="O9" s="709"/>
      <c r="Q9" s="708" t="str">
        <f>Language!$E$95&amp;" F"</f>
        <v>Group F</v>
      </c>
      <c r="R9" s="709"/>
      <c r="T9" s="305"/>
      <c r="U9" s="302"/>
      <c r="V9" s="302"/>
      <c r="W9" s="302"/>
      <c r="X9" s="302"/>
    </row>
    <row r="10" spans="1:25" ht="9.9499999999999993" customHeight="1" thickBot="1">
      <c r="B10" s="52"/>
      <c r="C10" s="52"/>
      <c r="D10" s="5"/>
      <c r="E10" s="52"/>
      <c r="F10" s="52"/>
      <c r="H10" s="52"/>
      <c r="I10" s="52"/>
      <c r="K10" s="52"/>
      <c r="L10" s="52"/>
      <c r="N10" s="52"/>
      <c r="O10" s="52"/>
      <c r="Q10" s="52"/>
      <c r="R10" s="52"/>
      <c r="T10" s="52"/>
      <c r="U10" s="52"/>
      <c r="W10" s="52"/>
      <c r="X10" s="52"/>
    </row>
    <row r="11" spans="1:25" ht="15" customHeight="1">
      <c r="A11" s="111">
        <v>1</v>
      </c>
      <c r="B11" s="722" t="str">
        <f>VLOOKUP(A11,Matches!$B$4:$K$58,7,0)</f>
        <v>Munich</v>
      </c>
      <c r="C11" s="723"/>
      <c r="D11" s="111">
        <v>3</v>
      </c>
      <c r="E11" s="722" t="str">
        <f>VLOOKUP(D11,Matches!$B$4:$K$58,7,0)</f>
        <v>Berlin</v>
      </c>
      <c r="F11" s="723"/>
      <c r="G11" s="111">
        <v>6</v>
      </c>
      <c r="H11" s="722" t="str">
        <f>VLOOKUP(G11,Matches!$B$4:$K$58,7,0)</f>
        <v>Stuttgart</v>
      </c>
      <c r="I11" s="723"/>
      <c r="J11" s="111">
        <v>7</v>
      </c>
      <c r="K11" s="722" t="str">
        <f>VLOOKUP(J11,Matches!$B$4:$K$58,7,0)</f>
        <v>Hamburg</v>
      </c>
      <c r="L11" s="723"/>
      <c r="M11" s="111">
        <v>10</v>
      </c>
      <c r="N11" s="722" t="str">
        <f>VLOOKUP(M11,Matches!$B$4:$K$58,7,0)</f>
        <v>Munich</v>
      </c>
      <c r="O11" s="723"/>
      <c r="P11" s="111">
        <v>11</v>
      </c>
      <c r="Q11" s="722" t="str">
        <f>VLOOKUP(P11,Matches!$B$4:$K$58,7,0)</f>
        <v>Dortmund</v>
      </c>
      <c r="R11" s="723"/>
      <c r="S11" s="111"/>
      <c r="T11" s="714" t="str">
        <f>Language!$E$148</f>
        <v>Qualification for the Round of 16</v>
      </c>
      <c r="U11" s="715"/>
      <c r="V11" s="715"/>
      <c r="W11" s="715"/>
      <c r="X11" s="716"/>
    </row>
    <row r="12" spans="1:25" ht="15" customHeight="1">
      <c r="B12" s="720">
        <f>VLOOKUP(A11,Matches!$B$4:$K$58,5,0)</f>
        <v>45457.875</v>
      </c>
      <c r="C12" s="721"/>
      <c r="E12" s="720">
        <f>VLOOKUP(D11,Matches!$B$4:$K$58,5,0)</f>
        <v>45458.75</v>
      </c>
      <c r="F12" s="721"/>
      <c r="H12" s="720">
        <f>VLOOKUP(G11,Matches!$B$4:$K$58,5,0)</f>
        <v>45459.75</v>
      </c>
      <c r="I12" s="721"/>
      <c r="K12" s="720">
        <f>VLOOKUP(J11,Matches!$B$4:$K$58,5,0)</f>
        <v>45459.625</v>
      </c>
      <c r="L12" s="721"/>
      <c r="N12" s="720">
        <f>VLOOKUP(M11,Matches!$B$4:$K$58,5,0)</f>
        <v>45460.625</v>
      </c>
      <c r="O12" s="721"/>
      <c r="Q12" s="720">
        <f>VLOOKUP(P11,Matches!$B$4:$K$58,5,0)</f>
        <v>45461.75</v>
      </c>
      <c r="R12" s="721"/>
      <c r="T12" s="717"/>
      <c r="U12" s="718"/>
      <c r="V12" s="718"/>
      <c r="W12" s="718"/>
      <c r="X12" s="719"/>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5.75" thickBot="1">
      <c r="B14" s="1">
        <v>2</v>
      </c>
      <c r="C14" s="2">
        <v>0</v>
      </c>
      <c r="E14" s="1">
        <v>3</v>
      </c>
      <c r="F14" s="2">
        <v>2</v>
      </c>
      <c r="H14" s="1">
        <v>0</v>
      </c>
      <c r="I14" s="2">
        <v>2</v>
      </c>
      <c r="K14" s="1">
        <v>1</v>
      </c>
      <c r="L14" s="2">
        <v>1</v>
      </c>
      <c r="N14" s="1">
        <v>0</v>
      </c>
      <c r="O14" s="2">
        <v>1</v>
      </c>
      <c r="Q14" s="1">
        <v>0</v>
      </c>
      <c r="R14" s="2">
        <v>0</v>
      </c>
      <c r="T14" s="724" t="str">
        <f>Language!$E$149</f>
        <v>Criteria for placement within the groups:</v>
      </c>
      <c r="U14" s="725"/>
      <c r="V14" s="725"/>
      <c r="W14" s="725"/>
      <c r="X14" s="726"/>
    </row>
    <row r="15" spans="1:25" ht="9.9499999999999993" customHeight="1" thickBot="1">
      <c r="B15" s="22"/>
      <c r="C15" s="22"/>
      <c r="E15" s="22"/>
      <c r="F15" s="22"/>
      <c r="H15" s="22"/>
      <c r="I15" s="22"/>
      <c r="K15" s="22"/>
      <c r="L15" s="22"/>
      <c r="N15" s="22"/>
      <c r="O15" s="22"/>
      <c r="Q15" s="22"/>
      <c r="R15" s="22"/>
      <c r="T15" s="724"/>
      <c r="U15" s="725"/>
      <c r="V15" s="725"/>
      <c r="W15" s="725"/>
      <c r="X15" s="726"/>
    </row>
    <row r="16" spans="1:25" ht="15" customHeight="1">
      <c r="A16" s="111">
        <v>2</v>
      </c>
      <c r="B16" s="722" t="str">
        <f>VLOOKUP(A16,Matches!$B$4:$K$58,7,0)</f>
        <v>Cologne</v>
      </c>
      <c r="C16" s="723"/>
      <c r="D16" s="111">
        <v>4</v>
      </c>
      <c r="E16" s="722" t="str">
        <f>VLOOKUP(D16,Matches!$B$4:$K$58,7,0)</f>
        <v>Dortmund</v>
      </c>
      <c r="F16" s="723"/>
      <c r="G16" s="111">
        <v>5</v>
      </c>
      <c r="H16" s="722" t="str">
        <f>VLOOKUP(G16,Matches!$B$4:$K$58,7,0)</f>
        <v>Gelsenkirchen</v>
      </c>
      <c r="I16" s="723"/>
      <c r="J16" s="111">
        <v>8</v>
      </c>
      <c r="K16" s="722" t="str">
        <f>VLOOKUP(J16,Matches!$B$4:$K$58,7,0)</f>
        <v>Dusseldorf</v>
      </c>
      <c r="L16" s="723"/>
      <c r="M16" s="111">
        <v>9</v>
      </c>
      <c r="N16" s="722" t="str">
        <f>VLOOKUP(M16,Matches!$B$4:$K$58,7,0)</f>
        <v>Frankfurt</v>
      </c>
      <c r="O16" s="723"/>
      <c r="P16" s="111">
        <v>12</v>
      </c>
      <c r="Q16" s="722" t="str">
        <f>VLOOKUP(P16,Matches!$B$4:$K$58,7,0)</f>
        <v>Leipzig</v>
      </c>
      <c r="R16" s="723"/>
      <c r="S16" s="111"/>
      <c r="T16" s="727"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VLOOKUP(A16,Matches!$B$4:$K$58,5,0)</f>
        <v>45458.625</v>
      </c>
      <c r="C17" s="721"/>
      <c r="E17" s="720">
        <f>VLOOKUP(D16,Matches!$B$4:$K$58,5,0)</f>
        <v>45458.875</v>
      </c>
      <c r="F17" s="721"/>
      <c r="H17" s="720">
        <f>VLOOKUP(G16,Matches!$B$4:$K$58,5,0)</f>
        <v>45459.875</v>
      </c>
      <c r="I17" s="721"/>
      <c r="K17" s="720">
        <f>VLOOKUP(J16,Matches!$B$4:$K$58,5,0)</f>
        <v>45460.875</v>
      </c>
      <c r="L17" s="721"/>
      <c r="N17" s="720">
        <f>VLOOKUP(M16,Matches!$B$4:$K$58,5,0)</f>
        <v>45460.75</v>
      </c>
      <c r="O17" s="721"/>
      <c r="Q17" s="720">
        <f>VLOOKUP(P16,Matches!$B$4:$K$58,5,0)</f>
        <v>45461.875</v>
      </c>
      <c r="R17" s="721"/>
      <c r="T17" s="727"/>
      <c r="U17" s="728"/>
      <c r="V17" s="728"/>
      <c r="W17" s="728"/>
      <c r="X17" s="729"/>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727"/>
      <c r="U18" s="728"/>
      <c r="V18" s="728"/>
      <c r="W18" s="728"/>
      <c r="X18" s="729"/>
    </row>
    <row r="19" spans="1:24" ht="15.75" thickBot="1">
      <c r="B19" s="1">
        <v>0</v>
      </c>
      <c r="C19" s="2">
        <v>0</v>
      </c>
      <c r="E19" s="1">
        <v>4</v>
      </c>
      <c r="F19" s="2">
        <v>0</v>
      </c>
      <c r="H19" s="1">
        <v>2</v>
      </c>
      <c r="I19" s="2">
        <v>2</v>
      </c>
      <c r="K19" s="1">
        <v>1</v>
      </c>
      <c r="L19" s="2">
        <v>3</v>
      </c>
      <c r="N19" s="1">
        <v>2</v>
      </c>
      <c r="O19" s="2">
        <v>0</v>
      </c>
      <c r="Q19" s="1">
        <v>4</v>
      </c>
      <c r="R19" s="2">
        <v>1</v>
      </c>
      <c r="T19" s="727"/>
      <c r="U19" s="728"/>
      <c r="V19" s="728"/>
      <c r="W19" s="728"/>
      <c r="X19" s="729"/>
    </row>
    <row r="20" spans="1:24" ht="9.9499999999999993" customHeight="1" thickBot="1">
      <c r="B20" s="22"/>
      <c r="C20" s="22"/>
      <c r="E20" s="22"/>
      <c r="F20" s="22"/>
      <c r="H20" s="22"/>
      <c r="I20" s="22"/>
      <c r="K20" s="22"/>
      <c r="L20" s="22"/>
      <c r="N20" s="22"/>
      <c r="O20" s="22"/>
      <c r="Q20" s="22"/>
      <c r="R20" s="22"/>
      <c r="T20" s="727"/>
      <c r="U20" s="728"/>
      <c r="V20" s="728"/>
      <c r="W20" s="728"/>
      <c r="X20" s="729"/>
    </row>
    <row r="21" spans="1:24">
      <c r="A21" s="111">
        <v>14</v>
      </c>
      <c r="B21" s="722" t="str">
        <f>VLOOKUP(A21,Matches!$B$4:$K$58,7,0)</f>
        <v>Stuttgart</v>
      </c>
      <c r="C21" s="723"/>
      <c r="D21" s="111">
        <v>15</v>
      </c>
      <c r="E21" s="722" t="str">
        <f>VLOOKUP(D21,Matches!$B$4:$K$58,7,0)</f>
        <v>Hamburg</v>
      </c>
      <c r="F21" s="723"/>
      <c r="G21" s="111">
        <v>18</v>
      </c>
      <c r="H21" s="722" t="str">
        <f>VLOOKUP(G21,Matches!$B$4:$K$58,7,0)</f>
        <v>Munich</v>
      </c>
      <c r="I21" s="723"/>
      <c r="J21" s="111">
        <v>19</v>
      </c>
      <c r="K21" s="722" t="str">
        <f>VLOOKUP(J21,Matches!$B$4:$K$58,7,0)</f>
        <v>Berlin</v>
      </c>
      <c r="L21" s="723"/>
      <c r="M21" s="111">
        <v>21</v>
      </c>
      <c r="N21" s="722" t="str">
        <f>VLOOKUP(M21,Matches!$B$4:$K$58,7,0)</f>
        <v>Dusseldorf</v>
      </c>
      <c r="O21" s="723"/>
      <c r="P21" s="111">
        <v>24</v>
      </c>
      <c r="Q21" s="722" t="str">
        <f>VLOOKUP(P21,Matches!$B$4:$K$58,7,0)</f>
        <v>Hamburg</v>
      </c>
      <c r="R21" s="723"/>
      <c r="S21" s="111"/>
      <c r="T21" s="727"/>
      <c r="U21" s="728"/>
      <c r="V21" s="728"/>
      <c r="W21" s="728"/>
      <c r="X21" s="729"/>
    </row>
    <row r="22" spans="1:24">
      <c r="B22" s="720">
        <f>VLOOKUP(A21,Matches!$B$4:$K$58,5,0)</f>
        <v>45462.75</v>
      </c>
      <c r="C22" s="721"/>
      <c r="E22" s="720">
        <f>VLOOKUP(D21,Matches!$B$4:$K$58,5,0)</f>
        <v>45462.625</v>
      </c>
      <c r="F22" s="721"/>
      <c r="H22" s="720">
        <f>VLOOKUP(G21,Matches!$B$4:$K$58,5,0)</f>
        <v>45463.625</v>
      </c>
      <c r="I22" s="721"/>
      <c r="K22" s="720">
        <f>VLOOKUP(J21,Matches!$B$4:$K$58,5,0)</f>
        <v>45464.75</v>
      </c>
      <c r="L22" s="721"/>
      <c r="N22" s="720">
        <f>VLOOKUP(M21,Matches!$B$4:$K$58,5,0)</f>
        <v>45464.625</v>
      </c>
      <c r="O22" s="721"/>
      <c r="Q22" s="720">
        <f>VLOOKUP(P21,Matches!$B$4:$K$58,5,0)</f>
        <v>45465.625</v>
      </c>
      <c r="R22" s="721"/>
      <c r="T22" s="727"/>
      <c r="U22" s="728"/>
      <c r="V22" s="728"/>
      <c r="W22" s="728"/>
      <c r="X22" s="729"/>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727"/>
      <c r="U23" s="728"/>
      <c r="V23" s="728"/>
      <c r="W23" s="728"/>
      <c r="X23" s="729"/>
    </row>
    <row r="24" spans="1:24" ht="15.75" thickBot="1">
      <c r="B24" s="1">
        <v>3</v>
      </c>
      <c r="C24" s="2">
        <v>0</v>
      </c>
      <c r="E24" s="1">
        <v>2</v>
      </c>
      <c r="F24" s="2">
        <v>0</v>
      </c>
      <c r="H24" s="1">
        <v>1</v>
      </c>
      <c r="I24" s="2">
        <v>1</v>
      </c>
      <c r="K24" s="1">
        <v>1</v>
      </c>
      <c r="L24" s="2">
        <v>2</v>
      </c>
      <c r="N24" s="1">
        <v>0</v>
      </c>
      <c r="O24" s="2">
        <v>0</v>
      </c>
      <c r="Q24" s="1">
        <v>0</v>
      </c>
      <c r="R24" s="2">
        <v>1</v>
      </c>
      <c r="T24" s="727"/>
      <c r="U24" s="728"/>
      <c r="V24" s="728"/>
      <c r="W24" s="728"/>
      <c r="X24" s="729"/>
    </row>
    <row r="25" spans="1:24" ht="9.9499999999999993" customHeight="1" thickBot="1">
      <c r="B25" s="22"/>
      <c r="C25" s="22"/>
      <c r="E25" s="22"/>
      <c r="F25" s="22"/>
      <c r="H25" s="22"/>
      <c r="I25" s="22"/>
      <c r="K25" s="22"/>
      <c r="L25" s="22"/>
      <c r="N25" s="22"/>
      <c r="O25" s="22"/>
      <c r="Q25" s="22"/>
      <c r="R25" s="22"/>
      <c r="T25" s="727"/>
      <c r="U25" s="728"/>
      <c r="V25" s="728"/>
      <c r="W25" s="728"/>
      <c r="X25" s="729"/>
    </row>
    <row r="26" spans="1:24">
      <c r="A26" s="111">
        <v>13</v>
      </c>
      <c r="B26" s="722" t="str">
        <f>VLOOKUP(A26,Matches!$B$4:$K$58,7,0)</f>
        <v>Cologne</v>
      </c>
      <c r="C26" s="723"/>
      <c r="D26" s="111">
        <v>16</v>
      </c>
      <c r="E26" s="722" t="str">
        <f>VLOOKUP(D26,Matches!$B$4:$K$58,7,0)</f>
        <v>Gelsenkirchen</v>
      </c>
      <c r="F26" s="723"/>
      <c r="G26" s="111">
        <v>17</v>
      </c>
      <c r="H26" s="722" t="str">
        <f>VLOOKUP(G26,Matches!$B$4:$K$58,7,0)</f>
        <v>Frankfurt</v>
      </c>
      <c r="I26" s="723"/>
      <c r="J26" s="111">
        <v>20</v>
      </c>
      <c r="K26" s="722" t="str">
        <f>VLOOKUP(J26,Matches!$B$4:$K$58,7,0)</f>
        <v>Leipzig</v>
      </c>
      <c r="L26" s="723"/>
      <c r="M26" s="111">
        <v>22</v>
      </c>
      <c r="N26" s="722" t="str">
        <f>VLOOKUP(M26,Matches!$B$4:$K$58,7,0)</f>
        <v>Cologne</v>
      </c>
      <c r="O26" s="723"/>
      <c r="P26" s="111">
        <v>23</v>
      </c>
      <c r="Q26" s="722" t="str">
        <f>VLOOKUP(P26,Matches!$B$4:$K$58,7,0)</f>
        <v>Dortmund</v>
      </c>
      <c r="R26" s="723"/>
      <c r="S26" s="111"/>
      <c r="T26" s="727"/>
      <c r="U26" s="728"/>
      <c r="V26" s="728"/>
      <c r="W26" s="728"/>
      <c r="X26" s="729"/>
    </row>
    <row r="27" spans="1:24">
      <c r="B27" s="720">
        <f>VLOOKUP(A26,Matches!$B$4:$K$58,5,0)</f>
        <v>45462.875</v>
      </c>
      <c r="C27" s="721"/>
      <c r="E27" s="720">
        <f>VLOOKUP(D26,Matches!$B$4:$K$58,5,0)</f>
        <v>45463.875</v>
      </c>
      <c r="F27" s="721"/>
      <c r="H27" s="720">
        <f>VLOOKUP(G26,Matches!$B$4:$K$58,5,0)</f>
        <v>45463.75</v>
      </c>
      <c r="I27" s="721"/>
      <c r="K27" s="720">
        <f>VLOOKUP(J26,Matches!$B$4:$K$58,5,0)</f>
        <v>45464.875</v>
      </c>
      <c r="L27" s="721"/>
      <c r="N27" s="720">
        <f>VLOOKUP(M26,Matches!$B$4:$K$58,5,0)</f>
        <v>45465.875</v>
      </c>
      <c r="O27" s="721"/>
      <c r="Q27" s="720">
        <f>VLOOKUP(P26,Matches!$B$4:$K$58,5,0)</f>
        <v>45465.75</v>
      </c>
      <c r="R27" s="721"/>
      <c r="T27" s="727"/>
      <c r="U27" s="728"/>
      <c r="V27" s="728"/>
      <c r="W27" s="728"/>
      <c r="X27" s="729"/>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5.75" thickBot="1">
      <c r="B29" s="1">
        <v>2</v>
      </c>
      <c r="C29" s="2">
        <v>1</v>
      </c>
      <c r="E29" s="1">
        <v>3</v>
      </c>
      <c r="F29" s="2">
        <v>1</v>
      </c>
      <c r="H29" s="1">
        <v>0</v>
      </c>
      <c r="I29" s="2">
        <v>2</v>
      </c>
      <c r="K29" s="1">
        <v>1</v>
      </c>
      <c r="L29" s="2">
        <v>1</v>
      </c>
      <c r="N29" s="1">
        <v>2</v>
      </c>
      <c r="O29" s="2">
        <v>0</v>
      </c>
      <c r="Q29" s="1">
        <v>1</v>
      </c>
      <c r="R29" s="2">
        <v>3</v>
      </c>
      <c r="T29" s="365"/>
      <c r="U29" s="366"/>
      <c r="V29" s="366"/>
      <c r="W29" s="366"/>
      <c r="X29" s="367"/>
    </row>
    <row r="30" spans="1:24" ht="9.9499999999999993"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722" t="str">
        <f>VLOOKUP(A31,Matches!$B$4:$K$58,7,0)</f>
        <v>Frankfurt</v>
      </c>
      <c r="C31" s="723"/>
      <c r="D31" s="111">
        <v>27</v>
      </c>
      <c r="E31" s="722" t="str">
        <f>VLOOKUP(D31,Matches!$B$4:$K$58,7,0)</f>
        <v>Dusseldorf</v>
      </c>
      <c r="F31" s="723"/>
      <c r="G31" s="111">
        <v>29</v>
      </c>
      <c r="H31" s="722" t="str">
        <f>VLOOKUP(G31,Matches!$B$4:$K$58,7,0)</f>
        <v>Cologne</v>
      </c>
      <c r="I31" s="723"/>
      <c r="J31" s="111">
        <v>31</v>
      </c>
      <c r="K31" s="722" t="str">
        <f>VLOOKUP(J31,Matches!$B$4:$K$58,7,0)</f>
        <v>Berlin</v>
      </c>
      <c r="L31" s="723"/>
      <c r="M31" s="111">
        <v>33</v>
      </c>
      <c r="N31" s="722" t="str">
        <f>VLOOKUP(M31,Matches!$B$4:$K$58,7,0)</f>
        <v>Frankfurt</v>
      </c>
      <c r="O31" s="723"/>
      <c r="P31" s="111">
        <v>35</v>
      </c>
      <c r="Q31" s="722" t="str">
        <f>VLOOKUP(P31,Matches!$B$4:$K$58,7,0)</f>
        <v>Gelsenkirchen</v>
      </c>
      <c r="R31" s="723"/>
      <c r="S31" s="111"/>
      <c r="T31" s="740" t="str">
        <f>Language!$E$134</f>
        <v>The red dot   •</v>
      </c>
      <c r="U31" s="741"/>
      <c r="V31" s="741"/>
      <c r="W31" s="741"/>
      <c r="X31" s="742"/>
    </row>
    <row r="32" spans="1:24" ht="15" customHeight="1">
      <c r="B32" s="720">
        <f>VLOOKUP(A31,Matches!$B$4:$K$58,5,0)</f>
        <v>45466.875</v>
      </c>
      <c r="C32" s="721"/>
      <c r="E32" s="720">
        <f>VLOOKUP(D31,Matches!$B$4:$K$58,5,0)</f>
        <v>45467.875</v>
      </c>
      <c r="F32" s="721"/>
      <c r="H32" s="720">
        <f>VLOOKUP(G31,Matches!$B$4:$K$58,5,0)</f>
        <v>45468.875</v>
      </c>
      <c r="I32" s="721"/>
      <c r="K32" s="720">
        <f>VLOOKUP(J31,Matches!$B$4:$K$58,5,0)</f>
        <v>45468.75</v>
      </c>
      <c r="L32" s="721"/>
      <c r="N32" s="720">
        <f>VLOOKUP(M31,Matches!$B$4:$K$58,5,0)</f>
        <v>45469.75</v>
      </c>
      <c r="O32" s="721"/>
      <c r="Q32" s="720">
        <f>VLOOKUP(P31,Matches!$B$4:$K$58,5,0)</f>
        <v>45469.875</v>
      </c>
      <c r="R32" s="721"/>
      <c r="T32" s="743"/>
      <c r="U32" s="744"/>
      <c r="V32" s="744"/>
      <c r="W32" s="744"/>
      <c r="X32" s="745"/>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730" t="str">
        <f>Language!$E$162</f>
        <v>If a red dot appears above the group name, the ranking order within the group is not clear. Fair play or the overall European Qualifiers Rankings will then decide. In this case, enter Fair Play!</v>
      </c>
      <c r="U33" s="731"/>
      <c r="V33" s="731"/>
      <c r="W33" s="731"/>
      <c r="X33" s="732"/>
    </row>
    <row r="34" spans="1:25" ht="15.75" thickBot="1">
      <c r="B34" s="1">
        <v>0</v>
      </c>
      <c r="C34" s="2">
        <v>2</v>
      </c>
      <c r="E34" s="1">
        <v>0</v>
      </c>
      <c r="F34" s="2">
        <v>4</v>
      </c>
      <c r="H34" s="1">
        <v>3</v>
      </c>
      <c r="I34" s="2">
        <v>1</v>
      </c>
      <c r="K34" s="1">
        <v>2</v>
      </c>
      <c r="L34" s="2">
        <v>0</v>
      </c>
      <c r="N34" s="1">
        <v>0</v>
      </c>
      <c r="O34" s="2">
        <v>1</v>
      </c>
      <c r="Q34" s="1">
        <v>0</v>
      </c>
      <c r="R34" s="2">
        <v>1</v>
      </c>
      <c r="T34" s="730"/>
      <c r="U34" s="731"/>
      <c r="V34" s="731"/>
      <c r="W34" s="731"/>
      <c r="X34" s="732"/>
    </row>
    <row r="35" spans="1:25" ht="9.9499999999999993" customHeight="1">
      <c r="B35" s="736" t="str">
        <f>Language!$E$127</f>
        <v>Penalty shoot-out:</v>
      </c>
      <c r="C35" s="737"/>
      <c r="E35" s="738" t="str">
        <f>Language!$E$127</f>
        <v>Penalty shoot-out:</v>
      </c>
      <c r="F35" s="739"/>
      <c r="H35" s="736" t="str">
        <f>Language!$E$127</f>
        <v>Penalty shoot-out:</v>
      </c>
      <c r="I35" s="737"/>
      <c r="K35" s="736" t="str">
        <f>Language!$E$127</f>
        <v>Penalty shoot-out:</v>
      </c>
      <c r="L35" s="737"/>
      <c r="N35" s="736" t="str">
        <f>Language!$E$127</f>
        <v>Penalty shoot-out:</v>
      </c>
      <c r="O35" s="737"/>
      <c r="Q35" s="736" t="str">
        <f>Language!$E$127</f>
        <v>Penalty shoot-out:</v>
      </c>
      <c r="R35" s="737"/>
      <c r="T35" s="730"/>
      <c r="U35" s="731"/>
      <c r="V35" s="731"/>
      <c r="W35" s="731"/>
      <c r="X35" s="732"/>
    </row>
    <row r="36" spans="1:25" ht="15.75" thickBot="1">
      <c r="B36" s="295"/>
      <c r="C36" s="296"/>
      <c r="E36" s="295"/>
      <c r="F36" s="296"/>
      <c r="H36" s="295"/>
      <c r="I36" s="296"/>
      <c r="K36" s="295"/>
      <c r="L36" s="296"/>
      <c r="N36" s="295"/>
      <c r="O36" s="296"/>
      <c r="Q36" s="295"/>
      <c r="R36" s="296"/>
      <c r="T36" s="733"/>
      <c r="U36" s="734"/>
      <c r="V36" s="734"/>
      <c r="W36" s="734"/>
      <c r="X36" s="735"/>
    </row>
    <row r="37" spans="1:25" ht="9.9499999999999993" customHeight="1" thickBot="1">
      <c r="B37" s="746" t="str">
        <f>IF(AND(B34&lt;&gt;"",C34&lt;&gt;"",B34=C34,B36&lt;&gt;"",C36&lt;&gt;"",B36=C36),Language!$E$141,"")</f>
        <v/>
      </c>
      <c r="C37" s="746"/>
      <c r="E37" s="746" t="str">
        <f>IF(AND(E34&lt;&gt;"",F34&lt;&gt;"",E34=F34,E36&lt;&gt;"",F36&lt;&gt;"",E36=F36),Language!$E$141,"")</f>
        <v/>
      </c>
      <c r="F37" s="746"/>
      <c r="H37" s="746" t="str">
        <f>IF(AND(H34&lt;&gt;"",I34&lt;&gt;"",H34=I34,H36&lt;&gt;"",I36&lt;&gt;"",H36=I36),Language!$E$141,"")</f>
        <v/>
      </c>
      <c r="I37" s="746"/>
      <c r="K37" s="746" t="str">
        <f>IF(AND(K34&lt;&gt;"",L34&lt;&gt;"",K34=L34,K36&lt;&gt;"",L36&lt;&gt;"",K36=L36),Language!$E$141,"")</f>
        <v/>
      </c>
      <c r="L37" s="746"/>
      <c r="N37" s="746" t="str">
        <f>IF(AND(N34&lt;&gt;"",O34&lt;&gt;"",N34=O34,N36&lt;&gt;"",O36&lt;&gt;"",N36=O36),Language!$E$141,"")</f>
        <v/>
      </c>
      <c r="O37" s="746"/>
      <c r="Q37" s="746" t="str">
        <f>IF(AND(Q34&lt;&gt;"",R34&lt;&gt;"",Q34=R34,Q36&lt;&gt;"",R36&lt;&gt;"",Q36=R36),Language!$E$141,"")</f>
        <v/>
      </c>
      <c r="R37" s="746"/>
      <c r="T37" s="306"/>
      <c r="U37" s="307"/>
      <c r="V37" s="307"/>
      <c r="W37" s="307"/>
      <c r="X37" s="307"/>
    </row>
    <row r="38" spans="1:25">
      <c r="A38" s="111">
        <v>26</v>
      </c>
      <c r="B38" s="722" t="str">
        <f>VLOOKUP(A38,Matches!$B$4:$K$58,7,0)</f>
        <v>Stuttgart</v>
      </c>
      <c r="C38" s="723"/>
      <c r="D38" s="111">
        <v>28</v>
      </c>
      <c r="E38" s="722" t="str">
        <f>VLOOKUP(D38,Matches!$B$4:$K$58,7,0)</f>
        <v>Leipzig</v>
      </c>
      <c r="F38" s="723"/>
      <c r="G38" s="111">
        <v>30</v>
      </c>
      <c r="H38" s="722" t="str">
        <f>VLOOKUP(G38,Matches!$B$4:$K$58,7,0)</f>
        <v>Munich</v>
      </c>
      <c r="I38" s="723"/>
      <c r="J38" s="111">
        <v>32</v>
      </c>
      <c r="K38" s="722" t="str">
        <f>VLOOKUP(J38,Matches!$B$4:$K$58,7,0)</f>
        <v>Dortmund</v>
      </c>
      <c r="L38" s="723"/>
      <c r="M38" s="111">
        <v>34</v>
      </c>
      <c r="N38" s="722" t="str">
        <f>VLOOKUP(M38,Matches!$B$4:$K$58,7,0)</f>
        <v>Stuttgart</v>
      </c>
      <c r="O38" s="723"/>
      <c r="P38" s="111">
        <v>36</v>
      </c>
      <c r="Q38" s="722" t="str">
        <f>VLOOKUP(P38,Matches!$B$4:$K$58,7,0)</f>
        <v>Hamburg</v>
      </c>
      <c r="R38" s="723"/>
      <c r="S38" s="111"/>
      <c r="T38" s="307"/>
      <c r="U38" s="307"/>
      <c r="V38" s="307"/>
      <c r="W38" s="307"/>
      <c r="X38" s="307"/>
    </row>
    <row r="39" spans="1:25">
      <c r="B39" s="720">
        <f>VLOOKUP(A38,Matches!$B$4:$K$58,5,0)</f>
        <v>45466.875</v>
      </c>
      <c r="C39" s="721"/>
      <c r="E39" s="720">
        <f>VLOOKUP(D38,Matches!$B$4:$K$58,5,0)</f>
        <v>45467.875</v>
      </c>
      <c r="F39" s="721"/>
      <c r="H39" s="720">
        <f>VLOOKUP(G38,Matches!$B$4:$K$58,5,0)</f>
        <v>45468.875</v>
      </c>
      <c r="I39" s="721"/>
      <c r="K39" s="720">
        <f>VLOOKUP(J38,Matches!$B$4:$K$58,5,0)</f>
        <v>45468.75</v>
      </c>
      <c r="L39" s="721"/>
      <c r="N39" s="720">
        <f>VLOOKUP(M38,Matches!$B$4:$K$58,5,0)</f>
        <v>45469.75</v>
      </c>
      <c r="O39" s="721"/>
      <c r="Q39" s="720">
        <f>VLOOKUP(P38,Matches!$B$4:$K$58,5,0)</f>
        <v>45469.875</v>
      </c>
      <c r="R39" s="721"/>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5.75" thickBot="1">
      <c r="B41" s="1">
        <v>0</v>
      </c>
      <c r="C41" s="2">
        <v>1</v>
      </c>
      <c r="E41" s="1">
        <v>2</v>
      </c>
      <c r="F41" s="2">
        <v>1</v>
      </c>
      <c r="H41" s="1">
        <v>1</v>
      </c>
      <c r="I41" s="2">
        <v>0</v>
      </c>
      <c r="K41" s="1">
        <v>2</v>
      </c>
      <c r="L41" s="2">
        <v>1</v>
      </c>
      <c r="N41" s="1">
        <v>1</v>
      </c>
      <c r="O41" s="2">
        <v>3</v>
      </c>
      <c r="Q41" s="1">
        <v>0</v>
      </c>
      <c r="R41" s="2">
        <v>0</v>
      </c>
      <c r="T41" s="307"/>
      <c r="U41" s="307"/>
      <c r="V41" s="307"/>
      <c r="W41" s="307"/>
      <c r="X41" s="307"/>
    </row>
    <row r="42" spans="1:25" ht="9.9499999999999993" customHeight="1">
      <c r="B42" s="738" t="str">
        <f>Language!$E$127</f>
        <v>Penalty shoot-out:</v>
      </c>
      <c r="C42" s="739"/>
      <c r="E42" s="738" t="str">
        <f>Language!$E$127</f>
        <v>Penalty shoot-out:</v>
      </c>
      <c r="F42" s="739"/>
      <c r="H42" s="738" t="str">
        <f>Language!$E$127</f>
        <v>Penalty shoot-out:</v>
      </c>
      <c r="I42" s="739"/>
      <c r="K42" s="738" t="str">
        <f>Language!$E$127</f>
        <v>Penalty shoot-out:</v>
      </c>
      <c r="L42" s="739"/>
      <c r="N42" s="738" t="str">
        <f>Language!$E$127</f>
        <v>Penalty shoot-out:</v>
      </c>
      <c r="O42" s="739"/>
      <c r="Q42" s="738" t="str">
        <f>Language!$E$127</f>
        <v>Penalty shoot-out:</v>
      </c>
      <c r="R42" s="739"/>
      <c r="T42" s="22"/>
      <c r="U42" s="22"/>
      <c r="W42" s="22"/>
      <c r="X42" s="22"/>
    </row>
    <row r="43" spans="1:25" ht="15.75" thickBot="1">
      <c r="B43" s="295"/>
      <c r="C43" s="296"/>
      <c r="E43" s="295"/>
      <c r="F43" s="296"/>
      <c r="H43" s="295"/>
      <c r="I43" s="296"/>
      <c r="K43" s="295"/>
      <c r="L43" s="296"/>
      <c r="N43" s="295"/>
      <c r="O43" s="296"/>
      <c r="Q43" s="295"/>
      <c r="R43" s="296"/>
      <c r="T43" s="22"/>
      <c r="U43" s="22"/>
      <c r="W43" s="22"/>
      <c r="X43" s="22"/>
    </row>
    <row r="44" spans="1:25" ht="13.5" customHeight="1" thickBot="1">
      <c r="B44" s="746" t="str">
        <f>IF(AND(B41&lt;&gt;"",C41&lt;&gt;"",B41=C41,B43&lt;&gt;"",C43&lt;&gt;"",B43=C43),Language!$E$141,"")</f>
        <v/>
      </c>
      <c r="C44" s="746"/>
      <c r="E44" s="746" t="str">
        <f>IF(AND(E41&lt;&gt;"",F41&lt;&gt;"",E41=F41,E43&lt;&gt;"",F43&lt;&gt;"",E43=F43),Language!$E$141,"")</f>
        <v/>
      </c>
      <c r="F44" s="746"/>
      <c r="H44" s="746" t="str">
        <f>IF(AND(H41&lt;&gt;"",I41&lt;&gt;"",H41=I41,H43&lt;&gt;"",I43&lt;&gt;"",H43=I43),Language!$E$141,"")</f>
        <v/>
      </c>
      <c r="I44" s="746"/>
      <c r="K44" s="746" t="str">
        <f>IF(AND(K41&lt;&gt;"",L41&lt;&gt;"",K41=L41,K43&lt;&gt;"",L43&lt;&gt;"",K43=L43),Language!$E$141,"")</f>
        <v/>
      </c>
      <c r="L44" s="746"/>
      <c r="N44" s="746" t="str">
        <f>IF(AND(N41&lt;&gt;"",O41&lt;&gt;"",N41=O41,N43&lt;&gt;"",O43&lt;&gt;"",N43=O43),Language!$E$141,"")</f>
        <v/>
      </c>
      <c r="O44" s="746"/>
      <c r="Q44" s="746" t="str">
        <f>IF(AND(Q41&lt;&gt;"",R41&lt;&gt;"",Q41=R41,Q43&lt;&gt;"",R43&lt;&gt;"",Q43=R43),Language!$E$141,"")</f>
        <v/>
      </c>
      <c r="R44" s="746"/>
      <c r="T44" s="753" t="str">
        <f ca="1">IF(ThirdPlaced!$J$21&gt;0,"•","")</f>
        <v/>
      </c>
      <c r="U44" s="753"/>
    </row>
    <row r="45" spans="1:25">
      <c r="B45" s="754" t="str">
        <f>Language!$E$108</f>
        <v>Final table</v>
      </c>
      <c r="C45" s="755"/>
      <c r="E45" s="754" t="str">
        <f>Language!$E$108</f>
        <v>Final table</v>
      </c>
      <c r="F45" s="755"/>
      <c r="H45" s="754" t="str">
        <f>Language!$E$108</f>
        <v>Final table</v>
      </c>
      <c r="I45" s="755"/>
      <c r="K45" s="754" t="str">
        <f>Language!$E$108</f>
        <v>Final table</v>
      </c>
      <c r="L45" s="755"/>
      <c r="N45" s="754" t="str">
        <f>Language!$E$108</f>
        <v>Final table</v>
      </c>
      <c r="O45" s="755"/>
      <c r="Q45" s="754" t="str">
        <f>Language!$E$108</f>
        <v>Final table</v>
      </c>
      <c r="R45" s="755"/>
      <c r="T45" s="754" t="str">
        <f>Language!$E$128</f>
        <v>Third in the group</v>
      </c>
      <c r="U45" s="755"/>
      <c r="V45" s="309" t="str">
        <f>Language!$E$96</f>
        <v>Grp</v>
      </c>
      <c r="W45" s="747" t="str">
        <f>Language!$E$129</f>
        <v>Group combination:</v>
      </c>
      <c r="X45" s="748"/>
      <c r="Y45" s="308"/>
    </row>
    <row r="46" spans="1:25" ht="15.75" thickBot="1">
      <c r="A46" s="97" t="s">
        <v>2</v>
      </c>
      <c r="B46" s="749" t="str">
        <f ca="1">IF(GrpA!$M$10&gt;0,GrpA!$P11,"")</f>
        <v>Germany</v>
      </c>
      <c r="C46" s="750"/>
      <c r="D46" s="97" t="s">
        <v>3</v>
      </c>
      <c r="E46" s="749" t="str">
        <f ca="1">IF(GrpB!$M$10&gt;0,GrpB!$P11,"")</f>
        <v>Spain</v>
      </c>
      <c r="F46" s="750"/>
      <c r="G46" s="97" t="s">
        <v>4</v>
      </c>
      <c r="H46" s="749" t="str">
        <f ca="1">IF(GrpC!$M$10&gt;0,GrpC!$P11,"")</f>
        <v>England</v>
      </c>
      <c r="I46" s="750"/>
      <c r="J46" s="97" t="s">
        <v>5</v>
      </c>
      <c r="K46" s="749" t="str">
        <f ca="1">IF(GrpD!$M$10&gt;0,GrpD!$P11,"")</f>
        <v>France</v>
      </c>
      <c r="L46" s="750"/>
      <c r="M46" s="97" t="s">
        <v>6</v>
      </c>
      <c r="N46" s="749" t="str">
        <f ca="1">IF(GrpE!$M$10&gt;0,GrpE!$P11,"")</f>
        <v>Belgium</v>
      </c>
      <c r="O46" s="750"/>
      <c r="P46" s="97" t="s">
        <v>7</v>
      </c>
      <c r="Q46" s="749" t="str">
        <f ca="1">IF(GrpF!$M$10&gt;0,GrpF!$P11,"")</f>
        <v>Portugal</v>
      </c>
      <c r="R46" s="750"/>
      <c r="S46" s="97"/>
      <c r="T46" s="585" t="str">
        <f ca="1">IF(Distinctness!$G$13&gt;0,ThirdPlaced!$C11,"")</f>
        <v>Italy</v>
      </c>
      <c r="U46" s="425" t="str">
        <f ca="1">IF(Distinctness!$G$13&gt;0,"   "&amp;ThirdPlaced!$D11&amp;"        "&amp;ThirdPlaced!$F11&amp;Language!$E$146&amp;ThirdPlaced!$G11,"")</f>
        <v xml:space="preserve">   3        6 - 5</v>
      </c>
      <c r="V46" s="310" t="str">
        <f ca="1">IF(Distinctness!$G$13&gt;0,ThirdPlaced!$J11,"")</f>
        <v>B</v>
      </c>
      <c r="W46" s="751" t="str">
        <f ca="1">IF(Distinctness!$G$13&gt;0,ThirdPlaced!$J18,"")</f>
        <v>A B D E</v>
      </c>
      <c r="X46" s="752"/>
    </row>
    <row r="47" spans="1:25">
      <c r="A47" s="97" t="s">
        <v>8</v>
      </c>
      <c r="B47" s="749" t="str">
        <f ca="1">IF(GrpA!$M$10&gt;0,GrpA!$P12,"")</f>
        <v>Hungary</v>
      </c>
      <c r="C47" s="750"/>
      <c r="D47" s="97" t="s">
        <v>9</v>
      </c>
      <c r="E47" s="749" t="str">
        <f ca="1">IF(GrpB!$M$10&gt;0,GrpB!$P12,"")</f>
        <v>Croatia</v>
      </c>
      <c r="F47" s="750"/>
      <c r="G47" s="97" t="s">
        <v>10</v>
      </c>
      <c r="H47" s="749" t="str">
        <f ca="1">IF(GrpC!$M$10&gt;0,GrpC!$P12,"")</f>
        <v>Denmark</v>
      </c>
      <c r="I47" s="750"/>
      <c r="J47" s="97" t="s">
        <v>11</v>
      </c>
      <c r="K47" s="749" t="str">
        <f ca="1">IF(GrpD!$M$10&gt;0,GrpD!$P12,"")</f>
        <v>Netherlands</v>
      </c>
      <c r="L47" s="750"/>
      <c r="M47" s="97" t="s">
        <v>12</v>
      </c>
      <c r="N47" s="749" t="str">
        <f ca="1">IF(GrpE!$M$10&gt;0,GrpE!$P12,"")</f>
        <v>Ukraine</v>
      </c>
      <c r="O47" s="750"/>
      <c r="P47" s="97" t="s">
        <v>13</v>
      </c>
      <c r="Q47" s="749" t="str">
        <f ca="1">IF(GrpF!$M$10&gt;0,GrpF!$P12,"")</f>
        <v>Czechia</v>
      </c>
      <c r="R47" s="750"/>
      <c r="S47" s="97"/>
      <c r="T47" s="585" t="str">
        <f ca="1">IF(Distinctness!$G$13&gt;0,ThirdPlaced!$C12,"")</f>
        <v>Scotland</v>
      </c>
      <c r="U47" s="425" t="str">
        <f ca="1">IF(Distinctness!$G$13&gt;0,"   "&amp;ThirdPlaced!$D12&amp;"        "&amp;ThirdPlaced!$F12&amp;Language!$E$146&amp;ThirdPlaced!$G12,"")</f>
        <v xml:space="preserve">   3        2 - 4</v>
      </c>
      <c r="V47" s="310" t="str">
        <f ca="1">IF(Distinctness!$G$13&gt;0,ThirdPlaced!$J12,"")</f>
        <v>A</v>
      </c>
      <c r="W47" s="758" t="str">
        <f>Language!$E$130</f>
        <v>Not qualified:</v>
      </c>
      <c r="X47" s="759"/>
      <c r="Y47" s="311" t="str">
        <f>Language!$E$96</f>
        <v>Grp</v>
      </c>
    </row>
    <row r="48" spans="1:25">
      <c r="A48" s="98" t="s">
        <v>14</v>
      </c>
      <c r="B48" s="756" t="str">
        <f ca="1">IF(GrpA!$M$10&gt;0,GrpA!$P13,"")</f>
        <v>Scotland</v>
      </c>
      <c r="C48" s="757"/>
      <c r="D48" s="98" t="s">
        <v>15</v>
      </c>
      <c r="E48" s="756" t="str">
        <f ca="1">IF(GrpB!$M$10&gt;0,GrpB!$P13,"")</f>
        <v>Italy</v>
      </c>
      <c r="F48" s="757"/>
      <c r="G48" s="98" t="s">
        <v>16</v>
      </c>
      <c r="H48" s="756" t="str">
        <f ca="1">IF(GrpC!$M$10&gt;0,GrpC!$P13,"")</f>
        <v>Serbia</v>
      </c>
      <c r="I48" s="757"/>
      <c r="J48" s="98" t="s">
        <v>17</v>
      </c>
      <c r="K48" s="756" t="str">
        <f ca="1">IF(GrpD!$M$10&gt;0,GrpD!$P13,"")</f>
        <v>Austria</v>
      </c>
      <c r="L48" s="757"/>
      <c r="M48" s="98" t="s">
        <v>18</v>
      </c>
      <c r="N48" s="756" t="str">
        <f ca="1">IF(GrpE!$M$10&gt;0,GrpE!$P13,"")</f>
        <v>Romania</v>
      </c>
      <c r="O48" s="757"/>
      <c r="P48" s="98" t="s">
        <v>19</v>
      </c>
      <c r="Q48" s="756" t="str">
        <f ca="1">IF(GrpF!$M$10&gt;0,GrpF!$P13,"")</f>
        <v>Türkiye</v>
      </c>
      <c r="R48" s="757"/>
      <c r="S48" s="98"/>
      <c r="T48" s="585" t="str">
        <f ca="1">IF(Distinctness!$G$13&gt;0,ThirdPlaced!$C13,"")</f>
        <v>Romania</v>
      </c>
      <c r="U48" s="425" t="str">
        <f ca="1">IF(Distinctness!$G$13&gt;0,"   "&amp;ThirdPlaced!$D13&amp;"        "&amp;ThirdPlaced!$F13&amp;Language!$E$146&amp;ThirdPlaced!$G13,"")</f>
        <v xml:space="preserve">   3        1 - 3</v>
      </c>
      <c r="V48" s="310" t="str">
        <f ca="1">IF(Distinctness!$G$13&gt;0,ThirdPlaced!$J13,"")</f>
        <v>E</v>
      </c>
      <c r="W48" s="426" t="str">
        <f ca="1">IF(Distinctness!$G$13&gt;0,ThirdPlaced!$C15,"")</f>
        <v>Serbia</v>
      </c>
      <c r="X48" s="427" t="str">
        <f ca="1">IF(Distinctness!$G$13&gt;0,"   "&amp;ThirdPlaced!$D15&amp;"        "&amp;ThirdPlaced!$F15&amp;Language!$E$146&amp;ThirdPlaced!$G15,"")</f>
        <v xml:space="preserve">   2        3 - 4</v>
      </c>
      <c r="Y48" s="312" t="str">
        <f ca="1">IF(Distinctness!$G$13&gt;0,ThirdPlaced!$J15,"")</f>
        <v>C</v>
      </c>
    </row>
    <row r="49" spans="1:25">
      <c r="A49" s="98" t="s">
        <v>20</v>
      </c>
      <c r="B49" s="756" t="str">
        <f ca="1">IF(GrpA!$M$10&gt;0,GrpA!$P14,"")</f>
        <v>Switzerland</v>
      </c>
      <c r="C49" s="757"/>
      <c r="D49" s="98" t="s">
        <v>21</v>
      </c>
      <c r="E49" s="756" t="str">
        <f ca="1">IF(GrpB!$M$10&gt;0,GrpB!$P14,"")</f>
        <v>Albania</v>
      </c>
      <c r="F49" s="757"/>
      <c r="G49" s="98" t="s">
        <v>22</v>
      </c>
      <c r="H49" s="756" t="str">
        <f ca="1">IF(GrpC!$M$10&gt;0,GrpC!$P14,"")</f>
        <v>Slovenia</v>
      </c>
      <c r="I49" s="757"/>
      <c r="J49" s="98" t="s">
        <v>23</v>
      </c>
      <c r="K49" s="756" t="str">
        <f ca="1">IF(GrpD!$M$10&gt;0,GrpD!$P14,"")</f>
        <v>Poland</v>
      </c>
      <c r="L49" s="757"/>
      <c r="M49" s="98" t="s">
        <v>24</v>
      </c>
      <c r="N49" s="756" t="str">
        <f ca="1">IF(GrpE!$M$10&gt;0,GrpE!$P14,"")</f>
        <v>Slovakia</v>
      </c>
      <c r="O49" s="757"/>
      <c r="P49" s="98" t="s">
        <v>25</v>
      </c>
      <c r="Q49" s="756" t="str">
        <f ca="1">IF(GrpF!$M$10&gt;0,GrpF!$P14,"")</f>
        <v>Georgia</v>
      </c>
      <c r="R49" s="757"/>
      <c r="S49" s="98"/>
      <c r="T49" s="585" t="str">
        <f ca="1">IF(Distinctness!$G$13&gt;0,ThirdPlaced!$C14,"")</f>
        <v>Austria</v>
      </c>
      <c r="U49" s="425" t="str">
        <f ca="1">IF(Distinctness!$G$13&gt;0,"   "&amp;ThirdPlaced!$D14&amp;"        "&amp;ThirdPlaced!$F14&amp;Language!$E$146&amp;ThirdPlaced!$G14,"")</f>
        <v xml:space="preserve">   3        3 - 6</v>
      </c>
      <c r="V49" s="310" t="str">
        <f ca="1">IF(Distinctness!$G$13&gt;0,ThirdPlaced!$J14,"")</f>
        <v>D</v>
      </c>
      <c r="W49" s="426" t="str">
        <f ca="1">IF(Distinctness!$G$13&gt;0,ThirdPlaced!$C16,"")</f>
        <v>Türkiye</v>
      </c>
      <c r="X49" s="427" t="str">
        <f ca="1">IF(Distinctness!$G$13&gt;0,"   "&amp;ThirdPlaced!$D16&amp;"        "&amp;ThirdPlaced!$F16&amp;Language!$E$146&amp;ThirdPlaced!$G16,"")</f>
        <v xml:space="preserve">   2        1 - 3</v>
      </c>
      <c r="Y49" s="312" t="str">
        <f ca="1">IF(Distinctness!$G$13&gt;0,ThirdPlaced!$J16,"")</f>
        <v>F</v>
      </c>
    </row>
    <row r="50" spans="1:25" ht="35.25" customHeight="1"/>
    <row r="51" spans="1:25" ht="16.5" thickBot="1">
      <c r="B51" s="760" t="str">
        <f>VLOOKUP(VLOOKUP(A52,Matches!$B$41:$K$48,10,0),Language!$D$110:$E$117,2,0)</f>
        <v>Round of 16 - 4</v>
      </c>
      <c r="C51" s="761"/>
      <c r="E51" s="760" t="str">
        <f>VLOOKUP(VLOOKUP(D52,Matches!$B$41:$K$48,10,0),Language!$D$110:$E$117,2,0)</f>
        <v>Round of 16 - 2</v>
      </c>
      <c r="F51" s="761"/>
      <c r="H51" s="760" t="str">
        <f>VLOOKUP(VLOOKUP(G52,Matches!$B$41:$K$48,10,0),Language!$D$110:$E$117,2,0)</f>
        <v>Round of 16 - 6</v>
      </c>
      <c r="I51" s="761"/>
      <c r="K51" s="760" t="str">
        <f>VLOOKUP(VLOOKUP(J52,Matches!$B$41:$K$48,10,0),Language!$D$110:$E$117,2,0)</f>
        <v>Round of 16 - 5</v>
      </c>
      <c r="L51" s="761"/>
      <c r="N51" s="760" t="str">
        <f>VLOOKUP(VLOOKUP(M52,Matches!$B$41:$K$48,10,0),Language!$D$110:$E$117,2,0)</f>
        <v>Round of 16 - 7</v>
      </c>
      <c r="O51" s="761"/>
      <c r="Q51" s="760" t="str">
        <f>VLOOKUP(VLOOKUP(P52,Matches!$B$41:$K$48,10,0),Language!$D$110:$E$117,2,0)</f>
        <v>Round of 16 - 8</v>
      </c>
      <c r="R51" s="761"/>
      <c r="T51" s="760" t="str">
        <f>VLOOKUP(VLOOKUP(S52,Matches!$B$41:$K$48,10,0),Language!$D$110:$E$117,2,0)</f>
        <v>Round of 16 - 3</v>
      </c>
      <c r="U51" s="761"/>
      <c r="W51" s="760" t="str">
        <f>VLOOKUP(VLOOKUP(V52,Matches!$B$41:$K$48,10,0),Language!$D$110:$E$117,2,0)</f>
        <v>Round of 16 - 1</v>
      </c>
      <c r="X51" s="761"/>
    </row>
    <row r="52" spans="1:25">
      <c r="A52" s="111">
        <f>RIGHT($C$68,2)*1</f>
        <v>39</v>
      </c>
      <c r="B52" s="722" t="str">
        <f>VLOOKUP(A52,Matches!$B$4:$K$58,7,0)</f>
        <v>Cologne</v>
      </c>
      <c r="C52" s="723"/>
      <c r="D52" s="111">
        <f>RIGHT($E$68,2)*1</f>
        <v>37</v>
      </c>
      <c r="E52" s="722" t="str">
        <f>VLOOKUP(D52,Matches!$B$4:$K$58,7,0)</f>
        <v>Dortmund</v>
      </c>
      <c r="F52" s="723"/>
      <c r="G52" s="111">
        <f>RIGHT($I$68,2)*1</f>
        <v>41</v>
      </c>
      <c r="H52" s="722" t="str">
        <f>VLOOKUP(G52,Matches!$B$4:$K$58,7,0)</f>
        <v>Frankfurt</v>
      </c>
      <c r="I52" s="723"/>
      <c r="J52" s="111">
        <f>RIGHT($K$68,2)*1</f>
        <v>42</v>
      </c>
      <c r="K52" s="722" t="str">
        <f>VLOOKUP(J52,Matches!$B$4:$K$58,7,0)</f>
        <v>Dusseldorf</v>
      </c>
      <c r="L52" s="723"/>
      <c r="M52" s="111">
        <f>RIGHT($O$68,2)*1</f>
        <v>43</v>
      </c>
      <c r="N52" s="722" t="str">
        <f>VLOOKUP(M52,Matches!$B$4:$K$58,7,0)</f>
        <v>Munich</v>
      </c>
      <c r="O52" s="723"/>
      <c r="P52" s="111">
        <f>RIGHT($Q$68,2)*1</f>
        <v>44</v>
      </c>
      <c r="Q52" s="722" t="str">
        <f>VLOOKUP(P52,Matches!$B$4:$K$58,7,0)</f>
        <v>Leipzig</v>
      </c>
      <c r="R52" s="723"/>
      <c r="S52" s="111">
        <f>RIGHT($U$68,2)*1</f>
        <v>40</v>
      </c>
      <c r="T52" s="722" t="str">
        <f>VLOOKUP(S52,Matches!$B$4:$K$58,7,0)</f>
        <v>Gelsenkirchen</v>
      </c>
      <c r="U52" s="723"/>
      <c r="V52" s="111">
        <f>RIGHT($W$68,2)*1</f>
        <v>38</v>
      </c>
      <c r="W52" s="722" t="str">
        <f>VLOOKUP(V52,Matches!$B$4:$K$58,7,0)</f>
        <v>Berlin</v>
      </c>
      <c r="X52" s="723"/>
    </row>
    <row r="53" spans="1:25">
      <c r="B53" s="720">
        <f>VLOOKUP(A52,Matches!$B$4:$K$58,5,0)</f>
        <v>45473.875</v>
      </c>
      <c r="C53" s="721"/>
      <c r="E53" s="720">
        <f>VLOOKUP(D52,Matches!$B$4:$K$58,5,0)</f>
        <v>45472.875</v>
      </c>
      <c r="F53" s="721"/>
      <c r="H53" s="720">
        <f>VLOOKUP(G52,Matches!$B$4:$K$58,5,0)</f>
        <v>45474.875</v>
      </c>
      <c r="I53" s="721"/>
      <c r="K53" s="720">
        <f>VLOOKUP(J52,Matches!$B$4:$K$58,5,0)</f>
        <v>45474.75</v>
      </c>
      <c r="L53" s="721"/>
      <c r="N53" s="720">
        <f>VLOOKUP(M52,Matches!$B$4:$K$58,5,0)</f>
        <v>45475.75</v>
      </c>
      <c r="O53" s="721"/>
      <c r="Q53" s="720">
        <f>VLOOKUP(P52,Matches!$B$4:$K$58,5,0)</f>
        <v>45475.875</v>
      </c>
      <c r="R53" s="721"/>
      <c r="T53" s="720">
        <f>VLOOKUP(S52,Matches!$B$4:$K$58,5,0)</f>
        <v>45473.75</v>
      </c>
      <c r="U53" s="721"/>
      <c r="V53" s="6"/>
      <c r="W53" s="720">
        <f>VLOOKUP(V52,Matches!$B$4:$K$58,5,0)</f>
        <v>45472.75</v>
      </c>
      <c r="X53" s="721"/>
    </row>
    <row r="54" spans="1:25">
      <c r="B54" s="53" t="str">
        <f ca="1">VLOOKUP(A52,Matches!$B$4:$K$58,8,0)</f>
        <v>Spain</v>
      </c>
      <c r="C54" s="54" t="str">
        <f ca="1">VLOOKUP(A52,Matches!$B$4:$K$58,9,0)</f>
        <v>Austria</v>
      </c>
      <c r="E54" s="53" t="str">
        <f ca="1">VLOOKUP(D52,Matches!$B$4:$K$58,8,0)</f>
        <v>Germany</v>
      </c>
      <c r="F54" s="54" t="str">
        <f ca="1">VLOOKUP(D52,Matches!$B$4:$K$58,9,0)</f>
        <v>Denmark</v>
      </c>
      <c r="H54" s="53" t="str">
        <f ca="1">VLOOKUP(G52,Matches!$B$4:$K$58,8,0)</f>
        <v>Portugal</v>
      </c>
      <c r="I54" s="54" t="str">
        <f ca="1">VLOOKUP(G52,Matches!$B$4:$K$58,9,0)</f>
        <v>Italy</v>
      </c>
      <c r="K54" s="53" t="str">
        <f ca="1">VLOOKUP(J52,Matches!$B$4:$K$58,8,0)</f>
        <v>Netherlands</v>
      </c>
      <c r="L54" s="54" t="str">
        <f ca="1">VLOOKUP(J52,Matches!$B$4:$K$58,9,0)</f>
        <v>Ukraine</v>
      </c>
      <c r="N54" s="53" t="str">
        <f ca="1">VLOOKUP(M52,Matches!$B$4:$K$58,8,0)</f>
        <v>Belgium</v>
      </c>
      <c r="O54" s="54" t="str">
        <f ca="1">VLOOKUP(M52,Matches!$B$4:$K$58,9,0)</f>
        <v>Scotland</v>
      </c>
      <c r="Q54" s="53" t="str">
        <f ca="1">VLOOKUP(P52,Matches!$B$4:$K$58,8,0)</f>
        <v>France</v>
      </c>
      <c r="R54" s="54" t="str">
        <f ca="1">VLOOKUP(P52,Matches!$B$4:$K$58,9,0)</f>
        <v>Czechia</v>
      </c>
      <c r="T54" s="53" t="str">
        <f ca="1">VLOOKUP(S52,Matches!$B$4:$K$58,8,0)</f>
        <v>England</v>
      </c>
      <c r="U54" s="54" t="str">
        <f ca="1">VLOOKUP(S52,Matches!$B$4:$K$58,9,0)</f>
        <v>Romania</v>
      </c>
      <c r="W54" s="53" t="str">
        <f ca="1">VLOOKUP(V52,Matches!$B$4:$K$58,8,0)</f>
        <v>Hungary</v>
      </c>
      <c r="X54" s="54" t="str">
        <f ca="1">VLOOKUP(V52,Matches!$B$4:$K$58,9,0)</f>
        <v>Croatia</v>
      </c>
    </row>
    <row r="55" spans="1:25" ht="15.75" thickBot="1">
      <c r="B55" s="1">
        <v>2</v>
      </c>
      <c r="C55" s="2">
        <v>1</v>
      </c>
      <c r="D55" s="300"/>
      <c r="E55" s="1">
        <v>4</v>
      </c>
      <c r="F55" s="2">
        <v>0</v>
      </c>
      <c r="G55" s="300"/>
      <c r="H55" s="1">
        <v>2</v>
      </c>
      <c r="I55" s="2">
        <v>1</v>
      </c>
      <c r="J55" s="300"/>
      <c r="K55" s="1">
        <v>3</v>
      </c>
      <c r="L55" s="2">
        <v>1</v>
      </c>
      <c r="M55" s="300"/>
      <c r="N55" s="1">
        <v>2</v>
      </c>
      <c r="O55" s="2">
        <v>1</v>
      </c>
      <c r="P55" s="300"/>
      <c r="Q55" s="1">
        <v>4</v>
      </c>
      <c r="R55" s="2">
        <v>0</v>
      </c>
      <c r="S55" s="300"/>
      <c r="T55" s="1">
        <v>3</v>
      </c>
      <c r="U55" s="2">
        <v>0</v>
      </c>
      <c r="V55" s="300"/>
      <c r="W55" s="1">
        <v>1</v>
      </c>
      <c r="X55" s="2">
        <v>1</v>
      </c>
      <c r="Y55" s="301"/>
    </row>
    <row r="56" spans="1:25" ht="9.9499999999999993" customHeight="1">
      <c r="B56" s="736" t="str">
        <f>Language!$E$127</f>
        <v>Penalty shoot-out:</v>
      </c>
      <c r="C56" s="737"/>
      <c r="E56" s="736" t="str">
        <f>Language!$E$127</f>
        <v>Penalty shoot-out:</v>
      </c>
      <c r="F56" s="737"/>
      <c r="H56" s="736" t="str">
        <f>Language!$E$127</f>
        <v>Penalty shoot-out:</v>
      </c>
      <c r="I56" s="737"/>
      <c r="K56" s="736" t="str">
        <f>Language!$E$127</f>
        <v>Penalty shoot-out:</v>
      </c>
      <c r="L56" s="737"/>
      <c r="N56" s="736" t="str">
        <f>Language!$E$127</f>
        <v>Penalty shoot-out:</v>
      </c>
      <c r="O56" s="737"/>
      <c r="Q56" s="736" t="str">
        <f>Language!$E$127</f>
        <v>Penalty shoot-out:</v>
      </c>
      <c r="R56" s="737"/>
      <c r="T56" s="736" t="str">
        <f>Language!$E$127</f>
        <v>Penalty shoot-out:</v>
      </c>
      <c r="U56" s="737"/>
      <c r="W56" s="736" t="str">
        <f>Language!$E$127</f>
        <v>Penalty shoot-out:</v>
      </c>
      <c r="X56" s="737"/>
    </row>
    <row r="57" spans="1:25" ht="15.75" thickBot="1">
      <c r="B57" s="295"/>
      <c r="C57" s="296"/>
      <c r="E57" s="295"/>
      <c r="F57" s="296"/>
      <c r="H57" s="295"/>
      <c r="I57" s="296"/>
      <c r="K57" s="295"/>
      <c r="L57" s="296"/>
      <c r="N57" s="295"/>
      <c r="O57" s="296"/>
      <c r="Q57" s="295"/>
      <c r="R57" s="296"/>
      <c r="T57" s="295"/>
      <c r="U57" s="296"/>
      <c r="W57" s="295">
        <v>4</v>
      </c>
      <c r="X57" s="296">
        <v>3</v>
      </c>
    </row>
    <row r="58" spans="1:25" s="9" customFormat="1" ht="12">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2">
      <c r="B59" s="746" t="str">
        <f>IF(AND(B55&lt;&gt;"",C55&lt;&gt;"",B55=C55,B57&lt;&gt;"",C57&lt;&gt;"",B57=C57),Language!$E$141,"")</f>
        <v/>
      </c>
      <c r="C59" s="746"/>
      <c r="D59" s="239"/>
      <c r="E59" s="746" t="str">
        <f>IF(AND(E55&lt;&gt;"",F55&lt;&gt;"",E55=F55,E57&lt;&gt;"",F57&lt;&gt;"",E57=F57),Language!$E$141,"")</f>
        <v/>
      </c>
      <c r="F59" s="746"/>
      <c r="G59" s="10"/>
      <c r="H59" s="746" t="str">
        <f>IF(AND(H55&lt;&gt;"",I55&lt;&gt;"",H55=I55,H57&lt;&gt;"",I57&lt;&gt;"",H57=I57),Language!$E$141,"")</f>
        <v/>
      </c>
      <c r="I59" s="746"/>
      <c r="J59" s="10"/>
      <c r="K59" s="746" t="str">
        <f>IF(AND(K55&lt;&gt;"",L55&lt;&gt;"",K55=L55,K57&lt;&gt;"",L57&lt;&gt;"",K57=L57),Language!$E$141,"")</f>
        <v/>
      </c>
      <c r="L59" s="746"/>
      <c r="M59" s="10"/>
      <c r="N59" s="746" t="str">
        <f>IF(AND(N55&lt;&gt;"",O55&lt;&gt;"",N55=O55,N57&lt;&gt;"",O57&lt;&gt;"",N57=O57),Language!$E$141,"")</f>
        <v/>
      </c>
      <c r="O59" s="746"/>
      <c r="P59" s="10"/>
      <c r="Q59" s="746" t="str">
        <f>IF(AND(Q55&lt;&gt;"",R55&lt;&gt;"",Q55=R55,Q57&lt;&gt;"",R57&lt;&gt;"",Q57=R57),Language!$E$141,"")</f>
        <v/>
      </c>
      <c r="R59" s="746"/>
      <c r="S59" s="10"/>
      <c r="T59" s="746" t="str">
        <f>IF(AND(T55&lt;&gt;"",U55&lt;&gt;"",T55=U55,T57&lt;&gt;"",U57&lt;&gt;"",T57=U57),Language!$E$141,"")</f>
        <v/>
      </c>
      <c r="U59" s="746"/>
      <c r="V59" s="10"/>
      <c r="W59" s="746" t="str">
        <f>IF(AND(W55&lt;&gt;"",X55&lt;&gt;"",W55=X55,W57&lt;&gt;"",X57&lt;&gt;"",W57=X57),Language!$E$141,"")</f>
        <v/>
      </c>
      <c r="X59" s="746"/>
    </row>
    <row r="60" spans="1:25">
      <c r="C60" s="11"/>
      <c r="E60" s="11"/>
    </row>
    <row r="61" spans="1:25" ht="15.75" customHeight="1">
      <c r="C61" s="762" t="str">
        <f>VLOOKUP(VLOOKUP(B62,Matches!$B$50:$K$53,10,0),Language!$D$118:$E$121,2,0)</f>
        <v>Quarter final 1</v>
      </c>
      <c r="D61" s="762"/>
      <c r="E61" s="762"/>
      <c r="I61" s="762" t="str">
        <f>VLOOKUP(VLOOKUP(H62,Matches!$B$50:$K$53,10,0),Language!$D$118:$E$121,2,0)</f>
        <v>Quarter final 2</v>
      </c>
      <c r="J61" s="762"/>
      <c r="K61" s="762"/>
      <c r="O61" s="762" t="str">
        <f>VLOOKUP(VLOOKUP(N62,Matches!$B$50:$K$53,10,0),Language!$D$118:$E$121,2,0)</f>
        <v>Quarter final 4</v>
      </c>
      <c r="P61" s="762"/>
      <c r="Q61" s="762"/>
      <c r="U61" s="762" t="str">
        <f>VLOOKUP(VLOOKUP(T62,Matches!$B$50:$K$53,10,0),Language!$D$118:$E$121,2,0)</f>
        <v>Quarter final 3</v>
      </c>
      <c r="V61" s="762"/>
      <c r="W61" s="762"/>
    </row>
    <row r="62" spans="1:25" ht="15.75" customHeight="1">
      <c r="B62" s="111">
        <f>RIGHT($F$78,2)*1</f>
        <v>45</v>
      </c>
      <c r="C62" s="765" t="str">
        <f>VLOOKUP(B62,Matches!$B$4:$K$58,7,0)</f>
        <v>Stuttgart</v>
      </c>
      <c r="D62" s="766"/>
      <c r="E62" s="767"/>
      <c r="H62" s="111">
        <f>RIGHT($H$78,2)*1</f>
        <v>46</v>
      </c>
      <c r="I62" s="765" t="str">
        <f>VLOOKUP(H62,Matches!$B$4:$K$58,7,0)</f>
        <v>Hamburg</v>
      </c>
      <c r="J62" s="766"/>
      <c r="K62" s="767"/>
      <c r="N62" s="111">
        <f>RIGHT($R$78,2)*1</f>
        <v>47</v>
      </c>
      <c r="O62" s="765" t="str">
        <f>VLOOKUP(N62,Matches!$B$4:$K$58,7,0)</f>
        <v>Berlin</v>
      </c>
      <c r="P62" s="766"/>
      <c r="Q62" s="767"/>
      <c r="T62" s="111">
        <f>RIGHT($T$78,2)*1</f>
        <v>48</v>
      </c>
      <c r="U62" s="765" t="str">
        <f>VLOOKUP(T62,Matches!$B$4:$K$58,7,0)</f>
        <v>Dusseldorf</v>
      </c>
      <c r="V62" s="766"/>
      <c r="W62" s="767"/>
    </row>
    <row r="63" spans="1:25">
      <c r="C63" s="720">
        <f>VLOOKUP(B62,Matches!$B$4:$K$58,5,0)</f>
        <v>45478.75</v>
      </c>
      <c r="D63" s="768"/>
      <c r="E63" s="721"/>
      <c r="I63" s="720">
        <f>VLOOKUP(H62,Matches!$B$4:$K$58,5,0)</f>
        <v>45478.875</v>
      </c>
      <c r="J63" s="768"/>
      <c r="K63" s="721"/>
      <c r="O63" s="720">
        <f>VLOOKUP(N62,Matches!$B$4:$K$58,5,0)</f>
        <v>45479.875</v>
      </c>
      <c r="P63" s="768"/>
      <c r="Q63" s="721"/>
      <c r="U63" s="720">
        <f>VLOOKUP(T62,Matches!$B$4:$K$58,5,0)</f>
        <v>45479.75</v>
      </c>
      <c r="V63" s="768"/>
      <c r="W63" s="721"/>
    </row>
    <row r="64" spans="1:25">
      <c r="C64" s="7" t="str">
        <f ca="1">IF(AND(B55&lt;&gt;"",C55&lt;&gt;""),IF(B55&gt;C55,B54,IF(B55&lt;C55,C54,IF(AND(B57&lt;&gt;"",C57&lt;&gt;""),IF(B57&gt;C57,B54,IF(B57&lt;C57,C54,"")),""))),"")</f>
        <v>Spain</v>
      </c>
      <c r="E64" s="8" t="str">
        <f ca="1">IF(AND(E55&lt;&gt;"",F55&lt;&gt;""),IF(E55&gt;F55,E54,IF(E55&lt;F55,F54,IF(AND(E57&lt;&gt;"",F57&lt;&gt;""),IF(E57&gt;F57,E54,IF(E57&lt;F57,F54,"")),""))),"")</f>
        <v>Germany</v>
      </c>
      <c r="I64" s="7" t="str">
        <f ca="1">IF(AND(H55&lt;&gt;"",I55&lt;&gt;""),IF(H55&gt;I55,H54,IF(H55&lt;I55,I54,IF(AND(H57&lt;&gt;"",I57&lt;&gt;""),IF(H57&gt;I57,H54,IF(H57&lt;I57,I54,"")),""))),"")</f>
        <v>Portugal</v>
      </c>
      <c r="K64" s="8" t="str">
        <f ca="1">IF(AND(K55&lt;&gt;"",L55&lt;&gt;""),IF(K55&gt;L55,K54,IF(K55&lt;L55,L54,IF(AND(K57&lt;&gt;"",L57&lt;&gt;""),IF(K57&gt;L57,K54,IF(K57&lt;L57,L54,"")),""))),"")</f>
        <v>Netherlands</v>
      </c>
      <c r="O64" s="7" t="str">
        <f ca="1">IF(AND(N55&lt;&gt;"",O55&lt;&gt;""),IF(N55&gt;O55,N54,IF(N55&lt;O55,O54,IF(AND(N57&lt;&gt;"",O57&lt;&gt;""),IF(N57&gt;O57,N54,IF(N57&lt;O57,O54,"")),""))),"")</f>
        <v>Belgium</v>
      </c>
      <c r="Q64" s="8" t="str">
        <f ca="1">IF(AND(Q55&lt;&gt;"",R55&lt;&gt;""),IF(Q55&gt;R55,Q54,IF(Q55&lt;R55,R54,IF(AND(Q57&lt;&gt;"",R57&lt;&gt;""),IF(Q57&gt;R57,Q54,IF(Q57&lt;R57,R54,"")),""))),"")</f>
        <v>France</v>
      </c>
      <c r="U64" s="7" t="str">
        <f ca="1">IF(AND(T55&lt;&gt;"",U55&lt;&gt;""),IF(T55&gt;U55,T54,IF(T55&lt;U55,U54,IF(AND(T57&lt;&gt;"",U57&lt;&gt;""),IF(T57&gt;U57,T54,IF(T57&lt;U57,U54,"")),""))),"")</f>
        <v>England</v>
      </c>
      <c r="W64" s="8" t="str">
        <f ca="1">IF(AND(W55&lt;&gt;"",X55&lt;&gt;""),IF(W55&gt;X55,W54,IF(W55&lt;X55,X54,IF(AND(W57&lt;&gt;"",X57&lt;&gt;""),IF(W57&gt;X57,W54,IF(W57&lt;X57,X54,"")),""))),"")</f>
        <v>Hungary</v>
      </c>
    </row>
    <row r="65" spans="3:24" ht="15.75" thickBot="1">
      <c r="C65" s="1">
        <v>1</v>
      </c>
      <c r="D65" s="12"/>
      <c r="E65" s="3">
        <v>2</v>
      </c>
      <c r="F65" s="301"/>
      <c r="I65" s="1">
        <v>2</v>
      </c>
      <c r="J65" s="12"/>
      <c r="K65" s="3">
        <v>2</v>
      </c>
      <c r="L65" s="301"/>
      <c r="O65" s="1">
        <v>1</v>
      </c>
      <c r="P65" s="12"/>
      <c r="Q65" s="3">
        <v>3</v>
      </c>
      <c r="R65" s="301"/>
      <c r="U65" s="1">
        <v>2</v>
      </c>
      <c r="V65" s="12"/>
      <c r="W65" s="3">
        <v>0</v>
      </c>
      <c r="X65" s="301"/>
    </row>
    <row r="66" spans="3:24" ht="9.9499999999999993" customHeight="1">
      <c r="C66" s="738" t="str">
        <f>Language!$E$127</f>
        <v>Penalty shoot-out:</v>
      </c>
      <c r="D66" s="763"/>
      <c r="E66" s="739"/>
      <c r="I66" s="738" t="str">
        <f>Language!$E$127</f>
        <v>Penalty shoot-out:</v>
      </c>
      <c r="J66" s="763"/>
      <c r="K66" s="739"/>
      <c r="O66" s="738" t="str">
        <f>Language!$E$127</f>
        <v>Penalty shoot-out:</v>
      </c>
      <c r="P66" s="763"/>
      <c r="Q66" s="739"/>
      <c r="U66" s="738" t="str">
        <f>Language!$E$127</f>
        <v>Penalty shoot-out:</v>
      </c>
      <c r="V66" s="763"/>
      <c r="W66" s="739"/>
    </row>
    <row r="67" spans="3:24" ht="15.75" thickBot="1">
      <c r="C67" s="297"/>
      <c r="D67" s="12"/>
      <c r="E67" s="298"/>
      <c r="I67" s="297">
        <v>3</v>
      </c>
      <c r="J67" s="12"/>
      <c r="K67" s="298">
        <v>2</v>
      </c>
      <c r="O67" s="297"/>
      <c r="P67" s="12"/>
      <c r="Q67" s="298"/>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764" t="str">
        <f>IF(AND(C65&lt;&gt;"",E65&lt;&gt;"",C65=E65,C67&lt;&gt;"",E67&lt;&gt;"",C67=E67),Language!$E$141,"")</f>
        <v/>
      </c>
      <c r="D69" s="764"/>
      <c r="E69" s="764"/>
      <c r="F69" s="241"/>
      <c r="I69" s="764" t="str">
        <f>IF(AND(I65&lt;&gt;"",K65&lt;&gt;"",I65=K65,I67&lt;&gt;"",K67&lt;&gt;"",I67=K67),Language!$E$141,"")</f>
        <v/>
      </c>
      <c r="J69" s="764"/>
      <c r="K69" s="764"/>
      <c r="O69" s="764" t="str">
        <f>IF(AND(O65&lt;&gt;"",Q65&lt;&gt;"",O65=Q65,O67&lt;&gt;"",Q67&lt;&gt;"",O67=Q67),Language!$E$141,"")</f>
        <v/>
      </c>
      <c r="P69" s="764"/>
      <c r="Q69" s="764"/>
      <c r="U69" s="764" t="str">
        <f>IF(AND(U65&lt;&gt;"",W65&lt;&gt;"",U65=W65,U67&lt;&gt;"",W67&lt;&gt;"",U67=W67),Language!$E$141,"")</f>
        <v/>
      </c>
      <c r="V69" s="764"/>
      <c r="W69" s="764"/>
    </row>
    <row r="70" spans="3:24"/>
    <row r="71" spans="3:24" ht="15.75">
      <c r="F71" s="762" t="str">
        <f>VLOOKUP(E72,Matches!$B$50:$K$58,10,0)</f>
        <v>Semi-Final 1</v>
      </c>
      <c r="G71" s="762"/>
      <c r="H71" s="762"/>
      <c r="R71" s="762" t="str">
        <f>VLOOKUP(Q72,Matches!$B$50:$K$58,10,0)</f>
        <v>Semi-Final 2</v>
      </c>
      <c r="S71" s="762"/>
      <c r="T71" s="762"/>
    </row>
    <row r="72" spans="3:24">
      <c r="E72" s="111">
        <f>RIGHT($L$88,2)*1</f>
        <v>49</v>
      </c>
      <c r="F72" s="765" t="str">
        <f>VLOOKUP(E72,Matches!$B$4:$K$58,7,0)</f>
        <v>Munich</v>
      </c>
      <c r="G72" s="766"/>
      <c r="H72" s="767"/>
      <c r="Q72" s="111">
        <f>RIGHT($N$88,2)*1</f>
        <v>50</v>
      </c>
      <c r="R72" s="765" t="str">
        <f>VLOOKUP(Q72,Matches!$B$4:$K$58,7,0)</f>
        <v>Dortmund</v>
      </c>
      <c r="S72" s="766"/>
      <c r="T72" s="767"/>
    </row>
    <row r="73" spans="3:24" ht="15.75">
      <c r="F73" s="720">
        <f>VLOOKUP(E72,Matches!$B$4:$K$58,5,0)</f>
        <v>45482.875</v>
      </c>
      <c r="G73" s="768"/>
      <c r="H73" s="721"/>
      <c r="L73" s="27"/>
      <c r="M73" s="27"/>
      <c r="R73" s="720">
        <f>VLOOKUP(Q72,Matches!$B$4:$K$58,5,0)</f>
        <v>45483.875</v>
      </c>
      <c r="S73" s="768"/>
      <c r="T73" s="721"/>
    </row>
    <row r="74" spans="3:24">
      <c r="F74" s="7" t="str">
        <f ca="1">IF(AND(C65&lt;&gt;"",E65&lt;&gt;""),IF(C65&gt;E65,C64,IF(C65&lt;E65,E64,IF(AND(C67&lt;&gt;"",E67&lt;&gt;""),IF(C67&gt;E67,C64,IF(C67&lt;E67,E64,"")),""))),"")</f>
        <v>Germany</v>
      </c>
      <c r="H74" s="8" t="str">
        <f ca="1">IF(AND(I65&lt;&gt;"",K65&lt;&gt;""),IF(I65&gt;K65,I64,IF(I65&lt;K65,K64,IF(AND(I67&lt;&gt;"",K67&lt;&gt;""),IF(I67&gt;K67,I64,IF(I67&lt;K67,K64,"")),""))),"")</f>
        <v>Portugal</v>
      </c>
      <c r="L74" s="25"/>
      <c r="M74" s="25"/>
      <c r="R74" s="7" t="str">
        <f ca="1">IF(AND(O65&lt;&gt;"",Q65&lt;&gt;""),IF(O65&gt;Q65,O64,IF(O65&lt;Q65,Q64,IF(AND(O67&lt;&gt;"",Q67&lt;&gt;""),IF(O67&gt;Q67,O64,IF(O67&lt;Q67,Q64,"")),""))),"")</f>
        <v>France</v>
      </c>
      <c r="T74" s="8" t="str">
        <f ca="1">IF(AND(U65&lt;&gt;"",W65&lt;&gt;""),IF(U65&gt;W65,U64,IF(U65&lt;W65,W64,IF(AND(U67&lt;&gt;"",W67&lt;&gt;""),IF(U67&gt;W67,U64,IF(U67&lt;W67,W64,"")),""))),"")</f>
        <v>England</v>
      </c>
    </row>
    <row r="75" spans="3:24" ht="15.75" thickBot="1">
      <c r="F75" s="1">
        <v>3</v>
      </c>
      <c r="G75" s="12"/>
      <c r="H75" s="3">
        <v>2</v>
      </c>
      <c r="I75" s="301"/>
      <c r="L75" s="16"/>
      <c r="R75" s="1">
        <v>1</v>
      </c>
      <c r="S75" s="12"/>
      <c r="T75" s="3">
        <v>2</v>
      </c>
      <c r="U75" s="301"/>
    </row>
    <row r="76" spans="3:24" ht="9.9499999999999993" customHeight="1">
      <c r="F76" s="738" t="str">
        <f>Language!$E$127</f>
        <v>Penalty shoot-out:</v>
      </c>
      <c r="G76" s="763"/>
      <c r="H76" s="739"/>
      <c r="L76" s="16"/>
      <c r="R76" s="738" t="str">
        <f>Language!$E$127</f>
        <v>Penalty shoot-out:</v>
      </c>
      <c r="S76" s="763"/>
      <c r="T76" s="739"/>
    </row>
    <row r="77" spans="3:24" ht="15.75" thickBot="1">
      <c r="F77" s="297"/>
      <c r="G77" s="12"/>
      <c r="H77" s="298"/>
      <c r="L77" s="16"/>
      <c r="R77" s="297"/>
      <c r="S77" s="12"/>
      <c r="T77" s="298"/>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764" t="str">
        <f>IF(AND(F75&lt;&gt;"",H75&lt;&gt;"",F75=H75,F77&lt;&gt;"",H77&lt;&gt;"",F77=H77),Language!$E$141,"")</f>
        <v/>
      </c>
      <c r="G79" s="764"/>
      <c r="H79" s="764"/>
      <c r="L79" s="238"/>
      <c r="M79" s="238"/>
      <c r="N79" s="238"/>
      <c r="R79" s="764" t="str">
        <f>IF(AND(R75&lt;&gt;"",T75&lt;&gt;"",R75=T75,R77&lt;&gt;"",T77&lt;&gt;"",R77=T77),Language!$E$141,"")</f>
        <v/>
      </c>
      <c r="S79" s="764"/>
      <c r="T79" s="764"/>
    </row>
    <row r="80" spans="3:24"/>
    <row r="81" spans="2:24" ht="31.5">
      <c r="L81" s="773" t="str">
        <f>VLOOKUP(K82,Matches!$B$50:$K$58,10,0)</f>
        <v>Final</v>
      </c>
      <c r="M81" s="774"/>
      <c r="N81" s="775"/>
    </row>
    <row r="82" spans="2:24" ht="15" customHeight="1">
      <c r="K82" s="111">
        <v>51</v>
      </c>
      <c r="L82" s="765" t="str">
        <f>VLOOKUP(K82,Matches!$B$4:$K$58,7,0)</f>
        <v>Berlin</v>
      </c>
      <c r="M82" s="766"/>
      <c r="N82" s="767"/>
      <c r="R82" s="776" t="str">
        <f>Language!$E$109</f>
        <v>European Champion 2024:</v>
      </c>
      <c r="S82" s="776"/>
      <c r="T82" s="776"/>
      <c r="U82" s="776"/>
      <c r="V82" s="776"/>
      <c r="W82" s="776"/>
    </row>
    <row r="83" spans="2:24" ht="15" customHeight="1">
      <c r="L83" s="720">
        <f>VLOOKUP(K82,Matches!$B$4:$K$58,5,0)</f>
        <v>45487.875</v>
      </c>
      <c r="M83" s="768"/>
      <c r="N83" s="721"/>
      <c r="R83" s="776"/>
      <c r="S83" s="776"/>
      <c r="T83" s="776"/>
      <c r="U83" s="776"/>
      <c r="V83" s="776"/>
      <c r="W83" s="776"/>
    </row>
    <row r="84" spans="2:24" ht="15" customHeight="1">
      <c r="L84" s="7" t="str">
        <f ca="1">IF(AND(F75&lt;&gt;"",H75&lt;&gt;""),IF(F75&gt;H75,F74,IF(F75&lt;H75,H74,IF(AND(F77&lt;&gt;"",H77&lt;&gt;""),IF(F77&gt;H77,F74,IF(F77&lt;H77,H74,"")),""))),"")</f>
        <v>Germany</v>
      </c>
      <c r="N84" s="8" t="str">
        <f ca="1">IF(AND(R75&lt;&gt;"",T75&lt;&gt;""),IF(R75&gt;T75,R74,IF(R75&lt;T75,T74,IF(AND(R77&lt;&gt;"",T77&lt;&gt;""),IF(R77&gt;T77,R74,IF(R77&lt;T77,T74,"")),""))),"")</f>
        <v>England</v>
      </c>
      <c r="R84" s="769" t="str">
        <f ca="1">IF(AND(L85&lt;&gt;"",N85&lt;&gt;""),IF(L85&gt;N85,L84,IF(L85&lt;N85,N84,IF(AND(L87&lt;&gt;"",N87&lt;&gt;""),IF(L87&gt;N87,L84,IF(L87&lt;N87,N84,"")),""))),"")</f>
        <v>Germany</v>
      </c>
      <c r="S84" s="769"/>
      <c r="T84" s="769"/>
      <c r="U84" s="769"/>
      <c r="V84" s="769"/>
      <c r="W84" s="769"/>
    </row>
    <row r="85" spans="2:24" ht="15" customHeight="1" thickBot="1">
      <c r="B85" s="15"/>
      <c r="L85" s="1">
        <v>1</v>
      </c>
      <c r="M85" s="11"/>
      <c r="N85" s="3">
        <v>0</v>
      </c>
      <c r="O85" s="301"/>
      <c r="R85" s="769"/>
      <c r="S85" s="769"/>
      <c r="T85" s="769"/>
      <c r="U85" s="769"/>
      <c r="V85" s="769"/>
      <c r="W85" s="769"/>
    </row>
    <row r="86" spans="2:24" ht="9.9499999999999993" customHeight="1">
      <c r="B86" s="15"/>
      <c r="L86" s="738" t="str">
        <f>Language!$E$127</f>
        <v>Penalty shoot-out:</v>
      </c>
      <c r="M86" s="763"/>
      <c r="N86" s="739"/>
      <c r="R86" s="299"/>
      <c r="S86" s="299"/>
      <c r="T86" s="299"/>
      <c r="U86" s="299"/>
      <c r="V86" s="299"/>
      <c r="W86" s="299"/>
    </row>
    <row r="87" spans="2:24" ht="15" customHeight="1" thickBot="1">
      <c r="B87" s="15"/>
      <c r="L87" s="297"/>
      <c r="M87" s="12"/>
      <c r="N87" s="298"/>
      <c r="R87" s="299"/>
      <c r="S87" s="299"/>
      <c r="T87" s="299"/>
      <c r="U87" s="299"/>
      <c r="V87" s="299"/>
      <c r="W87" s="299"/>
    </row>
    <row r="88" spans="2:24">
      <c r="L88" s="10" t="str">
        <f>VLOOKUP(K82,Matches!$B$50:$K$58,2,0)</f>
        <v>W49</v>
      </c>
      <c r="M88" s="13"/>
      <c r="N88" s="10" t="str">
        <f>VLOOKUP(K82,Matches!$B$50:$K$58,3,0)</f>
        <v>W50</v>
      </c>
      <c r="O88" s="241"/>
    </row>
    <row r="89" spans="2:24" ht="12" customHeight="1">
      <c r="L89" s="764" t="str">
        <f>IF(AND(L85&lt;&gt;"",N85&lt;&gt;"",L85=N85,L87&lt;&gt;"",N87&lt;&gt;"",L87=N87),Language!$E$141,"")</f>
        <v/>
      </c>
      <c r="M89" s="764"/>
      <c r="N89" s="764"/>
    </row>
    <row r="90" spans="2:24"/>
    <row r="91" spans="2:24">
      <c r="U91" s="770"/>
      <c r="V91" s="770"/>
      <c r="W91" s="770"/>
      <c r="X91" s="770"/>
    </row>
    <row r="92" spans="2:24">
      <c r="B92" s="771" t="s">
        <v>1177</v>
      </c>
      <c r="C92" s="771"/>
      <c r="D92" s="771"/>
      <c r="T92" s="772" t="s">
        <v>1782</v>
      </c>
      <c r="U92" s="772"/>
      <c r="V92" s="772"/>
      <c r="W92" s="772"/>
      <c r="X92" s="772"/>
    </row>
    <row r="93" spans="2:24"/>
  </sheetData>
  <sheetProtection sheet="1" objects="1" scenarios="1" selectLockedCells="1"/>
  <mergeCells count="233">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 ref="F71:H71"/>
    <mergeCell ref="R71:T71"/>
    <mergeCell ref="F72:H72"/>
    <mergeCell ref="R72:T72"/>
    <mergeCell ref="F73:H73"/>
    <mergeCell ref="R73:T73"/>
    <mergeCell ref="C66:E66"/>
    <mergeCell ref="I66:K66"/>
    <mergeCell ref="O66:Q66"/>
    <mergeCell ref="U66:W66"/>
    <mergeCell ref="C69:E69"/>
    <mergeCell ref="I69:K69"/>
    <mergeCell ref="O69:Q69"/>
    <mergeCell ref="U69:W69"/>
    <mergeCell ref="C62:E62"/>
    <mergeCell ref="I62:K62"/>
    <mergeCell ref="O62:Q62"/>
    <mergeCell ref="U62:W62"/>
    <mergeCell ref="C63:E63"/>
    <mergeCell ref="I63:K63"/>
    <mergeCell ref="O63:Q63"/>
    <mergeCell ref="U63:W63"/>
    <mergeCell ref="T59:U59"/>
    <mergeCell ref="W59:X59"/>
    <mergeCell ref="C61:E61"/>
    <mergeCell ref="I61:K61"/>
    <mergeCell ref="O61:Q61"/>
    <mergeCell ref="U61:W61"/>
    <mergeCell ref="B59:C59"/>
    <mergeCell ref="E59:F59"/>
    <mergeCell ref="H59:I59"/>
    <mergeCell ref="K59:L59"/>
    <mergeCell ref="N59:O59"/>
    <mergeCell ref="Q59:R59"/>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582" priority="220">
      <formula>INT(B12)=TODAY()</formula>
    </cfRule>
  </conditionalFormatting>
  <conditionalFormatting sqref="B14 C65 I65 O65 U65 F75 R75 L85">
    <cfRule type="expression" dxfId="581" priority="217">
      <formula>AND(B12&lt;TODAY(),B14="")</formula>
    </cfRule>
  </conditionalFormatting>
  <conditionalFormatting sqref="B17 E17 H17 K17 N17 Q17">
    <cfRule type="expression" dxfId="580" priority="148">
      <formula>INT(B17)=TODAY()</formula>
    </cfRule>
  </conditionalFormatting>
  <conditionalFormatting sqref="B19">
    <cfRule type="expression" dxfId="579" priority="213">
      <formula>AND(B17&lt;TODAY(),B19="")</formula>
    </cfRule>
  </conditionalFormatting>
  <conditionalFormatting sqref="B22 E22 H22 K22 N22 Q22 B27 E27 H27 K27 N27 Q27">
    <cfRule type="expression" dxfId="578" priority="147">
      <formula>INT(B22)=TODAY()</formula>
    </cfRule>
  </conditionalFormatting>
  <conditionalFormatting sqref="B24">
    <cfRule type="expression" dxfId="577" priority="212">
      <formula>AND(B22&lt;TODAY(),B24="")</formula>
    </cfRule>
  </conditionalFormatting>
  <conditionalFormatting sqref="B29">
    <cfRule type="expression" dxfId="576" priority="60">
      <formula>AND(B27&lt;TODAY(),B29="")</formula>
    </cfRule>
  </conditionalFormatting>
  <conditionalFormatting sqref="B32 E32 H32 K32 N32 Q32 B39 E39 H39 K39 N39 Q39">
    <cfRule type="expression" dxfId="575" priority="146">
      <formula>INT(B32)=TODAY()</formula>
    </cfRule>
  </conditionalFormatting>
  <conditionalFormatting sqref="B34">
    <cfRule type="expression" dxfId="574" priority="58">
      <formula>AND(B32&lt;TODAY(),B34="")</formula>
    </cfRule>
  </conditionalFormatting>
  <conditionalFormatting sqref="B41">
    <cfRule type="expression" dxfId="573" priority="56">
      <formula>AND(B39&lt;TODAY(),B41="")</formula>
    </cfRule>
  </conditionalFormatting>
  <conditionalFormatting sqref="B53 E53 H53 K53 N53 Q53 T53 W53">
    <cfRule type="expression" dxfId="572" priority="145">
      <formula>INT(B53)=TODAY()</formula>
    </cfRule>
  </conditionalFormatting>
  <conditionalFormatting sqref="B55">
    <cfRule type="expression" dxfId="571" priority="190">
      <formula>AND(B53&lt;TODAY(),B55="")</formula>
    </cfRule>
  </conditionalFormatting>
  <conditionalFormatting sqref="B57">
    <cfRule type="expression" dxfId="570" priority="136">
      <formula>AND(B55=C55,B55&lt;&gt;"")</formula>
    </cfRule>
  </conditionalFormatting>
  <conditionalFormatting sqref="B5:C5">
    <cfRule type="expression" dxfId="569" priority="100">
      <formula>OR($V$46="a",$V$47="a",$V$48="a",$V$49="a")</formula>
    </cfRule>
  </conditionalFormatting>
  <conditionalFormatting sqref="B48:C48">
    <cfRule type="expression" dxfId="564" priority="99">
      <formula>OR($V$46="a",$V$47="a",$V$48="a",$V$49="a")</formula>
    </cfRule>
  </conditionalFormatting>
  <conditionalFormatting sqref="B56:C56">
    <cfRule type="expression" dxfId="563" priority="87">
      <formula>AND(B55=C55,B55&lt;&gt;"",C55&lt;&gt;"")</formula>
    </cfRule>
  </conditionalFormatting>
  <conditionalFormatting sqref="C14">
    <cfRule type="expression" dxfId="562" priority="218">
      <formula>AND(B12&lt;TODAY(),C14="")</formula>
    </cfRule>
  </conditionalFormatting>
  <conditionalFormatting sqref="C19">
    <cfRule type="expression" dxfId="561" priority="182">
      <formula>AND(B17&lt;TODAY(),C19="")</formula>
    </cfRule>
  </conditionalFormatting>
  <conditionalFormatting sqref="C24">
    <cfRule type="expression" dxfId="560" priority="181">
      <formula>AND(B22&lt;TODAY(),C24="")</formula>
    </cfRule>
  </conditionalFormatting>
  <conditionalFormatting sqref="C29">
    <cfRule type="expression" dxfId="559" priority="59">
      <formula>AND(B27&lt;TODAY(),C29="")</formula>
    </cfRule>
  </conditionalFormatting>
  <conditionalFormatting sqref="C34">
    <cfRule type="expression" dxfId="558" priority="57">
      <formula>AND(B32&lt;TODAY(),C34="")</formula>
    </cfRule>
  </conditionalFormatting>
  <conditionalFormatting sqref="C41">
    <cfRule type="expression" dxfId="557" priority="55">
      <formula>AND(B39&lt;TODAY(),C41="")</formula>
    </cfRule>
  </conditionalFormatting>
  <conditionalFormatting sqref="C55">
    <cfRule type="expression" dxfId="556" priority="159">
      <formula>AND(B53&lt;TODAY(),C55="")</formula>
    </cfRule>
  </conditionalFormatting>
  <conditionalFormatting sqref="C57">
    <cfRule type="expression" dxfId="555" priority="137">
      <formula>AND(B55=C55,B55&lt;&gt;"")</formula>
    </cfRule>
  </conditionalFormatting>
  <conditionalFormatting sqref="C63">
    <cfRule type="expression" dxfId="554" priority="214">
      <formula>INT(C63)=TODAY()</formula>
    </cfRule>
  </conditionalFormatting>
  <conditionalFormatting sqref="C67">
    <cfRule type="expression" dxfId="553" priority="134">
      <formula>AND(C65=E65,C65&lt;&gt;"")</formula>
    </cfRule>
  </conditionalFormatting>
  <conditionalFormatting sqref="C66:E66">
    <cfRule type="expression" dxfId="552" priority="135">
      <formula>AND(C65=E65,C65&lt;&gt;"",E65&lt;&gt;"")</formula>
    </cfRule>
  </conditionalFormatting>
  <conditionalFormatting sqref="E12">
    <cfRule type="expression" dxfId="551" priority="151">
      <formula>INT(E12)=TODAY()</formula>
    </cfRule>
  </conditionalFormatting>
  <conditionalFormatting sqref="E14">
    <cfRule type="expression" dxfId="550" priority="79">
      <formula>AND(E12&lt;TODAY(),E14="")</formula>
    </cfRule>
  </conditionalFormatting>
  <conditionalFormatting sqref="E19">
    <cfRule type="expression" dxfId="549" priority="70">
      <formula>AND(E17&lt;TODAY(),E19="")</formula>
    </cfRule>
  </conditionalFormatting>
  <conditionalFormatting sqref="E24">
    <cfRule type="expression" dxfId="548" priority="54">
      <formula>AND(E22&lt;TODAY(),E24="")</formula>
    </cfRule>
  </conditionalFormatting>
  <conditionalFormatting sqref="E29">
    <cfRule type="expression" dxfId="547" priority="52">
      <formula>AND(E27&lt;TODAY(),E29="")</formula>
    </cfRule>
  </conditionalFormatting>
  <conditionalFormatting sqref="E34">
    <cfRule type="expression" dxfId="546" priority="50">
      <formula>AND(E32&lt;TODAY(),E34="")</formula>
    </cfRule>
  </conditionalFormatting>
  <conditionalFormatting sqref="E41">
    <cfRule type="expression" dxfId="545" priority="48">
      <formula>AND(E39&lt;TODAY(),E41="")</formula>
    </cfRule>
  </conditionalFormatting>
  <conditionalFormatting sqref="E55">
    <cfRule type="expression" dxfId="544" priority="14">
      <formula>AND(E53&lt;TODAY(),E55="")</formula>
    </cfRule>
  </conditionalFormatting>
  <conditionalFormatting sqref="E57">
    <cfRule type="expression" dxfId="543" priority="130">
      <formula>AND(E55=F55,E55&lt;&gt;"")</formula>
    </cfRule>
  </conditionalFormatting>
  <conditionalFormatting sqref="E65 K65 Q65 W65 H75 T75 N85">
    <cfRule type="expression" dxfId="542" priority="215">
      <formula>AND(C63&lt;TODAY(),E65="")</formula>
    </cfRule>
  </conditionalFormatting>
  <conditionalFormatting sqref="E67">
    <cfRule type="expression" dxfId="541" priority="133">
      <formula>AND(C65=E65,C65&lt;&gt;"")</formula>
    </cfRule>
  </conditionalFormatting>
  <conditionalFormatting sqref="E5:F5">
    <cfRule type="expression" dxfId="540" priority="101">
      <formula>OR($V$46="b",$V$47="b",$V$48="b",$V$49="b")</formula>
    </cfRule>
  </conditionalFormatting>
  <conditionalFormatting sqref="E48:F48">
    <cfRule type="expression" dxfId="535" priority="98">
      <formula>OR($V$46="b",$V$47="b",$V$48="b",$V$49="b")</formula>
    </cfRule>
  </conditionalFormatting>
  <conditionalFormatting sqref="E56:F56">
    <cfRule type="expression" dxfId="534" priority="88">
      <formula>AND(E55=F55,E55&lt;&gt;"",F55&lt;&gt;"")</formula>
    </cfRule>
  </conditionalFormatting>
  <conditionalFormatting sqref="F14">
    <cfRule type="expression" dxfId="533" priority="80">
      <formula>AND(E12&lt;TODAY(),F14="")</formula>
    </cfRule>
  </conditionalFormatting>
  <conditionalFormatting sqref="F19">
    <cfRule type="expression" dxfId="532" priority="69">
      <formula>AND(E17&lt;TODAY(),F19="")</formula>
    </cfRule>
  </conditionalFormatting>
  <conditionalFormatting sqref="F24">
    <cfRule type="expression" dxfId="531" priority="53">
      <formula>AND(E22&lt;TODAY(),F24="")</formula>
    </cfRule>
  </conditionalFormatting>
  <conditionalFormatting sqref="F29">
    <cfRule type="expression" dxfId="530" priority="51">
      <formula>AND(E27&lt;TODAY(),F29="")</formula>
    </cfRule>
  </conditionalFormatting>
  <conditionalFormatting sqref="F34">
    <cfRule type="expression" dxfId="529" priority="49">
      <formula>AND(E32&lt;TODAY(),F34="")</formula>
    </cfRule>
  </conditionalFormatting>
  <conditionalFormatting sqref="F41">
    <cfRule type="expression" dxfId="528" priority="47">
      <formula>AND(E39&lt;TODAY(),F41="")</formula>
    </cfRule>
  </conditionalFormatting>
  <conditionalFormatting sqref="F55">
    <cfRule type="expression" dxfId="527" priority="13">
      <formula>AND(E53&lt;TODAY(),F55="")</formula>
    </cfRule>
  </conditionalFormatting>
  <conditionalFormatting sqref="F57">
    <cfRule type="expression" dxfId="526" priority="131">
      <formula>AND(E55=F55,E55&lt;&gt;"")</formula>
    </cfRule>
  </conditionalFormatting>
  <conditionalFormatting sqref="F73">
    <cfRule type="expression" dxfId="525" priority="140">
      <formula>INT(F73)=TODAY()</formula>
    </cfRule>
  </conditionalFormatting>
  <conditionalFormatting sqref="F77">
    <cfRule type="expression" dxfId="524" priority="111">
      <formula>AND(F75=H75,F75&lt;&gt;"")</formula>
    </cfRule>
  </conditionalFormatting>
  <conditionalFormatting sqref="F76:H76">
    <cfRule type="expression" dxfId="523" priority="82">
      <formula>AND(F75=H75,F75&lt;&gt;"",H75&lt;&gt;"")</formula>
    </cfRule>
  </conditionalFormatting>
  <conditionalFormatting sqref="H12 K12">
    <cfRule type="expression" dxfId="522" priority="150">
      <formula>INT(H12)=TODAY()</formula>
    </cfRule>
  </conditionalFormatting>
  <conditionalFormatting sqref="H14">
    <cfRule type="expression" dxfId="521" priority="77">
      <formula>AND(H12&lt;TODAY(),H14="")</formula>
    </cfRule>
  </conditionalFormatting>
  <conditionalFormatting sqref="H19">
    <cfRule type="expression" dxfId="520" priority="68">
      <formula>AND(H17&lt;TODAY(),H19="")</formula>
    </cfRule>
  </conditionalFormatting>
  <conditionalFormatting sqref="H24">
    <cfRule type="expression" dxfId="519" priority="46">
      <formula>AND(H22&lt;TODAY(),H24="")</formula>
    </cfRule>
  </conditionalFormatting>
  <conditionalFormatting sqref="H29">
    <cfRule type="expression" dxfId="518" priority="44">
      <formula>AND(H27&lt;TODAY(),H29="")</formula>
    </cfRule>
  </conditionalFormatting>
  <conditionalFormatting sqref="H34">
    <cfRule type="expression" dxfId="517" priority="42">
      <formula>AND(H32&lt;TODAY(),H34="")</formula>
    </cfRule>
  </conditionalFormatting>
  <conditionalFormatting sqref="H41">
    <cfRule type="expression" dxfId="516" priority="40">
      <formula>AND(H39&lt;TODAY(),H41="")</formula>
    </cfRule>
  </conditionalFormatting>
  <conditionalFormatting sqref="H55">
    <cfRule type="expression" dxfId="515" priority="12">
      <formula>AND(H53&lt;TODAY(),H55="")</formula>
    </cfRule>
  </conditionalFormatting>
  <conditionalFormatting sqref="H57">
    <cfRule type="expression" dxfId="514" priority="128">
      <formula>AND(H55=I55,H55&lt;&gt;"")</formula>
    </cfRule>
  </conditionalFormatting>
  <conditionalFormatting sqref="H77">
    <cfRule type="expression" dxfId="513" priority="110">
      <formula>AND(F75=H75,F75&lt;&gt;"")</formula>
    </cfRule>
  </conditionalFormatting>
  <conditionalFormatting sqref="H5:I5">
    <cfRule type="expression" dxfId="512" priority="102">
      <formula>OR($V$46="c",$V$47="c",$V$48="c",$V$49="c")</formula>
    </cfRule>
  </conditionalFormatting>
  <conditionalFormatting sqref="H48:I48">
    <cfRule type="expression" dxfId="507" priority="97">
      <formula>OR($V$46="c",$V$47="c",$V$48="c",$V$49="c")</formula>
    </cfRule>
  </conditionalFormatting>
  <conditionalFormatting sqref="H56:I56">
    <cfRule type="expression" dxfId="506" priority="89">
      <formula>AND(H55=I55,H55&lt;&gt;"",I55&lt;&gt;"")</formula>
    </cfRule>
  </conditionalFormatting>
  <conditionalFormatting sqref="I14">
    <cfRule type="expression" dxfId="505" priority="78">
      <formula>AND(H12&lt;TODAY(),I14="")</formula>
    </cfRule>
  </conditionalFormatting>
  <conditionalFormatting sqref="I19">
    <cfRule type="expression" dxfId="504" priority="67">
      <formula>AND(H17&lt;TODAY(),I19="")</formula>
    </cfRule>
  </conditionalFormatting>
  <conditionalFormatting sqref="I24">
    <cfRule type="expression" dxfId="503" priority="45">
      <formula>AND(H22&lt;TODAY(),I24="")</formula>
    </cfRule>
  </conditionalFormatting>
  <conditionalFormatting sqref="I29">
    <cfRule type="expression" dxfId="502" priority="43">
      <formula>AND(H27&lt;TODAY(),I29="")</formula>
    </cfRule>
  </conditionalFormatting>
  <conditionalFormatting sqref="I34">
    <cfRule type="expression" dxfId="501" priority="41">
      <formula>AND(H32&lt;TODAY(),I34="")</formula>
    </cfRule>
  </conditionalFormatting>
  <conditionalFormatting sqref="I41">
    <cfRule type="expression" dxfId="500" priority="39">
      <formula>AND(H39&lt;TODAY(),I41="")</formula>
    </cfRule>
  </conditionalFormatting>
  <conditionalFormatting sqref="I55">
    <cfRule type="expression" dxfId="499" priority="11">
      <formula>AND(H53&lt;TODAY(),I55="")</formula>
    </cfRule>
  </conditionalFormatting>
  <conditionalFormatting sqref="I57">
    <cfRule type="expression" dxfId="498" priority="129">
      <formula>AND(H55=I55,H55&lt;&gt;"")</formula>
    </cfRule>
  </conditionalFormatting>
  <conditionalFormatting sqref="I63">
    <cfRule type="expression" dxfId="497" priority="144">
      <formula>INT(I63)=TODAY()</formula>
    </cfRule>
  </conditionalFormatting>
  <conditionalFormatting sqref="I67">
    <cfRule type="expression" dxfId="496" priority="117">
      <formula>AND(I65=K65,I65&lt;&gt;"")</formula>
    </cfRule>
  </conditionalFormatting>
  <conditionalFormatting sqref="I66:K66">
    <cfRule type="expression" dxfId="495" priority="86">
      <formula>AND(I65=K65,I65&lt;&gt;"",K65&lt;&gt;"")</formula>
    </cfRule>
  </conditionalFormatting>
  <conditionalFormatting sqref="K14">
    <cfRule type="expression" dxfId="494" priority="75">
      <formula>AND(K12&lt;TODAY(),K14="")</formula>
    </cfRule>
  </conditionalFormatting>
  <conditionalFormatting sqref="K19">
    <cfRule type="expression" dxfId="493" priority="66">
      <formula>AND(K17&lt;TODAY(),K19="")</formula>
    </cfRule>
  </conditionalFormatting>
  <conditionalFormatting sqref="K24">
    <cfRule type="expression" dxfId="492" priority="38">
      <formula>AND(K22&lt;TODAY(),K24="")</formula>
    </cfRule>
  </conditionalFormatting>
  <conditionalFormatting sqref="K29">
    <cfRule type="expression" dxfId="491" priority="36">
      <formula>AND(K27&lt;TODAY(),K29="")</formula>
    </cfRule>
  </conditionalFormatting>
  <conditionalFormatting sqref="K34">
    <cfRule type="expression" dxfId="490" priority="34">
      <formula>AND(K32&lt;TODAY(),K34="")</formula>
    </cfRule>
  </conditionalFormatting>
  <conditionalFormatting sqref="K41">
    <cfRule type="expression" dxfId="489" priority="32">
      <formula>AND(K39&lt;TODAY(),K41="")</formula>
    </cfRule>
  </conditionalFormatting>
  <conditionalFormatting sqref="K55">
    <cfRule type="expression" dxfId="488" priority="10">
      <formula>AND(K53&lt;TODAY(),K55="")</formula>
    </cfRule>
  </conditionalFormatting>
  <conditionalFormatting sqref="K57">
    <cfRule type="expression" dxfId="487" priority="126">
      <formula>AND(K55=L55,K55&lt;&gt;"")</formula>
    </cfRule>
  </conditionalFormatting>
  <conditionalFormatting sqref="K67">
    <cfRule type="expression" dxfId="486" priority="116">
      <formula>AND(I65=K65,I65&lt;&gt;"")</formula>
    </cfRule>
  </conditionalFormatting>
  <conditionalFormatting sqref="K5:L5">
    <cfRule type="expression" dxfId="485" priority="103">
      <formula>OR($V$46="D",$V$47="d",$V$48="d",$V$49="d")</formula>
    </cfRule>
  </conditionalFormatting>
  <conditionalFormatting sqref="K48:L48">
    <cfRule type="expression" dxfId="480" priority="96">
      <formula>OR($V$46="d",$V$47="d",$V$48="d",$V$49="d")</formula>
    </cfRule>
  </conditionalFormatting>
  <conditionalFormatting sqref="K56:L56">
    <cfRule type="expression" dxfId="479" priority="90">
      <formula>AND(K55=L55,K55&lt;&gt;"",L55&lt;&gt;"")</formula>
    </cfRule>
  </conditionalFormatting>
  <conditionalFormatting sqref="L14">
    <cfRule type="expression" dxfId="478" priority="76">
      <formula>AND(K12&lt;TODAY(),L14="")</formula>
    </cfRule>
  </conditionalFormatting>
  <conditionalFormatting sqref="L19">
    <cfRule type="expression" dxfId="477" priority="65">
      <formula>AND(K17&lt;TODAY(),L19="")</formula>
    </cfRule>
  </conditionalFormatting>
  <conditionalFormatting sqref="L24">
    <cfRule type="expression" dxfId="476" priority="37">
      <formula>AND(K22&lt;TODAY(),L24="")</formula>
    </cfRule>
  </conditionalFormatting>
  <conditionalFormatting sqref="L29">
    <cfRule type="expression" dxfId="475" priority="35">
      <formula>AND(K27&lt;TODAY(),L29="")</formula>
    </cfRule>
  </conditionalFormatting>
  <conditionalFormatting sqref="L34">
    <cfRule type="expression" dxfId="474" priority="33">
      <formula>AND(K32&lt;TODAY(),L34="")</formula>
    </cfRule>
  </conditionalFormatting>
  <conditionalFormatting sqref="L41">
    <cfRule type="expression" dxfId="473" priority="31">
      <formula>AND(K39&lt;TODAY(),L41="")</formula>
    </cfRule>
  </conditionalFormatting>
  <conditionalFormatting sqref="L55">
    <cfRule type="expression" dxfId="472" priority="9">
      <formula>AND(K53&lt;TODAY(),L55="")</formula>
    </cfRule>
  </conditionalFormatting>
  <conditionalFormatting sqref="L57">
    <cfRule type="expression" dxfId="471" priority="127">
      <formula>AND(K55=L55,K55&lt;&gt;"")</formula>
    </cfRule>
  </conditionalFormatting>
  <conditionalFormatting sqref="L75:L77">
    <cfRule type="expression" dxfId="470" priority="219">
      <formula>AND(L75=TODAY())</formula>
    </cfRule>
  </conditionalFormatting>
  <conditionalFormatting sqref="L83">
    <cfRule type="expression" dxfId="469" priority="139">
      <formula>INT(L83)=TODAY()</formula>
    </cfRule>
  </conditionalFormatting>
  <conditionalFormatting sqref="L87">
    <cfRule type="expression" dxfId="468" priority="107">
      <formula>AND(L85=N85,L85&lt;&gt;"")</formula>
    </cfRule>
  </conditionalFormatting>
  <conditionalFormatting sqref="L86:N86">
    <cfRule type="expression" dxfId="467" priority="81">
      <formula>AND(L85=N85,L85&lt;&gt;"",N85&lt;&gt;"")</formula>
    </cfRule>
  </conditionalFormatting>
  <conditionalFormatting sqref="N12 Q12">
    <cfRule type="expression" dxfId="466" priority="149">
      <formula>INT(N12)=TODAY()</formula>
    </cfRule>
  </conditionalFormatting>
  <conditionalFormatting sqref="N14">
    <cfRule type="expression" dxfId="465" priority="73">
      <formula>AND(N12&lt;TODAY(),N14="")</formula>
    </cfRule>
  </conditionalFormatting>
  <conditionalFormatting sqref="N19">
    <cfRule type="expression" dxfId="464" priority="64">
      <formula>AND(N17&lt;TODAY(),N19="")</formula>
    </cfRule>
  </conditionalFormatting>
  <conditionalFormatting sqref="N24">
    <cfRule type="expression" dxfId="463" priority="30">
      <formula>AND(N22&lt;TODAY(),N24="")</formula>
    </cfRule>
  </conditionalFormatting>
  <conditionalFormatting sqref="N29">
    <cfRule type="expression" dxfId="462" priority="28">
      <formula>AND(N27&lt;TODAY(),N29="")</formula>
    </cfRule>
  </conditionalFormatting>
  <conditionalFormatting sqref="N34">
    <cfRule type="expression" dxfId="461" priority="26">
      <formula>AND(N32&lt;TODAY(),N34="")</formula>
    </cfRule>
  </conditionalFormatting>
  <conditionalFormatting sqref="N41">
    <cfRule type="expression" dxfId="460" priority="24">
      <formula>AND(N39&lt;TODAY(),N41="")</formula>
    </cfRule>
  </conditionalFormatting>
  <conditionalFormatting sqref="N55">
    <cfRule type="expression" dxfId="459" priority="8">
      <formula>AND(N53&lt;TODAY(),N55="")</formula>
    </cfRule>
  </conditionalFormatting>
  <conditionalFormatting sqref="N57">
    <cfRule type="expression" dxfId="458" priority="124">
      <formula>AND(N55=O55,N55&lt;&gt;"")</formula>
    </cfRule>
  </conditionalFormatting>
  <conditionalFormatting sqref="N87">
    <cfRule type="expression" dxfId="457" priority="106">
      <formula>AND(L85=N85,L85&lt;&gt;"")</formula>
    </cfRule>
  </conditionalFormatting>
  <conditionalFormatting sqref="N5:O5">
    <cfRule type="expression" dxfId="456" priority="104">
      <formula>OR($V$46="E",$V$47="E",$V$48="E",$V$49="E")</formula>
    </cfRule>
  </conditionalFormatting>
  <conditionalFormatting sqref="N48:O48">
    <cfRule type="expression" dxfId="451" priority="95">
      <formula>OR($V$46="e",$V$47="e",$V$48="e",$V$49="e")</formula>
    </cfRule>
  </conditionalFormatting>
  <conditionalFormatting sqref="N56:O56">
    <cfRule type="expression" dxfId="450" priority="91">
      <formula>AND(N55=O55,N55&lt;&gt;"",O55&lt;&gt;"")</formula>
    </cfRule>
  </conditionalFormatting>
  <conditionalFormatting sqref="O14">
    <cfRule type="expression" dxfId="449" priority="74">
      <formula>AND(N12&lt;TODAY(),O14="")</formula>
    </cfRule>
  </conditionalFormatting>
  <conditionalFormatting sqref="O19">
    <cfRule type="expression" dxfId="448" priority="63">
      <formula>AND(N17&lt;TODAY(),O19="")</formula>
    </cfRule>
  </conditionalFormatting>
  <conditionalFormatting sqref="O24">
    <cfRule type="expression" dxfId="447" priority="29">
      <formula>AND(N22&lt;TODAY(),O24="")</formula>
    </cfRule>
  </conditionalFormatting>
  <conditionalFormatting sqref="O29">
    <cfRule type="expression" dxfId="446" priority="27">
      <formula>AND(N27&lt;TODAY(),O29="")</formula>
    </cfRule>
  </conditionalFormatting>
  <conditionalFormatting sqref="O34">
    <cfRule type="expression" dxfId="445" priority="25">
      <formula>AND(N32&lt;TODAY(),O34="")</formula>
    </cfRule>
  </conditionalFormatting>
  <conditionalFormatting sqref="O41">
    <cfRule type="expression" dxfId="444" priority="23">
      <formula>AND(N39&lt;TODAY(),O41="")</formula>
    </cfRule>
  </conditionalFormatting>
  <conditionalFormatting sqref="O55">
    <cfRule type="expression" dxfId="443" priority="7">
      <formula>AND(N53&lt;TODAY(),O55="")</formula>
    </cfRule>
  </conditionalFormatting>
  <conditionalFormatting sqref="O57">
    <cfRule type="expression" dxfId="442" priority="125">
      <formula>AND(N55=O55,N55&lt;&gt;"")</formula>
    </cfRule>
  </conditionalFormatting>
  <conditionalFormatting sqref="O63">
    <cfRule type="expression" dxfId="441" priority="143">
      <formula>INT(O63)=TODAY()</formula>
    </cfRule>
  </conditionalFormatting>
  <conditionalFormatting sqref="O67">
    <cfRule type="expression" dxfId="440" priority="115">
      <formula>AND(O65=Q65,O65&lt;&gt;"")</formula>
    </cfRule>
  </conditionalFormatting>
  <conditionalFormatting sqref="O66:Q66">
    <cfRule type="expression" dxfId="439" priority="85">
      <formula>AND(O65=Q65,O65&lt;&gt;"",Q65&lt;&gt;"")</formula>
    </cfRule>
  </conditionalFormatting>
  <conditionalFormatting sqref="Q14">
    <cfRule type="expression" dxfId="438" priority="71">
      <formula>AND(Q12&lt;TODAY(),Q14="")</formula>
    </cfRule>
  </conditionalFormatting>
  <conditionalFormatting sqref="Q19">
    <cfRule type="expression" dxfId="437" priority="62">
      <formula>AND(Q17&lt;TODAY(),Q19="")</formula>
    </cfRule>
  </conditionalFormatting>
  <conditionalFormatting sqref="Q24">
    <cfRule type="expression" dxfId="436" priority="22">
      <formula>AND(Q22&lt;TODAY(),Q24="")</formula>
    </cfRule>
  </conditionalFormatting>
  <conditionalFormatting sqref="Q29">
    <cfRule type="expression" dxfId="435" priority="20">
      <formula>AND(Q27&lt;TODAY(),Q29="")</formula>
    </cfRule>
  </conditionalFormatting>
  <conditionalFormatting sqref="Q34">
    <cfRule type="expression" dxfId="434" priority="18">
      <formula>AND(Q32&lt;TODAY(),Q34="")</formula>
    </cfRule>
  </conditionalFormatting>
  <conditionalFormatting sqref="Q41">
    <cfRule type="expression" dxfId="433" priority="16">
      <formula>AND(Q39&lt;TODAY(),Q41="")</formula>
    </cfRule>
  </conditionalFormatting>
  <conditionalFormatting sqref="Q55">
    <cfRule type="expression" dxfId="432" priority="6">
      <formula>AND(Q53&lt;TODAY(),Q55="")</formula>
    </cfRule>
  </conditionalFormatting>
  <conditionalFormatting sqref="Q57">
    <cfRule type="expression" dxfId="431" priority="122">
      <formula>AND(Q55=R55,Q55&lt;&gt;"")</formula>
    </cfRule>
  </conditionalFormatting>
  <conditionalFormatting sqref="Q67">
    <cfRule type="expression" dxfId="430" priority="114">
      <formula>AND(O65=Q65,O65&lt;&gt;"")</formula>
    </cfRule>
  </conditionalFormatting>
  <conditionalFormatting sqref="Q5:R5">
    <cfRule type="expression" dxfId="429" priority="105">
      <formula>OR($V$46="F",$V$47="F",$V$48="F",$V$49="F")</formula>
    </cfRule>
  </conditionalFormatting>
  <conditionalFormatting sqref="Q48:R48">
    <cfRule type="expression" dxfId="424" priority="94">
      <formula>OR($V$46="F",$V$47="F",$V$48="F",$V$49="F")</formula>
    </cfRule>
  </conditionalFormatting>
  <conditionalFormatting sqref="Q56:R56">
    <cfRule type="expression" dxfId="423" priority="132">
      <formula>AND(Q55=R55,Q55&lt;&gt;"",R55&lt;&gt;"")</formula>
    </cfRule>
  </conditionalFormatting>
  <conditionalFormatting sqref="R14">
    <cfRule type="expression" dxfId="422" priority="72">
      <formula>AND(Q12&lt;TODAY(),R14="")</formula>
    </cfRule>
  </conditionalFormatting>
  <conditionalFormatting sqref="R19">
    <cfRule type="expression" dxfId="421" priority="61">
      <formula>AND(Q17&lt;TODAY(),R19="")</formula>
    </cfRule>
  </conditionalFormatting>
  <conditionalFormatting sqref="R24">
    <cfRule type="expression" dxfId="420" priority="21">
      <formula>AND(Q22&lt;TODAY(),R24="")</formula>
    </cfRule>
  </conditionalFormatting>
  <conditionalFormatting sqref="R29">
    <cfRule type="expression" dxfId="419" priority="19">
      <formula>AND(Q27&lt;TODAY(),R29="")</formula>
    </cfRule>
  </conditionalFormatting>
  <conditionalFormatting sqref="R34">
    <cfRule type="expression" dxfId="418" priority="17">
      <formula>AND(Q32&lt;TODAY(),R34="")</formula>
    </cfRule>
  </conditionalFormatting>
  <conditionalFormatting sqref="R41">
    <cfRule type="expression" dxfId="417" priority="15">
      <formula>AND(Q39&lt;TODAY(),R41="")</formula>
    </cfRule>
  </conditionalFormatting>
  <conditionalFormatting sqref="R55">
    <cfRule type="expression" dxfId="416" priority="5">
      <formula>AND(Q53&lt;TODAY(),R55="")</formula>
    </cfRule>
  </conditionalFormatting>
  <conditionalFormatting sqref="R57">
    <cfRule type="expression" dxfId="415" priority="123">
      <formula>AND(Q55=R55,Q55&lt;&gt;"")</formula>
    </cfRule>
  </conditionalFormatting>
  <conditionalFormatting sqref="R73">
    <cfRule type="expression" dxfId="414" priority="141">
      <formula>INT(R73)=TODAY()</formula>
    </cfRule>
  </conditionalFormatting>
  <conditionalFormatting sqref="R77">
    <cfRule type="expression" dxfId="413" priority="109">
      <formula>AND(R75=T75,R75&lt;&gt;"")</formula>
    </cfRule>
  </conditionalFormatting>
  <conditionalFormatting sqref="R76:T76">
    <cfRule type="expression" dxfId="412" priority="83">
      <formula>AND(R75=T75,R75&lt;&gt;"",T75&lt;&gt;"")</formula>
    </cfRule>
  </conditionalFormatting>
  <conditionalFormatting sqref="T16">
    <cfRule type="expression" dxfId="411" priority="138">
      <formula>AND(T16=TODAY())</formula>
    </cfRule>
  </conditionalFormatting>
  <conditionalFormatting sqref="T55">
    <cfRule type="expression" dxfId="410" priority="4">
      <formula>AND(T53&lt;TODAY(),T55="")</formula>
    </cfRule>
  </conditionalFormatting>
  <conditionalFormatting sqref="T57">
    <cfRule type="expression" dxfId="409" priority="120">
      <formula>AND(T55=U55,T55&lt;&gt;"")</formula>
    </cfRule>
  </conditionalFormatting>
  <conditionalFormatting sqref="T77">
    <cfRule type="expression" dxfId="408" priority="108">
      <formula>AND(R75=T75,R75&lt;&gt;"")</formula>
    </cfRule>
  </conditionalFormatting>
  <conditionalFormatting sqref="T56:U56">
    <cfRule type="expression" dxfId="407" priority="93">
      <formula>AND(T55=U55,T55&lt;&gt;"",U55&lt;&gt;"")</formula>
    </cfRule>
  </conditionalFormatting>
  <conditionalFormatting sqref="U55">
    <cfRule type="expression" dxfId="406" priority="3">
      <formula>AND(T53&lt;TODAY(),U55="")</formula>
    </cfRule>
  </conditionalFormatting>
  <conditionalFormatting sqref="U57">
    <cfRule type="expression" dxfId="405" priority="121">
      <formula>AND(T55=U55,T55&lt;&gt;"")</formula>
    </cfRule>
  </conditionalFormatting>
  <conditionalFormatting sqref="U63">
    <cfRule type="expression" dxfId="404" priority="142">
      <formula>INT(U63)=TODAY()</formula>
    </cfRule>
  </conditionalFormatting>
  <conditionalFormatting sqref="U67">
    <cfRule type="expression" dxfId="403" priority="113">
      <formula>AND(U65=W65,U65&lt;&gt;"")</formula>
    </cfRule>
  </conditionalFormatting>
  <conditionalFormatting sqref="U66:W66">
    <cfRule type="expression" dxfId="402" priority="84">
      <formula>AND(U65=W65,U65&lt;&gt;"",W65&lt;&gt;"")</formula>
    </cfRule>
  </conditionalFormatting>
  <conditionalFormatting sqref="V53">
    <cfRule type="expression" dxfId="401" priority="216">
      <formula>AND(V53=TODAY())</formula>
    </cfRule>
  </conditionalFormatting>
  <conditionalFormatting sqref="W55">
    <cfRule type="expression" dxfId="400" priority="2">
      <formula>AND(W53&lt;TODAY(),W55="")</formula>
    </cfRule>
  </conditionalFormatting>
  <conditionalFormatting sqref="W57">
    <cfRule type="expression" dxfId="399" priority="118">
      <formula>AND(W55=X55,W55&lt;&gt;"")</formula>
    </cfRule>
  </conditionalFormatting>
  <conditionalFormatting sqref="W67">
    <cfRule type="expression" dxfId="398" priority="112">
      <formula>AND(U65=W65,U65&lt;&gt;"")</formula>
    </cfRule>
  </conditionalFormatting>
  <conditionalFormatting sqref="W56:X56">
    <cfRule type="expression" dxfId="397" priority="92">
      <formula>AND(W55=X55,W55&lt;&gt;"",X55&lt;&gt;"")</formula>
    </cfRule>
  </conditionalFormatting>
  <conditionalFormatting sqref="X55">
    <cfRule type="expression" dxfId="396" priority="1">
      <formula>AND(W53&lt;TODAY(),X55="")</formula>
    </cfRule>
  </conditionalFormatting>
  <conditionalFormatting sqref="X57">
    <cfRule type="expression" dxfId="395" priority="119">
      <formula>AND(W55=X55,W55&lt;&gt;"")</formula>
    </cfRule>
  </conditionalFormatting>
  <dataValidations count="2">
    <dataValidation type="textLength" operator="lessThanOrEqual" allowBlank="1" showInputMessage="1" showErrorMessage="1" sqref="Y48:Y49 V46:V49" xr:uid="{00000000-0002-0000-0000-000000000000}">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xr:uid="{00000000-0002-0000-0000-000001000000}">
      <formula1>0</formula1>
      <formula2>99</formula2>
    </dataValidation>
  </dataValidations>
  <hyperlinks>
    <hyperlink ref="T92" r:id="rId1" display="https://hermann-baum.de/excel/WorldCup2022/de" xr:uid="{00000000-0004-0000-0000-000000000000}"/>
    <hyperlink ref="T92:X92" r:id="rId2" display="https://hermann-baum.de/excel/UEFA_EURO/en/" xr:uid="{00000000-0004-0000-0000-000001000000}"/>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1" id="{9BCA18C3-066B-4BCD-9631-EE0E12FEC124}">
            <xm:f>Distinctness!$D$4&gt;0</xm:f>
            <x14:dxf>
              <font>
                <b val="0"/>
                <i val="0"/>
                <color rgb="FFC02000"/>
              </font>
            </x14:dxf>
          </x14:cfRule>
          <xm:sqref>B7</xm:sqref>
        </x14:conditionalFormatting>
        <x14:conditionalFormatting xmlns:xm="http://schemas.microsoft.com/office/excel/2006/main">
          <x14:cfRule type="expression" priority="222" id="{B068167C-D4DF-4A5F-BE96-F44501714C1A}">
            <xm:f>GrpA!$Y$11&gt;0</xm:f>
            <x14:dxf>
              <font>
                <color rgb="FFC02000"/>
              </font>
            </x14:dxf>
          </x14:cfRule>
          <xm:sqref>B35:C35</xm:sqref>
        </x14:conditionalFormatting>
        <x14:conditionalFormatting xmlns:xm="http://schemas.microsoft.com/office/excel/2006/main">
          <x14:cfRule type="expression" priority="224" id="{0B042E8A-3EE9-4D12-ABDD-D37E99D0A897}">
            <xm:f>GrpA!$Y$11&gt;0</xm:f>
            <x14:dxf>
              <font>
                <color theme="1"/>
              </font>
            </x14:dxf>
          </x14:cfRule>
          <xm:sqref>B36:C36</xm:sqref>
        </x14:conditionalFormatting>
        <x14:conditionalFormatting xmlns:xm="http://schemas.microsoft.com/office/excel/2006/main">
          <x14:cfRule type="expression" priority="223" id="{687BE352-A9EE-4550-A551-BA5D317C92B6}">
            <xm:f>GrpA!$Y$12&gt;0</xm:f>
            <x14:dxf>
              <font>
                <color rgb="FFC02000"/>
              </font>
            </x14:dxf>
          </x14:cfRule>
          <xm:sqref>B42:C42</xm:sqref>
        </x14:conditionalFormatting>
        <x14:conditionalFormatting xmlns:xm="http://schemas.microsoft.com/office/excel/2006/main">
          <x14:cfRule type="expression" priority="225" id="{14926DA8-C738-47D8-963E-9CC173A486A5}">
            <xm:f>GrpA!$Y$12&gt;0</xm:f>
            <x14:dxf>
              <font>
                <color theme="1"/>
              </font>
            </x14:dxf>
          </x14:cfRule>
          <xm:sqref>B43:C43</xm:sqref>
        </x14:conditionalFormatting>
        <x14:conditionalFormatting xmlns:xm="http://schemas.microsoft.com/office/excel/2006/main">
          <x14:cfRule type="expression" priority="226" id="{CB0ED77D-06FB-4789-AC9E-04C26061CEDF}">
            <xm:f>GrpB!$Y$11&gt;0</xm:f>
            <x14:dxf>
              <font>
                <color rgb="FFC02000"/>
              </font>
            </x14:dxf>
          </x14:cfRule>
          <xm:sqref>E35:F35</xm:sqref>
        </x14:conditionalFormatting>
        <x14:conditionalFormatting xmlns:xm="http://schemas.microsoft.com/office/excel/2006/main">
          <x14:cfRule type="expression" priority="228" id="{42525D2F-9CE6-4043-800D-B21A022D15C4}">
            <xm:f>GrpB!$Y$11&gt;0</xm:f>
            <x14:dxf>
              <font>
                <color theme="1"/>
              </font>
            </x14:dxf>
          </x14:cfRule>
          <xm:sqref>E36:F36</xm:sqref>
        </x14:conditionalFormatting>
        <x14:conditionalFormatting xmlns:xm="http://schemas.microsoft.com/office/excel/2006/main">
          <x14:cfRule type="expression" priority="227" id="{ECA10199-579F-4C41-B953-D9B103C098AD}">
            <xm:f>GrpB!$Y$12&gt;0</xm:f>
            <x14:dxf>
              <font>
                <color rgb="FFC02000"/>
              </font>
            </x14:dxf>
          </x14:cfRule>
          <xm:sqref>E42:F42</xm:sqref>
        </x14:conditionalFormatting>
        <x14:conditionalFormatting xmlns:xm="http://schemas.microsoft.com/office/excel/2006/main">
          <x14:cfRule type="expression" priority="229" id="{D289B60E-A1E5-4814-B4C1-B2BDCC35A07C}">
            <xm:f>GrpB!$Y$12&gt;0</xm:f>
            <x14:dxf>
              <font>
                <color theme="1"/>
              </font>
            </x14:dxf>
          </x14:cfRule>
          <xm:sqref>E43:F43</xm:sqref>
        </x14:conditionalFormatting>
        <x14:conditionalFormatting xmlns:xm="http://schemas.microsoft.com/office/excel/2006/main">
          <x14:cfRule type="expression" priority="230" id="{2BFEFEA5-7F85-4EF4-9176-858E5D6EA8D0}">
            <xm:f>GrpC!$Y$11&gt;0</xm:f>
            <x14:dxf>
              <font>
                <color rgb="FFC02000"/>
              </font>
            </x14:dxf>
          </x14:cfRule>
          <xm:sqref>H35:I35</xm:sqref>
        </x14:conditionalFormatting>
        <x14:conditionalFormatting xmlns:xm="http://schemas.microsoft.com/office/excel/2006/main">
          <x14:cfRule type="expression" priority="232" id="{88B498AC-9603-4578-9425-8F8783F689A3}">
            <xm:f>GrpC!$Y$11&gt;0</xm:f>
            <x14:dxf>
              <font>
                <color theme="1"/>
              </font>
            </x14:dxf>
          </x14:cfRule>
          <xm:sqref>H36:I36</xm:sqref>
        </x14:conditionalFormatting>
        <x14:conditionalFormatting xmlns:xm="http://schemas.microsoft.com/office/excel/2006/main">
          <x14:cfRule type="expression" priority="231" id="{5D7D0ED5-139E-40ED-AD4B-4DC579EAF268}">
            <xm:f>GrpC!$Y$12&gt;0</xm:f>
            <x14:dxf>
              <font>
                <color rgb="FFC02000"/>
              </font>
            </x14:dxf>
          </x14:cfRule>
          <xm:sqref>H42:I42</xm:sqref>
        </x14:conditionalFormatting>
        <x14:conditionalFormatting xmlns:xm="http://schemas.microsoft.com/office/excel/2006/main">
          <x14:cfRule type="expression" priority="233" id="{164BABCA-1835-4552-90B9-C16244DE5E37}">
            <xm:f>GrpC!$Y$12&gt;0</xm:f>
            <x14:dxf>
              <font>
                <color theme="1"/>
              </font>
            </x14:dxf>
          </x14:cfRule>
          <xm:sqref>H43:I43</xm:sqref>
        </x14:conditionalFormatting>
        <x14:conditionalFormatting xmlns:xm="http://schemas.microsoft.com/office/excel/2006/main">
          <x14:cfRule type="expression" priority="234" id="{43B808C0-BA3E-4156-B044-3654FDB7A590}">
            <xm:f>GrpD!$Y$11&gt;0</xm:f>
            <x14:dxf>
              <font>
                <color rgb="FFC02000"/>
              </font>
            </x14:dxf>
          </x14:cfRule>
          <xm:sqref>K35:L35</xm:sqref>
        </x14:conditionalFormatting>
        <x14:conditionalFormatting xmlns:xm="http://schemas.microsoft.com/office/excel/2006/main">
          <x14:cfRule type="expression" priority="236" id="{C26EC0FF-B0A2-42E2-85F2-EFE56A794175}">
            <xm:f>GrpD!$Y$11&gt;0</xm:f>
            <x14:dxf>
              <font>
                <color theme="1"/>
              </font>
            </x14:dxf>
          </x14:cfRule>
          <xm:sqref>K36:L36</xm:sqref>
        </x14:conditionalFormatting>
        <x14:conditionalFormatting xmlns:xm="http://schemas.microsoft.com/office/excel/2006/main">
          <x14:cfRule type="expression" priority="235" id="{CB7C6351-CBEF-4F06-B1C3-5FBA7A5D491B}">
            <xm:f>GrpD!$Y$12&gt;0</xm:f>
            <x14:dxf>
              <font>
                <color rgb="FFC02000"/>
              </font>
            </x14:dxf>
          </x14:cfRule>
          <xm:sqref>K42:L42</xm:sqref>
        </x14:conditionalFormatting>
        <x14:conditionalFormatting xmlns:xm="http://schemas.microsoft.com/office/excel/2006/main">
          <x14:cfRule type="expression" priority="237" id="{12F3E9F9-2281-4599-8D20-5D896ADCD69A}">
            <xm:f>GrpD!$Y$12&gt;0</xm:f>
            <x14:dxf>
              <font>
                <color theme="1"/>
              </font>
            </x14:dxf>
          </x14:cfRule>
          <xm:sqref>K43:L43</xm:sqref>
        </x14:conditionalFormatting>
        <x14:conditionalFormatting xmlns:xm="http://schemas.microsoft.com/office/excel/2006/main">
          <x14:cfRule type="expression" priority="238" id="{46347EF5-CBDF-4C69-AC4D-FBA8C69266A1}">
            <xm:f>GrpE!$Y$11&gt;0</xm:f>
            <x14:dxf>
              <font>
                <color rgb="FFC02000"/>
              </font>
            </x14:dxf>
          </x14:cfRule>
          <xm:sqref>N35:O35</xm:sqref>
        </x14:conditionalFormatting>
        <x14:conditionalFormatting xmlns:xm="http://schemas.microsoft.com/office/excel/2006/main">
          <x14:cfRule type="expression" priority="240" id="{925655BB-B631-43A8-B9C5-C6AD7F85684F}">
            <xm:f>GrpE!$Y$11&gt;0</xm:f>
            <x14:dxf>
              <font>
                <color theme="1"/>
              </font>
            </x14:dxf>
          </x14:cfRule>
          <xm:sqref>N36:O36</xm:sqref>
        </x14:conditionalFormatting>
        <x14:conditionalFormatting xmlns:xm="http://schemas.microsoft.com/office/excel/2006/main">
          <x14:cfRule type="expression" priority="239" id="{00640CD2-5441-4B06-B374-1F32EBFBEB70}">
            <xm:f>GrpE!$Y$12&gt;0</xm:f>
            <x14:dxf>
              <font>
                <color rgb="FFC02000"/>
              </font>
            </x14:dxf>
          </x14:cfRule>
          <xm:sqref>N42:O42</xm:sqref>
        </x14:conditionalFormatting>
        <x14:conditionalFormatting xmlns:xm="http://schemas.microsoft.com/office/excel/2006/main">
          <x14:cfRule type="expression" priority="241" id="{94F1C8F0-37F9-417A-92E5-7C84DC386DFE}">
            <xm:f>GrpE!$Y$12&gt;0</xm:f>
            <x14:dxf>
              <font>
                <color theme="1"/>
              </font>
            </x14:dxf>
          </x14:cfRule>
          <xm:sqref>N43:O43</xm:sqref>
        </x14:conditionalFormatting>
        <x14:conditionalFormatting xmlns:xm="http://schemas.microsoft.com/office/excel/2006/main">
          <x14:cfRule type="expression" priority="242" id="{B111DCCF-CA38-4615-B56D-3E911017908C}">
            <xm:f>GrpF!$Y$11&gt;0</xm:f>
            <x14:dxf>
              <font>
                <color rgb="FFC02000"/>
              </font>
            </x14:dxf>
          </x14:cfRule>
          <xm:sqref>Q35:R35</xm:sqref>
        </x14:conditionalFormatting>
        <x14:conditionalFormatting xmlns:xm="http://schemas.microsoft.com/office/excel/2006/main">
          <x14:cfRule type="expression" priority="244" id="{9C39EC8B-89BF-450E-B504-765CAFC0E444}">
            <xm:f>GrpF!$Y$11&gt;0</xm:f>
            <x14:dxf>
              <font>
                <color theme="1"/>
              </font>
            </x14:dxf>
          </x14:cfRule>
          <xm:sqref>Q36:R36</xm:sqref>
        </x14:conditionalFormatting>
        <x14:conditionalFormatting xmlns:xm="http://schemas.microsoft.com/office/excel/2006/main">
          <x14:cfRule type="expression" priority="243" id="{FEC72F4B-4479-46FA-AC82-9D25C2674526}">
            <xm:f>GrpF!$Y$12&gt;0</xm:f>
            <x14:dxf>
              <font>
                <color rgb="FFC02000"/>
              </font>
            </x14:dxf>
          </x14:cfRule>
          <xm:sqref>Q42:R42</xm:sqref>
        </x14:conditionalFormatting>
        <x14:conditionalFormatting xmlns:xm="http://schemas.microsoft.com/office/excel/2006/main">
          <x14:cfRule type="expression" priority="245" id="{C45CDFFA-F5F3-41C8-B860-6526D4917111}">
            <xm:f>GrpF!$Y$12&gt;0</xm:f>
            <x14:dxf>
              <font>
                <color theme="1"/>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BFE6E-605F-4D46-A415-A3FEB1AC0F0C}">
  <dimension ref="A1:B9"/>
  <sheetViews>
    <sheetView tabSelected="1" workbookViewId="0">
      <selection activeCell="B25" sqref="B25"/>
    </sheetView>
  </sheetViews>
  <sheetFormatPr defaultRowHeight="15"/>
  <cols>
    <col min="1" max="1" width="78.42578125" customWidth="1"/>
    <col min="2" max="2" width="61.5703125" customWidth="1"/>
  </cols>
  <sheetData>
    <row r="1" spans="1:2">
      <c r="A1" s="703" t="s">
        <v>1783</v>
      </c>
      <c r="B1" s="704" t="s">
        <v>1784</v>
      </c>
    </row>
    <row r="2" spans="1:2">
      <c r="A2" s="705" t="s">
        <v>1785</v>
      </c>
      <c r="B2" s="706" t="s">
        <v>1793</v>
      </c>
    </row>
    <row r="3" spans="1:2">
      <c r="A3" s="706" t="s">
        <v>1786</v>
      </c>
      <c r="B3" s="705" t="s">
        <v>1794</v>
      </c>
    </row>
    <row r="4" spans="1:2">
      <c r="A4" s="705" t="s">
        <v>1787</v>
      </c>
      <c r="B4" s="706" t="s">
        <v>1795</v>
      </c>
    </row>
    <row r="5" spans="1:2">
      <c r="A5" s="706" t="s">
        <v>1788</v>
      </c>
      <c r="B5" s="705" t="s">
        <v>1800</v>
      </c>
    </row>
    <row r="6" spans="1:2">
      <c r="A6" s="705" t="s">
        <v>1789</v>
      </c>
      <c r="B6" s="706" t="s">
        <v>1796</v>
      </c>
    </row>
    <row r="7" spans="1:2">
      <c r="A7" s="706" t="s">
        <v>1790</v>
      </c>
      <c r="B7" s="705" t="s">
        <v>1797</v>
      </c>
    </row>
    <row r="8" spans="1:2">
      <c r="A8" s="705" t="s">
        <v>1791</v>
      </c>
      <c r="B8" s="706" t="s">
        <v>1798</v>
      </c>
    </row>
    <row r="9" spans="1:2">
      <c r="A9" s="706" t="s">
        <v>1792</v>
      </c>
      <c r="B9" s="705" t="s">
        <v>1799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Z109"/>
  <sheetViews>
    <sheetView showGridLines="0" showRowColHeaders="0" view="pageLayout" topLeftCell="A16" zoomScale="75" zoomScaleSheetLayoutView="85" zoomScalePageLayoutView="75" workbookViewId="0"/>
  </sheetViews>
  <sheetFormatPr defaultColWidth="11.42578125" defaultRowHeight="15"/>
  <cols>
    <col min="1" max="1" width="5.140625" customWidth="1"/>
    <col min="2" max="3" width="13.140625" customWidth="1"/>
    <col min="4" max="4" width="5.7109375" customWidth="1"/>
    <col min="5" max="6" width="13.140625" customWidth="1"/>
    <col min="7" max="7" width="5.7109375" customWidth="1"/>
    <col min="8" max="9" width="13.140625" customWidth="1"/>
    <col min="10" max="10" width="5.7109375" customWidth="1"/>
    <col min="11" max="12" width="13.140625" customWidth="1"/>
    <col min="13" max="13" width="5.7109375" customWidth="1"/>
    <col min="14" max="15" width="13.140625" customWidth="1"/>
    <col min="16" max="16" width="5.7109375" customWidth="1"/>
    <col min="17" max="18" width="13.140625" customWidth="1"/>
    <col min="19" max="19" width="5.7109375" customWidth="1"/>
    <col min="20" max="21" width="13.140625" customWidth="1"/>
    <col min="22" max="22" width="5.7109375" customWidth="1"/>
    <col min="23" max="24" width="13.140625" customWidth="1"/>
    <col min="25" max="25" width="5.7109375" customWidth="1"/>
    <col min="26" max="26" width="3" customWidth="1"/>
  </cols>
  <sheetData>
    <row r="1" spans="1:26" ht="55.5">
      <c r="B1" s="710"/>
      <c r="C1" s="710"/>
      <c r="D1" s="77"/>
      <c r="E1" s="711" t="str">
        <f>EURO!E1</f>
        <v>European Championship 2024</v>
      </c>
      <c r="F1" s="711"/>
      <c r="G1" s="711"/>
      <c r="H1" s="711"/>
      <c r="I1" s="711"/>
      <c r="J1" s="711"/>
      <c r="K1" s="711"/>
      <c r="L1" s="711"/>
      <c r="M1" s="711"/>
      <c r="N1" s="711"/>
      <c r="O1" s="711"/>
      <c r="P1" s="711"/>
      <c r="Q1" s="711"/>
      <c r="R1" s="711"/>
      <c r="S1" s="711"/>
      <c r="T1" s="711"/>
      <c r="U1" s="711"/>
      <c r="V1" s="77"/>
      <c r="W1" s="77"/>
      <c r="X1" s="546" t="str">
        <f>EURO!X1</f>
        <v>hb/vers. 1.8.4
2024-05-21</v>
      </c>
      <c r="Y1" s="23"/>
    </row>
    <row r="2" spans="1:26" ht="19.5" customHeight="1">
      <c r="B2" s="20" t="str">
        <f t="array" ref="B2:R6">IF(EURO!B2:R6="","",EURO!B2:R6)</f>
        <v/>
      </c>
      <c r="C2" s="79" t="str">
        <v xml:space="preserve">  Pts      Goals</v>
      </c>
      <c r="D2" s="18" t="str">
        <v/>
      </c>
      <c r="E2" s="20" t="str">
        <v/>
      </c>
      <c r="F2" s="79" t="str">
        <v xml:space="preserve">  Pts      Goals</v>
      </c>
      <c r="G2" s="18" t="str">
        <v/>
      </c>
      <c r="H2" s="20" t="str">
        <v/>
      </c>
      <c r="I2" s="79" t="str">
        <v xml:space="preserve">  Pts      Goals</v>
      </c>
      <c r="J2" s="18" t="str">
        <v/>
      </c>
      <c r="K2" s="21" t="str">
        <v/>
      </c>
      <c r="L2" s="79" t="str">
        <v xml:space="preserve">  Pts      Goals</v>
      </c>
      <c r="M2" s="18" t="str">
        <v/>
      </c>
      <c r="N2" s="20" t="str">
        <v/>
      </c>
      <c r="O2" s="79" t="str">
        <v xml:space="preserve">  Pts      Goals</v>
      </c>
      <c r="P2" s="18" t="str">
        <v/>
      </c>
      <c r="Q2" s="20" t="str">
        <v/>
      </c>
      <c r="R2" s="79" t="str">
        <v xml:space="preserve">  Pts      Goals</v>
      </c>
      <c r="S2" s="18"/>
      <c r="T2" s="304"/>
      <c r="U2" s="303"/>
      <c r="V2" s="303"/>
      <c r="W2" s="303"/>
      <c r="X2" s="303"/>
    </row>
    <row r="3" spans="1:26">
      <c r="A3" s="4"/>
      <c r="B3" s="418" t="str">
        <f ca="1"/>
        <v>Germany</v>
      </c>
      <c r="C3" s="419" t="str">
        <f ca="1"/>
        <v xml:space="preserve">   9        7 - 0</v>
      </c>
      <c r="D3" s="95" t="str">
        <v/>
      </c>
      <c r="E3" s="418" t="str">
        <f ca="1"/>
        <v>Spain</v>
      </c>
      <c r="F3" s="419" t="str">
        <f ca="1"/>
        <v xml:space="preserve">   9        10 - 3</v>
      </c>
      <c r="G3" s="95" t="str">
        <v/>
      </c>
      <c r="H3" s="418" t="str">
        <f ca="1"/>
        <v>England</v>
      </c>
      <c r="I3" s="419" t="str">
        <f ca="1"/>
        <v xml:space="preserve">   7        7 - 3</v>
      </c>
      <c r="J3" s="4" t="str">
        <v/>
      </c>
      <c r="K3" s="418" t="str">
        <f ca="1"/>
        <v>France</v>
      </c>
      <c r="L3" s="419" t="str">
        <f ca="1"/>
        <v xml:space="preserve">   7        6 - 3</v>
      </c>
      <c r="M3" s="4" t="str">
        <v/>
      </c>
      <c r="N3" s="418" t="str">
        <f ca="1"/>
        <v>Belgium</v>
      </c>
      <c r="O3" s="419" t="str">
        <f ca="1"/>
        <v xml:space="preserve">   9        7 - 1</v>
      </c>
      <c r="P3" s="95" t="str">
        <v/>
      </c>
      <c r="Q3" s="418" t="str">
        <f ca="1"/>
        <v>Portugal</v>
      </c>
      <c r="R3" s="419" t="str">
        <f ca="1"/>
        <v xml:space="preserve">   9        8 - 2</v>
      </c>
      <c r="S3" s="4"/>
      <c r="T3" s="303"/>
      <c r="U3" s="303"/>
      <c r="V3" s="303"/>
      <c r="W3" s="303"/>
      <c r="X3" s="303"/>
      <c r="Y3" s="4"/>
    </row>
    <row r="4" spans="1:26">
      <c r="A4" s="4"/>
      <c r="B4" s="413" t="str">
        <f ca="1"/>
        <v>Hungary</v>
      </c>
      <c r="C4" s="420" t="str">
        <f ca="1"/>
        <v xml:space="preserve">   4        1 - 3</v>
      </c>
      <c r="D4" s="95" t="str">
        <v/>
      </c>
      <c r="E4" s="413" t="str">
        <f ca="1"/>
        <v>Croatia</v>
      </c>
      <c r="F4" s="420" t="str">
        <f ca="1"/>
        <v xml:space="preserve">   6        6 - 4</v>
      </c>
      <c r="G4" s="95" t="str">
        <v/>
      </c>
      <c r="H4" s="413" t="str">
        <f ca="1"/>
        <v>Denmark</v>
      </c>
      <c r="I4" s="420" t="str">
        <f ca="1"/>
        <v xml:space="preserve">   6        3 - 2</v>
      </c>
      <c r="J4" s="4" t="str">
        <v/>
      </c>
      <c r="K4" s="413" t="str">
        <f ca="1"/>
        <v>Netherlands</v>
      </c>
      <c r="L4" s="420" t="str">
        <f ca="1"/>
        <v xml:space="preserve">   5        4 - 2</v>
      </c>
      <c r="M4" s="4" t="str">
        <v/>
      </c>
      <c r="N4" s="413" t="str">
        <f ca="1"/>
        <v>Ukraine</v>
      </c>
      <c r="O4" s="420" t="str">
        <f ca="1"/>
        <v xml:space="preserve">   4        2 - 3</v>
      </c>
      <c r="P4" s="95" t="str">
        <v/>
      </c>
      <c r="Q4" s="413" t="str">
        <f ca="1"/>
        <v>Czechia</v>
      </c>
      <c r="R4" s="420" t="str">
        <f ca="1"/>
        <v xml:space="preserve">   4        2 - 4</v>
      </c>
      <c r="S4" s="4"/>
      <c r="T4" s="303"/>
      <c r="U4" s="303"/>
      <c r="V4" s="303"/>
      <c r="W4" s="303"/>
      <c r="X4" s="303"/>
      <c r="Y4" s="4"/>
    </row>
    <row r="5" spans="1:26">
      <c r="A5" s="4"/>
      <c r="B5" s="415" t="str">
        <f ca="1"/>
        <v>Scotland</v>
      </c>
      <c r="C5" s="416" t="str">
        <f ca="1"/>
        <v xml:space="preserve">   3        2 - 4</v>
      </c>
      <c r="D5" s="95" t="str">
        <v/>
      </c>
      <c r="E5" s="415" t="str">
        <f ca="1"/>
        <v>Italy</v>
      </c>
      <c r="F5" s="416" t="str">
        <f ca="1"/>
        <v xml:space="preserve">   3        6 - 5</v>
      </c>
      <c r="G5" s="95" t="str">
        <v/>
      </c>
      <c r="H5" s="415" t="str">
        <f ca="1"/>
        <v>Serbia</v>
      </c>
      <c r="I5" s="416" t="str">
        <f ca="1"/>
        <v xml:space="preserve">   2        3 - 4</v>
      </c>
      <c r="J5" s="4" t="str">
        <v/>
      </c>
      <c r="K5" s="415" t="str">
        <f ca="1"/>
        <v>Austria</v>
      </c>
      <c r="L5" s="416" t="str">
        <f ca="1"/>
        <v xml:space="preserve">   3        3 - 6</v>
      </c>
      <c r="M5" s="4" t="str">
        <v/>
      </c>
      <c r="N5" s="415" t="str">
        <f ca="1"/>
        <v>Romania</v>
      </c>
      <c r="O5" s="416" t="str">
        <f ca="1"/>
        <v xml:space="preserve">   3        1 - 3</v>
      </c>
      <c r="P5" s="95" t="str">
        <v/>
      </c>
      <c r="Q5" s="415" t="str">
        <f ca="1"/>
        <v>Türkiye</v>
      </c>
      <c r="R5" s="416" t="str">
        <f ca="1"/>
        <v xml:space="preserve">   2        1 - 3</v>
      </c>
      <c r="S5" s="4"/>
      <c r="T5" s="303"/>
      <c r="U5" s="303"/>
      <c r="V5" s="303"/>
      <c r="W5" s="303"/>
      <c r="X5" s="303"/>
      <c r="Y5" s="4"/>
    </row>
    <row r="6" spans="1:26">
      <c r="A6" s="80"/>
      <c r="B6" s="414" t="str">
        <f ca="1"/>
        <v>Switzerland</v>
      </c>
      <c r="C6" s="417" t="str">
        <f ca="1"/>
        <v xml:space="preserve">   1        1 - 4</v>
      </c>
      <c r="D6" s="96" t="str">
        <v/>
      </c>
      <c r="E6" s="414" t="str">
        <f ca="1"/>
        <v>Albania</v>
      </c>
      <c r="F6" s="417" t="str">
        <f ca="1"/>
        <v xml:space="preserve">   0        0 - 10</v>
      </c>
      <c r="G6" s="96" t="str">
        <v/>
      </c>
      <c r="H6" s="414" t="str">
        <f ca="1"/>
        <v>Slovenia</v>
      </c>
      <c r="I6" s="417" t="str">
        <f ca="1"/>
        <v xml:space="preserve">   1        2 - 6</v>
      </c>
      <c r="J6" s="80" t="str">
        <v/>
      </c>
      <c r="K6" s="414" t="str">
        <f ca="1"/>
        <v>Poland</v>
      </c>
      <c r="L6" s="417" t="str">
        <f ca="1"/>
        <v xml:space="preserve">   1        3 - 5</v>
      </c>
      <c r="M6" s="80" t="str">
        <v/>
      </c>
      <c r="N6" s="414" t="str">
        <f ca="1"/>
        <v>Slovakia</v>
      </c>
      <c r="O6" s="417" t="str">
        <f ca="1"/>
        <v xml:space="preserve">   1        0 - 3</v>
      </c>
      <c r="P6" s="96" t="str">
        <v/>
      </c>
      <c r="Q6" s="414" t="str">
        <f ca="1"/>
        <v>Georgia</v>
      </c>
      <c r="R6" s="417" t="str">
        <f ca="1"/>
        <v xml:space="preserve">   1        0 - 2</v>
      </c>
      <c r="S6" s="80"/>
      <c r="T6" s="303"/>
      <c r="U6" s="303"/>
      <c r="V6" s="303"/>
      <c r="W6" s="303"/>
      <c r="X6" s="303"/>
      <c r="Y6" s="80"/>
      <c r="Z6" s="81"/>
    </row>
    <row r="7" spans="1:26" ht="10.5" customHeight="1">
      <c r="A7" s="4"/>
      <c r="B7" s="712"/>
      <c r="C7" s="712"/>
      <c r="D7" s="712"/>
      <c r="E7" s="712"/>
      <c r="F7" s="712"/>
      <c r="G7" s="712"/>
      <c r="H7" s="712"/>
      <c r="I7" s="712"/>
      <c r="J7" s="712"/>
      <c r="K7" s="712"/>
      <c r="L7" s="712"/>
      <c r="M7" s="712"/>
      <c r="N7" s="712"/>
      <c r="O7" s="712"/>
      <c r="P7" s="712"/>
      <c r="Q7" s="712"/>
      <c r="R7" s="712"/>
      <c r="S7" s="229"/>
      <c r="T7" s="229"/>
      <c r="U7" s="229"/>
      <c r="V7" s="229"/>
      <c r="W7" s="229"/>
      <c r="X7" s="229"/>
      <c r="Y7" s="4"/>
    </row>
    <row r="8" spans="1:26" ht="12" customHeight="1">
      <c r="B8" s="713"/>
      <c r="C8" s="713"/>
      <c r="D8" s="120"/>
      <c r="E8" s="713"/>
      <c r="F8" s="713"/>
      <c r="G8" s="120"/>
      <c r="H8" s="713"/>
      <c r="I8" s="713"/>
      <c r="J8" s="120"/>
      <c r="K8" s="713"/>
      <c r="L8" s="713"/>
      <c r="M8" s="19"/>
      <c r="N8" s="713"/>
      <c r="O8" s="713"/>
      <c r="P8" s="120"/>
      <c r="Q8" s="713"/>
      <c r="R8" s="713"/>
      <c r="S8" s="121"/>
      <c r="T8" s="707"/>
      <c r="U8" s="707"/>
      <c r="V8" s="120"/>
      <c r="W8" s="707"/>
      <c r="X8" s="707"/>
    </row>
    <row r="9" spans="1:26" ht="21">
      <c r="B9" s="708" t="str">
        <f>EURO!B9</f>
        <v>Group A</v>
      </c>
      <c r="C9" s="709"/>
      <c r="D9" s="5"/>
      <c r="E9" s="708" t="str">
        <f>EURO!E9</f>
        <v>Group B</v>
      </c>
      <c r="F9" s="709"/>
      <c r="H9" s="708" t="str">
        <f>EURO!H9</f>
        <v>Group C</v>
      </c>
      <c r="I9" s="709"/>
      <c r="K9" s="708" t="str">
        <f>EURO!K9</f>
        <v>Group D</v>
      </c>
      <c r="L9" s="709"/>
      <c r="N9" s="708" t="str">
        <f>EURO!N9</f>
        <v>Group E</v>
      </c>
      <c r="O9" s="709"/>
      <c r="Q9" s="708" t="str">
        <f>EURO!Q9</f>
        <v>Group F</v>
      </c>
      <c r="R9" s="709"/>
      <c r="T9" s="305"/>
      <c r="U9" s="302"/>
      <c r="V9" s="302"/>
      <c r="W9" s="302"/>
      <c r="X9" s="302"/>
    </row>
    <row r="10" spans="1:26" ht="15.75" customHeight="1" thickBot="1">
      <c r="B10" s="52"/>
      <c r="C10" s="52"/>
      <c r="D10" s="5"/>
      <c r="E10" s="52"/>
      <c r="F10" s="52"/>
      <c r="H10" s="52"/>
      <c r="I10" s="52"/>
      <c r="K10" s="52"/>
      <c r="L10" s="52"/>
      <c r="N10" s="52"/>
      <c r="O10" s="52"/>
      <c r="Q10" s="52"/>
      <c r="R10" s="52"/>
      <c r="T10" s="52"/>
      <c r="U10" s="52"/>
      <c r="W10" s="52"/>
      <c r="X10" s="52"/>
    </row>
    <row r="11" spans="1:26">
      <c r="A11" s="111">
        <f>EURO!A11</f>
        <v>1</v>
      </c>
      <c r="B11" s="722" t="str">
        <f>EURO!B11</f>
        <v>Munich</v>
      </c>
      <c r="C11" s="723"/>
      <c r="D11" s="111">
        <f>EURO!D11</f>
        <v>3</v>
      </c>
      <c r="E11" s="722" t="str">
        <f>EURO!E11</f>
        <v>Berlin</v>
      </c>
      <c r="F11" s="723"/>
      <c r="G11" s="111">
        <f>EURO!G11</f>
        <v>6</v>
      </c>
      <c r="H11" s="722" t="str">
        <f>EURO!H11</f>
        <v>Stuttgart</v>
      </c>
      <c r="I11" s="723"/>
      <c r="J11" s="111">
        <f>EURO!J11</f>
        <v>7</v>
      </c>
      <c r="K11" s="722" t="str">
        <f>EURO!K11</f>
        <v>Hamburg</v>
      </c>
      <c r="L11" s="723"/>
      <c r="M11" s="111">
        <f>EURO!M11</f>
        <v>10</v>
      </c>
      <c r="N11" s="722" t="str">
        <f>EURO!N11</f>
        <v>Munich</v>
      </c>
      <c r="O11" s="723"/>
      <c r="P11" s="111">
        <f>EURO!P11</f>
        <v>11</v>
      </c>
      <c r="Q11" s="722" t="str">
        <f>EURO!Q11</f>
        <v>Dortmund</v>
      </c>
      <c r="R11" s="723"/>
      <c r="S11" s="111"/>
      <c r="T11" s="714" t="str">
        <f>EURO!T11</f>
        <v>Qualification for the Round of 16</v>
      </c>
      <c r="U11" s="715"/>
      <c r="V11" s="715"/>
      <c r="W11" s="715"/>
      <c r="X11" s="716"/>
    </row>
    <row r="12" spans="1:26">
      <c r="B12" s="720">
        <f>EURO!B12</f>
        <v>45457.875</v>
      </c>
      <c r="C12" s="721"/>
      <c r="E12" s="720">
        <f>EURO!E12</f>
        <v>45458.75</v>
      </c>
      <c r="F12" s="721"/>
      <c r="H12" s="720">
        <f>EURO!H12</f>
        <v>45459.75</v>
      </c>
      <c r="I12" s="721"/>
      <c r="K12" s="720">
        <f>EURO!K12</f>
        <v>45459.625</v>
      </c>
      <c r="L12" s="721"/>
      <c r="N12" s="720">
        <f>EURO!N12</f>
        <v>45460.625</v>
      </c>
      <c r="O12" s="721"/>
      <c r="Q12" s="720">
        <f>EURO!Q12</f>
        <v>45461.75</v>
      </c>
      <c r="R12" s="721"/>
      <c r="T12" s="717"/>
      <c r="U12" s="718"/>
      <c r="V12" s="718"/>
      <c r="W12" s="718"/>
      <c r="X12" s="719"/>
    </row>
    <row r="13" spans="1:26">
      <c r="B13" s="53" t="str">
        <f t="array" ref="B13:R14">IF(EURO!B13:R14="","",EURO!B13:R14)</f>
        <v>Germany</v>
      </c>
      <c r="C13" s="54" t="str">
        <v>Scotland</v>
      </c>
      <c r="D13" t="str">
        <v/>
      </c>
      <c r="E13" s="53" t="str">
        <v>Spain</v>
      </c>
      <c r="F13" s="54" t="str">
        <v>Croatia</v>
      </c>
      <c r="G13" t="str">
        <v/>
      </c>
      <c r="H13" s="53" t="str">
        <v>Slovenia</v>
      </c>
      <c r="I13" s="54" t="str">
        <v>Denmark</v>
      </c>
      <c r="J13" t="str">
        <v/>
      </c>
      <c r="K13" s="53" t="str">
        <v>Poland</v>
      </c>
      <c r="L13" s="54" t="str">
        <v>Netherlands</v>
      </c>
      <c r="M13" t="str">
        <v/>
      </c>
      <c r="N13" s="53" t="str">
        <v>Romania</v>
      </c>
      <c r="O13" s="54" t="str">
        <v>Ukraine</v>
      </c>
      <c r="P13" t="str">
        <v/>
      </c>
      <c r="Q13" s="53" t="str">
        <v>Türkiye</v>
      </c>
      <c r="R13" s="54" t="str">
        <v>Georgia</v>
      </c>
      <c r="T13" s="369"/>
      <c r="U13" s="213"/>
      <c r="V13" s="213"/>
      <c r="W13" s="213"/>
      <c r="X13" s="370"/>
    </row>
    <row r="14" spans="1:26" ht="15.75" thickBot="1">
      <c r="B14" s="632">
        <v>2</v>
      </c>
      <c r="C14" s="633">
        <v>0</v>
      </c>
      <c r="D14" t="str">
        <v/>
      </c>
      <c r="E14" s="632">
        <v>3</v>
      </c>
      <c r="F14" s="633">
        <v>2</v>
      </c>
      <c r="G14" t="str">
        <v/>
      </c>
      <c r="H14" s="632">
        <v>0</v>
      </c>
      <c r="I14" s="633">
        <v>2</v>
      </c>
      <c r="J14" t="str">
        <v/>
      </c>
      <c r="K14" s="632">
        <v>1</v>
      </c>
      <c r="L14" s="633">
        <v>1</v>
      </c>
      <c r="M14" t="str">
        <v/>
      </c>
      <c r="N14" s="632">
        <v>0</v>
      </c>
      <c r="O14" s="633">
        <v>1</v>
      </c>
      <c r="P14" t="str">
        <v/>
      </c>
      <c r="Q14" s="632">
        <v>0</v>
      </c>
      <c r="R14" s="633">
        <v>0</v>
      </c>
      <c r="T14" s="369"/>
      <c r="U14" s="647"/>
      <c r="V14" s="647"/>
      <c r="W14" s="647"/>
      <c r="X14" s="648"/>
    </row>
    <row r="15" spans="1:26" ht="27.95" customHeight="1" thickBot="1">
      <c r="B15" s="22"/>
      <c r="C15" s="22"/>
      <c r="E15" s="22"/>
      <c r="F15" s="22"/>
      <c r="H15" s="22"/>
      <c r="I15" s="22"/>
      <c r="K15" s="22"/>
      <c r="L15" s="22"/>
      <c r="N15" s="22"/>
      <c r="O15" s="22"/>
      <c r="Q15" s="22"/>
      <c r="R15" s="22"/>
      <c r="T15" s="649" t="str">
        <f>EURO!T14</f>
        <v>Criteria for placement within the groups:</v>
      </c>
      <c r="U15" s="647"/>
      <c r="V15" s="647"/>
      <c r="W15" s="647"/>
      <c r="X15" s="648"/>
    </row>
    <row r="16" spans="1:26">
      <c r="A16" s="111">
        <f>EURO!A16</f>
        <v>2</v>
      </c>
      <c r="B16" s="722" t="str">
        <f>EURO!B16</f>
        <v>Cologne</v>
      </c>
      <c r="C16" s="723"/>
      <c r="D16" s="111">
        <f>EURO!D16</f>
        <v>4</v>
      </c>
      <c r="E16" s="722" t="str">
        <f>EURO!E16</f>
        <v>Dortmund</v>
      </c>
      <c r="F16" s="723"/>
      <c r="G16" s="111">
        <f>EURO!G16</f>
        <v>5</v>
      </c>
      <c r="H16" s="722" t="str">
        <f>EURO!H16</f>
        <v>Gelsenkirchen</v>
      </c>
      <c r="I16" s="723"/>
      <c r="J16" s="111">
        <f>EURO!J16</f>
        <v>8</v>
      </c>
      <c r="K16" s="722" t="str">
        <f>EURO!K16</f>
        <v>Dusseldorf</v>
      </c>
      <c r="L16" s="723"/>
      <c r="M16" s="111">
        <f>EURO!M16</f>
        <v>9</v>
      </c>
      <c r="N16" s="722" t="str">
        <f>EURO!N16</f>
        <v>Frankfurt</v>
      </c>
      <c r="O16" s="723"/>
      <c r="P16" s="111">
        <f>EURO!P16</f>
        <v>12</v>
      </c>
      <c r="Q16" s="722" t="str">
        <f>EURO!Q16</f>
        <v>Leipzig</v>
      </c>
      <c r="R16" s="723"/>
      <c r="S16" s="111"/>
      <c r="T16" s="727"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EURO!B17</f>
        <v>45458.625</v>
      </c>
      <c r="C17" s="721"/>
      <c r="E17" s="720">
        <f>EURO!E17</f>
        <v>45458.875</v>
      </c>
      <c r="F17" s="721"/>
      <c r="H17" s="720">
        <f>EURO!H17</f>
        <v>45459.875</v>
      </c>
      <c r="I17" s="721"/>
      <c r="K17" s="720">
        <f>EURO!K17</f>
        <v>45460.875</v>
      </c>
      <c r="L17" s="721"/>
      <c r="N17" s="720">
        <f>EURO!N17</f>
        <v>45460.75</v>
      </c>
      <c r="O17" s="721"/>
      <c r="Q17" s="720">
        <f>EURO!Q17</f>
        <v>45461.875</v>
      </c>
      <c r="R17" s="721"/>
      <c r="T17" s="727"/>
      <c r="U17" s="728"/>
      <c r="V17" s="728"/>
      <c r="W17" s="728"/>
      <c r="X17" s="729"/>
    </row>
    <row r="18" spans="1:24">
      <c r="B18" s="53" t="str">
        <f t="array" ref="B18:R19">IF(EURO!B18:R19="","",EURO!B18:R19)</f>
        <v>Hungary</v>
      </c>
      <c r="C18" s="54" t="str">
        <v>Switzerland</v>
      </c>
      <c r="D18" t="str">
        <v/>
      </c>
      <c r="E18" s="53" t="str">
        <v>Italy</v>
      </c>
      <c r="F18" s="54" t="str">
        <v>Albania</v>
      </c>
      <c r="G18" t="str">
        <v/>
      </c>
      <c r="H18" s="53" t="str">
        <v>Serbia</v>
      </c>
      <c r="I18" s="54" t="str">
        <v>England</v>
      </c>
      <c r="J18" t="str">
        <v/>
      </c>
      <c r="K18" s="53" t="str">
        <v>Austria</v>
      </c>
      <c r="L18" s="54" t="str">
        <v>France</v>
      </c>
      <c r="M18" t="str">
        <v/>
      </c>
      <c r="N18" s="53" t="str">
        <v>Belgium</v>
      </c>
      <c r="O18" s="54" t="str">
        <v>Slovakia</v>
      </c>
      <c r="P18" t="str">
        <v/>
      </c>
      <c r="Q18" s="53" t="str">
        <v>Portugal</v>
      </c>
      <c r="R18" s="54" t="str">
        <v>Czechia</v>
      </c>
      <c r="T18" s="727"/>
      <c r="U18" s="728"/>
      <c r="V18" s="728"/>
      <c r="W18" s="728"/>
      <c r="X18" s="729"/>
    </row>
    <row r="19" spans="1:24" ht="15.75" thickBot="1">
      <c r="B19" s="632">
        <v>0</v>
      </c>
      <c r="C19" s="633">
        <v>0</v>
      </c>
      <c r="D19" t="str">
        <v/>
      </c>
      <c r="E19" s="632">
        <v>4</v>
      </c>
      <c r="F19" s="633">
        <v>0</v>
      </c>
      <c r="G19" t="str">
        <v/>
      </c>
      <c r="H19" s="632">
        <v>2</v>
      </c>
      <c r="I19" s="633">
        <v>2</v>
      </c>
      <c r="J19" t="str">
        <v/>
      </c>
      <c r="K19" s="632">
        <v>1</v>
      </c>
      <c r="L19" s="633">
        <v>3</v>
      </c>
      <c r="M19" t="str">
        <v/>
      </c>
      <c r="N19" s="632">
        <v>2</v>
      </c>
      <c r="O19" s="633">
        <v>0</v>
      </c>
      <c r="P19" t="str">
        <v/>
      </c>
      <c r="Q19" s="632">
        <v>4</v>
      </c>
      <c r="R19" s="633">
        <v>1</v>
      </c>
      <c r="T19" s="727"/>
      <c r="U19" s="728"/>
      <c r="V19" s="728"/>
      <c r="W19" s="728"/>
      <c r="X19" s="729"/>
    </row>
    <row r="20" spans="1:24" ht="27.95" customHeight="1" thickBot="1">
      <c r="B20" s="22"/>
      <c r="C20" s="22"/>
      <c r="E20" s="22"/>
      <c r="F20" s="22"/>
      <c r="H20" s="22"/>
      <c r="I20" s="22"/>
      <c r="K20" s="22"/>
      <c r="L20" s="22"/>
      <c r="N20" s="22"/>
      <c r="O20" s="22"/>
      <c r="Q20" s="22"/>
      <c r="R20" s="22"/>
      <c r="T20" s="727"/>
      <c r="U20" s="728"/>
      <c r="V20" s="728"/>
      <c r="W20" s="728"/>
      <c r="X20" s="729"/>
    </row>
    <row r="21" spans="1:24">
      <c r="A21" s="111">
        <f>EURO!A21</f>
        <v>14</v>
      </c>
      <c r="B21" s="722" t="str">
        <f>EURO!B21</f>
        <v>Stuttgart</v>
      </c>
      <c r="C21" s="723"/>
      <c r="D21" s="111">
        <f>EURO!D21</f>
        <v>15</v>
      </c>
      <c r="E21" s="722" t="str">
        <f>EURO!E21</f>
        <v>Hamburg</v>
      </c>
      <c r="F21" s="723"/>
      <c r="G21" s="111">
        <f>EURO!G21</f>
        <v>18</v>
      </c>
      <c r="H21" s="722" t="str">
        <f>EURO!H21</f>
        <v>Munich</v>
      </c>
      <c r="I21" s="723"/>
      <c r="J21" s="111">
        <f>EURO!J21</f>
        <v>19</v>
      </c>
      <c r="K21" s="722" t="str">
        <f>EURO!K21</f>
        <v>Berlin</v>
      </c>
      <c r="L21" s="723"/>
      <c r="M21" s="111">
        <f>EURO!M21</f>
        <v>21</v>
      </c>
      <c r="N21" s="722" t="str">
        <f>EURO!N21</f>
        <v>Dusseldorf</v>
      </c>
      <c r="O21" s="723"/>
      <c r="P21" s="111">
        <f>EURO!P21</f>
        <v>24</v>
      </c>
      <c r="Q21" s="722" t="str">
        <f>EURO!Q21</f>
        <v>Hamburg</v>
      </c>
      <c r="R21" s="723"/>
      <c r="S21" s="111"/>
      <c r="T21" s="727"/>
      <c r="U21" s="728"/>
      <c r="V21" s="728"/>
      <c r="W21" s="728"/>
      <c r="X21" s="729"/>
    </row>
    <row r="22" spans="1:24">
      <c r="B22" s="720">
        <f>EURO!B22</f>
        <v>45462.75</v>
      </c>
      <c r="C22" s="721"/>
      <c r="E22" s="720">
        <f>EURO!E22</f>
        <v>45462.625</v>
      </c>
      <c r="F22" s="721"/>
      <c r="H22" s="720">
        <f>EURO!H22</f>
        <v>45463.625</v>
      </c>
      <c r="I22" s="721"/>
      <c r="K22" s="720">
        <f>EURO!K22</f>
        <v>45464.75</v>
      </c>
      <c r="L22" s="721"/>
      <c r="N22" s="720">
        <f>EURO!N22</f>
        <v>45464.625</v>
      </c>
      <c r="O22" s="721"/>
      <c r="Q22" s="720">
        <f>EURO!Q22</f>
        <v>45465.625</v>
      </c>
      <c r="R22" s="721"/>
      <c r="T22" s="727"/>
      <c r="U22" s="728"/>
      <c r="V22" s="728"/>
      <c r="W22" s="728"/>
      <c r="X22" s="729"/>
    </row>
    <row r="23" spans="1:24">
      <c r="B23" s="53" t="str">
        <f t="array" ref="B23:R24">IF(EURO!B23:R24="","",EURO!B23:R24)</f>
        <v>Germany</v>
      </c>
      <c r="C23" s="54" t="str">
        <v>Hungary</v>
      </c>
      <c r="D23" t="str">
        <v/>
      </c>
      <c r="E23" s="53" t="str">
        <v>Croatia</v>
      </c>
      <c r="F23" s="54" t="str">
        <v>Albania</v>
      </c>
      <c r="G23" t="str">
        <v/>
      </c>
      <c r="H23" s="53" t="str">
        <v>Slovenia</v>
      </c>
      <c r="I23" s="54" t="str">
        <v>Serbia</v>
      </c>
      <c r="J23" t="str">
        <v/>
      </c>
      <c r="K23" s="53" t="str">
        <v>Poland</v>
      </c>
      <c r="L23" s="54" t="str">
        <v>Austria</v>
      </c>
      <c r="M23" t="str">
        <v/>
      </c>
      <c r="N23" s="53" t="str">
        <v>Slovakia</v>
      </c>
      <c r="O23" s="54" t="str">
        <v>Ukraine</v>
      </c>
      <c r="P23" t="str">
        <v/>
      </c>
      <c r="Q23" s="53" t="str">
        <v>Georgia</v>
      </c>
      <c r="R23" s="54" t="str">
        <v>Czechia</v>
      </c>
      <c r="T23" s="727"/>
      <c r="U23" s="728"/>
      <c r="V23" s="728"/>
      <c r="W23" s="728"/>
      <c r="X23" s="729"/>
    </row>
    <row r="24" spans="1:24" ht="15.75" thickBot="1">
      <c r="B24" s="632">
        <v>3</v>
      </c>
      <c r="C24" s="633">
        <v>0</v>
      </c>
      <c r="D24" t="str">
        <v/>
      </c>
      <c r="E24" s="632">
        <v>2</v>
      </c>
      <c r="F24" s="633">
        <v>0</v>
      </c>
      <c r="G24" t="str">
        <v/>
      </c>
      <c r="H24" s="632">
        <v>1</v>
      </c>
      <c r="I24" s="633">
        <v>1</v>
      </c>
      <c r="J24" t="str">
        <v/>
      </c>
      <c r="K24" s="632">
        <v>1</v>
      </c>
      <c r="L24" s="633">
        <v>2</v>
      </c>
      <c r="M24" t="str">
        <v/>
      </c>
      <c r="N24" s="632">
        <v>0</v>
      </c>
      <c r="O24" s="633">
        <v>0</v>
      </c>
      <c r="P24" t="str">
        <v/>
      </c>
      <c r="Q24" s="632">
        <v>0</v>
      </c>
      <c r="R24" s="633">
        <v>1</v>
      </c>
      <c r="T24" s="727"/>
      <c r="U24" s="728"/>
      <c r="V24" s="728"/>
      <c r="W24" s="728"/>
      <c r="X24" s="729"/>
    </row>
    <row r="25" spans="1:24" ht="27.95" customHeight="1" thickBot="1">
      <c r="B25" s="22"/>
      <c r="C25" s="22"/>
      <c r="E25" s="22"/>
      <c r="F25" s="22"/>
      <c r="H25" s="22"/>
      <c r="I25" s="22"/>
      <c r="K25" s="22"/>
      <c r="L25" s="22"/>
      <c r="N25" s="22"/>
      <c r="O25" s="22"/>
      <c r="Q25" s="22"/>
      <c r="R25" s="22"/>
      <c r="T25" s="727"/>
      <c r="U25" s="728"/>
      <c r="V25" s="728"/>
      <c r="W25" s="728"/>
      <c r="X25" s="729"/>
    </row>
    <row r="26" spans="1:24">
      <c r="A26" s="111">
        <f>EURO!A26</f>
        <v>13</v>
      </c>
      <c r="B26" s="722" t="str">
        <f>EURO!B26</f>
        <v>Cologne</v>
      </c>
      <c r="C26" s="723"/>
      <c r="D26" s="111">
        <f>EURO!D26</f>
        <v>16</v>
      </c>
      <c r="E26" s="722" t="str">
        <f>EURO!E26</f>
        <v>Gelsenkirchen</v>
      </c>
      <c r="F26" s="723"/>
      <c r="G26" s="111">
        <f>EURO!G26</f>
        <v>17</v>
      </c>
      <c r="H26" s="722" t="str">
        <f>EURO!H26</f>
        <v>Frankfurt</v>
      </c>
      <c r="I26" s="723"/>
      <c r="J26" s="111">
        <f>EURO!J26</f>
        <v>20</v>
      </c>
      <c r="K26" s="722" t="str">
        <f>EURO!K26</f>
        <v>Leipzig</v>
      </c>
      <c r="L26" s="723"/>
      <c r="M26" s="111">
        <f>EURO!M26</f>
        <v>22</v>
      </c>
      <c r="N26" s="722" t="str">
        <f>EURO!N26</f>
        <v>Cologne</v>
      </c>
      <c r="O26" s="723"/>
      <c r="P26" s="111">
        <f>EURO!P26</f>
        <v>23</v>
      </c>
      <c r="Q26" s="722" t="str">
        <f>EURO!Q26</f>
        <v>Dortmund</v>
      </c>
      <c r="R26" s="723"/>
      <c r="S26" s="111"/>
      <c r="T26" s="727"/>
      <c r="U26" s="728"/>
      <c r="V26" s="728"/>
      <c r="W26" s="728"/>
      <c r="X26" s="729"/>
    </row>
    <row r="27" spans="1:24">
      <c r="B27" s="720">
        <f>EURO!B27</f>
        <v>45462.875</v>
      </c>
      <c r="C27" s="721"/>
      <c r="E27" s="720">
        <f>EURO!E27</f>
        <v>45463.875</v>
      </c>
      <c r="F27" s="721"/>
      <c r="H27" s="720">
        <f>EURO!H27</f>
        <v>45463.75</v>
      </c>
      <c r="I27" s="721"/>
      <c r="K27" s="720">
        <f>EURO!K27</f>
        <v>45464.875</v>
      </c>
      <c r="L27" s="721"/>
      <c r="N27" s="720">
        <f>EURO!N27</f>
        <v>45465.875</v>
      </c>
      <c r="O27" s="721"/>
      <c r="Q27" s="720">
        <f>EURO!Q27</f>
        <v>45465.75</v>
      </c>
      <c r="R27" s="721"/>
      <c r="T27" s="727"/>
      <c r="U27" s="728"/>
      <c r="V27" s="728"/>
      <c r="W27" s="728"/>
      <c r="X27" s="729"/>
    </row>
    <row r="28" spans="1:24">
      <c r="B28" s="53" t="str">
        <f t="array" ref="B28:R29">IF(EURO!B28:R29="","",EURO!B28:R29)</f>
        <v>Scotland</v>
      </c>
      <c r="C28" s="54" t="str">
        <v>Switzerland</v>
      </c>
      <c r="D28" t="str">
        <v/>
      </c>
      <c r="E28" s="53" t="str">
        <v>Spain</v>
      </c>
      <c r="F28" s="54" t="str">
        <v>Italy</v>
      </c>
      <c r="G28" t="str">
        <v/>
      </c>
      <c r="H28" s="53" t="str">
        <v>Denmark</v>
      </c>
      <c r="I28" s="54" t="str">
        <v>England</v>
      </c>
      <c r="J28" t="str">
        <v/>
      </c>
      <c r="K28" s="53" t="str">
        <v>Netherlands</v>
      </c>
      <c r="L28" s="54" t="str">
        <v>France</v>
      </c>
      <c r="M28" t="str">
        <v/>
      </c>
      <c r="N28" s="53" t="str">
        <v>Belgium</v>
      </c>
      <c r="O28" s="54" t="str">
        <v>Romania</v>
      </c>
      <c r="P28" t="str">
        <v/>
      </c>
      <c r="Q28" s="53" t="str">
        <v>Türkiye</v>
      </c>
      <c r="R28" s="54" t="str">
        <v>Portugal</v>
      </c>
      <c r="T28" s="362"/>
      <c r="U28" s="363"/>
      <c r="V28" s="363"/>
      <c r="W28" s="363"/>
      <c r="X28" s="364"/>
    </row>
    <row r="29" spans="1:24" ht="15.75" thickBot="1">
      <c r="B29" s="632">
        <v>2</v>
      </c>
      <c r="C29" s="633">
        <v>1</v>
      </c>
      <c r="D29" t="str">
        <v/>
      </c>
      <c r="E29" s="632">
        <v>3</v>
      </c>
      <c r="F29" s="633">
        <v>1</v>
      </c>
      <c r="G29" t="str">
        <v/>
      </c>
      <c r="H29" s="632">
        <v>0</v>
      </c>
      <c r="I29" s="633">
        <v>2</v>
      </c>
      <c r="J29" t="str">
        <v/>
      </c>
      <c r="K29" s="632">
        <v>1</v>
      </c>
      <c r="L29" s="633">
        <v>1</v>
      </c>
      <c r="M29" t="str">
        <v/>
      </c>
      <c r="N29" s="632">
        <v>2</v>
      </c>
      <c r="O29" s="633">
        <v>0</v>
      </c>
      <c r="P29" t="str">
        <v/>
      </c>
      <c r="Q29" s="632">
        <v>1</v>
      </c>
      <c r="R29" s="633">
        <v>3</v>
      </c>
      <c r="T29" s="365"/>
      <c r="U29" s="366"/>
      <c r="V29" s="366"/>
      <c r="W29" s="366"/>
      <c r="X29" s="367"/>
    </row>
    <row r="30" spans="1:24" ht="27.95" customHeight="1" thickBot="1">
      <c r="B30" s="22"/>
      <c r="C30" s="22"/>
      <c r="E30" s="22"/>
      <c r="F30" s="22"/>
      <c r="H30" s="22"/>
      <c r="I30" s="22"/>
      <c r="K30" s="22"/>
      <c r="L30" s="22"/>
      <c r="N30" s="22"/>
      <c r="O30" s="22"/>
      <c r="Q30" s="22"/>
      <c r="R30" s="22"/>
      <c r="T30" s="368"/>
      <c r="U30" s="368"/>
      <c r="V30" s="368"/>
      <c r="W30" s="368"/>
      <c r="X30" s="368"/>
    </row>
    <row r="31" spans="1:24">
      <c r="A31" s="111">
        <f>EURO!A31</f>
        <v>25</v>
      </c>
      <c r="B31" s="722" t="str">
        <f>EURO!B31</f>
        <v>Frankfurt</v>
      </c>
      <c r="C31" s="723"/>
      <c r="D31" s="111">
        <f>EURO!D31</f>
        <v>27</v>
      </c>
      <c r="E31" s="722" t="str">
        <f>EURO!E31</f>
        <v>Dusseldorf</v>
      </c>
      <c r="F31" s="723"/>
      <c r="G31" s="111">
        <f>EURO!G31</f>
        <v>29</v>
      </c>
      <c r="H31" s="722" t="str">
        <f>EURO!H31</f>
        <v>Cologne</v>
      </c>
      <c r="I31" s="723"/>
      <c r="J31" s="111">
        <f>EURO!J31</f>
        <v>31</v>
      </c>
      <c r="K31" s="722" t="str">
        <f>EURO!K31</f>
        <v>Berlin</v>
      </c>
      <c r="L31" s="723"/>
      <c r="M31" s="111">
        <f>EURO!M31</f>
        <v>33</v>
      </c>
      <c r="N31" s="722" t="str">
        <f>EURO!N31</f>
        <v>Frankfurt</v>
      </c>
      <c r="O31" s="723"/>
      <c r="P31" s="111">
        <f>EURO!P31</f>
        <v>35</v>
      </c>
      <c r="Q31" s="722" t="str">
        <f>EURO!Q31</f>
        <v>Gelsenkirchen</v>
      </c>
      <c r="R31" s="723"/>
      <c r="S31" s="111"/>
      <c r="T31" s="740" t="str">
        <f>EURO!T31</f>
        <v>The red dot   •</v>
      </c>
      <c r="U31" s="741"/>
      <c r="V31" s="741"/>
      <c r="W31" s="741"/>
      <c r="X31" s="742"/>
    </row>
    <row r="32" spans="1:24">
      <c r="B32" s="720">
        <f>EURO!B32</f>
        <v>45466.875</v>
      </c>
      <c r="C32" s="721"/>
      <c r="E32" s="720">
        <f>EURO!E32</f>
        <v>45467.875</v>
      </c>
      <c r="F32" s="721"/>
      <c r="H32" s="720">
        <f>EURO!H32</f>
        <v>45468.875</v>
      </c>
      <c r="I32" s="721"/>
      <c r="K32" s="720">
        <f>EURO!K32</f>
        <v>45468.75</v>
      </c>
      <c r="L32" s="721"/>
      <c r="N32" s="720">
        <f>EURO!N32</f>
        <v>45469.75</v>
      </c>
      <c r="O32" s="721"/>
      <c r="Q32" s="720">
        <f>EURO!Q32</f>
        <v>45469.875</v>
      </c>
      <c r="R32" s="721"/>
      <c r="T32" s="743"/>
      <c r="U32" s="744"/>
      <c r="V32" s="744"/>
      <c r="W32" s="744"/>
      <c r="X32" s="745"/>
    </row>
    <row r="33" spans="1:25">
      <c r="B33" s="53" t="str">
        <f t="array" ref="B33:R34">IF(EURO!B33:R34="","",EURO!B33:R34)</f>
        <v>Switzerland</v>
      </c>
      <c r="C33" s="54" t="str">
        <v>Germany</v>
      </c>
      <c r="D33" t="str">
        <v/>
      </c>
      <c r="E33" s="53" t="str">
        <v>Albania</v>
      </c>
      <c r="F33" s="54" t="str">
        <v>Spain</v>
      </c>
      <c r="G33" t="str">
        <v/>
      </c>
      <c r="H33" s="53" t="str">
        <v>England</v>
      </c>
      <c r="I33" s="54" t="str">
        <v>Slovenia</v>
      </c>
      <c r="J33" t="str">
        <v/>
      </c>
      <c r="K33" s="53" t="str">
        <v>Netherlands</v>
      </c>
      <c r="L33" s="54" t="str">
        <v>Austria</v>
      </c>
      <c r="M33" t="str">
        <v/>
      </c>
      <c r="N33" s="53" t="str">
        <v>Slovakia</v>
      </c>
      <c r="O33" s="54" t="str">
        <v>Romania</v>
      </c>
      <c r="P33" t="str">
        <v/>
      </c>
      <c r="Q33" s="53" t="str">
        <v>Georgia</v>
      </c>
      <c r="R33" s="54" t="str">
        <v>Portugal</v>
      </c>
      <c r="T33" s="730" t="str">
        <f>EURO!T33</f>
        <v>If a red dot appears above the group name, the ranking order within the group is not clear. Fair play or the overall European Qualifiers Rankings will then decide. In this case, enter Fair Play!</v>
      </c>
      <c r="U33" s="731"/>
      <c r="V33" s="731"/>
      <c r="W33" s="731"/>
      <c r="X33" s="732"/>
    </row>
    <row r="34" spans="1:25" ht="15.75" thickBot="1">
      <c r="B34" s="632">
        <v>0</v>
      </c>
      <c r="C34" s="633">
        <v>2</v>
      </c>
      <c r="D34" t="str">
        <v/>
      </c>
      <c r="E34" s="632">
        <v>0</v>
      </c>
      <c r="F34" s="633">
        <v>4</v>
      </c>
      <c r="G34" t="str">
        <v/>
      </c>
      <c r="H34" s="632">
        <v>3</v>
      </c>
      <c r="I34" s="633">
        <v>1</v>
      </c>
      <c r="J34" t="str">
        <v/>
      </c>
      <c r="K34" s="632">
        <v>2</v>
      </c>
      <c r="L34" s="633">
        <v>0</v>
      </c>
      <c r="M34" t="str">
        <v/>
      </c>
      <c r="N34" s="632">
        <v>0</v>
      </c>
      <c r="O34" s="633">
        <v>1</v>
      </c>
      <c r="P34" t="str">
        <v/>
      </c>
      <c r="Q34" s="632">
        <v>0</v>
      </c>
      <c r="R34" s="633">
        <v>1</v>
      </c>
      <c r="T34" s="730"/>
      <c r="U34" s="731"/>
      <c r="V34" s="731"/>
      <c r="W34" s="731"/>
      <c r="X34" s="732"/>
    </row>
    <row r="35" spans="1:25" ht="9.9499999999999993" customHeight="1">
      <c r="B35" s="736" t="str">
        <f>EURO!B35</f>
        <v>Penalty shoot-out:</v>
      </c>
      <c r="C35" s="737"/>
      <c r="E35" s="736" t="str">
        <f>EURO!E35</f>
        <v>Penalty shoot-out:</v>
      </c>
      <c r="F35" s="737"/>
      <c r="H35" s="736" t="str">
        <f>EURO!H35</f>
        <v>Penalty shoot-out:</v>
      </c>
      <c r="I35" s="737"/>
      <c r="K35" s="736" t="str">
        <f>EURO!K35</f>
        <v>Penalty shoot-out:</v>
      </c>
      <c r="L35" s="737"/>
      <c r="N35" s="736" t="str">
        <f>EURO!N35</f>
        <v>Penalty shoot-out:</v>
      </c>
      <c r="O35" s="737"/>
      <c r="Q35" s="736" t="str">
        <f>EURO!Q35</f>
        <v>Penalty shoot-out:</v>
      </c>
      <c r="R35" s="737"/>
      <c r="T35" s="730"/>
      <c r="U35" s="731"/>
      <c r="V35" s="731"/>
      <c r="W35" s="731"/>
      <c r="X35" s="732"/>
    </row>
    <row r="36" spans="1:25" ht="15.75" thickBot="1">
      <c r="B36" s="634" t="str">
        <f t="array" ref="B36:R36">IF(EURO!B36:R36="","",EURO!B36:R36)</f>
        <v/>
      </c>
      <c r="C36" s="635" t="str">
        <v/>
      </c>
      <c r="D36" t="str">
        <v/>
      </c>
      <c r="E36" s="634" t="str">
        <v/>
      </c>
      <c r="F36" s="635" t="str">
        <v/>
      </c>
      <c r="G36" t="str">
        <v/>
      </c>
      <c r="H36" s="634" t="str">
        <v/>
      </c>
      <c r="I36" s="635" t="str">
        <v/>
      </c>
      <c r="J36" t="str">
        <v/>
      </c>
      <c r="K36" s="634" t="str">
        <v/>
      </c>
      <c r="L36" s="635" t="str">
        <v/>
      </c>
      <c r="M36" t="str">
        <v/>
      </c>
      <c r="N36" s="634" t="str">
        <v/>
      </c>
      <c r="O36" s="635" t="str">
        <v/>
      </c>
      <c r="P36" t="str">
        <v/>
      </c>
      <c r="Q36" s="634" t="str">
        <v/>
      </c>
      <c r="R36" s="635" t="str">
        <v/>
      </c>
      <c r="T36" s="733"/>
      <c r="U36" s="734"/>
      <c r="V36" s="734"/>
      <c r="W36" s="734"/>
      <c r="X36" s="735"/>
    </row>
    <row r="37" spans="1:25" ht="27.95" customHeight="1" thickBot="1">
      <c r="B37" s="746"/>
      <c r="C37" s="746"/>
      <c r="E37" s="746"/>
      <c r="F37" s="746"/>
      <c r="H37" s="746"/>
      <c r="I37" s="746"/>
      <c r="K37" s="746"/>
      <c r="L37" s="746"/>
      <c r="N37" s="746"/>
      <c r="O37" s="746"/>
      <c r="Q37" s="746"/>
      <c r="R37" s="746"/>
      <c r="T37" s="306"/>
      <c r="U37" s="307"/>
      <c r="V37" s="307"/>
      <c r="W37" s="307"/>
      <c r="X37" s="307"/>
    </row>
    <row r="38" spans="1:25">
      <c r="A38" s="111">
        <f>EURO!A38</f>
        <v>26</v>
      </c>
      <c r="B38" s="722" t="str">
        <f>EURO!B38</f>
        <v>Stuttgart</v>
      </c>
      <c r="C38" s="723"/>
      <c r="D38" s="111">
        <f>EURO!D38</f>
        <v>28</v>
      </c>
      <c r="E38" s="722" t="str">
        <f>EURO!E38</f>
        <v>Leipzig</v>
      </c>
      <c r="F38" s="723"/>
      <c r="G38" s="111">
        <f>EURO!G38</f>
        <v>30</v>
      </c>
      <c r="H38" s="722" t="str">
        <f>EURO!H38</f>
        <v>Munich</v>
      </c>
      <c r="I38" s="723"/>
      <c r="J38" s="111">
        <f>EURO!J38</f>
        <v>32</v>
      </c>
      <c r="K38" s="722" t="str">
        <f>EURO!K38</f>
        <v>Dortmund</v>
      </c>
      <c r="L38" s="723"/>
      <c r="M38" s="111">
        <f>EURO!M38</f>
        <v>34</v>
      </c>
      <c r="N38" s="722" t="str">
        <f>EURO!N38</f>
        <v>Stuttgart</v>
      </c>
      <c r="O38" s="723"/>
      <c r="P38" s="111">
        <f>EURO!P38</f>
        <v>36</v>
      </c>
      <c r="Q38" s="722" t="str">
        <f>EURO!Q38</f>
        <v>Hamburg</v>
      </c>
      <c r="R38" s="723"/>
      <c r="S38" s="111"/>
      <c r="T38" s="307"/>
      <c r="U38" s="307"/>
      <c r="V38" s="307"/>
      <c r="W38" s="307"/>
      <c r="X38" s="307"/>
    </row>
    <row r="39" spans="1:25">
      <c r="B39" s="720">
        <f>EURO!B39</f>
        <v>45466.875</v>
      </c>
      <c r="C39" s="721"/>
      <c r="E39" s="720">
        <f>EURO!E39</f>
        <v>45467.875</v>
      </c>
      <c r="F39" s="721"/>
      <c r="H39" s="720">
        <f>EURO!H39</f>
        <v>45468.875</v>
      </c>
      <c r="I39" s="721"/>
      <c r="K39" s="720">
        <f>EURO!K39</f>
        <v>45468.75</v>
      </c>
      <c r="L39" s="721"/>
      <c r="N39" s="720">
        <f>EURO!N39</f>
        <v>45469.75</v>
      </c>
      <c r="O39" s="721"/>
      <c r="Q39" s="720">
        <f>EURO!Q39</f>
        <v>45469.875</v>
      </c>
      <c r="R39" s="721"/>
      <c r="T39" s="307"/>
      <c r="U39" s="307"/>
      <c r="V39" s="307"/>
      <c r="W39" s="307"/>
      <c r="X39" s="307"/>
    </row>
    <row r="40" spans="1:25">
      <c r="B40" s="53" t="str">
        <f t="array" ref="B40:R41">IF(EURO!B40:R41="","",EURO!B40:R41)</f>
        <v>Scotland</v>
      </c>
      <c r="C40" s="54" t="str">
        <v>Hungary</v>
      </c>
      <c r="D40" t="str">
        <v/>
      </c>
      <c r="E40" s="53" t="str">
        <v>Croatia</v>
      </c>
      <c r="F40" s="54" t="str">
        <v>Italy</v>
      </c>
      <c r="G40" t="str">
        <v/>
      </c>
      <c r="H40" s="53" t="str">
        <v>Denmark</v>
      </c>
      <c r="I40" s="54" t="str">
        <v>Serbia</v>
      </c>
      <c r="J40" t="str">
        <v/>
      </c>
      <c r="K40" s="53" t="str">
        <v>France</v>
      </c>
      <c r="L40" s="54" t="str">
        <v>Poland</v>
      </c>
      <c r="M40" t="str">
        <v/>
      </c>
      <c r="N40" s="53" t="str">
        <v>Ukraine</v>
      </c>
      <c r="O40" s="54" t="str">
        <v>Belgium</v>
      </c>
      <c r="P40" t="str">
        <v/>
      </c>
      <c r="Q40" s="53" t="str">
        <v>Czechia</v>
      </c>
      <c r="R40" s="54" t="str">
        <v>Türkiye</v>
      </c>
      <c r="T40" s="307"/>
      <c r="U40" s="307"/>
      <c r="V40" s="307"/>
      <c r="W40" s="307"/>
      <c r="X40" s="307"/>
    </row>
    <row r="41" spans="1:25" ht="15.75" thickBot="1">
      <c r="B41" s="632">
        <v>0</v>
      </c>
      <c r="C41" s="633">
        <v>1</v>
      </c>
      <c r="D41" t="str">
        <v/>
      </c>
      <c r="E41" s="632">
        <v>2</v>
      </c>
      <c r="F41" s="633">
        <v>1</v>
      </c>
      <c r="G41" t="str">
        <v/>
      </c>
      <c r="H41" s="632">
        <v>1</v>
      </c>
      <c r="I41" s="633">
        <v>0</v>
      </c>
      <c r="J41" t="str">
        <v/>
      </c>
      <c r="K41" s="632">
        <v>2</v>
      </c>
      <c r="L41" s="633">
        <v>1</v>
      </c>
      <c r="M41" t="str">
        <v/>
      </c>
      <c r="N41" s="632">
        <v>1</v>
      </c>
      <c r="O41" s="633">
        <v>3</v>
      </c>
      <c r="P41" t="str">
        <v/>
      </c>
      <c r="Q41" s="632">
        <v>0</v>
      </c>
      <c r="R41" s="633">
        <v>0</v>
      </c>
      <c r="T41" s="307"/>
      <c r="U41" s="307"/>
      <c r="V41" s="307"/>
      <c r="W41" s="307"/>
      <c r="X41" s="307"/>
    </row>
    <row r="42" spans="1:25" ht="9.9499999999999993" customHeight="1">
      <c r="B42" s="736" t="str">
        <f>EURO!B42</f>
        <v>Penalty shoot-out:</v>
      </c>
      <c r="C42" s="737"/>
      <c r="E42" s="736" t="str">
        <f>EURO!E42</f>
        <v>Penalty shoot-out:</v>
      </c>
      <c r="F42" s="737"/>
      <c r="H42" s="736" t="str">
        <f>EURO!H42</f>
        <v>Penalty shoot-out:</v>
      </c>
      <c r="I42" s="737"/>
      <c r="K42" s="736" t="str">
        <f>EURO!K42</f>
        <v>Penalty shoot-out:</v>
      </c>
      <c r="L42" s="737"/>
      <c r="N42" s="736" t="str">
        <f>EURO!N42</f>
        <v>Penalty shoot-out:</v>
      </c>
      <c r="O42" s="737"/>
      <c r="Q42" s="736" t="str">
        <f>EURO!Q42</f>
        <v>Penalty shoot-out:</v>
      </c>
      <c r="R42" s="737"/>
      <c r="T42" s="22"/>
      <c r="U42" s="22"/>
      <c r="W42" s="22"/>
      <c r="X42" s="22"/>
    </row>
    <row r="43" spans="1:25" ht="15.75" thickBot="1">
      <c r="B43" s="634" t="str">
        <f t="array" ref="B43:R43">IF(EURO!B43:R43="","",EURO!B43:R43)</f>
        <v/>
      </c>
      <c r="C43" s="635" t="str">
        <v/>
      </c>
      <c r="D43" t="str">
        <v/>
      </c>
      <c r="E43" s="634" t="str">
        <v/>
      </c>
      <c r="F43" s="635" t="str">
        <v/>
      </c>
      <c r="G43" t="str">
        <v/>
      </c>
      <c r="H43" s="634" t="str">
        <v/>
      </c>
      <c r="I43" s="635" t="str">
        <v/>
      </c>
      <c r="J43" t="str">
        <v/>
      </c>
      <c r="K43" s="634" t="str">
        <v/>
      </c>
      <c r="L43" s="635" t="str">
        <v/>
      </c>
      <c r="M43" t="str">
        <v/>
      </c>
      <c r="N43" s="634" t="str">
        <v/>
      </c>
      <c r="O43" s="635" t="str">
        <v/>
      </c>
      <c r="P43" t="str">
        <v/>
      </c>
      <c r="Q43" s="634" t="str">
        <v/>
      </c>
      <c r="R43" s="635" t="str">
        <v/>
      </c>
      <c r="T43" s="22"/>
      <c r="U43" s="22"/>
      <c r="W43" s="22"/>
      <c r="X43" s="22"/>
    </row>
    <row r="44" spans="1:25" ht="15.75">
      <c r="B44" s="746"/>
      <c r="C44" s="746"/>
      <c r="E44" s="746"/>
      <c r="F44" s="746"/>
      <c r="H44" s="746"/>
      <c r="I44" s="746"/>
      <c r="K44" s="746"/>
      <c r="L44" s="746"/>
      <c r="N44" s="746"/>
      <c r="O44" s="746"/>
      <c r="Q44" s="746"/>
      <c r="R44" s="746"/>
      <c r="T44" s="778"/>
      <c r="U44" s="778"/>
    </row>
    <row r="45" spans="1:25" ht="26.25" customHeight="1" thickBot="1">
      <c r="B45" s="636"/>
      <c r="C45" s="636"/>
      <c r="E45" s="636"/>
      <c r="F45" s="636"/>
      <c r="H45" s="636"/>
      <c r="I45" s="636"/>
      <c r="K45" s="636"/>
      <c r="L45" s="636"/>
      <c r="N45" s="636"/>
      <c r="O45" s="636"/>
      <c r="Q45" s="636"/>
      <c r="R45" s="636"/>
      <c r="T45" s="637"/>
      <c r="U45" s="637"/>
    </row>
    <row r="46" spans="1:25">
      <c r="A46" t="str">
        <f>IF(EURO!A45="","",EURO!A45)</f>
        <v/>
      </c>
      <c r="B46" s="754" t="str">
        <f>IF(EURO!B45="","",EURO!B45)</f>
        <v>Final table</v>
      </c>
      <c r="C46" s="755"/>
      <c r="D46" t="str">
        <f>IF(EURO!D45="","",EURO!D45)</f>
        <v/>
      </c>
      <c r="E46" s="754" t="str">
        <f>IF(EURO!E45="","",EURO!E45)</f>
        <v>Final table</v>
      </c>
      <c r="F46" s="755"/>
      <c r="G46" t="str">
        <f>IF(EURO!G45="","",EURO!G45)</f>
        <v/>
      </c>
      <c r="H46" s="754" t="str">
        <f>IF(EURO!H45="","",EURO!H45)</f>
        <v>Final table</v>
      </c>
      <c r="I46" s="755"/>
      <c r="J46" t="str">
        <f>IF(EURO!J45="","",EURO!J45)</f>
        <v/>
      </c>
      <c r="K46" s="754" t="str">
        <f>IF(EURO!K45="","",EURO!K45)</f>
        <v>Final table</v>
      </c>
      <c r="L46" s="755"/>
      <c r="M46" t="str">
        <f>IF(EURO!M45="","",EURO!M45)</f>
        <v/>
      </c>
      <c r="N46" s="754" t="str">
        <f>IF(EURO!N45="","",EURO!N45)</f>
        <v>Final table</v>
      </c>
      <c r="O46" s="755"/>
      <c r="P46" t="str">
        <f>IF(EURO!P45="","",EURO!P45)</f>
        <v/>
      </c>
      <c r="Q46" s="754" t="str">
        <f>IF(EURO!Q45="","",EURO!Q45)</f>
        <v>Final table</v>
      </c>
      <c r="R46" s="755"/>
      <c r="S46" t="str">
        <f>IF(EURO!S45="","",EURO!S45)</f>
        <v/>
      </c>
      <c r="T46" s="754" t="str">
        <f>IF(EURO!T45="","",EURO!T45)</f>
        <v>Third in the group</v>
      </c>
      <c r="U46" s="755"/>
      <c r="V46" s="309" t="str">
        <f>IF(EURO!V45="","",EURO!V45)</f>
        <v>Grp</v>
      </c>
      <c r="W46" s="747" t="str">
        <f>IF(EURO!W45="","",EURO!W45)</f>
        <v>Group combination:</v>
      </c>
      <c r="X46" s="748"/>
      <c r="Y46" s="308"/>
    </row>
    <row r="47" spans="1:25" ht="15.75" thickBot="1">
      <c r="A47" s="97" t="str">
        <f>IF(EURO!A46="","",EURO!A46)</f>
        <v>1A</v>
      </c>
      <c r="B47" s="749" t="str">
        <f ca="1">IF(EURO!B46="","",EURO!B46)</f>
        <v>Germany</v>
      </c>
      <c r="C47" s="750"/>
      <c r="D47" s="97" t="str">
        <f>IF(EURO!D46="","",EURO!D46)</f>
        <v>1B</v>
      </c>
      <c r="E47" s="749" t="str">
        <f ca="1">IF(EURO!E46="","",EURO!E46)</f>
        <v>Spain</v>
      </c>
      <c r="F47" s="750"/>
      <c r="G47" s="97" t="str">
        <f>IF(EURO!G46="","",EURO!G46)</f>
        <v>1C</v>
      </c>
      <c r="H47" s="749" t="str">
        <f ca="1">IF(EURO!H46="","",EURO!H46)</f>
        <v>England</v>
      </c>
      <c r="I47" s="750"/>
      <c r="J47" s="97" t="str">
        <f>IF(EURO!J46="","",EURO!J46)</f>
        <v>1D</v>
      </c>
      <c r="K47" s="749" t="str">
        <f ca="1">IF(EURO!K46="","",EURO!K46)</f>
        <v>France</v>
      </c>
      <c r="L47" s="750"/>
      <c r="M47" s="97" t="str">
        <f>IF(EURO!M46="","",EURO!M46)</f>
        <v>1E</v>
      </c>
      <c r="N47" s="749" t="str">
        <f ca="1">IF(EURO!N46="","",EURO!N46)</f>
        <v>Belgium</v>
      </c>
      <c r="O47" s="750"/>
      <c r="P47" s="97" t="str">
        <f>IF(EURO!P46="","",EURO!P46)</f>
        <v>1F</v>
      </c>
      <c r="Q47" s="749" t="str">
        <f ca="1">IF(EURO!Q46="","",EURO!Q46)</f>
        <v>Portugal</v>
      </c>
      <c r="R47" s="750"/>
      <c r="S47" s="97" t="str">
        <f>IF(EURO!S46="","",EURO!S46)</f>
        <v/>
      </c>
      <c r="T47" s="749" t="str">
        <f ca="1">IF(EURO!T46="","",EURO!T46)</f>
        <v>Italy</v>
      </c>
      <c r="U47" s="750"/>
      <c r="V47" s="309" t="str">
        <f ca="1">IF(EURO!V46="","",EURO!V46)</f>
        <v>B</v>
      </c>
      <c r="W47" s="751" t="str">
        <f ca="1">IF(EURO!W46="","",EURO!W46)</f>
        <v>A B D E</v>
      </c>
      <c r="X47" s="752"/>
    </row>
    <row r="48" spans="1:25">
      <c r="A48" s="97" t="str">
        <f>IF(EURO!A47="","",EURO!A47)</f>
        <v>2A</v>
      </c>
      <c r="B48" s="749" t="str">
        <f ca="1">IF(EURO!B47="","",EURO!B47)</f>
        <v>Hungary</v>
      </c>
      <c r="C48" s="750"/>
      <c r="D48" s="97" t="str">
        <f>IF(EURO!D47="","",EURO!D47)</f>
        <v>2B</v>
      </c>
      <c r="E48" s="749" t="str">
        <f ca="1">IF(EURO!E47="","",EURO!E47)</f>
        <v>Croatia</v>
      </c>
      <c r="F48" s="750"/>
      <c r="G48" s="97" t="str">
        <f>IF(EURO!G47="","",EURO!G47)</f>
        <v>2C</v>
      </c>
      <c r="H48" s="749" t="str">
        <f ca="1">IF(EURO!H47="","",EURO!H47)</f>
        <v>Denmark</v>
      </c>
      <c r="I48" s="750"/>
      <c r="J48" s="97" t="str">
        <f>IF(EURO!J47="","",EURO!J47)</f>
        <v>2D</v>
      </c>
      <c r="K48" s="749" t="str">
        <f ca="1">IF(EURO!K47="","",EURO!K47)</f>
        <v>Netherlands</v>
      </c>
      <c r="L48" s="750"/>
      <c r="M48" s="97" t="str">
        <f>IF(EURO!M47="","",EURO!M47)</f>
        <v>2E</v>
      </c>
      <c r="N48" s="749" t="str">
        <f ca="1">IF(EURO!N47="","",EURO!N47)</f>
        <v>Ukraine</v>
      </c>
      <c r="O48" s="750"/>
      <c r="P48" s="97" t="str">
        <f>IF(EURO!P47="","",EURO!P47)</f>
        <v>2F</v>
      </c>
      <c r="Q48" s="749" t="str">
        <f ca="1">IF(EURO!Q47="","",EURO!Q47)</f>
        <v>Czechia</v>
      </c>
      <c r="R48" s="750"/>
      <c r="S48" s="97" t="str">
        <f>IF(EURO!S47="","",EURO!S47)</f>
        <v/>
      </c>
      <c r="T48" s="749" t="str">
        <f ca="1">IF(EURO!T47="","",EURO!T47)</f>
        <v>Scotland</v>
      </c>
      <c r="U48" s="750"/>
      <c r="V48" s="309" t="str">
        <f ca="1">IF(EURO!V47="","",EURO!V47)</f>
        <v>A</v>
      </c>
      <c r="W48" s="758" t="str">
        <f>IF(EURO!W47="","",EURO!W47)</f>
        <v>Not qualified:</v>
      </c>
      <c r="X48" s="759"/>
      <c r="Y48" s="311" t="str">
        <f>IF(EURO!Y47="","",EURO!Y47)</f>
        <v>Grp</v>
      </c>
    </row>
    <row r="49" spans="1:25">
      <c r="A49" s="98" t="str">
        <f>IF(EURO!A48="","",EURO!A48)</f>
        <v>3A</v>
      </c>
      <c r="B49" s="756" t="str">
        <f ca="1">IF(EURO!B48="","",EURO!B48)</f>
        <v>Scotland</v>
      </c>
      <c r="C49" s="757"/>
      <c r="D49" s="98" t="str">
        <f>IF(EURO!D48="","",EURO!D48)</f>
        <v>3B</v>
      </c>
      <c r="E49" s="756" t="str">
        <f ca="1">IF(EURO!E48="","",EURO!E48)</f>
        <v>Italy</v>
      </c>
      <c r="F49" s="757"/>
      <c r="G49" s="98" t="str">
        <f>IF(EURO!G48="","",EURO!G48)</f>
        <v>3C</v>
      </c>
      <c r="H49" s="756" t="str">
        <f ca="1">IF(EURO!H48="","",EURO!H48)</f>
        <v>Serbia</v>
      </c>
      <c r="I49" s="757"/>
      <c r="J49" s="98" t="str">
        <f>IF(EURO!J48="","",EURO!J48)</f>
        <v>3D</v>
      </c>
      <c r="K49" s="756" t="str">
        <f ca="1">IF(EURO!K48="","",EURO!K48)</f>
        <v>Austria</v>
      </c>
      <c r="L49" s="757"/>
      <c r="M49" s="98" t="str">
        <f>IF(EURO!M48="","",EURO!M48)</f>
        <v>3E</v>
      </c>
      <c r="N49" s="756" t="str">
        <f ca="1">IF(EURO!N48="","",EURO!N48)</f>
        <v>Romania</v>
      </c>
      <c r="O49" s="757"/>
      <c r="P49" s="98" t="str">
        <f>IF(EURO!P48="","",EURO!P48)</f>
        <v>3F</v>
      </c>
      <c r="Q49" s="756" t="str">
        <f ca="1">IF(EURO!Q48="","",EURO!Q48)</f>
        <v>Türkiye</v>
      </c>
      <c r="R49" s="757"/>
      <c r="S49" s="98" t="str">
        <f>IF(EURO!S48="","",EURO!S48)</f>
        <v/>
      </c>
      <c r="T49" s="749" t="str">
        <f ca="1">IF(EURO!T48="","",EURO!T48)</f>
        <v>Romania</v>
      </c>
      <c r="U49" s="750"/>
      <c r="V49" s="309" t="str">
        <f ca="1">IF(EURO!V48="","",EURO!V48)</f>
        <v>E</v>
      </c>
      <c r="W49" s="426" t="str">
        <f ca="1">IF(EURO!W48="","",EURO!W48)</f>
        <v>Serbia</v>
      </c>
      <c r="X49" s="427" t="str">
        <f ca="1">IF(EURO!X48="","",EURO!X48)</f>
        <v xml:space="preserve">   2        3 - 4</v>
      </c>
      <c r="Y49" s="312" t="str">
        <f ca="1">IF(EURO!Y48="","",EURO!Y48)</f>
        <v>C</v>
      </c>
    </row>
    <row r="50" spans="1:25">
      <c r="A50" s="98" t="str">
        <f>IF(EURO!A49="","",EURO!A49)</f>
        <v>4A</v>
      </c>
      <c r="B50" s="756" t="str">
        <f ca="1">IF(EURO!B49="","",EURO!B49)</f>
        <v>Switzerland</v>
      </c>
      <c r="C50" s="757"/>
      <c r="D50" s="98" t="str">
        <f>IF(EURO!D49="","",EURO!D49)</f>
        <v>4B</v>
      </c>
      <c r="E50" s="756" t="str">
        <f ca="1">IF(EURO!E49="","",EURO!E49)</f>
        <v>Albania</v>
      </c>
      <c r="F50" s="757"/>
      <c r="G50" s="98" t="str">
        <f>IF(EURO!G49="","",EURO!G49)</f>
        <v>4C</v>
      </c>
      <c r="H50" s="756" t="str">
        <f ca="1">IF(EURO!H49="","",EURO!H49)</f>
        <v>Slovenia</v>
      </c>
      <c r="I50" s="757"/>
      <c r="J50" s="98" t="str">
        <f>IF(EURO!J49="","",EURO!J49)</f>
        <v>4D</v>
      </c>
      <c r="K50" s="756" t="str">
        <f ca="1">IF(EURO!K49="","",EURO!K49)</f>
        <v>Poland</v>
      </c>
      <c r="L50" s="757"/>
      <c r="M50" s="98" t="str">
        <f>IF(EURO!M49="","",EURO!M49)</f>
        <v>4E</v>
      </c>
      <c r="N50" s="756" t="str">
        <f ca="1">IF(EURO!N49="","",EURO!N49)</f>
        <v>Slovakia</v>
      </c>
      <c r="O50" s="757"/>
      <c r="P50" s="98" t="str">
        <f>IF(EURO!P49="","",EURO!P49)</f>
        <v>4F</v>
      </c>
      <c r="Q50" s="756" t="str">
        <f ca="1">IF(EURO!Q49="","",EURO!Q49)</f>
        <v>Georgia</v>
      </c>
      <c r="R50" s="757"/>
      <c r="S50" s="98" t="str">
        <f>IF(EURO!S49="","",EURO!S49)</f>
        <v/>
      </c>
      <c r="T50" s="749" t="str">
        <f ca="1">IF(EURO!T49="","",EURO!T49)</f>
        <v>Austria</v>
      </c>
      <c r="U50" s="750"/>
      <c r="V50" s="309" t="str">
        <f ca="1">IF(EURO!V49="","",EURO!V49)</f>
        <v>D</v>
      </c>
      <c r="W50" s="426" t="str">
        <f ca="1">IF(EURO!W49="","",EURO!W49)</f>
        <v>Türkiye</v>
      </c>
      <c r="X50" s="427" t="str">
        <f ca="1">IF(EURO!X49="","",EURO!X49)</f>
        <v xml:space="preserve">   2        1 - 3</v>
      </c>
      <c r="Y50" s="312" t="str">
        <f ca="1">IF(EURO!Y49="","",EURO!Y49)</f>
        <v>F</v>
      </c>
    </row>
    <row r="51" spans="1:25" ht="15.75" customHeight="1">
      <c r="B51" s="636"/>
      <c r="C51" s="636"/>
      <c r="E51" s="636"/>
      <c r="F51" s="636"/>
      <c r="H51" s="636"/>
      <c r="I51" s="636"/>
      <c r="K51" s="636"/>
      <c r="L51" s="636"/>
      <c r="N51" s="636"/>
      <c r="O51" s="636"/>
      <c r="Q51" s="636"/>
      <c r="R51" s="636"/>
      <c r="T51" s="637"/>
      <c r="U51" s="637"/>
    </row>
    <row r="52" spans="1:25" ht="42" customHeight="1">
      <c r="B52" s="636"/>
      <c r="C52" s="636"/>
      <c r="E52" s="636"/>
      <c r="F52" s="636"/>
      <c r="H52" s="636"/>
      <c r="I52" s="636"/>
      <c r="K52" s="636"/>
      <c r="L52" s="636"/>
      <c r="N52" s="636"/>
      <c r="O52" s="636"/>
      <c r="Q52" s="636"/>
      <c r="R52" s="636"/>
      <c r="T52" s="637"/>
      <c r="U52" s="637"/>
    </row>
    <row r="53" spans="1:25" ht="41.25" customHeight="1">
      <c r="B53" s="636"/>
      <c r="C53" s="636"/>
      <c r="E53" s="636"/>
      <c r="F53" s="636"/>
      <c r="H53" s="636"/>
      <c r="I53" s="636"/>
      <c r="K53" s="636"/>
      <c r="L53" s="636"/>
      <c r="N53" s="636"/>
      <c r="O53" s="636"/>
      <c r="Q53" s="636"/>
      <c r="R53" s="636"/>
      <c r="T53" s="637"/>
      <c r="U53" s="637"/>
    </row>
    <row r="54" spans="1:25">
      <c r="A54" t="str">
        <f>IF(EURO!A45="","",EURO!A45)</f>
        <v/>
      </c>
      <c r="B54" s="754" t="str">
        <f>EURO!B9</f>
        <v>Group A</v>
      </c>
      <c r="C54" s="755"/>
      <c r="D54" t="str">
        <f>IF(EURO!D45="","",EURO!D45)</f>
        <v/>
      </c>
      <c r="E54" s="754" t="str">
        <f>EURO!E9</f>
        <v>Group B</v>
      </c>
      <c r="F54" s="755"/>
      <c r="G54" t="str">
        <f>IF(EURO!G45="","",EURO!G45)</f>
        <v/>
      </c>
      <c r="H54" s="754" t="str">
        <f>EURO!H9</f>
        <v>Group C</v>
      </c>
      <c r="I54" s="755"/>
      <c r="J54" t="str">
        <f>IF(EURO!J45="","",EURO!J45)</f>
        <v/>
      </c>
      <c r="K54" s="754" t="str">
        <f>EURO!K9</f>
        <v>Group D</v>
      </c>
      <c r="L54" s="755"/>
      <c r="M54" t="str">
        <f>IF(EURO!M45="","",EURO!M45)</f>
        <v/>
      </c>
      <c r="N54" s="754" t="str">
        <f>EURO!N9</f>
        <v>Group E</v>
      </c>
      <c r="O54" s="755"/>
      <c r="P54" t="str">
        <f>IF(EURO!P45="","",EURO!P45)</f>
        <v/>
      </c>
      <c r="Q54" s="754" t="str">
        <f>EURO!Q9</f>
        <v>Group F</v>
      </c>
      <c r="R54" s="755"/>
      <c r="S54" t="str">
        <f>IF(EURO!S45="","",EURO!S45)</f>
        <v/>
      </c>
      <c r="T54" s="779" t="str">
        <f>IF(EURO!T45="","",EURO!T45)</f>
        <v>Third in the group</v>
      </c>
      <c r="U54" s="780"/>
      <c r="V54" s="309" t="str">
        <f>IF(EURO!V45="","",EURO!V45)</f>
        <v>Grp</v>
      </c>
      <c r="W54" s="644"/>
      <c r="X54" s="15"/>
      <c r="Y54" s="638"/>
    </row>
    <row r="55" spans="1:25">
      <c r="A55" s="97" t="str">
        <f>IF(EURO!A46="","",EURO!A46)</f>
        <v>1A</v>
      </c>
      <c r="B55" s="749" t="str">
        <f ca="1">IF(EURO!B46="","",EURO!B46)</f>
        <v>Germany</v>
      </c>
      <c r="C55" s="750"/>
      <c r="D55" s="97" t="str">
        <f>IF(EURO!D46="","",EURO!D46)</f>
        <v>1B</v>
      </c>
      <c r="E55" s="749" t="str">
        <f ca="1">IF(EURO!E46="","",EURO!E46)</f>
        <v>Spain</v>
      </c>
      <c r="F55" s="750"/>
      <c r="G55" s="97" t="str">
        <f>IF(EURO!G46="","",EURO!G46)</f>
        <v>1C</v>
      </c>
      <c r="H55" s="749" t="str">
        <f ca="1">IF(EURO!H46="","",EURO!H46)</f>
        <v>England</v>
      </c>
      <c r="I55" s="750"/>
      <c r="J55" s="97" t="str">
        <f>IF(EURO!J46="","",EURO!J46)</f>
        <v>1D</v>
      </c>
      <c r="K55" s="749" t="str">
        <f ca="1">IF(EURO!K46="","",EURO!K46)</f>
        <v>France</v>
      </c>
      <c r="L55" s="750"/>
      <c r="M55" s="97" t="str">
        <f>IF(EURO!M46="","",EURO!M46)</f>
        <v>1E</v>
      </c>
      <c r="N55" s="749" t="str">
        <f ca="1">IF(EURO!N46="","",EURO!N46)</f>
        <v>Belgium</v>
      </c>
      <c r="O55" s="750"/>
      <c r="P55" s="97" t="str">
        <f>IF(EURO!P46="","",EURO!P46)</f>
        <v>1F</v>
      </c>
      <c r="Q55" s="749" t="str">
        <f ca="1">IF(EURO!Q46="","",EURO!Q46)</f>
        <v>Portugal</v>
      </c>
      <c r="R55" s="750"/>
      <c r="S55" s="97" t="str">
        <f>IF(EURO!S46="","",EURO!S46)</f>
        <v/>
      </c>
      <c r="T55" s="749" t="str">
        <f ca="1">IF(EURO!T46="","",EURO!T46)</f>
        <v>Italy</v>
      </c>
      <c r="U55" s="750"/>
      <c r="V55" s="309" t="str">
        <f ca="1">IF(EURO!V46="","",EURO!V46)</f>
        <v>B</v>
      </c>
      <c r="W55" s="645"/>
      <c r="X55" s="646"/>
    </row>
    <row r="56" spans="1:25">
      <c r="A56" s="97" t="str">
        <f>IF(EURO!A47="","",EURO!A47)</f>
        <v>2A</v>
      </c>
      <c r="B56" s="749" t="str">
        <f ca="1">IF(EURO!B47="","",EURO!B47)</f>
        <v>Hungary</v>
      </c>
      <c r="C56" s="750"/>
      <c r="D56" s="97" t="str">
        <f>IF(EURO!D47="","",EURO!D47)</f>
        <v>2B</v>
      </c>
      <c r="E56" s="749" t="str">
        <f ca="1">IF(EURO!E47="","",EURO!E47)</f>
        <v>Croatia</v>
      </c>
      <c r="F56" s="750"/>
      <c r="G56" s="97" t="str">
        <f>IF(EURO!G47="","",EURO!G47)</f>
        <v>2C</v>
      </c>
      <c r="H56" s="749" t="str">
        <f ca="1">IF(EURO!H47="","",EURO!H47)</f>
        <v>Denmark</v>
      </c>
      <c r="I56" s="750"/>
      <c r="J56" s="97" t="str">
        <f>IF(EURO!J47="","",EURO!J47)</f>
        <v>2D</v>
      </c>
      <c r="K56" s="749" t="str">
        <f ca="1">IF(EURO!K47="","",EURO!K47)</f>
        <v>Netherlands</v>
      </c>
      <c r="L56" s="750"/>
      <c r="M56" s="97" t="str">
        <f>IF(EURO!M47="","",EURO!M47)</f>
        <v>2E</v>
      </c>
      <c r="N56" s="749" t="str">
        <f ca="1">IF(EURO!N47="","",EURO!N47)</f>
        <v>Ukraine</v>
      </c>
      <c r="O56" s="750"/>
      <c r="P56" s="97" t="str">
        <f>IF(EURO!P47="","",EURO!P47)</f>
        <v>2F</v>
      </c>
      <c r="Q56" s="749" t="str">
        <f ca="1">IF(EURO!Q47="","",EURO!Q47)</f>
        <v>Czechia</v>
      </c>
      <c r="R56" s="750"/>
      <c r="S56" s="97" t="str">
        <f>IF(EURO!S47="","",EURO!S47)</f>
        <v/>
      </c>
      <c r="T56" s="749" t="str">
        <f ca="1">IF(EURO!T47="","",EURO!T47)</f>
        <v>Scotland</v>
      </c>
      <c r="U56" s="750"/>
      <c r="V56" s="309" t="str">
        <f ca="1">IF(EURO!V47="","",EURO!V47)</f>
        <v>A</v>
      </c>
      <c r="W56" s="642"/>
      <c r="X56" s="643"/>
      <c r="Y56" s="638"/>
    </row>
    <row r="57" spans="1:25">
      <c r="A57" s="98" t="str">
        <f>IF(EURO!A48="","",EURO!A48)</f>
        <v>3A</v>
      </c>
      <c r="B57" s="756" t="str">
        <f ca="1">IF(EURO!B48="","",EURO!B48)</f>
        <v>Scotland</v>
      </c>
      <c r="C57" s="757"/>
      <c r="D57" s="98" t="str">
        <f>IF(EURO!D48="","",EURO!D48)</f>
        <v>3B</v>
      </c>
      <c r="E57" s="756" t="str">
        <f ca="1">IF(EURO!E48="","",EURO!E48)</f>
        <v>Italy</v>
      </c>
      <c r="F57" s="757"/>
      <c r="G57" s="98" t="str">
        <f>IF(EURO!G48="","",EURO!G48)</f>
        <v>3C</v>
      </c>
      <c r="H57" s="756" t="str">
        <f ca="1">IF(EURO!H48="","",EURO!H48)</f>
        <v>Serbia</v>
      </c>
      <c r="I57" s="757"/>
      <c r="J57" s="98" t="str">
        <f>IF(EURO!J48="","",EURO!J48)</f>
        <v>3D</v>
      </c>
      <c r="K57" s="756" t="str">
        <f ca="1">IF(EURO!K48="","",EURO!K48)</f>
        <v>Austria</v>
      </c>
      <c r="L57" s="757"/>
      <c r="M57" s="98" t="str">
        <f>IF(EURO!M48="","",EURO!M48)</f>
        <v>3E</v>
      </c>
      <c r="N57" s="756" t="str">
        <f ca="1">IF(EURO!N48="","",EURO!N48)</f>
        <v>Romania</v>
      </c>
      <c r="O57" s="757"/>
      <c r="P57" s="98" t="str">
        <f>IF(EURO!P48="","",EURO!P48)</f>
        <v>3F</v>
      </c>
      <c r="Q57" s="756" t="str">
        <f ca="1">IF(EURO!Q48="","",EURO!Q48)</f>
        <v>Türkiye</v>
      </c>
      <c r="R57" s="757"/>
      <c r="S57" s="98" t="str">
        <f>IF(EURO!S48="","",EURO!S48)</f>
        <v/>
      </c>
      <c r="T57" s="749" t="str">
        <f ca="1">IF(EURO!T48="","",EURO!T48)</f>
        <v>Romania</v>
      </c>
      <c r="U57" s="750"/>
      <c r="V57" s="309" t="str">
        <f ca="1">IF(EURO!V48="","",EURO!V48)</f>
        <v>E</v>
      </c>
      <c r="W57" s="639"/>
      <c r="X57" s="640"/>
      <c r="Y57" s="641"/>
    </row>
    <row r="58" spans="1:25">
      <c r="A58" s="98" t="str">
        <f>IF(EURO!A49="","",EURO!A49)</f>
        <v>4A</v>
      </c>
      <c r="B58" s="756" t="str">
        <f ca="1">IF(EURO!B49="","",EURO!B49)</f>
        <v>Switzerland</v>
      </c>
      <c r="C58" s="757"/>
      <c r="D58" s="98" t="str">
        <f>IF(EURO!D49="","",EURO!D49)</f>
        <v>4B</v>
      </c>
      <c r="E58" s="756" t="str">
        <f ca="1">IF(EURO!E49="","",EURO!E49)</f>
        <v>Albania</v>
      </c>
      <c r="F58" s="757"/>
      <c r="G58" s="98" t="str">
        <f>IF(EURO!G49="","",EURO!G49)</f>
        <v>4C</v>
      </c>
      <c r="H58" s="756" t="str">
        <f ca="1">IF(EURO!H49="","",EURO!H49)</f>
        <v>Slovenia</v>
      </c>
      <c r="I58" s="757"/>
      <c r="J58" s="98" t="str">
        <f>IF(EURO!J49="","",EURO!J49)</f>
        <v>4D</v>
      </c>
      <c r="K58" s="756" t="str">
        <f ca="1">IF(EURO!K49="","",EURO!K49)</f>
        <v>Poland</v>
      </c>
      <c r="L58" s="757"/>
      <c r="M58" s="98" t="str">
        <f>IF(EURO!M49="","",EURO!M49)</f>
        <v>4E</v>
      </c>
      <c r="N58" s="756" t="str">
        <f ca="1">IF(EURO!N49="","",EURO!N49)</f>
        <v>Slovakia</v>
      </c>
      <c r="O58" s="757"/>
      <c r="P58" s="98" t="str">
        <f>IF(EURO!P49="","",EURO!P49)</f>
        <v>4F</v>
      </c>
      <c r="Q58" s="756" t="str">
        <f ca="1">IF(EURO!Q49="","",EURO!Q49)</f>
        <v>Georgia</v>
      </c>
      <c r="R58" s="757"/>
      <c r="S58" s="98" t="str">
        <f>IF(EURO!S49="","",EURO!S49)</f>
        <v/>
      </c>
      <c r="T58" s="749" t="str">
        <f ca="1">IF(EURO!T49="","",EURO!T49)</f>
        <v>Austria</v>
      </c>
      <c r="U58" s="750"/>
      <c r="V58" s="309" t="str">
        <f ca="1">IF(EURO!V49="","",EURO!V49)</f>
        <v>D</v>
      </c>
      <c r="W58" s="639"/>
      <c r="X58" s="640"/>
      <c r="Y58" s="641"/>
    </row>
    <row r="59" spans="1:25" ht="102.75" customHeight="1"/>
    <row r="60" spans="1:25" ht="16.5" thickBot="1">
      <c r="B60" s="760" t="str">
        <f>EURO!B51</f>
        <v>Round of 16 - 4</v>
      </c>
      <c r="C60" s="761"/>
      <c r="E60" s="760" t="str">
        <f>EURO!E51</f>
        <v>Round of 16 - 2</v>
      </c>
      <c r="F60" s="761"/>
      <c r="H60" s="760" t="str">
        <f>EURO!H51</f>
        <v>Round of 16 - 6</v>
      </c>
      <c r="I60" s="761"/>
      <c r="K60" s="760" t="str">
        <f>EURO!K51</f>
        <v>Round of 16 - 5</v>
      </c>
      <c r="L60" s="761"/>
      <c r="N60" s="760" t="str">
        <f>EURO!N51</f>
        <v>Round of 16 - 7</v>
      </c>
      <c r="O60" s="761"/>
      <c r="Q60" s="760" t="str">
        <f>EURO!Q51</f>
        <v>Round of 16 - 8</v>
      </c>
      <c r="R60" s="761"/>
      <c r="T60" s="760" t="str">
        <f>EURO!T51</f>
        <v>Round of 16 - 3</v>
      </c>
      <c r="U60" s="761"/>
      <c r="W60" s="760" t="str">
        <f>EURO!W51</f>
        <v>Round of 16 - 1</v>
      </c>
      <c r="X60" s="761"/>
    </row>
    <row r="61" spans="1:25">
      <c r="A61" s="111">
        <f>EURO!A52</f>
        <v>39</v>
      </c>
      <c r="B61" s="722" t="str">
        <f>EURO!B52</f>
        <v>Cologne</v>
      </c>
      <c r="C61" s="723"/>
      <c r="D61" s="111">
        <f>EURO!D52</f>
        <v>37</v>
      </c>
      <c r="E61" s="722" t="str">
        <f>EURO!E52</f>
        <v>Dortmund</v>
      </c>
      <c r="F61" s="723"/>
      <c r="G61" s="111">
        <f>EURO!G52</f>
        <v>41</v>
      </c>
      <c r="H61" s="722" t="str">
        <f>EURO!H52</f>
        <v>Frankfurt</v>
      </c>
      <c r="I61" s="723"/>
      <c r="J61" s="111">
        <f>EURO!J52</f>
        <v>42</v>
      </c>
      <c r="K61" s="722" t="str">
        <f>EURO!K52</f>
        <v>Dusseldorf</v>
      </c>
      <c r="L61" s="723"/>
      <c r="M61" s="111">
        <f>EURO!M52</f>
        <v>43</v>
      </c>
      <c r="N61" s="722" t="str">
        <f>EURO!N52</f>
        <v>Munich</v>
      </c>
      <c r="O61" s="723"/>
      <c r="P61" s="111">
        <f>EURO!P52</f>
        <v>44</v>
      </c>
      <c r="Q61" s="722" t="str">
        <f>EURO!Q52</f>
        <v>Leipzig</v>
      </c>
      <c r="R61" s="723"/>
      <c r="S61" s="111">
        <f>EURO!S52</f>
        <v>40</v>
      </c>
      <c r="T61" s="722" t="str">
        <f>EURO!T52</f>
        <v>Gelsenkirchen</v>
      </c>
      <c r="U61" s="723"/>
      <c r="V61" s="111">
        <f>EURO!V52</f>
        <v>38</v>
      </c>
      <c r="W61" s="722" t="str">
        <f>EURO!W52</f>
        <v>Berlin</v>
      </c>
      <c r="X61" s="723"/>
    </row>
    <row r="62" spans="1:25">
      <c r="B62" s="720">
        <f>EURO!B53</f>
        <v>45473.875</v>
      </c>
      <c r="C62" s="721"/>
      <c r="E62" s="720">
        <f>EURO!E53</f>
        <v>45472.875</v>
      </c>
      <c r="F62" s="721"/>
      <c r="H62" s="720">
        <f>EURO!H53</f>
        <v>45474.875</v>
      </c>
      <c r="I62" s="721"/>
      <c r="K62" s="720">
        <f>EURO!K53</f>
        <v>45474.75</v>
      </c>
      <c r="L62" s="721"/>
      <c r="N62" s="720">
        <f>EURO!N53</f>
        <v>45475.75</v>
      </c>
      <c r="O62" s="721"/>
      <c r="Q62" s="720">
        <f>EURO!Q53</f>
        <v>45475.875</v>
      </c>
      <c r="R62" s="721"/>
      <c r="T62" s="720">
        <f>EURO!T53</f>
        <v>45473.75</v>
      </c>
      <c r="U62" s="721"/>
      <c r="V62" s="6"/>
      <c r="W62" s="720">
        <f>EURO!W53</f>
        <v>45472.75</v>
      </c>
      <c r="X62" s="721"/>
    </row>
    <row r="63" spans="1:25">
      <c r="B63" s="53" t="str">
        <f ca="1">EURO!B54</f>
        <v>Spain</v>
      </c>
      <c r="C63" s="54" t="str">
        <f ca="1">EURO!C54</f>
        <v>Austria</v>
      </c>
      <c r="E63" s="53" t="str">
        <f ca="1">EURO!E54</f>
        <v>Germany</v>
      </c>
      <c r="F63" s="54" t="str">
        <f ca="1">EURO!F54</f>
        <v>Denmark</v>
      </c>
      <c r="H63" s="53" t="str">
        <f ca="1">EURO!H54</f>
        <v>Portugal</v>
      </c>
      <c r="I63" s="54" t="str">
        <f ca="1">EURO!I54</f>
        <v>Italy</v>
      </c>
      <c r="K63" s="53" t="str">
        <f ca="1">EURO!K54</f>
        <v>Netherlands</v>
      </c>
      <c r="L63" s="54" t="str">
        <f ca="1">EURO!L54</f>
        <v>Ukraine</v>
      </c>
      <c r="N63" s="53" t="str">
        <f ca="1">EURO!N54</f>
        <v>Belgium</v>
      </c>
      <c r="O63" s="54" t="str">
        <f ca="1">EURO!O54</f>
        <v>Scotland</v>
      </c>
      <c r="Q63" s="53" t="str">
        <f ca="1">EURO!Q54</f>
        <v>France</v>
      </c>
      <c r="R63" s="54" t="str">
        <f ca="1">EURO!R54</f>
        <v>Czechia</v>
      </c>
      <c r="T63" s="53" t="str">
        <f ca="1">EURO!T54</f>
        <v>England</v>
      </c>
      <c r="U63" s="54" t="str">
        <f ca="1">EURO!U54</f>
        <v>Romania</v>
      </c>
      <c r="W63" s="53" t="str">
        <f ca="1">EURO!W54</f>
        <v>Hungary</v>
      </c>
      <c r="X63" s="54" t="str">
        <f ca="1">EURO!X54</f>
        <v>Croatia</v>
      </c>
    </row>
    <row r="64" spans="1:25" ht="15.75" thickBot="1">
      <c r="B64" s="1">
        <f>IF(EURO!B55="","",EURO!B55)</f>
        <v>2</v>
      </c>
      <c r="C64" s="2">
        <f>IF(EURO!C55="","",EURO!C55)</f>
        <v>1</v>
      </c>
      <c r="D64" s="300" t="str">
        <f>IF(EURO!D55="","",EURO!D55)</f>
        <v/>
      </c>
      <c r="E64" s="1">
        <f>IF(EURO!E55="","",EURO!E55)</f>
        <v>4</v>
      </c>
      <c r="F64" s="2">
        <f>IF(EURO!F55="","",EURO!F55)</f>
        <v>0</v>
      </c>
      <c r="G64" s="300" t="str">
        <f>IF(EURO!G55="","",EURO!G55)</f>
        <v/>
      </c>
      <c r="H64" s="1">
        <f>IF(EURO!H55="","",EURO!H55)</f>
        <v>2</v>
      </c>
      <c r="I64" s="2">
        <f>IF(EURO!I55="","",EURO!I55)</f>
        <v>1</v>
      </c>
      <c r="J64" s="300" t="str">
        <f>IF(EURO!J55="","",EURO!J55)</f>
        <v/>
      </c>
      <c r="K64" s="1">
        <f>IF(EURO!K55="","",EURO!K55)</f>
        <v>3</v>
      </c>
      <c r="L64" s="2">
        <f>IF(EURO!L55="","",EURO!L55)</f>
        <v>1</v>
      </c>
      <c r="M64" s="300" t="str">
        <f>IF(EURO!M55="","",EURO!M55)</f>
        <v/>
      </c>
      <c r="N64" s="1">
        <f>IF(EURO!N55="","",EURO!N55)</f>
        <v>2</v>
      </c>
      <c r="O64" s="2">
        <f>IF(EURO!O55="","",EURO!O55)</f>
        <v>1</v>
      </c>
      <c r="P64" s="300" t="str">
        <f>IF(EURO!P55="","",EURO!P55)</f>
        <v/>
      </c>
      <c r="Q64" s="1">
        <f>IF(EURO!Q55="","",EURO!Q55)</f>
        <v>4</v>
      </c>
      <c r="R64" s="2">
        <f>IF(EURO!R55="","",EURO!R55)</f>
        <v>0</v>
      </c>
      <c r="S64" s="300" t="str">
        <f>IF(EURO!S55="","",EURO!S55)</f>
        <v/>
      </c>
      <c r="T64" s="1">
        <f>IF(EURO!T55="","",EURO!T55)</f>
        <v>3</v>
      </c>
      <c r="U64" s="2">
        <f>IF(EURO!U55="","",EURO!U55)</f>
        <v>0</v>
      </c>
      <c r="V64" s="300" t="str">
        <f>IF(EURO!V55="","",EURO!V55)</f>
        <v/>
      </c>
      <c r="W64" s="1">
        <f>IF(EURO!W55="","",EURO!W55)</f>
        <v>1</v>
      </c>
      <c r="X64" s="2">
        <f>IF(EURO!X55="","",EURO!X55)</f>
        <v>1</v>
      </c>
      <c r="Y64" s="301" t="str">
        <f>IF(EURO!Y55="","",EURO!Y55)</f>
        <v/>
      </c>
    </row>
    <row r="65" spans="2:24" ht="9.9499999999999993" customHeight="1">
      <c r="B65" s="736" t="str">
        <f>EURO!B56</f>
        <v>Penalty shoot-out:</v>
      </c>
      <c r="C65" s="737"/>
      <c r="E65" s="736" t="str">
        <f>EURO!E56</f>
        <v>Penalty shoot-out:</v>
      </c>
      <c r="F65" s="737"/>
      <c r="H65" s="736" t="str">
        <f>EURO!H56</f>
        <v>Penalty shoot-out:</v>
      </c>
      <c r="I65" s="737"/>
      <c r="K65" s="736" t="str">
        <f>EURO!K56</f>
        <v>Penalty shoot-out:</v>
      </c>
      <c r="L65" s="737"/>
      <c r="N65" s="736" t="str">
        <f>EURO!N56</f>
        <v>Penalty shoot-out:</v>
      </c>
      <c r="O65" s="737"/>
      <c r="Q65" s="736" t="str">
        <f>EURO!Q56</f>
        <v>Penalty shoot-out:</v>
      </c>
      <c r="R65" s="737"/>
      <c r="T65" s="736" t="str">
        <f>EURO!T56</f>
        <v>Penalty shoot-out:</v>
      </c>
      <c r="U65" s="737"/>
      <c r="W65" s="736" t="str">
        <f>EURO!W56</f>
        <v>Penalty shoot-out:</v>
      </c>
      <c r="X65" s="737"/>
    </row>
    <row r="66" spans="2:24" ht="15.75" thickBot="1">
      <c r="B66" s="295" t="str">
        <f>IF(EURO!B57="","",EURO!B57)</f>
        <v/>
      </c>
      <c r="C66" s="296" t="str">
        <f>IF(EURO!C57="","",EURO!C57)</f>
        <v/>
      </c>
      <c r="E66" s="295" t="str">
        <f>IF(EURO!E57="","",EURO!E57)</f>
        <v/>
      </c>
      <c r="F66" s="296" t="str">
        <f>IF(EURO!F57="","",EURO!F57)</f>
        <v/>
      </c>
      <c r="H66" s="295" t="str">
        <f>IF(EURO!H57="","",EURO!H57)</f>
        <v/>
      </c>
      <c r="I66" s="296" t="str">
        <f>IF(EURO!I57="","",EURO!I57)</f>
        <v/>
      </c>
      <c r="K66" s="295" t="str">
        <f>IF(EURO!K57="","",EURO!K57)</f>
        <v/>
      </c>
      <c r="L66" s="296" t="str">
        <f>IF(EURO!L57="","",EURO!L57)</f>
        <v/>
      </c>
      <c r="N66" s="295" t="str">
        <f>IF(EURO!N57="","",EURO!N57)</f>
        <v/>
      </c>
      <c r="O66" s="296" t="str">
        <f>IF(EURO!O57="","",EURO!O57)</f>
        <v/>
      </c>
      <c r="Q66" s="295" t="str">
        <f>IF(EURO!Q57="","",EURO!Q57)</f>
        <v/>
      </c>
      <c r="R66" s="296" t="str">
        <f>IF(EURO!R57="","",EURO!R57)</f>
        <v/>
      </c>
      <c r="T66" s="295" t="str">
        <f>IF(EURO!T57="","",EURO!T57)</f>
        <v/>
      </c>
      <c r="U66" s="296" t="str">
        <f>IF(EURO!U57="","",EURO!U57)</f>
        <v/>
      </c>
      <c r="W66" s="295">
        <f>IF(EURO!W57="","",EURO!W57)</f>
        <v>4</v>
      </c>
      <c r="X66" s="296">
        <f>IF(EURO!X57="","",EURO!X57)</f>
        <v>3</v>
      </c>
    </row>
    <row r="67" spans="2:24" s="9" customFormat="1" ht="12">
      <c r="B67" s="10" t="str">
        <f>EURO!B58</f>
        <v>1B</v>
      </c>
      <c r="C67" s="10" t="str">
        <f>EURO!C58</f>
        <v>3A/D/E/F</v>
      </c>
      <c r="E67" s="10" t="str">
        <f>EURO!E58</f>
        <v>1A</v>
      </c>
      <c r="F67" s="10" t="str">
        <f>EURO!F58</f>
        <v>2C</v>
      </c>
      <c r="G67" s="239"/>
      <c r="H67" s="10" t="str">
        <f>EURO!H58</f>
        <v>1F</v>
      </c>
      <c r="I67" s="10" t="str">
        <f>EURO!I58</f>
        <v>3A/B/C</v>
      </c>
      <c r="J67" s="10"/>
      <c r="K67" s="10" t="str">
        <f>EURO!K58</f>
        <v>2D</v>
      </c>
      <c r="L67" s="10" t="str">
        <f>EURO!L58</f>
        <v>2E</v>
      </c>
      <c r="M67" s="10"/>
      <c r="N67" s="10" t="str">
        <f>EURO!N58</f>
        <v>1E</v>
      </c>
      <c r="O67" s="10" t="str">
        <f>EURO!O58</f>
        <v>3A/B/C/D</v>
      </c>
      <c r="P67" s="10"/>
      <c r="Q67" s="10" t="str">
        <f>EURO!Q58</f>
        <v>1D</v>
      </c>
      <c r="R67" s="10" t="str">
        <f>EURO!R58</f>
        <v>2F</v>
      </c>
      <c r="S67" s="10"/>
      <c r="T67" s="10" t="str">
        <f>EURO!T58</f>
        <v>1C</v>
      </c>
      <c r="U67" s="10" t="str">
        <f>EURO!U58</f>
        <v>3D/E/F</v>
      </c>
      <c r="V67" s="10"/>
      <c r="W67" s="10" t="str">
        <f>EURO!W58</f>
        <v>2A</v>
      </c>
      <c r="X67" s="10" t="str">
        <f>EURO!X58</f>
        <v>2B</v>
      </c>
    </row>
    <row r="68" spans="2:24" s="9" customFormat="1" ht="12">
      <c r="B68" s="746"/>
      <c r="C68" s="746"/>
      <c r="D68" s="239"/>
      <c r="E68" s="746"/>
      <c r="F68" s="746"/>
      <c r="G68" s="10"/>
      <c r="H68" s="746"/>
      <c r="I68" s="746"/>
      <c r="J68" s="10"/>
      <c r="K68" s="746"/>
      <c r="L68" s="746"/>
      <c r="M68" s="10"/>
      <c r="N68" s="746"/>
      <c r="O68" s="746"/>
      <c r="P68" s="10"/>
      <c r="Q68" s="746"/>
      <c r="R68" s="746"/>
      <c r="S68" s="10"/>
      <c r="T68" s="746"/>
      <c r="U68" s="746"/>
      <c r="V68" s="10"/>
      <c r="W68" s="746"/>
      <c r="X68" s="746"/>
    </row>
    <row r="69" spans="2:24" ht="33.75" customHeight="1">
      <c r="C69" s="11"/>
      <c r="E69" s="11"/>
    </row>
    <row r="70" spans="2:24" ht="15.75" customHeight="1">
      <c r="C70" s="762" t="str">
        <f>EURO!C61</f>
        <v>Quarter final 1</v>
      </c>
      <c r="D70" s="762"/>
      <c r="E70" s="762"/>
      <c r="I70" s="762" t="str">
        <f>EURO!I61</f>
        <v>Quarter final 2</v>
      </c>
      <c r="J70" s="762"/>
      <c r="K70" s="762"/>
      <c r="O70" s="762" t="str">
        <f>EURO!O61</f>
        <v>Quarter final 4</v>
      </c>
      <c r="P70" s="762"/>
      <c r="Q70" s="762"/>
      <c r="U70" s="762" t="str">
        <f>EURO!U61</f>
        <v>Quarter final 3</v>
      </c>
      <c r="V70" s="762"/>
      <c r="W70" s="762"/>
    </row>
    <row r="71" spans="2:24" ht="15.75" customHeight="1">
      <c r="B71" s="111">
        <f>EURO!B62</f>
        <v>45</v>
      </c>
      <c r="C71" s="765" t="str">
        <f>EURO!C62</f>
        <v>Stuttgart</v>
      </c>
      <c r="D71" s="766"/>
      <c r="E71" s="767"/>
      <c r="H71" s="111">
        <f>EURO!H62</f>
        <v>46</v>
      </c>
      <c r="I71" s="765" t="str">
        <f>EURO!I62</f>
        <v>Hamburg</v>
      </c>
      <c r="J71" s="766"/>
      <c r="K71" s="767"/>
      <c r="N71" s="111">
        <f>EURO!N62</f>
        <v>47</v>
      </c>
      <c r="O71" s="765" t="str">
        <f>EURO!O62</f>
        <v>Berlin</v>
      </c>
      <c r="P71" s="766"/>
      <c r="Q71" s="767"/>
      <c r="T71" s="111">
        <f>EURO!T62</f>
        <v>48</v>
      </c>
      <c r="U71" s="765" t="str">
        <f>EURO!U62</f>
        <v>Dusseldorf</v>
      </c>
      <c r="V71" s="766"/>
      <c r="W71" s="767"/>
    </row>
    <row r="72" spans="2:24">
      <c r="C72" s="720">
        <f>EURO!C63</f>
        <v>45478.75</v>
      </c>
      <c r="D72" s="768"/>
      <c r="E72" s="721"/>
      <c r="I72" s="720">
        <f>EURO!I63</f>
        <v>45478.875</v>
      </c>
      <c r="J72" s="768"/>
      <c r="K72" s="721"/>
      <c r="O72" s="720">
        <f>EURO!O63</f>
        <v>45479.875</v>
      </c>
      <c r="P72" s="768"/>
      <c r="Q72" s="721"/>
      <c r="U72" s="720">
        <f>EURO!U63</f>
        <v>45479.75</v>
      </c>
      <c r="V72" s="768"/>
      <c r="W72" s="721"/>
    </row>
    <row r="73" spans="2:24">
      <c r="C73" s="7" t="str">
        <f ca="1">EURO!C64</f>
        <v>Spain</v>
      </c>
      <c r="E73" s="8" t="str">
        <f ca="1">EURO!E64</f>
        <v>Germany</v>
      </c>
      <c r="I73" s="7" t="str">
        <f ca="1">EURO!I64</f>
        <v>Portugal</v>
      </c>
      <c r="K73" s="8" t="str">
        <f ca="1">EURO!K64</f>
        <v>Netherlands</v>
      </c>
      <c r="O73" s="7" t="str">
        <f ca="1">EURO!O64</f>
        <v>Belgium</v>
      </c>
      <c r="Q73" s="8" t="str">
        <f ca="1">EURO!Q64</f>
        <v>France</v>
      </c>
      <c r="U73" s="7" t="str">
        <f ca="1">EURO!U64</f>
        <v>England</v>
      </c>
      <c r="W73" s="8" t="str">
        <f ca="1">EURO!W64</f>
        <v>Hungary</v>
      </c>
    </row>
    <row r="74" spans="2:24" ht="15.75" thickBot="1">
      <c r="C74" s="1">
        <f>IF(EURO!C65="","",EURO!C65)</f>
        <v>1</v>
      </c>
      <c r="D74" s="12"/>
      <c r="E74" s="3">
        <f>IF(EURO!E65="","",EURO!E65)</f>
        <v>2</v>
      </c>
      <c r="F74" s="301" t="str">
        <f>IF(EURO!F65="","",EURO!F65)</f>
        <v/>
      </c>
      <c r="I74" s="1">
        <f>IF(EURO!I65="","",EURO!I65)</f>
        <v>2</v>
      </c>
      <c r="J74" s="12"/>
      <c r="K74" s="3">
        <f>IF(EURO!K65="","",EURO!K65)</f>
        <v>2</v>
      </c>
      <c r="L74" s="301" t="str">
        <f>IF(EURO!L65="","",EURO!L65)</f>
        <v/>
      </c>
      <c r="O74" s="1">
        <f>IF(EURO!O65="","",EURO!O65)</f>
        <v>1</v>
      </c>
      <c r="P74" s="12"/>
      <c r="Q74" s="3">
        <f>IF(EURO!Q65="","",EURO!Q65)</f>
        <v>3</v>
      </c>
      <c r="R74" s="301" t="str">
        <f>IF(EURO!R65="","",EURO!R65)</f>
        <v/>
      </c>
      <c r="U74" s="1">
        <f>IF(EURO!U65="","",EURO!U65)</f>
        <v>2</v>
      </c>
      <c r="V74" s="12"/>
      <c r="W74" s="3">
        <f>IF(EURO!W65="","",EURO!W65)</f>
        <v>0</v>
      </c>
      <c r="X74" s="301" t="str">
        <f>IF(EURO!X65="","",EURO!X65)</f>
        <v/>
      </c>
    </row>
    <row r="75" spans="2:24" ht="9.9499999999999993" customHeight="1">
      <c r="C75" s="738" t="str">
        <f>EURO!C66</f>
        <v>Penalty shoot-out:</v>
      </c>
      <c r="D75" s="763"/>
      <c r="E75" s="739"/>
      <c r="I75" s="738" t="str">
        <f>EURO!I66</f>
        <v>Penalty shoot-out:</v>
      </c>
      <c r="J75" s="763"/>
      <c r="K75" s="739"/>
      <c r="O75" s="738" t="str">
        <f>EURO!O66</f>
        <v>Penalty shoot-out:</v>
      </c>
      <c r="P75" s="763"/>
      <c r="Q75" s="739"/>
      <c r="U75" s="738" t="str">
        <f>EURO!U66</f>
        <v>Penalty shoot-out:</v>
      </c>
      <c r="V75" s="763"/>
      <c r="W75" s="739"/>
    </row>
    <row r="76" spans="2:24" ht="15.75" thickBot="1">
      <c r="C76" s="297" t="str">
        <f>IF(EURO!C67="","",EURO!C67)</f>
        <v/>
      </c>
      <c r="D76" s="12"/>
      <c r="E76" s="298" t="str">
        <f>IF(EURO!E67="","",EURO!E67)</f>
        <v/>
      </c>
      <c r="I76" s="297">
        <f>IF(EURO!I67="","",EURO!I67)</f>
        <v>3</v>
      </c>
      <c r="J76" s="12"/>
      <c r="K76" s="298">
        <f>IF(EURO!K67="","",EURO!K67)</f>
        <v>2</v>
      </c>
      <c r="O76" s="297" t="str">
        <f>IF(EURO!O67="","",EURO!O67)</f>
        <v/>
      </c>
      <c r="P76" s="12"/>
      <c r="Q76" s="298" t="str">
        <f>IF(EURO!Q67="","",EURO!Q67)</f>
        <v/>
      </c>
      <c r="U76" s="297" t="str">
        <f>IF(EURO!U67="","",EURO!U67)</f>
        <v/>
      </c>
      <c r="V76" s="12"/>
      <c r="W76" s="298" t="str">
        <f>IF(EURO!W67="","",EURO!W67)</f>
        <v/>
      </c>
    </row>
    <row r="77" spans="2:24" s="9" customFormat="1">
      <c r="C77" s="10" t="str">
        <f>EURO!C68</f>
        <v>W39</v>
      </c>
      <c r="D77" s="13"/>
      <c r="E77" s="10" t="str">
        <f>EURO!E68</f>
        <v>W37</v>
      </c>
      <c r="F77" s="240"/>
      <c r="G77" s="14"/>
      <c r="H77" s="14"/>
      <c r="I77" s="10" t="str">
        <f>EURO!I68</f>
        <v>W41</v>
      </c>
      <c r="J77" s="13"/>
      <c r="K77" s="10" t="str">
        <f>EURO!K68</f>
        <v>W42</v>
      </c>
      <c r="L77" s="14"/>
      <c r="M77" s="14"/>
      <c r="N77" s="14"/>
      <c r="O77" s="10" t="str">
        <f>EURO!O68</f>
        <v>W43</v>
      </c>
      <c r="P77"/>
      <c r="Q77" s="10" t="str">
        <f>EURO!Q68</f>
        <v>W44</v>
      </c>
      <c r="R77" s="14"/>
      <c r="S77" s="14"/>
      <c r="T77" s="14"/>
      <c r="U77" s="10" t="str">
        <f>EURO!U68</f>
        <v>W40</v>
      </c>
      <c r="V77" s="13"/>
      <c r="W77" s="10" t="str">
        <f>EURO!W68</f>
        <v>W38</v>
      </c>
    </row>
    <row r="78" spans="2:24" ht="12" customHeight="1">
      <c r="C78" s="764"/>
      <c r="D78" s="764"/>
      <c r="E78" s="764"/>
      <c r="F78" s="241"/>
      <c r="I78" s="764"/>
      <c r="J78" s="764"/>
      <c r="K78" s="764"/>
      <c r="O78" s="764"/>
      <c r="P78" s="764"/>
      <c r="Q78" s="764"/>
      <c r="U78" s="764"/>
      <c r="V78" s="764"/>
      <c r="W78" s="764"/>
    </row>
    <row r="79" spans="2:24" ht="35.25" customHeight="1"/>
    <row r="80" spans="2:24" ht="15.75">
      <c r="F80" s="762" t="str">
        <f>EURO!F71</f>
        <v>Semi-Final 1</v>
      </c>
      <c r="G80" s="762"/>
      <c r="H80" s="762"/>
      <c r="R80" s="762" t="str">
        <f>EURO!R71</f>
        <v>Semi-Final 2</v>
      </c>
      <c r="S80" s="762"/>
      <c r="T80" s="762"/>
    </row>
    <row r="81" spans="2:23">
      <c r="E81" s="111">
        <f>EURO!E72</f>
        <v>49</v>
      </c>
      <c r="F81" s="765" t="str">
        <f>EURO!F72</f>
        <v>Munich</v>
      </c>
      <c r="G81" s="766"/>
      <c r="H81" s="767"/>
      <c r="Q81" s="111">
        <f>EURO!Q72</f>
        <v>50</v>
      </c>
      <c r="R81" s="765" t="str">
        <f>EURO!R72</f>
        <v>Dortmund</v>
      </c>
      <c r="S81" s="766"/>
      <c r="T81" s="767"/>
    </row>
    <row r="82" spans="2:23" ht="15.75">
      <c r="F82" s="720">
        <f>EURO!F73</f>
        <v>45482.875</v>
      </c>
      <c r="G82" s="768"/>
      <c r="H82" s="721"/>
      <c r="L82" s="27"/>
      <c r="M82" s="27"/>
      <c r="R82" s="720">
        <f>EURO!R73</f>
        <v>45483.875</v>
      </c>
      <c r="S82" s="768"/>
      <c r="T82" s="721"/>
    </row>
    <row r="83" spans="2:23">
      <c r="F83" s="7" t="str">
        <f ca="1">EURO!F74</f>
        <v>Germany</v>
      </c>
      <c r="H83" s="8" t="str">
        <f ca="1">EURO!H74</f>
        <v>Portugal</v>
      </c>
      <c r="L83" s="25"/>
      <c r="M83" s="25"/>
      <c r="R83" s="7" t="str">
        <f ca="1">EURO!R74</f>
        <v>France</v>
      </c>
      <c r="T83" s="8" t="str">
        <f ca="1">EURO!T74</f>
        <v>England</v>
      </c>
    </row>
    <row r="84" spans="2:23" ht="15.75" thickBot="1">
      <c r="F84" s="1">
        <f>IF(EURO!F75="","",EURO!F75)</f>
        <v>3</v>
      </c>
      <c r="G84" s="12"/>
      <c r="H84" s="3">
        <f>IF(EURO!H75="","",EURO!H75)</f>
        <v>2</v>
      </c>
      <c r="I84" s="301" t="str">
        <f>IF(EURO!I75="","",EURO!I75)</f>
        <v/>
      </c>
      <c r="L84" s="16"/>
      <c r="R84" s="1">
        <f>IF(EURO!R75="","",EURO!R75)</f>
        <v>1</v>
      </c>
      <c r="S84" s="12"/>
      <c r="T84" s="3">
        <f>IF(EURO!T75="","",EURO!T75)</f>
        <v>2</v>
      </c>
      <c r="U84" s="301" t="str">
        <f>IF(EURO!U75="","",EURO!U75)</f>
        <v/>
      </c>
    </row>
    <row r="85" spans="2:23" ht="9.9499999999999993" customHeight="1">
      <c r="F85" s="738" t="str">
        <f>EURO!F76</f>
        <v>Penalty shoot-out:</v>
      </c>
      <c r="G85" s="763"/>
      <c r="H85" s="739"/>
      <c r="L85" s="16"/>
      <c r="R85" s="738" t="str">
        <f>EURO!R76</f>
        <v>Penalty shoot-out:</v>
      </c>
      <c r="S85" s="763"/>
      <c r="T85" s="739"/>
    </row>
    <row r="86" spans="2:23" ht="15.75" thickBot="1">
      <c r="F86" s="297" t="str">
        <f>IF(EURO!F77="","",EURO!F77)</f>
        <v/>
      </c>
      <c r="G86" s="12"/>
      <c r="H86" s="298" t="str">
        <f>IF(EURO!H77="","",EURO!H77)</f>
        <v/>
      </c>
      <c r="L86" s="16"/>
      <c r="R86" s="297" t="str">
        <f>IF(EURO!R77="","",EURO!R77)</f>
        <v/>
      </c>
      <c r="S86" s="12"/>
      <c r="T86" s="298" t="str">
        <f>IF(EURO!T77="","",EURO!T77)</f>
        <v/>
      </c>
    </row>
    <row r="87" spans="2:23">
      <c r="F87" s="10" t="str">
        <f>EURO!F78</f>
        <v>W45</v>
      </c>
      <c r="G87" s="13"/>
      <c r="H87" s="10" t="str">
        <f>EURO!H78</f>
        <v>W46</v>
      </c>
      <c r="I87" s="241"/>
      <c r="L87" s="17"/>
      <c r="R87" s="10" t="str">
        <f>EURO!R78</f>
        <v>W47</v>
      </c>
      <c r="S87" s="13"/>
      <c r="T87" s="10" t="str">
        <f>EURO!T78</f>
        <v>W48</v>
      </c>
    </row>
    <row r="88" spans="2:23" ht="12" customHeight="1">
      <c r="F88" s="764"/>
      <c r="G88" s="764"/>
      <c r="H88" s="764"/>
      <c r="L88" s="238"/>
      <c r="M88" s="238"/>
      <c r="N88" s="238"/>
      <c r="R88" s="764"/>
      <c r="S88" s="764"/>
      <c r="T88" s="764"/>
    </row>
    <row r="90" spans="2:23" ht="31.5">
      <c r="L90" s="773" t="str">
        <f>EURO!L81</f>
        <v>Final</v>
      </c>
      <c r="M90" s="774"/>
      <c r="N90" s="775"/>
    </row>
    <row r="91" spans="2:23" ht="15" customHeight="1">
      <c r="K91" s="111">
        <f>EURO!K82</f>
        <v>51</v>
      </c>
      <c r="L91" s="765" t="str">
        <f>EURO!L82</f>
        <v>Berlin</v>
      </c>
      <c r="M91" s="766"/>
      <c r="N91" s="767"/>
    </row>
    <row r="92" spans="2:23" ht="15" customHeight="1">
      <c r="L92" s="720">
        <f>EURO!L83</f>
        <v>45487.875</v>
      </c>
      <c r="M92" s="768"/>
      <c r="N92" s="721"/>
    </row>
    <row r="93" spans="2:23" ht="15" customHeight="1">
      <c r="L93" s="7" t="str">
        <f ca="1">EURO!L84</f>
        <v>Germany</v>
      </c>
      <c r="N93" s="8" t="str">
        <f ca="1">EURO!N84</f>
        <v>England</v>
      </c>
    </row>
    <row r="94" spans="2:23" ht="15" customHeight="1" thickBot="1">
      <c r="B94" s="15"/>
      <c r="L94" s="1">
        <f>IF(EURO!L85="","",EURO!L85)</f>
        <v>1</v>
      </c>
      <c r="M94" s="11"/>
      <c r="N94" s="3">
        <f>IF(EURO!N85="","",EURO!N85)</f>
        <v>0</v>
      </c>
      <c r="O94" s="301" t="str">
        <f>IF(EURO!O85="","",EURO!O85)</f>
        <v/>
      </c>
    </row>
    <row r="95" spans="2:23" ht="9.9499999999999993" customHeight="1">
      <c r="B95" s="15"/>
      <c r="L95" s="738" t="str">
        <f>EURO!L86</f>
        <v>Penalty shoot-out:</v>
      </c>
      <c r="M95" s="763"/>
      <c r="N95" s="739"/>
      <c r="R95" s="299"/>
      <c r="S95" s="299"/>
      <c r="T95" s="299"/>
      <c r="U95" s="299"/>
      <c r="V95" s="299"/>
      <c r="W95" s="299"/>
    </row>
    <row r="96" spans="2:23" ht="15" customHeight="1" thickBot="1">
      <c r="B96" s="15"/>
      <c r="L96" s="297" t="str">
        <f>IF(EURO!L87="","",EURO!L87)</f>
        <v/>
      </c>
      <c r="M96" s="12"/>
      <c r="N96" s="298" t="str">
        <f>IF(EURO!N87="","",EURO!N87)</f>
        <v/>
      </c>
      <c r="R96" s="299"/>
      <c r="S96" s="299"/>
      <c r="T96" s="299"/>
      <c r="U96" s="299"/>
      <c r="V96" s="299"/>
      <c r="W96" s="299"/>
    </row>
    <row r="97" spans="2:25">
      <c r="L97" s="10" t="str">
        <f>EURO!L88</f>
        <v>W49</v>
      </c>
      <c r="M97" s="13"/>
      <c r="N97" s="10" t="str">
        <f>EURO!N88</f>
        <v>W50</v>
      </c>
      <c r="O97" s="241"/>
    </row>
    <row r="98" spans="2:25">
      <c r="L98" s="764"/>
      <c r="M98" s="764"/>
      <c r="N98" s="764"/>
    </row>
    <row r="100" spans="2:25">
      <c r="U100" s="15"/>
      <c r="V100" s="15"/>
      <c r="W100" s="15"/>
      <c r="X100" s="15"/>
    </row>
    <row r="101" spans="2:25">
      <c r="B101" s="771"/>
      <c r="C101" s="771"/>
      <c r="D101" s="771"/>
    </row>
    <row r="102" spans="2:25" ht="15" customHeight="1">
      <c r="J102" s="776" t="str">
        <f>EURO!R82</f>
        <v>European Champion 2024:</v>
      </c>
      <c r="K102" s="776"/>
      <c r="L102" s="776"/>
      <c r="M102" s="776"/>
      <c r="N102" s="776"/>
      <c r="O102" s="776"/>
      <c r="P102" s="776"/>
    </row>
    <row r="103" spans="2:25" ht="15" customHeight="1">
      <c r="J103" s="776"/>
      <c r="K103" s="776"/>
      <c r="L103" s="776"/>
      <c r="M103" s="776"/>
      <c r="N103" s="776"/>
      <c r="O103" s="776"/>
      <c r="P103" s="776"/>
    </row>
    <row r="104" spans="2:25" ht="15" customHeight="1">
      <c r="J104" s="769" t="str">
        <f ca="1">EURO!R84</f>
        <v>Germany</v>
      </c>
      <c r="K104" s="769"/>
      <c r="L104" s="769"/>
      <c r="M104" s="769"/>
      <c r="N104" s="769"/>
      <c r="O104" s="769"/>
      <c r="P104" s="769"/>
    </row>
    <row r="105" spans="2:25" ht="15" customHeight="1">
      <c r="J105" s="769"/>
      <c r="K105" s="769"/>
      <c r="L105" s="769"/>
      <c r="M105" s="769"/>
      <c r="N105" s="769"/>
      <c r="O105" s="769"/>
      <c r="P105" s="769"/>
    </row>
    <row r="109" spans="2:25">
      <c r="T109" s="777" t="str">
        <f>EURO!T92</f>
        <v>https://hermann-baum.de/excel/UEFA_EURO/en/</v>
      </c>
      <c r="U109" s="777"/>
      <c r="V109" s="777"/>
      <c r="W109" s="777"/>
      <c r="X109" s="777"/>
      <c r="Y109" s="777"/>
    </row>
  </sheetData>
  <sheetProtection sheet="1" objects="1" scenarios="1"/>
  <mergeCells count="270">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56:C56"/>
    <mergeCell ref="E56:F56"/>
    <mergeCell ref="H56:I56"/>
    <mergeCell ref="K56:L56"/>
    <mergeCell ref="N56:O56"/>
    <mergeCell ref="Q56:R56"/>
    <mergeCell ref="B55:C55"/>
    <mergeCell ref="E55:F55"/>
    <mergeCell ref="H55:I55"/>
    <mergeCell ref="K55:L55"/>
    <mergeCell ref="N55:O55"/>
    <mergeCell ref="Q55:R55"/>
    <mergeCell ref="B58:C58"/>
    <mergeCell ref="E58:F58"/>
    <mergeCell ref="H58:I58"/>
    <mergeCell ref="K58:L58"/>
    <mergeCell ref="N58:O58"/>
    <mergeCell ref="Q58:R58"/>
    <mergeCell ref="B57:C57"/>
    <mergeCell ref="E57:F57"/>
    <mergeCell ref="H57:I57"/>
    <mergeCell ref="K57:L57"/>
    <mergeCell ref="N57:O57"/>
    <mergeCell ref="Q57:R57"/>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8:U68"/>
    <mergeCell ref="W68:X68"/>
    <mergeCell ref="C70:E70"/>
    <mergeCell ref="I70:K70"/>
    <mergeCell ref="O70:Q70"/>
    <mergeCell ref="U70:W70"/>
    <mergeCell ref="B68:C68"/>
    <mergeCell ref="E68:F68"/>
    <mergeCell ref="H68:I68"/>
    <mergeCell ref="K68:L68"/>
    <mergeCell ref="N68:O68"/>
    <mergeCell ref="Q68:R68"/>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W46:X46"/>
    <mergeCell ref="B47:C47"/>
    <mergeCell ref="E47:F47"/>
    <mergeCell ref="H47:I47"/>
    <mergeCell ref="K47:L47"/>
    <mergeCell ref="N47:O47"/>
    <mergeCell ref="Q47:R47"/>
    <mergeCell ref="T47:U47"/>
    <mergeCell ref="W47:X47"/>
    <mergeCell ref="B46:C46"/>
    <mergeCell ref="E46:F46"/>
    <mergeCell ref="H46:I46"/>
    <mergeCell ref="K46:L46"/>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s>
  <conditionalFormatting sqref="B12">
    <cfRule type="expression" dxfId="393" priority="414">
      <formula>INT(B12)=TODAY()</formula>
    </cfRule>
  </conditionalFormatting>
  <conditionalFormatting sqref="B14">
    <cfRule type="expression" dxfId="392" priority="411">
      <formula>AND(B12&lt;TODAY(),B14="")</formula>
    </cfRule>
  </conditionalFormatting>
  <conditionalFormatting sqref="B19">
    <cfRule type="expression" dxfId="391" priority="248">
      <formula>AND(B17&lt;TODAY(),B19="")</formula>
    </cfRule>
  </conditionalFormatting>
  <conditionalFormatting sqref="B24">
    <cfRule type="expression" dxfId="390" priority="236">
      <formula>AND(B22&lt;TODAY(),B24="")</formula>
    </cfRule>
  </conditionalFormatting>
  <conditionalFormatting sqref="B29">
    <cfRule type="expression" dxfId="389" priority="224">
      <formula>AND(B27&lt;TODAY(),B29="")</formula>
    </cfRule>
  </conditionalFormatting>
  <conditionalFormatting sqref="B34">
    <cfRule type="expression" dxfId="388" priority="212">
      <formula>AND(B32&lt;TODAY(),B34="")</formula>
    </cfRule>
  </conditionalFormatting>
  <conditionalFormatting sqref="B41">
    <cfRule type="expression" dxfId="387" priority="200">
      <formula>AND(B39&lt;TODAY(),B41="")</formula>
    </cfRule>
  </conditionalFormatting>
  <conditionalFormatting sqref="B49 B57">
    <cfRule type="expression" dxfId="386" priority="12">
      <formula>OR($V$50="a",$V$47="a",$V$48="a",$V$49="a")</formula>
    </cfRule>
  </conditionalFormatting>
  <conditionalFormatting sqref="B62 E62 H62 K62 N62 Q62 T62 W62">
    <cfRule type="expression" dxfId="385" priority="91">
      <formula>INT(B62)=TODAY()</formula>
    </cfRule>
  </conditionalFormatting>
  <conditionalFormatting sqref="B64">
    <cfRule type="expression" dxfId="384" priority="93">
      <formula>AND(B62&lt;TODAY(),B64="")</formula>
    </cfRule>
  </conditionalFormatting>
  <conditionalFormatting sqref="B66">
    <cfRule type="expression" dxfId="383" priority="83">
      <formula>AND(B64=C64,B64&lt;&gt;"")</formula>
    </cfRule>
  </conditionalFormatting>
  <conditionalFormatting sqref="B5:C5">
    <cfRule type="expression" dxfId="382" priority="350">
      <formula>OR($V$55="a",$V$56="a",$V$57="a",$V$58="a")</formula>
    </cfRule>
  </conditionalFormatting>
  <conditionalFormatting sqref="B65:C65">
    <cfRule type="expression" dxfId="378" priority="46">
      <formula>AND(B64=C64,B64&lt;&gt;"",C64&lt;&gt;"")</formula>
    </cfRule>
  </conditionalFormatting>
  <conditionalFormatting sqref="C14">
    <cfRule type="expression" dxfId="377" priority="412">
      <formula>AND(B12&lt;TODAY(),C14="")</formula>
    </cfRule>
  </conditionalFormatting>
  <conditionalFormatting sqref="C19">
    <cfRule type="expression" dxfId="376" priority="249">
      <formula>AND(B17&lt;TODAY(),C19="")</formula>
    </cfRule>
  </conditionalFormatting>
  <conditionalFormatting sqref="C24">
    <cfRule type="expression" dxfId="375" priority="237">
      <formula>AND(B22&lt;TODAY(),C24="")</formula>
    </cfRule>
  </conditionalFormatting>
  <conditionalFormatting sqref="C29">
    <cfRule type="expression" dxfId="374" priority="225">
      <formula>AND(B27&lt;TODAY(),C29="")</formula>
    </cfRule>
  </conditionalFormatting>
  <conditionalFormatting sqref="C34">
    <cfRule type="expression" dxfId="373" priority="213">
      <formula>AND(B32&lt;TODAY(),C34="")</formula>
    </cfRule>
  </conditionalFormatting>
  <conditionalFormatting sqref="C41">
    <cfRule type="expression" dxfId="372" priority="201">
      <formula>AND(B39&lt;TODAY(),C41="")</formula>
    </cfRule>
  </conditionalFormatting>
  <conditionalFormatting sqref="C64">
    <cfRule type="expression" dxfId="371" priority="92">
      <formula>AND(B62&lt;TODAY(),C64="")</formula>
    </cfRule>
  </conditionalFormatting>
  <conditionalFormatting sqref="C66">
    <cfRule type="expression" dxfId="370" priority="84">
      <formula>AND(B64=C64,B64&lt;&gt;"")</formula>
    </cfRule>
  </conditionalFormatting>
  <conditionalFormatting sqref="C72">
    <cfRule type="expression" dxfId="369" priority="94">
      <formula>INT(C72)=TODAY()</formula>
    </cfRule>
  </conditionalFormatting>
  <conditionalFormatting sqref="C74 I74 O74 U74 F84 R84 L94">
    <cfRule type="expression" dxfId="368" priority="97">
      <formula>AND(C72&lt;TODAY(),C74="")</formula>
    </cfRule>
  </conditionalFormatting>
  <conditionalFormatting sqref="C76">
    <cfRule type="expression" dxfId="367" priority="81">
      <formula>AND(C74=E74,C74&lt;&gt;"")</formula>
    </cfRule>
  </conditionalFormatting>
  <conditionalFormatting sqref="C75:E75">
    <cfRule type="expression" dxfId="366" priority="82">
      <formula>AND(C74=E74,C74&lt;&gt;"",E74&lt;&gt;"")</formula>
    </cfRule>
  </conditionalFormatting>
  <conditionalFormatting sqref="E12 H12 K12 N12 Q12 B17 E17 H17 K17 N17 Q17 B22 E22 H22 K22 N22 Q22 B27 E27 H27 K27 N27 Q27 B32 E32 H32 K32 N32 Q32 B39 E39 H39 K39 N39 Q39">
    <cfRule type="expression" dxfId="365" priority="250">
      <formula>INT(B12)=TODAY()</formula>
    </cfRule>
  </conditionalFormatting>
  <conditionalFormatting sqref="E14">
    <cfRule type="expression" dxfId="364" priority="329">
      <formula>AND(E12&lt;TODAY(),E14="")</formula>
    </cfRule>
  </conditionalFormatting>
  <conditionalFormatting sqref="E19">
    <cfRule type="expression" dxfId="363" priority="246">
      <formula>AND(E17&lt;TODAY(),E19="")</formula>
    </cfRule>
  </conditionalFormatting>
  <conditionalFormatting sqref="E24">
    <cfRule type="expression" dxfId="362" priority="234">
      <formula>AND(E22&lt;TODAY(),E24="")</formula>
    </cfRule>
  </conditionalFormatting>
  <conditionalFormatting sqref="E29">
    <cfRule type="expression" dxfId="361" priority="222">
      <formula>AND(E27&lt;TODAY(),E29="")</formula>
    </cfRule>
  </conditionalFormatting>
  <conditionalFormatting sqref="E34">
    <cfRule type="expression" dxfId="360" priority="210">
      <formula>AND(E32&lt;TODAY(),E34="")</formula>
    </cfRule>
  </conditionalFormatting>
  <conditionalFormatting sqref="E41">
    <cfRule type="expression" dxfId="359" priority="198">
      <formula>AND(E39&lt;TODAY(),E41="")</formula>
    </cfRule>
  </conditionalFormatting>
  <conditionalFormatting sqref="E49 E57">
    <cfRule type="expression" dxfId="358" priority="11">
      <formula>OR($V$50="b",$V$47="b",$V$48="b",$V$49="b")</formula>
    </cfRule>
  </conditionalFormatting>
  <conditionalFormatting sqref="E64">
    <cfRule type="expression" dxfId="357" priority="39">
      <formula>AND(E62&lt;TODAY(),E64="")</formula>
    </cfRule>
  </conditionalFormatting>
  <conditionalFormatting sqref="E66">
    <cfRule type="expression" dxfId="356" priority="77">
      <formula>AND(E64=F64,E64&lt;&gt;"")</formula>
    </cfRule>
  </conditionalFormatting>
  <conditionalFormatting sqref="E74 K74 Q74 W74 H84 T84 N94">
    <cfRule type="expression" dxfId="355" priority="95">
      <formula>AND(C72&lt;TODAY(),E74="")</formula>
    </cfRule>
  </conditionalFormatting>
  <conditionalFormatting sqref="E76">
    <cfRule type="expression" dxfId="354" priority="80">
      <formula>AND(C74=E74,C74&lt;&gt;"")</formula>
    </cfRule>
  </conditionalFormatting>
  <conditionalFormatting sqref="E5:F5">
    <cfRule type="expression" dxfId="353" priority="351">
      <formula>OR($V$55="b",$V$56="b",$V$57="b",$V$58="b")</formula>
    </cfRule>
  </conditionalFormatting>
  <conditionalFormatting sqref="E65:F65">
    <cfRule type="expression" dxfId="349" priority="47">
      <formula>AND(E64=F64,E64&lt;&gt;"",F64&lt;&gt;"")</formula>
    </cfRule>
  </conditionalFormatting>
  <conditionalFormatting sqref="F14">
    <cfRule type="expression" dxfId="348" priority="330">
      <formula>AND(E12&lt;TODAY(),F14="")</formula>
    </cfRule>
  </conditionalFormatting>
  <conditionalFormatting sqref="F19">
    <cfRule type="expression" dxfId="347" priority="247">
      <formula>AND(E17&lt;TODAY(),F19="")</formula>
    </cfRule>
  </conditionalFormatting>
  <conditionalFormatting sqref="F24">
    <cfRule type="expression" dxfId="346" priority="235">
      <formula>AND(E22&lt;TODAY(),F24="")</formula>
    </cfRule>
  </conditionalFormatting>
  <conditionalFormatting sqref="F29">
    <cfRule type="expression" dxfId="345" priority="223">
      <formula>AND(E27&lt;TODAY(),F29="")</formula>
    </cfRule>
  </conditionalFormatting>
  <conditionalFormatting sqref="F34">
    <cfRule type="expression" dxfId="344" priority="211">
      <formula>AND(E32&lt;TODAY(),F34="")</formula>
    </cfRule>
  </conditionalFormatting>
  <conditionalFormatting sqref="F41">
    <cfRule type="expression" dxfId="343" priority="199">
      <formula>AND(E39&lt;TODAY(),F41="")</formula>
    </cfRule>
  </conditionalFormatting>
  <conditionalFormatting sqref="F64">
    <cfRule type="expression" dxfId="342" priority="38">
      <formula>AND(E62&lt;TODAY(),F64="")</formula>
    </cfRule>
  </conditionalFormatting>
  <conditionalFormatting sqref="F66">
    <cfRule type="expression" dxfId="341" priority="78">
      <formula>AND(E64=F64,E64&lt;&gt;"")</formula>
    </cfRule>
  </conditionalFormatting>
  <conditionalFormatting sqref="F82">
    <cfRule type="expression" dxfId="340" priority="86">
      <formula>INT(F82)=TODAY()</formula>
    </cfRule>
  </conditionalFormatting>
  <conditionalFormatting sqref="F86">
    <cfRule type="expression" dxfId="339" priority="58">
      <formula>AND(F84=H84,F84&lt;&gt;"")</formula>
    </cfRule>
  </conditionalFormatting>
  <conditionalFormatting sqref="F85:H85">
    <cfRule type="expression" dxfId="338" priority="41">
      <formula>AND(F84=H84,F84&lt;&gt;"",H84&lt;&gt;"")</formula>
    </cfRule>
  </conditionalFormatting>
  <conditionalFormatting sqref="H14">
    <cfRule type="expression" dxfId="337" priority="327">
      <formula>AND(H12&lt;TODAY(),H14="")</formula>
    </cfRule>
  </conditionalFormatting>
  <conditionalFormatting sqref="H19">
    <cfRule type="expression" dxfId="336" priority="244">
      <formula>AND(H17&lt;TODAY(),H19="")</formula>
    </cfRule>
  </conditionalFormatting>
  <conditionalFormatting sqref="H24">
    <cfRule type="expression" dxfId="335" priority="232">
      <formula>AND(H22&lt;TODAY(),H24="")</formula>
    </cfRule>
  </conditionalFormatting>
  <conditionalFormatting sqref="H29">
    <cfRule type="expression" dxfId="334" priority="220">
      <formula>AND(H27&lt;TODAY(),H29="")</formula>
    </cfRule>
  </conditionalFormatting>
  <conditionalFormatting sqref="H34">
    <cfRule type="expression" dxfId="333" priority="208">
      <formula>AND(H32&lt;TODAY(),H34="")</formula>
    </cfRule>
  </conditionalFormatting>
  <conditionalFormatting sqref="H41">
    <cfRule type="expression" dxfId="332" priority="196">
      <formula>AND(H39&lt;TODAY(),H41="")</formula>
    </cfRule>
  </conditionalFormatting>
  <conditionalFormatting sqref="H49 H57">
    <cfRule type="expression" dxfId="331" priority="10">
      <formula>OR($V$50="c",$V$47="c",$V$48="c",$V$49="c")</formula>
    </cfRule>
  </conditionalFormatting>
  <conditionalFormatting sqref="H64">
    <cfRule type="expression" dxfId="330" priority="37">
      <formula>AND(H62&lt;TODAY(),H64="")</formula>
    </cfRule>
  </conditionalFormatting>
  <conditionalFormatting sqref="H66">
    <cfRule type="expression" dxfId="329" priority="75">
      <formula>AND(H64=I64,H64&lt;&gt;"")</formula>
    </cfRule>
  </conditionalFormatting>
  <conditionalFormatting sqref="H86">
    <cfRule type="expression" dxfId="328" priority="57">
      <formula>AND(F84=H84,F84&lt;&gt;"")</formula>
    </cfRule>
  </conditionalFormatting>
  <conditionalFormatting sqref="H5:I5">
    <cfRule type="expression" dxfId="327" priority="352">
      <formula>OR($V$55="c",$V$56="c",$V$57="c",$V$58="c")</formula>
    </cfRule>
  </conditionalFormatting>
  <conditionalFormatting sqref="H65:I65">
    <cfRule type="expression" dxfId="324" priority="48">
      <formula>AND(H64=I64,H64&lt;&gt;"",I64&lt;&gt;"")</formula>
    </cfRule>
  </conditionalFormatting>
  <conditionalFormatting sqref="I14">
    <cfRule type="expression" dxfId="323" priority="328">
      <formula>AND(H12&lt;TODAY(),I14="")</formula>
    </cfRule>
  </conditionalFormatting>
  <conditionalFormatting sqref="I19">
    <cfRule type="expression" dxfId="322" priority="245">
      <formula>AND(H17&lt;TODAY(),I19="")</formula>
    </cfRule>
  </conditionalFormatting>
  <conditionalFormatting sqref="I24">
    <cfRule type="expression" dxfId="321" priority="233">
      <formula>AND(H22&lt;TODAY(),I24="")</formula>
    </cfRule>
  </conditionalFormatting>
  <conditionalFormatting sqref="I29">
    <cfRule type="expression" dxfId="320" priority="221">
      <formula>AND(H27&lt;TODAY(),I29="")</formula>
    </cfRule>
  </conditionalFormatting>
  <conditionalFormatting sqref="I34">
    <cfRule type="expression" dxfId="319" priority="209">
      <formula>AND(H32&lt;TODAY(),I34="")</formula>
    </cfRule>
  </conditionalFormatting>
  <conditionalFormatting sqref="I41">
    <cfRule type="expression" dxfId="318" priority="197">
      <formula>AND(H39&lt;TODAY(),I41="")</formula>
    </cfRule>
  </conditionalFormatting>
  <conditionalFormatting sqref="I64">
    <cfRule type="expression" dxfId="317" priority="36">
      <formula>AND(H62&lt;TODAY(),I64="")</formula>
    </cfRule>
  </conditionalFormatting>
  <conditionalFormatting sqref="I66">
    <cfRule type="expression" dxfId="316" priority="76">
      <formula>AND(H64=I64,H64&lt;&gt;"")</formula>
    </cfRule>
  </conditionalFormatting>
  <conditionalFormatting sqref="I72">
    <cfRule type="expression" dxfId="315" priority="90">
      <formula>INT(I72)=TODAY()</formula>
    </cfRule>
  </conditionalFormatting>
  <conditionalFormatting sqref="I76">
    <cfRule type="expression" dxfId="314" priority="64">
      <formula>AND(I74=K74,I74&lt;&gt;"")</formula>
    </cfRule>
  </conditionalFormatting>
  <conditionalFormatting sqref="I75:K75">
    <cfRule type="expression" dxfId="313" priority="45">
      <formula>AND(I74=K74,I74&lt;&gt;"",K74&lt;&gt;"")</formula>
    </cfRule>
  </conditionalFormatting>
  <conditionalFormatting sqref="K14">
    <cfRule type="expression" dxfId="312" priority="325">
      <formula>AND(K12&lt;TODAY(),K14="")</formula>
    </cfRule>
  </conditionalFormatting>
  <conditionalFormatting sqref="K19">
    <cfRule type="expression" dxfId="311" priority="242">
      <formula>AND(K17&lt;TODAY(),K19="")</formula>
    </cfRule>
  </conditionalFormatting>
  <conditionalFormatting sqref="K24">
    <cfRule type="expression" dxfId="310" priority="230">
      <formula>AND(K22&lt;TODAY(),K24="")</formula>
    </cfRule>
  </conditionalFormatting>
  <conditionalFormatting sqref="K29">
    <cfRule type="expression" dxfId="309" priority="218">
      <formula>AND(K27&lt;TODAY(),K29="")</formula>
    </cfRule>
  </conditionalFormatting>
  <conditionalFormatting sqref="K34">
    <cfRule type="expression" dxfId="308" priority="206">
      <formula>AND(K32&lt;TODAY(),K34="")</formula>
    </cfRule>
  </conditionalFormatting>
  <conditionalFormatting sqref="K41">
    <cfRule type="expression" dxfId="307" priority="194">
      <formula>AND(K39&lt;TODAY(),K41="")</formula>
    </cfRule>
  </conditionalFormatting>
  <conditionalFormatting sqref="K49 K57">
    <cfRule type="expression" dxfId="306" priority="9">
      <formula>OR($V$50="d",$V$47="d",$V$48="d",$V$49="d")</formula>
    </cfRule>
  </conditionalFormatting>
  <conditionalFormatting sqref="K64">
    <cfRule type="expression" dxfId="305" priority="35">
      <formula>AND(K62&lt;TODAY(),K64="")</formula>
    </cfRule>
  </conditionalFormatting>
  <conditionalFormatting sqref="K66">
    <cfRule type="expression" dxfId="304" priority="73">
      <formula>AND(K64=L64,K64&lt;&gt;"")</formula>
    </cfRule>
  </conditionalFormatting>
  <conditionalFormatting sqref="K76">
    <cfRule type="expression" dxfId="303" priority="63">
      <formula>AND(I74=K74,I74&lt;&gt;"")</formula>
    </cfRule>
  </conditionalFormatting>
  <conditionalFormatting sqref="K5:L5">
    <cfRule type="expression" dxfId="302" priority="353">
      <formula>OR($V$55="D",$V$56="d",$V$57="d",$V$58="d")</formula>
    </cfRule>
  </conditionalFormatting>
  <conditionalFormatting sqref="K65:L65">
    <cfRule type="expression" dxfId="299" priority="49">
      <formula>AND(K64=L64,K64&lt;&gt;"",L64&lt;&gt;"")</formula>
    </cfRule>
  </conditionalFormatting>
  <conditionalFormatting sqref="L14">
    <cfRule type="expression" dxfId="298" priority="326">
      <formula>AND(K12&lt;TODAY(),L14="")</formula>
    </cfRule>
  </conditionalFormatting>
  <conditionalFormatting sqref="L19">
    <cfRule type="expression" dxfId="297" priority="243">
      <formula>AND(K17&lt;TODAY(),L19="")</formula>
    </cfRule>
  </conditionalFormatting>
  <conditionalFormatting sqref="L24">
    <cfRule type="expression" dxfId="296" priority="231">
      <formula>AND(K22&lt;TODAY(),L24="")</formula>
    </cfRule>
  </conditionalFormatting>
  <conditionalFormatting sqref="L29">
    <cfRule type="expression" dxfId="295" priority="219">
      <formula>AND(K27&lt;TODAY(),L29="")</formula>
    </cfRule>
  </conditionalFormatting>
  <conditionalFormatting sqref="L34">
    <cfRule type="expression" dxfId="294" priority="207">
      <formula>AND(K32&lt;TODAY(),L34="")</formula>
    </cfRule>
  </conditionalFormatting>
  <conditionalFormatting sqref="L41">
    <cfRule type="expression" dxfId="293" priority="195">
      <formula>AND(K39&lt;TODAY(),L41="")</formula>
    </cfRule>
  </conditionalFormatting>
  <conditionalFormatting sqref="L64">
    <cfRule type="expression" dxfId="292" priority="34">
      <formula>AND(K62&lt;TODAY(),L64="")</formula>
    </cfRule>
  </conditionalFormatting>
  <conditionalFormatting sqref="L66">
    <cfRule type="expression" dxfId="291" priority="74">
      <formula>AND(K64=L64,K64&lt;&gt;"")</formula>
    </cfRule>
  </conditionalFormatting>
  <conditionalFormatting sqref="L84:L86">
    <cfRule type="expression" dxfId="290" priority="98">
      <formula>AND(L84=TODAY())</formula>
    </cfRule>
  </conditionalFormatting>
  <conditionalFormatting sqref="L92">
    <cfRule type="expression" dxfId="289" priority="85">
      <formula>INT(L92)=TODAY()</formula>
    </cfRule>
  </conditionalFormatting>
  <conditionalFormatting sqref="L96">
    <cfRule type="expression" dxfId="288" priority="54">
      <formula>AND(L94=N94,L94&lt;&gt;"")</formula>
    </cfRule>
  </conditionalFormatting>
  <conditionalFormatting sqref="L95:N95">
    <cfRule type="expression" dxfId="287" priority="40">
      <formula>AND(L94=N94,L94&lt;&gt;"",N94&lt;&gt;"")</formula>
    </cfRule>
  </conditionalFormatting>
  <conditionalFormatting sqref="N14">
    <cfRule type="expression" dxfId="286" priority="323">
      <formula>AND(N12&lt;TODAY(),N14="")</formula>
    </cfRule>
  </conditionalFormatting>
  <conditionalFormatting sqref="N19">
    <cfRule type="expression" dxfId="285" priority="240">
      <formula>AND(N17&lt;TODAY(),N19="")</formula>
    </cfRule>
  </conditionalFormatting>
  <conditionalFormatting sqref="N24">
    <cfRule type="expression" dxfId="284" priority="228">
      <formula>AND(N22&lt;TODAY(),N24="")</formula>
    </cfRule>
  </conditionalFormatting>
  <conditionalFormatting sqref="N29">
    <cfRule type="expression" dxfId="283" priority="216">
      <formula>AND(N27&lt;TODAY(),N29="")</formula>
    </cfRule>
  </conditionalFormatting>
  <conditionalFormatting sqref="N34">
    <cfRule type="expression" dxfId="282" priority="204">
      <formula>AND(N32&lt;TODAY(),N34="")</formula>
    </cfRule>
  </conditionalFormatting>
  <conditionalFormatting sqref="N41">
    <cfRule type="expression" dxfId="281" priority="192">
      <formula>AND(N39&lt;TODAY(),N41="")</formula>
    </cfRule>
  </conditionalFormatting>
  <conditionalFormatting sqref="N49 N57">
    <cfRule type="expression" dxfId="280" priority="8">
      <formula>OR($V$50="e",$V$47="e",$V$48="e",$V$49="e")</formula>
    </cfRule>
  </conditionalFormatting>
  <conditionalFormatting sqref="N64">
    <cfRule type="expression" dxfId="279" priority="33">
      <formula>AND(N62&lt;TODAY(),N64="")</formula>
    </cfRule>
  </conditionalFormatting>
  <conditionalFormatting sqref="N66">
    <cfRule type="expression" dxfId="278" priority="71">
      <formula>AND(N64=O64,N64&lt;&gt;"")</formula>
    </cfRule>
  </conditionalFormatting>
  <conditionalFormatting sqref="N96">
    <cfRule type="expression" dxfId="277" priority="53">
      <formula>AND(L94=N94,L94&lt;&gt;"")</formula>
    </cfRule>
  </conditionalFormatting>
  <conditionalFormatting sqref="N5:O5">
    <cfRule type="expression" dxfId="276" priority="354">
      <formula>OR($V$55="E",$V$56="E",$V$57="E",$V$58="E")</formula>
    </cfRule>
  </conditionalFormatting>
  <conditionalFormatting sqref="N65:O65">
    <cfRule type="expression" dxfId="273" priority="50">
      <formula>AND(N64=O64,N64&lt;&gt;"",O64&lt;&gt;"")</formula>
    </cfRule>
  </conditionalFormatting>
  <conditionalFormatting sqref="O14">
    <cfRule type="expression" dxfId="272" priority="324">
      <formula>AND(N12&lt;TODAY(),O14="")</formula>
    </cfRule>
  </conditionalFormatting>
  <conditionalFormatting sqref="O19">
    <cfRule type="expression" dxfId="271" priority="241">
      <formula>AND(N17&lt;TODAY(),O19="")</formula>
    </cfRule>
  </conditionalFormatting>
  <conditionalFormatting sqref="O24">
    <cfRule type="expression" dxfId="270" priority="229">
      <formula>AND(N22&lt;TODAY(),O24="")</formula>
    </cfRule>
  </conditionalFormatting>
  <conditionalFormatting sqref="O29">
    <cfRule type="expression" dxfId="269" priority="217">
      <formula>AND(N27&lt;TODAY(),O29="")</formula>
    </cfRule>
  </conditionalFormatting>
  <conditionalFormatting sqref="O34">
    <cfRule type="expression" dxfId="268" priority="205">
      <formula>AND(N32&lt;TODAY(),O34="")</formula>
    </cfRule>
  </conditionalFormatting>
  <conditionalFormatting sqref="O41">
    <cfRule type="expression" dxfId="267" priority="193">
      <formula>AND(N39&lt;TODAY(),O41="")</formula>
    </cfRule>
  </conditionalFormatting>
  <conditionalFormatting sqref="O64">
    <cfRule type="expression" dxfId="266" priority="32">
      <formula>AND(N62&lt;TODAY(),O64="")</formula>
    </cfRule>
  </conditionalFormatting>
  <conditionalFormatting sqref="O66">
    <cfRule type="expression" dxfId="265" priority="72">
      <formula>AND(N64=O64,N64&lt;&gt;"")</formula>
    </cfRule>
  </conditionalFormatting>
  <conditionalFormatting sqref="O72">
    <cfRule type="expression" dxfId="264" priority="89">
      <formula>INT(O72)=TODAY()</formula>
    </cfRule>
  </conditionalFormatting>
  <conditionalFormatting sqref="O76">
    <cfRule type="expression" dxfId="263" priority="62">
      <formula>AND(O74=Q74,O74&lt;&gt;"")</formula>
    </cfRule>
  </conditionalFormatting>
  <conditionalFormatting sqref="O75:Q75">
    <cfRule type="expression" dxfId="262" priority="44">
      <formula>AND(O74=Q74,O74&lt;&gt;"",Q74&lt;&gt;"")</formula>
    </cfRule>
  </conditionalFormatting>
  <conditionalFormatting sqref="Q14">
    <cfRule type="expression" dxfId="261" priority="321">
      <formula>AND(Q12&lt;TODAY(),Q14="")</formula>
    </cfRule>
  </conditionalFormatting>
  <conditionalFormatting sqref="Q19">
    <cfRule type="expression" dxfId="260" priority="238">
      <formula>AND(Q17&lt;TODAY(),Q19="")</formula>
    </cfRule>
  </conditionalFormatting>
  <conditionalFormatting sqref="Q24">
    <cfRule type="expression" dxfId="259" priority="226">
      <formula>AND(Q22&lt;TODAY(),Q24="")</formula>
    </cfRule>
  </conditionalFormatting>
  <conditionalFormatting sqref="Q29">
    <cfRule type="expression" dxfId="258" priority="214">
      <formula>AND(Q27&lt;TODAY(),Q29="")</formula>
    </cfRule>
  </conditionalFormatting>
  <conditionalFormatting sqref="Q34">
    <cfRule type="expression" dxfId="257" priority="202">
      <formula>AND(Q32&lt;TODAY(),Q34="")</formula>
    </cfRule>
  </conditionalFormatting>
  <conditionalFormatting sqref="Q41">
    <cfRule type="expression" dxfId="256" priority="190">
      <formula>AND(Q39&lt;TODAY(),Q41="")</formula>
    </cfRule>
  </conditionalFormatting>
  <conditionalFormatting sqref="Q49 Q57">
    <cfRule type="expression" dxfId="255" priority="7">
      <formula>OR($V$50="F",$V$47="F",$V$48="F",$V$49="F")</formula>
    </cfRule>
  </conditionalFormatting>
  <conditionalFormatting sqref="Q64">
    <cfRule type="expression" dxfId="254" priority="31">
      <formula>AND(Q62&lt;TODAY(),Q64="")</formula>
    </cfRule>
  </conditionalFormatting>
  <conditionalFormatting sqref="Q66">
    <cfRule type="expression" dxfId="253" priority="69">
      <formula>AND(Q64=R64,Q64&lt;&gt;"")</formula>
    </cfRule>
  </conditionalFormatting>
  <conditionalFormatting sqref="Q76">
    <cfRule type="expression" dxfId="252" priority="61">
      <formula>AND(O74=Q74,O74&lt;&gt;"")</formula>
    </cfRule>
  </conditionalFormatting>
  <conditionalFormatting sqref="Q5:R5">
    <cfRule type="expression" dxfId="251" priority="355">
      <formula>OR($V$55="F",$V$56="F",$V$57="F",$V$58="F")</formula>
    </cfRule>
  </conditionalFormatting>
  <conditionalFormatting sqref="Q65:R65">
    <cfRule type="expression" dxfId="248" priority="79">
      <formula>AND(Q64=R64,Q64&lt;&gt;"",R64&lt;&gt;"")</formula>
    </cfRule>
  </conditionalFormatting>
  <conditionalFormatting sqref="R14">
    <cfRule type="expression" dxfId="247" priority="322">
      <formula>AND(Q12&lt;TODAY(),R14="")</formula>
    </cfRule>
  </conditionalFormatting>
  <conditionalFormatting sqref="R19">
    <cfRule type="expression" dxfId="246" priority="239">
      <formula>AND(Q17&lt;TODAY(),R19="")</formula>
    </cfRule>
  </conditionalFormatting>
  <conditionalFormatting sqref="R24">
    <cfRule type="expression" dxfId="245" priority="227">
      <formula>AND(Q22&lt;TODAY(),R24="")</formula>
    </cfRule>
  </conditionalFormatting>
  <conditionalFormatting sqref="R29">
    <cfRule type="expression" dxfId="244" priority="215">
      <formula>AND(Q27&lt;TODAY(),R29="")</formula>
    </cfRule>
  </conditionalFormatting>
  <conditionalFormatting sqref="R34">
    <cfRule type="expression" dxfId="243" priority="203">
      <formula>AND(Q32&lt;TODAY(),R34="")</formula>
    </cfRule>
  </conditionalFormatting>
  <conditionalFormatting sqref="R41">
    <cfRule type="expression" dxfId="242" priority="191">
      <formula>AND(Q39&lt;TODAY(),R41="")</formula>
    </cfRule>
  </conditionalFormatting>
  <conditionalFormatting sqref="R64">
    <cfRule type="expression" dxfId="241" priority="30">
      <formula>AND(Q62&lt;TODAY(),R64="")</formula>
    </cfRule>
  </conditionalFormatting>
  <conditionalFormatting sqref="R66">
    <cfRule type="expression" dxfId="240" priority="70">
      <formula>AND(Q64=R64,Q64&lt;&gt;"")</formula>
    </cfRule>
  </conditionalFormatting>
  <conditionalFormatting sqref="R82">
    <cfRule type="expression" dxfId="239" priority="87">
      <formula>INT(R82)=TODAY()</formula>
    </cfRule>
  </conditionalFormatting>
  <conditionalFormatting sqref="R86">
    <cfRule type="expression" dxfId="238" priority="56">
      <formula>AND(R84=T84,R84&lt;&gt;"")</formula>
    </cfRule>
  </conditionalFormatting>
  <conditionalFormatting sqref="R85:T85">
    <cfRule type="expression" dxfId="237" priority="42">
      <formula>AND(R84=T84,R84&lt;&gt;"",T84&lt;&gt;"")</formula>
    </cfRule>
  </conditionalFormatting>
  <conditionalFormatting sqref="T16">
    <cfRule type="expression" dxfId="236" priority="388">
      <formula>AND(T16=TODAY())</formula>
    </cfRule>
  </conditionalFormatting>
  <conditionalFormatting sqref="T64">
    <cfRule type="expression" dxfId="235" priority="29">
      <formula>AND(T62&lt;TODAY(),T64="")</formula>
    </cfRule>
  </conditionalFormatting>
  <conditionalFormatting sqref="T66">
    <cfRule type="expression" dxfId="234" priority="67">
      <formula>AND(T64=U64,T64&lt;&gt;"")</formula>
    </cfRule>
  </conditionalFormatting>
  <conditionalFormatting sqref="T86">
    <cfRule type="expression" dxfId="233" priority="55">
      <formula>AND(R84=T84,R84&lt;&gt;"")</formula>
    </cfRule>
  </conditionalFormatting>
  <conditionalFormatting sqref="T65:U65">
    <cfRule type="expression" dxfId="232" priority="52">
      <formula>AND(T64=U64,T64&lt;&gt;"",U64&lt;&gt;"")</formula>
    </cfRule>
  </conditionalFormatting>
  <conditionalFormatting sqref="U64">
    <cfRule type="expression" dxfId="231" priority="28">
      <formula>AND(T62&lt;TODAY(),U64="")</formula>
    </cfRule>
  </conditionalFormatting>
  <conditionalFormatting sqref="U66">
    <cfRule type="expression" dxfId="230" priority="68">
      <formula>AND(T64=U64,T64&lt;&gt;"")</formula>
    </cfRule>
  </conditionalFormatting>
  <conditionalFormatting sqref="U72">
    <cfRule type="expression" dxfId="229" priority="88">
      <formula>INT(U72)=TODAY()</formula>
    </cfRule>
  </conditionalFormatting>
  <conditionalFormatting sqref="U76">
    <cfRule type="expression" dxfId="228" priority="60">
      <formula>AND(U74=W74,U74&lt;&gt;"")</formula>
    </cfRule>
  </conditionalFormatting>
  <conditionalFormatting sqref="U75:W75">
    <cfRule type="expression" dxfId="227" priority="43">
      <formula>AND(U74=W74,U74&lt;&gt;"",W74&lt;&gt;"")</formula>
    </cfRule>
  </conditionalFormatting>
  <conditionalFormatting sqref="V62">
    <cfRule type="expression" dxfId="226" priority="96">
      <formula>AND(V62=TODAY())</formula>
    </cfRule>
  </conditionalFormatting>
  <conditionalFormatting sqref="W64">
    <cfRule type="expression" dxfId="225" priority="27">
      <formula>AND(W62&lt;TODAY(),W64="")</formula>
    </cfRule>
  </conditionalFormatting>
  <conditionalFormatting sqref="W66">
    <cfRule type="expression" dxfId="224" priority="65">
      <formula>AND(W64=X64,W64&lt;&gt;"")</formula>
    </cfRule>
  </conditionalFormatting>
  <conditionalFormatting sqref="W76">
    <cfRule type="expression" dxfId="223" priority="59">
      <formula>AND(U74=W74,U74&lt;&gt;"")</formula>
    </cfRule>
  </conditionalFormatting>
  <conditionalFormatting sqref="W65:X65">
    <cfRule type="expression" dxfId="222" priority="51">
      <formula>AND(W64=X64,W64&lt;&gt;"",X64&lt;&gt;"")</formula>
    </cfRule>
  </conditionalFormatting>
  <conditionalFormatting sqref="X64">
    <cfRule type="expression" dxfId="221" priority="26">
      <formula>AND(W62&lt;TODAY(),X64="")</formula>
    </cfRule>
  </conditionalFormatting>
  <conditionalFormatting sqref="X66">
    <cfRule type="expression" dxfId="220" priority="66">
      <formula>AND(W64=X64,W64&lt;&gt;"")</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9" id="{FE252E4B-A374-4F37-A1E3-A212A9D8163E}">
            <xm:f>GrpA!$Y$11&gt;0</xm:f>
            <x14:dxf>
              <font>
                <color rgb="FFC02000"/>
              </font>
            </x14:dxf>
          </x14:cfRule>
          <xm:sqref>E35:F35 H35:I35 K35:L35 N35:O35 Q35:R35 B42:C42 E42:F42 H42:I42 K42:L42 N42:O42 Q42:R42</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4">
    <pageSetUpPr fitToPage="1"/>
  </sheetPr>
  <dimension ref="A1:M84"/>
  <sheetViews>
    <sheetView showGridLines="0" showRowColHeaders="0" workbookViewId="0">
      <selection activeCell="K7" sqref="K7"/>
    </sheetView>
  </sheetViews>
  <sheetFormatPr defaultColWidth="0" defaultRowHeight="15" zeroHeight="1"/>
  <cols>
    <col min="1" max="1" width="11.42578125" customWidth="1"/>
    <col min="2" max="2" width="21.5703125" style="108" customWidth="1"/>
    <col min="3" max="3" width="10.28515625" customWidth="1"/>
    <col min="4" max="4" width="18" customWidth="1"/>
    <col min="5" max="5" width="19" customWidth="1"/>
    <col min="6" max="6" width="9.28515625" customWidth="1"/>
    <col min="7" max="7" width="7.85546875" style="25" customWidth="1"/>
    <col min="8" max="8" width="9.7109375" style="25" customWidth="1"/>
    <col min="9" max="9" width="15.5703125" style="25" customWidth="1"/>
    <col min="10" max="10" width="11.42578125" customWidth="1"/>
    <col min="11" max="11" width="5.7109375" customWidth="1"/>
    <col min="12" max="12" width="19.28515625" customWidth="1"/>
    <col min="13" max="13" width="11.42578125" customWidth="1"/>
    <col min="14" max="16384" width="11.42578125" hidden="1"/>
  </cols>
  <sheetData>
    <row r="1" spans="1:12" ht="28.5">
      <c r="A1" s="126"/>
      <c r="B1" s="781" t="str">
        <f>Language!$E$221</f>
        <v>Daily schedule</v>
      </c>
      <c r="C1" s="781"/>
      <c r="D1" s="781"/>
      <c r="E1" s="781"/>
      <c r="F1" s="781"/>
      <c r="G1" s="781"/>
      <c r="H1" s="781"/>
      <c r="I1" s="650"/>
    </row>
    <row r="2" spans="1:12" ht="29.25" thickBot="1">
      <c r="A2" s="125"/>
      <c r="B2" s="78"/>
      <c r="C2" s="78"/>
      <c r="D2" s="78"/>
      <c r="E2" s="78"/>
      <c r="F2" s="78"/>
      <c r="G2" s="78"/>
      <c r="H2" s="78"/>
      <c r="I2" s="78"/>
      <c r="K2" s="782" t="str">
        <f>Language!$E$231</f>
        <v>Color favorites</v>
      </c>
      <c r="L2" s="782"/>
    </row>
    <row r="3" spans="1:12" ht="16.5" customHeight="1" thickTop="1" thickBot="1">
      <c r="A3" s="125"/>
      <c r="B3" s="651" t="str">
        <f>Language!$E$230</f>
        <v>Date</v>
      </c>
      <c r="C3" s="652" t="str">
        <f>Language!$E$224</f>
        <v>Time</v>
      </c>
      <c r="D3" s="652" t="str">
        <f>Language!$E$225</f>
        <v>Team 1</v>
      </c>
      <c r="E3" s="652" t="str">
        <f>Language!$E$226</f>
        <v>Team 2</v>
      </c>
      <c r="F3" s="653" t="str">
        <f>Language!$E$222</f>
        <v>Match No.</v>
      </c>
      <c r="G3" s="783" t="str">
        <f>Language!$E$223</f>
        <v>Teams</v>
      </c>
      <c r="H3" s="783"/>
      <c r="I3" s="659" t="str">
        <f>Language!$E$136</f>
        <v>Venue</v>
      </c>
      <c r="K3" s="784" t="str">
        <f>Language!$E$232</f>
        <v>Enter the group code here</v>
      </c>
      <c r="L3" s="784"/>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654" t="str">
        <f>IFERROR(VLOOKUP($F4,Matches!$B$4:$H$58,7,0),"")</f>
        <v>Munich</v>
      </c>
      <c r="K4" s="784"/>
      <c r="L4" s="784"/>
    </row>
    <row r="5" spans="1:12">
      <c r="B5" s="593"/>
      <c r="C5" s="594"/>
      <c r="D5" s="595"/>
      <c r="E5" s="595"/>
      <c r="F5" s="596"/>
      <c r="G5" s="597"/>
      <c r="H5" s="597"/>
      <c r="I5" s="655"/>
      <c r="K5" s="784"/>
      <c r="L5" s="784"/>
    </row>
    <row r="6" spans="1:12" ht="15.75"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654"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654" t="str">
        <f>IFERROR(VLOOKUP($F7,Matches!$B$4:$H$58,7,0),"")</f>
        <v>Berlin</v>
      </c>
      <c r="K7" s="599" t="s">
        <v>181</v>
      </c>
      <c r="L7" s="600" t="str">
        <f>IFERROR(VLOOKUP(K7,Groups!$B$7:$D$35,3,0),"")</f>
        <v>England</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654" t="str">
        <f>IFERROR(VLOOKUP($F8,Matches!$B$4:$H$58,7,0),"")</f>
        <v>Dortmund</v>
      </c>
      <c r="K8" s="601" t="s">
        <v>174</v>
      </c>
      <c r="L8" s="602" t="str">
        <f>IFERROR(VLOOKUP(K8,Groups!$B$7:$D$35,3,0),"")</f>
        <v>Spain</v>
      </c>
    </row>
    <row r="9" spans="1:12">
      <c r="B9" s="593"/>
      <c r="C9" s="594"/>
      <c r="D9" s="595"/>
      <c r="E9" s="595"/>
      <c r="F9" s="596"/>
      <c r="G9" s="597"/>
      <c r="H9" s="597"/>
      <c r="I9" s="655"/>
      <c r="K9" s="601" t="s">
        <v>185</v>
      </c>
      <c r="L9" s="603" t="str">
        <f>IFERROR(VLOOKUP(K9,Groups!$B$7:$D$35,3,0),"")</f>
        <v>France</v>
      </c>
    </row>
    <row r="10" spans="1:12" ht="15.75"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654" t="str">
        <f>IFERROR(VLOOKUP($F10,Matches!$B$4:$H$58,7,0),"")</f>
        <v>Hamburg</v>
      </c>
      <c r="K10" s="604"/>
      <c r="L10" s="605" t="str">
        <f>IFERROR(VLOOKUP(K10,Groups!$B$7:$D$35,3,0),"")</f>
        <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654"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654" t="str">
        <f>IFERROR(VLOOKUP($F12,Matches!$B$4:$H$58,7,0),"")</f>
        <v>Gelsenkirchen</v>
      </c>
    </row>
    <row r="13" spans="1:12">
      <c r="B13" s="593"/>
      <c r="C13" s="594"/>
      <c r="D13" s="595"/>
      <c r="E13" s="595"/>
      <c r="F13" s="596"/>
      <c r="G13" s="597"/>
      <c r="H13" s="597"/>
      <c r="I13" s="655"/>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654" t="str">
        <f>IFERROR(VLOOKUP($F14,Matches!$B$4:$H$58,7,0),"")</f>
        <v>Munich</v>
      </c>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654" t="str">
        <f>IFERROR(VLOOKUP($F15,Matches!$B$4:$H$58,7,0),"")</f>
        <v>Frankfurt</v>
      </c>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654" t="str">
        <f>IFERROR(VLOOKUP($F16,Matches!$B$4:$H$58,7,0),"")</f>
        <v>Dusseldorf</v>
      </c>
    </row>
    <row r="17" spans="2:9">
      <c r="B17" s="593"/>
      <c r="C17" s="594"/>
      <c r="D17" s="595"/>
      <c r="E17" s="595"/>
      <c r="F17" s="596"/>
      <c r="G17" s="597"/>
      <c r="H17" s="597"/>
      <c r="I17" s="655"/>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654"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654" t="str">
        <f>IFERROR(VLOOKUP($F19,Matches!$B$4:$H$58,7,0),"")</f>
        <v>Leipzig</v>
      </c>
    </row>
    <row r="20" spans="2:9">
      <c r="B20" s="593"/>
      <c r="C20" s="594"/>
      <c r="D20" s="595"/>
      <c r="E20" s="595"/>
      <c r="F20" s="596"/>
      <c r="G20" s="597"/>
      <c r="H20" s="597"/>
      <c r="I20" s="655"/>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654"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654"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654" t="str">
        <f>IFERROR(VLOOKUP($F23,Matches!$B$4:$H$58,7,0),"")</f>
        <v>Cologne</v>
      </c>
    </row>
    <row r="24" spans="2:9">
      <c r="B24" s="593"/>
      <c r="C24" s="594"/>
      <c r="D24" s="595"/>
      <c r="E24" s="595"/>
      <c r="F24" s="596"/>
      <c r="G24" s="597"/>
      <c r="H24" s="597"/>
      <c r="I24" s="655"/>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654"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654"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654" t="str">
        <f>IFERROR(VLOOKUP($F27,Matches!$B$4:$H$58,7,0),"")</f>
        <v>Gelsenkirchen</v>
      </c>
    </row>
    <row r="28" spans="2:9">
      <c r="B28" s="593"/>
      <c r="C28" s="594"/>
      <c r="D28" s="595"/>
      <c r="E28" s="595"/>
      <c r="F28" s="596"/>
      <c r="G28" s="597"/>
      <c r="H28" s="597"/>
      <c r="I28" s="655"/>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654"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654"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654" t="str">
        <f>IFERROR(VLOOKUP($F31,Matches!$B$4:$H$58,7,0),"")</f>
        <v>Leipzig</v>
      </c>
    </row>
    <row r="32" spans="2:9">
      <c r="B32" s="593"/>
      <c r="C32" s="594"/>
      <c r="D32" s="595"/>
      <c r="E32" s="595"/>
      <c r="F32" s="596"/>
      <c r="G32" s="597"/>
      <c r="H32" s="597"/>
      <c r="I32" s="655"/>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654"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654"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654" t="str">
        <f>IFERROR(VLOOKUP($F35,Matches!$B$4:$H$58,7,0),"")</f>
        <v>Cologne</v>
      </c>
    </row>
    <row r="36" spans="2:9">
      <c r="B36" s="593"/>
      <c r="C36" s="594"/>
      <c r="D36" s="595"/>
      <c r="E36" s="595"/>
      <c r="F36" s="596"/>
      <c r="G36" s="597"/>
      <c r="H36" s="597"/>
      <c r="I36" s="655"/>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654"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654" t="str">
        <f>IFERROR(VLOOKUP($F38,Matches!$B$4:$H$58,7,0),"")</f>
        <v>Stuttgart</v>
      </c>
    </row>
    <row r="39" spans="2:9">
      <c r="B39" s="593"/>
      <c r="C39" s="594"/>
      <c r="D39" s="595"/>
      <c r="E39" s="595"/>
      <c r="F39" s="596"/>
      <c r="G39" s="597"/>
      <c r="H39" s="597"/>
      <c r="I39" s="655"/>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654"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654" t="str">
        <f>IFERROR(VLOOKUP($F41,Matches!$B$4:$H$58,7,0),"")</f>
        <v>Leipzig</v>
      </c>
    </row>
    <row r="42" spans="2:9">
      <c r="B42" s="593"/>
      <c r="C42" s="594"/>
      <c r="D42" s="595"/>
      <c r="E42" s="595"/>
      <c r="F42" s="596"/>
      <c r="G42" s="597"/>
      <c r="H42" s="597"/>
      <c r="I42" s="655"/>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654"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654"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654"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654" t="str">
        <f>IFERROR(VLOOKUP($F46,Matches!$B$4:$H$58,7,0),"")</f>
        <v>Munich</v>
      </c>
    </row>
    <row r="47" spans="2:9">
      <c r="B47" s="593"/>
      <c r="C47" s="594"/>
      <c r="D47" s="595"/>
      <c r="E47" s="595"/>
      <c r="F47" s="596"/>
      <c r="G47" s="597"/>
      <c r="H47" s="597"/>
      <c r="I47" s="655"/>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654"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654"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654"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654" t="str">
        <f>IFERROR(VLOOKUP($F51,Matches!$B$4:$H$58,7,0),"")</f>
        <v>Hamburg</v>
      </c>
    </row>
    <row r="52" spans="2:9">
      <c r="B52" s="593"/>
      <c r="C52" s="594"/>
      <c r="D52" s="595"/>
      <c r="E52" s="595"/>
      <c r="F52" s="596"/>
      <c r="G52" s="597"/>
      <c r="H52" s="597"/>
      <c r="I52" s="655"/>
    </row>
    <row r="53" spans="2:9">
      <c r="B53" s="624" t="str">
        <f>Language!$E$227</f>
        <v>Round of 16</v>
      </c>
      <c r="C53" s="625"/>
      <c r="D53" s="626"/>
      <c r="E53" s="626"/>
      <c r="F53" s="627"/>
      <c r="G53" s="628"/>
      <c r="H53" s="628"/>
      <c r="I53" s="656"/>
    </row>
    <row r="54" spans="2:9">
      <c r="B54" s="587">
        <f>INDEX(Matches!$B$4:$J$72,MATCH($F54,Matches!$B$4:$B$72,0),5)</f>
        <v>45472.75</v>
      </c>
      <c r="C54" s="588">
        <f>INDEX(Matches!$B$4:$J$72,MATCH($F54,Matches!$B$4:$B$72,0),5)</f>
        <v>45472.75</v>
      </c>
      <c r="D54" s="589" t="str">
        <f ca="1">INDEX(Matches!$B$4:$J$72,MATCH($F54,Matches!$B$4:$B$72,0),8)</f>
        <v>Hungary</v>
      </c>
      <c r="E54" s="589" t="str">
        <f ca="1">INDEX(Matches!$B$4:$J$72,MATCH($F54,Matches!$B$4:$B$72,0),9)</f>
        <v>Croatia</v>
      </c>
      <c r="F54" s="592">
        <v>38</v>
      </c>
      <c r="G54" s="591" t="str">
        <f>INDEX(Matches!$B$4:$J$72,MATCH($F54,Matches!$B$4:$B$72,0),2)</f>
        <v>2A</v>
      </c>
      <c r="H54" s="591" t="str">
        <f>INDEX(Matches!$B$4:$J$72,MATCH($F54,Matches!$B$4:$B$72,0),3)</f>
        <v>2B</v>
      </c>
      <c r="I54" s="654"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Denmark</v>
      </c>
      <c r="F55" s="592">
        <v>37</v>
      </c>
      <c r="G55" s="591" t="str">
        <f>INDEX(Matches!$B$4:$J$72,MATCH($F55,Matches!$B$4:$B$72,0),2)</f>
        <v>1A</v>
      </c>
      <c r="H55" s="591" t="str">
        <f>INDEX(Matches!$B$4:$J$72,MATCH($F55,Matches!$B$4:$B$72,0),3)</f>
        <v>2C</v>
      </c>
      <c r="I55" s="654" t="str">
        <f>IFERROR(VLOOKUP($F55,Matches!$B$4:$H$58,7,0),"")</f>
        <v>Dortmund</v>
      </c>
    </row>
    <row r="56" spans="2:9">
      <c r="B56" s="593"/>
      <c r="C56" s="594"/>
      <c r="D56" s="595"/>
      <c r="E56" s="595"/>
      <c r="F56" s="596"/>
      <c r="G56" s="597"/>
      <c r="H56" s="597"/>
      <c r="I56" s="655"/>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Romania</v>
      </c>
      <c r="F57" s="592">
        <v>40</v>
      </c>
      <c r="G57" s="591" t="str">
        <f>INDEX(Matches!$B$4:$J$72,MATCH($F57,Matches!$B$4:$B$72,0),2)</f>
        <v>1C</v>
      </c>
      <c r="H57" s="591" t="str">
        <f>INDEX(Matches!$B$4:$J$72,MATCH($F57,Matches!$B$4:$B$72,0),3)</f>
        <v>3D/E/F</v>
      </c>
      <c r="I57" s="654" t="str">
        <f>IFERROR(VLOOKUP($F57,Matches!$B$4:$H$58,7,0),"")</f>
        <v>Gelsenkirchen</v>
      </c>
    </row>
    <row r="58" spans="2:9">
      <c r="B58" s="587">
        <f>INDEX(Matches!$B$4:$J$72,MATCH($F58,Matches!$B$4:$B$72,0),5)</f>
        <v>45473.875</v>
      </c>
      <c r="C58" s="588">
        <f>INDEX(Matches!$B$4:$J$72,MATCH($F58,Matches!$B$4:$B$72,0),5)</f>
        <v>45473.875</v>
      </c>
      <c r="D58" s="589" t="str">
        <f ca="1">INDEX(Matches!$B$4:$J$72,MATCH($F58,Matches!$B$4:$B$72,0),8)</f>
        <v>Spain</v>
      </c>
      <c r="E58" s="589" t="str">
        <f ca="1">INDEX(Matches!$B$4:$J$72,MATCH($F58,Matches!$B$4:$B$72,0),9)</f>
        <v>Austria</v>
      </c>
      <c r="F58" s="592">
        <v>39</v>
      </c>
      <c r="G58" s="591" t="str">
        <f>INDEX(Matches!$B$4:$J$72,MATCH($F58,Matches!$B$4:$B$72,0),2)</f>
        <v>1B</v>
      </c>
      <c r="H58" s="591" t="str">
        <f>INDEX(Matches!$B$4:$J$72,MATCH($F58,Matches!$B$4:$B$72,0),3)</f>
        <v>3A/D/E/F</v>
      </c>
      <c r="I58" s="654" t="str">
        <f>IFERROR(VLOOKUP($F58,Matches!$B$4:$H$58,7,0),"")</f>
        <v>Cologne</v>
      </c>
    </row>
    <row r="59" spans="2:9">
      <c r="B59" s="593"/>
      <c r="C59" s="594"/>
      <c r="D59" s="595"/>
      <c r="E59" s="595"/>
      <c r="F59" s="596"/>
      <c r="G59" s="597"/>
      <c r="H59" s="597"/>
      <c r="I59" s="655"/>
    </row>
    <row r="60" spans="2:9">
      <c r="B60" s="587">
        <f>INDEX(Matches!$B$4:$J$72,MATCH($F60,Matches!$B$4:$B$72,0),5)</f>
        <v>45474.75</v>
      </c>
      <c r="C60" s="588">
        <f>INDEX(Matches!$B$4:$J$72,MATCH($F60,Matches!$B$4:$B$72,0),5)</f>
        <v>45474.75</v>
      </c>
      <c r="D60" s="589" t="str">
        <f ca="1">INDEX(Matches!$B$4:$J$72,MATCH($F60,Matches!$B$4:$B$72,0),8)</f>
        <v>Netherlands</v>
      </c>
      <c r="E60" s="589" t="str">
        <f ca="1">INDEX(Matches!$B$4:$J$72,MATCH($F60,Matches!$B$4:$B$72,0),9)</f>
        <v>Ukraine</v>
      </c>
      <c r="F60" s="592">
        <v>42</v>
      </c>
      <c r="G60" s="591" t="str">
        <f>INDEX(Matches!$B$4:$J$72,MATCH($F60,Matches!$B$4:$B$72,0),2)</f>
        <v>2D</v>
      </c>
      <c r="H60" s="591" t="str">
        <f>INDEX(Matches!$B$4:$J$72,MATCH($F60,Matches!$B$4:$B$72,0),3)</f>
        <v>2E</v>
      </c>
      <c r="I60" s="654" t="str">
        <f>IFERROR(VLOOKUP($F60,Matches!$B$4:$H$58,7,0),"")</f>
        <v>Dusseldorf</v>
      </c>
    </row>
    <row r="61" spans="2:9">
      <c r="B61" s="587">
        <f>INDEX(Matches!$B$4:$J$72,MATCH($F61,Matches!$B$4:$B$72,0),5)</f>
        <v>45474.875</v>
      </c>
      <c r="C61" s="588">
        <f>INDEX(Matches!$B$4:$J$72,MATCH($F61,Matches!$B$4:$B$72,0),5)</f>
        <v>45474.875</v>
      </c>
      <c r="D61" s="589" t="str">
        <f ca="1">INDEX(Matches!$B$4:$J$72,MATCH($F61,Matches!$B$4:$B$72,0),8)</f>
        <v>Portugal</v>
      </c>
      <c r="E61" s="589" t="str">
        <f ca="1">INDEX(Matches!$B$4:$J$72,MATCH($F61,Matches!$B$4:$B$72,0),9)</f>
        <v>Italy</v>
      </c>
      <c r="F61" s="592">
        <v>41</v>
      </c>
      <c r="G61" s="591" t="str">
        <f>INDEX(Matches!$B$4:$J$72,MATCH($F61,Matches!$B$4:$B$72,0),2)</f>
        <v>1F</v>
      </c>
      <c r="H61" s="591" t="str">
        <f>INDEX(Matches!$B$4:$J$72,MATCH($F61,Matches!$B$4:$B$72,0),3)</f>
        <v>3A/B/C</v>
      </c>
      <c r="I61" s="654" t="str">
        <f>IFERROR(VLOOKUP($F61,Matches!$B$4:$H$58,7,0),"")</f>
        <v>Frankfurt</v>
      </c>
    </row>
    <row r="62" spans="2:9">
      <c r="B62" s="593"/>
      <c r="C62" s="594"/>
      <c r="D62" s="595"/>
      <c r="E62" s="595"/>
      <c r="F62" s="596"/>
      <c r="G62" s="597"/>
      <c r="H62" s="597"/>
      <c r="I62" s="655"/>
    </row>
    <row r="63" spans="2:9">
      <c r="B63" s="587">
        <f>INDEX(Matches!$B$4:$J$72,MATCH($F63,Matches!$B$4:$B$72,0),5)</f>
        <v>45475.75</v>
      </c>
      <c r="C63" s="588">
        <f>INDEX(Matches!$B$4:$J$72,MATCH($F63,Matches!$B$4:$B$72,0),5)</f>
        <v>45475.75</v>
      </c>
      <c r="D63" s="589" t="str">
        <f ca="1">INDEX(Matches!$B$4:$J$72,MATCH($F63,Matches!$B$4:$B$72,0),8)</f>
        <v>Belgium</v>
      </c>
      <c r="E63" s="589" t="str">
        <f ca="1">INDEX(Matches!$B$4:$J$72,MATCH($F63,Matches!$B$4:$B$72,0),9)</f>
        <v>Scotland</v>
      </c>
      <c r="F63" s="592">
        <v>43</v>
      </c>
      <c r="G63" s="591" t="str">
        <f>INDEX(Matches!$B$4:$J$72,MATCH($F63,Matches!$B$4:$B$72,0),2)</f>
        <v>1E</v>
      </c>
      <c r="H63" s="591" t="str">
        <f>INDEX(Matches!$B$4:$J$72,MATCH($F63,Matches!$B$4:$B$72,0),3)</f>
        <v>3A/B/C/D</v>
      </c>
      <c r="I63" s="654" t="str">
        <f>IFERROR(VLOOKUP($F63,Matches!$B$4:$H$58,7,0),"")</f>
        <v>Munich</v>
      </c>
    </row>
    <row r="64" spans="2:9">
      <c r="B64" s="587">
        <f>INDEX(Matches!$B$4:$J$72,MATCH($F64,Matches!$B$4:$B$72,0),5)</f>
        <v>45475.875</v>
      </c>
      <c r="C64" s="588">
        <f>INDEX(Matches!$B$4:$J$72,MATCH($F64,Matches!$B$4:$B$72,0),5)</f>
        <v>45475.875</v>
      </c>
      <c r="D64" s="589" t="str">
        <f ca="1">INDEX(Matches!$B$4:$J$72,MATCH($F64,Matches!$B$4:$B$72,0),8)</f>
        <v>France</v>
      </c>
      <c r="E64" s="589" t="str">
        <f ca="1">INDEX(Matches!$B$4:$J$72,MATCH($F64,Matches!$B$4:$B$72,0),9)</f>
        <v>Czechia</v>
      </c>
      <c r="F64" s="592">
        <v>44</v>
      </c>
      <c r="G64" s="591" t="str">
        <f>INDEX(Matches!$B$4:$J$72,MATCH($F64,Matches!$B$4:$B$72,0),2)</f>
        <v>1D</v>
      </c>
      <c r="H64" s="591" t="str">
        <f>INDEX(Matches!$B$4:$J$72,MATCH($F64,Matches!$B$4:$B$72,0),3)</f>
        <v>2F</v>
      </c>
      <c r="I64" s="654" t="str">
        <f>IFERROR(VLOOKUP($F64,Matches!$B$4:$H$58,7,0),"")</f>
        <v>Leipzig</v>
      </c>
    </row>
    <row r="65" spans="2:9">
      <c r="B65" s="593"/>
      <c r="C65" s="594"/>
      <c r="D65" s="595"/>
      <c r="E65" s="595"/>
      <c r="F65" s="596"/>
      <c r="G65" s="597"/>
      <c r="H65" s="597"/>
      <c r="I65" s="655"/>
    </row>
    <row r="66" spans="2:9">
      <c r="B66" s="624" t="str">
        <f>Language!$E$228</f>
        <v>Quarter final</v>
      </c>
      <c r="C66" s="625"/>
      <c r="D66" s="626"/>
      <c r="E66" s="626"/>
      <c r="F66" s="627"/>
      <c r="G66" s="628"/>
      <c r="H66" s="628"/>
      <c r="I66" s="656"/>
    </row>
    <row r="67" spans="2:9">
      <c r="B67" s="587">
        <f>INDEX(Matches!$B$4:$J$72,MATCH($F67,Matches!$B$4:$B$72,0),5)</f>
        <v>45478.75</v>
      </c>
      <c r="C67" s="588">
        <f>INDEX(Matches!$B$4:$J$72,MATCH($F67,Matches!$B$4:$B$72,0),5)</f>
        <v>45478.75</v>
      </c>
      <c r="D67" s="589" t="str">
        <f ca="1">INDIRECT("'"&amp;References!$A$1&amp;"'!$C$64")</f>
        <v>Spain</v>
      </c>
      <c r="E67" s="589" t="str">
        <f ca="1">INDIRECT("'"&amp;References!$A$1&amp;"'!$E$64")</f>
        <v>Germany</v>
      </c>
      <c r="F67" s="592">
        <v>45</v>
      </c>
      <c r="G67" s="591" t="str">
        <f>INDEX(Matches!$B$4:$J$72,MATCH($F67,Matches!$B$4:$B$72,0),2)</f>
        <v>W39</v>
      </c>
      <c r="H67" s="591" t="str">
        <f>INDEX(Matches!$B$4:$J$72,MATCH($F67,Matches!$B$4:$B$72,0),3)</f>
        <v>W37</v>
      </c>
      <c r="I67" s="654" t="str">
        <f>IFERROR(VLOOKUP($F67,Matches!$B$4:$H$58,7,0),"")</f>
        <v>Stuttgart</v>
      </c>
    </row>
    <row r="68" spans="2:9">
      <c r="B68" s="587">
        <f>INDEX(Matches!$B$4:$J$72,MATCH($F68,Matches!$B$4:$B$72,0),5)</f>
        <v>45478.875</v>
      </c>
      <c r="C68" s="588">
        <f>INDEX(Matches!$B$4:$J$72,MATCH($F68,Matches!$B$4:$B$72,0),5)</f>
        <v>45478.875</v>
      </c>
      <c r="D68" s="589" t="str">
        <f ca="1">INDIRECT("'"&amp;References!$A$1&amp;"'!$I$64")</f>
        <v>Portugal</v>
      </c>
      <c r="E68" s="589" t="str">
        <f ca="1">INDIRECT("'"&amp;References!$A$1&amp;"'!$K$64")</f>
        <v>Netherlands</v>
      </c>
      <c r="F68" s="592">
        <v>46</v>
      </c>
      <c r="G68" s="591" t="str">
        <f>INDEX(Matches!$B$4:$J$72,MATCH($F68,Matches!$B$4:$B$72,0),2)</f>
        <v>W41</v>
      </c>
      <c r="H68" s="591" t="str">
        <f>INDEX(Matches!$B$4:$J$72,MATCH($F68,Matches!$B$4:$B$72,0),3)</f>
        <v>W42</v>
      </c>
      <c r="I68" s="654" t="str">
        <f>IFERROR(VLOOKUP($F68,Matches!$B$4:$H$58,7,0),"")</f>
        <v>Hamburg</v>
      </c>
    </row>
    <row r="69" spans="2:9">
      <c r="B69" s="593"/>
      <c r="C69" s="594"/>
      <c r="D69" s="595"/>
      <c r="E69" s="595"/>
      <c r="F69" s="596"/>
      <c r="G69" s="597"/>
      <c r="H69" s="597"/>
      <c r="I69" s="655"/>
    </row>
    <row r="70" spans="2:9">
      <c r="B70" s="587">
        <f>INDEX(Matches!$B$4:$J$72,MATCH($F70,Matches!$B$4:$B$72,0),5)</f>
        <v>45479.75</v>
      </c>
      <c r="C70" s="588">
        <f>INDEX(Matches!$B$4:$J$72,MATCH($F70,Matches!$B$4:$B$72,0),5)</f>
        <v>45479.75</v>
      </c>
      <c r="D70" s="589" t="str">
        <f ca="1">INDIRECT("'"&amp;References!$A$1&amp;"'!$O$64")</f>
        <v>Belgium</v>
      </c>
      <c r="E70" s="589" t="str">
        <f ca="1">INDIRECT("'"&amp;References!$A$1&amp;"'!$Q$64")</f>
        <v>France</v>
      </c>
      <c r="F70" s="592">
        <v>48</v>
      </c>
      <c r="G70" s="591" t="str">
        <f>INDEX(Matches!$B$4:$J$72,MATCH($F70,Matches!$B$4:$B$72,0),2)</f>
        <v>W40</v>
      </c>
      <c r="H70" s="591" t="str">
        <f>INDEX(Matches!$B$4:$J$72,MATCH($F70,Matches!$B$4:$B$72,0),3)</f>
        <v>W38</v>
      </c>
      <c r="I70" s="654" t="str">
        <f>IFERROR(VLOOKUP($F70,Matches!$B$4:$H$58,7,0),"")</f>
        <v>Dusseldorf</v>
      </c>
    </row>
    <row r="71" spans="2:9">
      <c r="B71" s="606">
        <f>INDEX(Matches!$B$4:$J$72,MATCH($F71,Matches!$B$4:$B$72,0),5)</f>
        <v>45479.875</v>
      </c>
      <c r="C71" s="607">
        <f>INDEX(Matches!$B$4:$J$72,MATCH($F71,Matches!$B$4:$B$72,0),5)</f>
        <v>45479.875</v>
      </c>
      <c r="D71" s="589" t="str">
        <f ca="1">INDIRECT("'"&amp;References!$A$1&amp;"'!$U$64")</f>
        <v>England</v>
      </c>
      <c r="E71" s="589" t="str">
        <f ca="1">INDIRECT("'"&amp;References!$A$1&amp;"'!$W$64")</f>
        <v>Hungary</v>
      </c>
      <c r="F71" s="592">
        <v>47</v>
      </c>
      <c r="G71" s="629" t="str">
        <f>INDEX(Matches!$B$4:$J$72,MATCH($F71,Matches!$B$4:$B$72,0),2)</f>
        <v>W43</v>
      </c>
      <c r="H71" s="629" t="str">
        <f>INDEX(Matches!$B$4:$J$72,MATCH($F71,Matches!$B$4:$B$72,0),3)</f>
        <v>W44</v>
      </c>
      <c r="I71" s="657" t="str">
        <f>IFERROR(VLOOKUP($F71,Matches!$B$4:$H$58,7,0),"")</f>
        <v>Berlin</v>
      </c>
    </row>
    <row r="72" spans="2:9">
      <c r="B72" s="593"/>
      <c r="C72" s="594"/>
      <c r="D72" s="595"/>
      <c r="E72" s="595"/>
      <c r="F72" s="596"/>
      <c r="G72" s="597"/>
      <c r="H72" s="597"/>
      <c r="I72" s="655"/>
    </row>
    <row r="73" spans="2:9">
      <c r="B73" s="624" t="str">
        <f>Language!$E$229</f>
        <v>Semi-Final</v>
      </c>
      <c r="C73" s="625"/>
      <c r="D73" s="626"/>
      <c r="E73" s="626"/>
      <c r="F73" s="627"/>
      <c r="G73" s="628"/>
      <c r="H73" s="628"/>
      <c r="I73" s="656"/>
    </row>
    <row r="74" spans="2:9">
      <c r="B74" s="606">
        <f>INDEX(Matches!$B$4:$J$72,MATCH($F74,Matches!$B$4:$B$72,0),5)</f>
        <v>45482.875</v>
      </c>
      <c r="C74" s="607">
        <f>INDEX(Matches!$B$4:$J$72,MATCH($F74,Matches!$B$4:$B$72,0),5)</f>
        <v>45482.875</v>
      </c>
      <c r="D74" s="608" t="str">
        <f ca="1">INDIRECT("'"&amp;References!$A$1&amp;"'!$F$74")</f>
        <v>Germany</v>
      </c>
      <c r="E74" s="608" t="str">
        <f ca="1">INDIRECT("'"&amp;References!$A$1&amp;"'!$H$74")</f>
        <v>Portugal</v>
      </c>
      <c r="F74" s="592">
        <v>49</v>
      </c>
      <c r="G74" s="629" t="str">
        <f>INDEX(Matches!$B$4:$J$72,MATCH($F74,Matches!$B$4:$B$72,0),2)</f>
        <v>W45</v>
      </c>
      <c r="H74" s="629" t="str">
        <f>INDEX(Matches!$B$4:$J$72,MATCH($F74,Matches!$B$4:$B$72,0),3)</f>
        <v>W46</v>
      </c>
      <c r="I74" s="657" t="str">
        <f>IFERROR(VLOOKUP($F74,Matches!$B$4:$H$58,7,0),"")</f>
        <v>Munich</v>
      </c>
    </row>
    <row r="75" spans="2:9">
      <c r="B75" s="587">
        <f>INDEX(Matches!$B$4:$J$72,MATCH($F75,Matches!$B$4:$B$72,0),5)</f>
        <v>45483.875</v>
      </c>
      <c r="C75" s="588">
        <f>INDEX(Matches!$B$4:$J$72,MATCH($F75,Matches!$B$4:$B$72,0),5)</f>
        <v>45483.875</v>
      </c>
      <c r="D75" s="589" t="str">
        <f ca="1">INDIRECT("'"&amp;References!$A$1&amp;"'!R$74")</f>
        <v>France</v>
      </c>
      <c r="E75" s="589" t="str">
        <f ca="1">INDIRECT("'"&amp;References!$A$1&amp;"'!$T$74")</f>
        <v>England</v>
      </c>
      <c r="F75" s="592">
        <v>50</v>
      </c>
      <c r="G75" s="591" t="str">
        <f>INDEX(Matches!$B$4:$J$72,MATCH($F75,Matches!$B$4:$B$72,0),2)</f>
        <v>W47</v>
      </c>
      <c r="H75" s="591" t="str">
        <f>INDEX(Matches!$B$4:$J$72,MATCH($F75,Matches!$B$4:$B$72,0),3)</f>
        <v>W48</v>
      </c>
      <c r="I75" s="654" t="str">
        <f>IFERROR(VLOOKUP($F75,Matches!$B$4:$H$58,7,0),"")</f>
        <v>Dortmund</v>
      </c>
    </row>
    <row r="76" spans="2:9">
      <c r="B76" s="593"/>
      <c r="C76" s="594"/>
      <c r="D76" s="595"/>
      <c r="E76" s="595"/>
      <c r="F76" s="596"/>
      <c r="G76" s="597"/>
      <c r="H76" s="597"/>
      <c r="I76" s="655"/>
    </row>
    <row r="77" spans="2:9">
      <c r="B77" s="624" t="str">
        <f>Language!$E$125</f>
        <v>Final</v>
      </c>
      <c r="C77" s="625"/>
      <c r="D77" s="626"/>
      <c r="E77" s="626"/>
      <c r="F77" s="627"/>
      <c r="G77" s="628"/>
      <c r="H77" s="628"/>
      <c r="I77" s="656"/>
    </row>
    <row r="78" spans="2:9" ht="15.75" thickBot="1">
      <c r="B78" s="609">
        <f>INDEX(Matches!$B$4:$J$72,MATCH($F78,Matches!$B$4:$B$72,0),5)</f>
        <v>45487.875</v>
      </c>
      <c r="C78" s="610">
        <f>INDEX(Matches!$B$4:$J$72,MATCH($F78,Matches!$B$4:$B$72,0),5)</f>
        <v>45487.875</v>
      </c>
      <c r="D78" s="611" t="str">
        <f ca="1">INDIRECT("'"&amp;References!$A$1&amp;"'!L$84")</f>
        <v>Germany</v>
      </c>
      <c r="E78" s="611" t="str">
        <f ca="1">INDIRECT("'"&amp;References!$A$1&amp;"'!$N$84")</f>
        <v>England</v>
      </c>
      <c r="F78" s="612">
        <v>51</v>
      </c>
      <c r="G78" s="613" t="str">
        <f>INDEX(Matches!$B$4:$J$72,MATCH($F78,Matches!$B$4:$B$72,0),2)</f>
        <v>W49</v>
      </c>
      <c r="H78" s="613" t="str">
        <f>INDEX(Matches!$B$4:$J$72,MATCH($F78,Matches!$B$4:$B$72,0),3)</f>
        <v>W50</v>
      </c>
      <c r="I78" s="658" t="str">
        <f>IFERROR(VLOOKUP($F78,Matches!$B$4:$H$58,7,0),"")</f>
        <v>Berlin</v>
      </c>
    </row>
    <row r="79" spans="2:9" ht="15.75" thickTop="1"/>
    <row r="80" spans="2:9"/>
    <row r="81"/>
    <row r="82"/>
    <row r="83"/>
    <row r="84"/>
  </sheetData>
  <sheetProtection sheet="1" objects="1" scenarios="1" selectLockedCells="1"/>
  <mergeCells count="4">
    <mergeCell ref="B1:H1"/>
    <mergeCell ref="K2:L2"/>
    <mergeCell ref="G3:H3"/>
    <mergeCell ref="K3:L5"/>
  </mergeCells>
  <conditionalFormatting sqref="B4:B78">
    <cfRule type="expression" dxfId="219" priority="1">
      <formula>INT(B4)=TODAY()</formula>
    </cfRule>
  </conditionalFormatting>
  <conditionalFormatting sqref="D4:E78">
    <cfRule type="expression" dxfId="218" priority="2">
      <formula>AND(D4=$L$10,D4&lt;&gt;"")</formula>
    </cfRule>
    <cfRule type="expression" dxfId="217" priority="3">
      <formula>AND(D4=$L$9,D4&lt;&gt;"")</formula>
    </cfRule>
    <cfRule type="expression" dxfId="216" priority="4">
      <formula>AND(D4=$L$8,D4&lt;&gt;"")</formula>
    </cfRule>
    <cfRule type="expression" dxfId="215" priority="5">
      <formula>AND(D4=$L$7,D4&lt;&gt;"")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25"/>
  <dimension ref="A1:MG97"/>
  <sheetViews>
    <sheetView showGridLines="0" showRowColHeaders="0" zoomScaleNormal="100" workbookViewId="0">
      <selection activeCell="M6" sqref="M6"/>
    </sheetView>
  </sheetViews>
  <sheetFormatPr defaultColWidth="10.85546875" defaultRowHeight="15.75" zeroHeight="1"/>
  <cols>
    <col min="1" max="1" width="3.28515625" style="428" customWidth="1"/>
    <col min="2" max="2" width="4.7109375" style="428" customWidth="1"/>
    <col min="3" max="3" width="15.7109375" customWidth="1"/>
    <col min="4" max="4" width="4.7109375" customWidth="1"/>
    <col min="5" max="5" width="15.7109375" customWidth="1"/>
    <col min="6" max="7" width="4.7109375" style="22" customWidth="1"/>
    <col min="8" max="8" width="9.85546875" style="25" customWidth="1"/>
    <col min="9" max="9" width="4.7109375" style="25" customWidth="1"/>
    <col min="10" max="10" width="15.7109375" style="25" customWidth="1"/>
    <col min="11" max="11" width="4.7109375" style="25" customWidth="1"/>
    <col min="12" max="12" width="15.7109375" style="25" customWidth="1"/>
    <col min="13" max="14" width="4.7109375" style="25" customWidth="1"/>
    <col min="15" max="20" width="3.7109375" style="25" customWidth="1"/>
    <col min="22" max="22" width="4.7109375" style="25" customWidth="1"/>
    <col min="23" max="23" width="15.7109375" style="25" customWidth="1"/>
    <col min="24" max="24" width="4.7109375" style="25" customWidth="1"/>
    <col min="25" max="25" width="15.7109375" style="25" customWidth="1"/>
    <col min="26" max="27" width="4.7109375" style="25" customWidth="1"/>
    <col min="28" max="33" width="3.7109375" style="25" customWidth="1"/>
    <col min="35" max="35" width="4.7109375" style="25" customWidth="1"/>
    <col min="36" max="36" width="15.7109375" style="25" customWidth="1"/>
    <col min="37" max="37" width="4.7109375" style="25" customWidth="1"/>
    <col min="38" max="38" width="15.7109375" style="25" customWidth="1"/>
    <col min="39" max="40" width="4.7109375" style="25" customWidth="1"/>
    <col min="41" max="46" width="3.7109375" style="25" customWidth="1"/>
    <col min="48" max="48" width="4.7109375" style="25" customWidth="1"/>
    <col min="49" max="49" width="15.7109375" style="25" customWidth="1"/>
    <col min="50" max="50" width="4.7109375" style="25" customWidth="1"/>
    <col min="51" max="51" width="15.7109375" style="25" customWidth="1"/>
    <col min="52" max="53" width="4.7109375" style="25" customWidth="1"/>
    <col min="54" max="59" width="3.7109375" style="25" customWidth="1"/>
    <col min="61" max="61" width="4.7109375" style="25" customWidth="1"/>
    <col min="62" max="62" width="15.7109375" style="25" customWidth="1"/>
    <col min="63" max="63" width="4.7109375" style="25" customWidth="1"/>
    <col min="64" max="64" width="15.7109375" style="25" customWidth="1"/>
    <col min="65" max="66" width="4.7109375" style="25" customWidth="1"/>
    <col min="67" max="72" width="3.7109375" style="25" customWidth="1"/>
    <col min="74" max="74" width="4.7109375" style="25" customWidth="1"/>
    <col min="75" max="75" width="15.7109375" style="25" customWidth="1"/>
    <col min="76" max="76" width="4.7109375" style="25" customWidth="1"/>
    <col min="77" max="77" width="15.7109375" style="25" customWidth="1"/>
    <col min="78" max="79" width="4.7109375" style="25" customWidth="1"/>
    <col min="80" max="85" width="3.7109375" style="25" customWidth="1"/>
    <col min="87" max="87" width="4.7109375" style="25" customWidth="1"/>
    <col min="88" max="88" width="15.7109375" style="25" customWidth="1"/>
    <col min="89" max="89" width="4.7109375" style="25" customWidth="1"/>
    <col min="90" max="90" width="15.7109375" style="25" customWidth="1"/>
    <col min="91" max="92" width="4.7109375" style="25" customWidth="1"/>
    <col min="93" max="98" width="3.7109375" style="25" customWidth="1"/>
    <col min="100" max="100" width="4.7109375" style="25" customWidth="1"/>
    <col min="101" max="101" width="15.7109375" style="25" customWidth="1"/>
    <col min="102" max="102" width="4.7109375" style="25" customWidth="1"/>
    <col min="103" max="103" width="15.7109375" style="25" customWidth="1"/>
    <col min="104" max="105" width="4.7109375" style="25" customWidth="1"/>
    <col min="106" max="111" width="3.7109375" style="25" customWidth="1"/>
    <col min="113" max="113" width="4.7109375" style="25" customWidth="1"/>
    <col min="114" max="114" width="15.7109375" style="25" customWidth="1"/>
    <col min="115" max="115" width="4.7109375" style="25" customWidth="1"/>
    <col min="116" max="116" width="15.7109375" style="25" customWidth="1"/>
    <col min="117" max="118" width="4.7109375" style="25" customWidth="1"/>
    <col min="119" max="124" width="3.7109375" style="25" customWidth="1"/>
    <col min="126" max="126" width="4.7109375" style="25" customWidth="1"/>
    <col min="127" max="127" width="15.7109375" style="25" customWidth="1"/>
    <col min="128" max="128" width="4.7109375" style="25" customWidth="1"/>
    <col min="129" max="129" width="15.7109375" style="25" customWidth="1"/>
    <col min="130" max="131" width="4.7109375" style="25" customWidth="1"/>
    <col min="132" max="137" width="3.7109375" style="25" customWidth="1"/>
    <col min="139" max="139" width="4.7109375" style="25" customWidth="1"/>
    <col min="140" max="140" width="15.7109375" style="25" customWidth="1"/>
    <col min="141" max="141" width="4.7109375" style="25" customWidth="1"/>
    <col min="142" max="142" width="15.7109375" style="25" customWidth="1"/>
    <col min="143" max="144" width="4.7109375" style="25" customWidth="1"/>
    <col min="145" max="150" width="3.7109375" style="25" customWidth="1"/>
    <col min="152" max="152" width="4.7109375" style="25" customWidth="1"/>
    <col min="153" max="153" width="15.7109375" style="25" customWidth="1"/>
    <col min="154" max="154" width="4.7109375" style="25" customWidth="1"/>
    <col min="155" max="155" width="15.7109375" style="25" customWidth="1"/>
    <col min="156" max="157" width="4.7109375" style="25" customWidth="1"/>
    <col min="158" max="163" width="3.7109375" style="25" customWidth="1"/>
    <col min="165" max="165" width="4.7109375" style="25" customWidth="1"/>
    <col min="166" max="166" width="15.7109375" style="25" customWidth="1"/>
    <col min="167" max="167" width="4.7109375" style="25" customWidth="1"/>
    <col min="168" max="168" width="15.7109375" style="25" customWidth="1"/>
    <col min="169" max="170" width="4.7109375" style="25" customWidth="1"/>
    <col min="171" max="176" width="3.7109375" style="25" customWidth="1"/>
    <col min="178" max="178" width="4.7109375" style="25" customWidth="1"/>
    <col min="179" max="179" width="15.7109375" style="25" customWidth="1"/>
    <col min="180" max="180" width="4.7109375" style="25" customWidth="1"/>
    <col min="181" max="181" width="15.7109375" style="25" customWidth="1"/>
    <col min="182" max="183" width="4.7109375" style="25" customWidth="1"/>
    <col min="184" max="189" width="3.7109375" style="25" customWidth="1"/>
    <col min="191" max="191" width="4.7109375" style="25" customWidth="1"/>
    <col min="192" max="192" width="15.7109375" style="25" customWidth="1"/>
    <col min="193" max="193" width="4.7109375" style="25" customWidth="1"/>
    <col min="194" max="194" width="15.7109375" style="25" customWidth="1"/>
    <col min="195" max="196" width="4.7109375" style="25" customWidth="1"/>
    <col min="197" max="202" width="3.7109375" style="25" customWidth="1"/>
    <col min="204" max="204" width="4.7109375" style="25" customWidth="1"/>
    <col min="205" max="205" width="15.7109375" style="25" customWidth="1"/>
    <col min="206" max="206" width="4.7109375" style="25" customWidth="1"/>
    <col min="207" max="207" width="15.7109375" style="25" customWidth="1"/>
    <col min="208" max="209" width="4.7109375" style="25" customWidth="1"/>
    <col min="210" max="215" width="3.7109375" style="25" customWidth="1"/>
    <col min="217" max="217" width="4.7109375" style="25" customWidth="1"/>
    <col min="218" max="218" width="15.7109375" style="25" customWidth="1"/>
    <col min="219" max="219" width="4.7109375" style="25" customWidth="1"/>
    <col min="220" max="220" width="15.7109375" style="25" customWidth="1"/>
    <col min="221" max="222" width="4.7109375" style="25" customWidth="1"/>
    <col min="223" max="228" width="3.7109375" style="25" customWidth="1"/>
    <col min="230" max="230" width="4.7109375" style="25" customWidth="1"/>
    <col min="231" max="231" width="15.7109375" style="25" customWidth="1"/>
    <col min="232" max="232" width="4.7109375" style="25" customWidth="1"/>
    <col min="233" max="233" width="15.7109375" style="25" customWidth="1"/>
    <col min="234" max="235" width="4.7109375" style="25" customWidth="1"/>
    <col min="236" max="241" width="3.7109375" style="25" customWidth="1"/>
    <col min="243" max="243" width="4.7109375" style="25" customWidth="1"/>
    <col min="244" max="244" width="15.7109375" style="25" customWidth="1"/>
    <col min="245" max="245" width="4.7109375" style="25" customWidth="1"/>
    <col min="246" max="246" width="15.7109375" style="25" customWidth="1"/>
    <col min="247" max="248" width="4.7109375" style="25" customWidth="1"/>
    <col min="249" max="254" width="3.7109375" style="25" customWidth="1"/>
    <col min="256" max="256" width="4.7109375" style="25" customWidth="1"/>
    <col min="257" max="257" width="15.7109375" style="25" customWidth="1"/>
    <col min="258" max="258" width="4.7109375" style="25" customWidth="1"/>
    <col min="259" max="259" width="15.7109375" style="25" customWidth="1"/>
    <col min="260" max="261" width="4.7109375" style="25" customWidth="1"/>
    <col min="262" max="267" width="3.7109375" style="25" customWidth="1"/>
    <col min="269" max="269" width="4.7109375" style="25" customWidth="1"/>
    <col min="270" max="270" width="15.7109375" style="25" customWidth="1"/>
    <col min="271" max="271" width="4.7109375" style="25" customWidth="1"/>
    <col min="272" max="272" width="15.7109375" style="25" customWidth="1"/>
    <col min="273" max="274" width="4.7109375" style="25" customWidth="1"/>
    <col min="275" max="280" width="3.7109375" style="25" customWidth="1"/>
    <col min="282" max="282" width="4.7109375" style="25" customWidth="1"/>
    <col min="283" max="283" width="15.7109375" style="25" customWidth="1"/>
    <col min="284" max="284" width="4.7109375" style="25" customWidth="1"/>
    <col min="285" max="285" width="15.7109375" style="25" customWidth="1"/>
    <col min="286" max="287" width="4.7109375" style="25" customWidth="1"/>
    <col min="288" max="293" width="3.7109375" style="25" customWidth="1"/>
    <col min="295" max="295" width="4.7109375" style="25" customWidth="1"/>
    <col min="296" max="296" width="15.7109375" style="25" customWidth="1"/>
    <col min="297" max="297" width="4.7109375" style="25" customWidth="1"/>
    <col min="298" max="298" width="15.7109375" style="25" customWidth="1"/>
    <col min="299" max="300" width="4.7109375" style="25" customWidth="1"/>
    <col min="301" max="306" width="3.7109375" style="25" customWidth="1"/>
    <col min="308" max="308" width="4.7109375" style="25" customWidth="1"/>
    <col min="309" max="309" width="15.7109375" style="25" customWidth="1"/>
    <col min="310" max="310" width="4.7109375" style="25" customWidth="1"/>
    <col min="311" max="311" width="15.7109375" style="25" customWidth="1"/>
    <col min="312" max="313" width="4.7109375" style="25" customWidth="1"/>
    <col min="314" max="319" width="3.7109375" style="25" customWidth="1"/>
    <col min="321" max="321" width="4.7109375" style="25" customWidth="1"/>
    <col min="322" max="322" width="15.7109375" style="25" customWidth="1"/>
    <col min="323" max="323" width="4.7109375" style="25" customWidth="1"/>
    <col min="324" max="324" width="15.7109375" style="25" customWidth="1"/>
    <col min="325" max="326" width="4.7109375" style="25" customWidth="1"/>
    <col min="327" max="332" width="3.7109375" style="25" customWidth="1"/>
    <col min="334" max="334" width="4.7109375" style="25" customWidth="1"/>
    <col min="335" max="335" width="15.7109375" style="25" customWidth="1"/>
    <col min="336" max="336" width="4.7109375" style="25" customWidth="1"/>
    <col min="337" max="337" width="15.7109375" style="25" customWidth="1"/>
    <col min="338" max="339" width="4.7109375" style="25" customWidth="1"/>
    <col min="340" max="345" width="3.7109375" style="25" customWidth="1"/>
  </cols>
  <sheetData>
    <row r="1" spans="1:345" ht="28.5">
      <c r="B1" s="814" t="str">
        <f>Language!$E$172</f>
        <v>Predictions</v>
      </c>
      <c r="C1" s="814"/>
      <c r="D1" s="814"/>
      <c r="E1" s="814"/>
      <c r="F1" s="814"/>
      <c r="G1" s="814"/>
    </row>
    <row r="2" spans="1:345" ht="18.75" customHeight="1">
      <c r="A2" s="429"/>
      <c r="B2" s="429"/>
      <c r="C2" s="78"/>
      <c r="D2" s="78"/>
      <c r="E2" s="78"/>
      <c r="I2" s="813">
        <f ca="1">O72</f>
        <v>0</v>
      </c>
      <c r="J2" s="813"/>
      <c r="K2" s="813"/>
      <c r="L2" s="813"/>
      <c r="M2" s="813"/>
      <c r="N2" s="813"/>
      <c r="O2" s="813"/>
      <c r="P2" s="813"/>
      <c r="Q2" s="813"/>
      <c r="R2" s="813"/>
      <c r="S2" s="813"/>
      <c r="T2" s="813"/>
      <c r="V2" s="813">
        <f ca="1">AB72</f>
        <v>0</v>
      </c>
      <c r="W2" s="813"/>
      <c r="X2" s="813"/>
      <c r="Y2" s="813"/>
      <c r="Z2" s="813"/>
      <c r="AA2" s="813"/>
      <c r="AB2" s="813"/>
      <c r="AC2" s="813"/>
      <c r="AD2" s="813"/>
      <c r="AE2" s="813"/>
      <c r="AF2" s="813"/>
      <c r="AG2" s="813"/>
      <c r="AI2" s="813">
        <f ca="1">AO72</f>
        <v>0</v>
      </c>
      <c r="AJ2" s="813"/>
      <c r="AK2" s="813"/>
      <c r="AL2" s="813"/>
      <c r="AM2" s="813"/>
      <c r="AN2" s="813"/>
      <c r="AO2" s="813"/>
      <c r="AP2" s="813"/>
      <c r="AQ2" s="813"/>
      <c r="AR2" s="813"/>
      <c r="AS2" s="813"/>
      <c r="AT2" s="813"/>
      <c r="AV2" s="813">
        <f ca="1">BB72</f>
        <v>0</v>
      </c>
      <c r="AW2" s="813"/>
      <c r="AX2" s="813"/>
      <c r="AY2" s="813"/>
      <c r="AZ2" s="813"/>
      <c r="BA2" s="813"/>
      <c r="BB2" s="813"/>
      <c r="BC2" s="813"/>
      <c r="BD2" s="813"/>
      <c r="BE2" s="813"/>
      <c r="BF2" s="813"/>
      <c r="BG2" s="813"/>
      <c r="BI2" s="813">
        <f ca="1">BO72</f>
        <v>0</v>
      </c>
      <c r="BJ2" s="813"/>
      <c r="BK2" s="813"/>
      <c r="BL2" s="813"/>
      <c r="BM2" s="813"/>
      <c r="BN2" s="813"/>
      <c r="BO2" s="813"/>
      <c r="BP2" s="813"/>
      <c r="BQ2" s="813"/>
      <c r="BR2" s="813"/>
      <c r="BS2" s="813"/>
      <c r="BT2" s="813"/>
      <c r="BV2" s="813">
        <f ca="1">CB72</f>
        <v>0</v>
      </c>
      <c r="BW2" s="813"/>
      <c r="BX2" s="813"/>
      <c r="BY2" s="813"/>
      <c r="BZ2" s="813"/>
      <c r="CA2" s="813"/>
      <c r="CB2" s="813"/>
      <c r="CC2" s="813"/>
      <c r="CD2" s="813"/>
      <c r="CE2" s="813"/>
      <c r="CF2" s="813"/>
      <c r="CG2" s="813"/>
      <c r="CI2" s="813">
        <f ca="1">CO72</f>
        <v>0</v>
      </c>
      <c r="CJ2" s="813"/>
      <c r="CK2" s="813"/>
      <c r="CL2" s="813"/>
      <c r="CM2" s="813"/>
      <c r="CN2" s="813"/>
      <c r="CO2" s="813"/>
      <c r="CP2" s="813"/>
      <c r="CQ2" s="813"/>
      <c r="CR2" s="813"/>
      <c r="CS2" s="813"/>
      <c r="CT2" s="813"/>
      <c r="CV2" s="813">
        <f ca="1">DB72</f>
        <v>0</v>
      </c>
      <c r="CW2" s="813"/>
      <c r="CX2" s="813"/>
      <c r="CY2" s="813"/>
      <c r="CZ2" s="813"/>
      <c r="DA2" s="813"/>
      <c r="DB2" s="813"/>
      <c r="DC2" s="813"/>
      <c r="DD2" s="813"/>
      <c r="DE2" s="813"/>
      <c r="DF2" s="813"/>
      <c r="DG2" s="813"/>
      <c r="DI2" s="813">
        <f ca="1">DO72</f>
        <v>0</v>
      </c>
      <c r="DJ2" s="813"/>
      <c r="DK2" s="813"/>
      <c r="DL2" s="813"/>
      <c r="DM2" s="813"/>
      <c r="DN2" s="813"/>
      <c r="DO2" s="813"/>
      <c r="DP2" s="813"/>
      <c r="DQ2" s="813"/>
      <c r="DR2" s="813"/>
      <c r="DS2" s="813"/>
      <c r="DT2" s="813"/>
      <c r="DV2" s="813">
        <f ca="1">EB72</f>
        <v>0</v>
      </c>
      <c r="DW2" s="813"/>
      <c r="DX2" s="813"/>
      <c r="DY2" s="813"/>
      <c r="DZ2" s="813"/>
      <c r="EA2" s="813"/>
      <c r="EB2" s="813"/>
      <c r="EC2" s="813"/>
      <c r="ED2" s="813"/>
      <c r="EE2" s="813"/>
      <c r="EF2" s="813"/>
      <c r="EG2" s="813"/>
      <c r="EI2" s="813">
        <f ca="1">EO72</f>
        <v>0</v>
      </c>
      <c r="EJ2" s="813"/>
      <c r="EK2" s="813"/>
      <c r="EL2" s="813"/>
      <c r="EM2" s="813"/>
      <c r="EN2" s="813"/>
      <c r="EO2" s="813"/>
      <c r="EP2" s="813"/>
      <c r="EQ2" s="813"/>
      <c r="ER2" s="813"/>
      <c r="ES2" s="813"/>
      <c r="ET2" s="813"/>
      <c r="EV2" s="813">
        <f ca="1">FB72</f>
        <v>0</v>
      </c>
      <c r="EW2" s="813"/>
      <c r="EX2" s="813"/>
      <c r="EY2" s="813"/>
      <c r="EZ2" s="813"/>
      <c r="FA2" s="813"/>
      <c r="FB2" s="813"/>
      <c r="FC2" s="813"/>
      <c r="FD2" s="813"/>
      <c r="FE2" s="813"/>
      <c r="FF2" s="813"/>
      <c r="FG2" s="813"/>
      <c r="FI2" s="813">
        <f ca="1">FO72</f>
        <v>0</v>
      </c>
      <c r="FJ2" s="813"/>
      <c r="FK2" s="813"/>
      <c r="FL2" s="813"/>
      <c r="FM2" s="813"/>
      <c r="FN2" s="813"/>
      <c r="FO2" s="813"/>
      <c r="FP2" s="813"/>
      <c r="FQ2" s="813"/>
      <c r="FR2" s="813"/>
      <c r="FS2" s="813"/>
      <c r="FT2" s="813"/>
      <c r="FV2" s="813">
        <f ca="1">GB72</f>
        <v>0</v>
      </c>
      <c r="FW2" s="813"/>
      <c r="FX2" s="813"/>
      <c r="FY2" s="813"/>
      <c r="FZ2" s="813"/>
      <c r="GA2" s="813"/>
      <c r="GB2" s="813"/>
      <c r="GC2" s="813"/>
      <c r="GD2" s="813"/>
      <c r="GE2" s="813"/>
      <c r="GF2" s="813"/>
      <c r="GG2" s="813"/>
      <c r="GI2" s="813">
        <f ca="1">GO72</f>
        <v>0</v>
      </c>
      <c r="GJ2" s="813"/>
      <c r="GK2" s="813"/>
      <c r="GL2" s="813"/>
      <c r="GM2" s="813"/>
      <c r="GN2" s="813"/>
      <c r="GO2" s="813"/>
      <c r="GP2" s="813"/>
      <c r="GQ2" s="813"/>
      <c r="GR2" s="813"/>
      <c r="GS2" s="813"/>
      <c r="GT2" s="813"/>
      <c r="GV2" s="813">
        <f ca="1">HB72</f>
        <v>0</v>
      </c>
      <c r="GW2" s="813"/>
      <c r="GX2" s="813"/>
      <c r="GY2" s="813"/>
      <c r="GZ2" s="813"/>
      <c r="HA2" s="813"/>
      <c r="HB2" s="813"/>
      <c r="HC2" s="813"/>
      <c r="HD2" s="813"/>
      <c r="HE2" s="813"/>
      <c r="HF2" s="813"/>
      <c r="HG2" s="813"/>
      <c r="HI2" s="813">
        <f ca="1">HO72</f>
        <v>0</v>
      </c>
      <c r="HJ2" s="813"/>
      <c r="HK2" s="813"/>
      <c r="HL2" s="813"/>
      <c r="HM2" s="813"/>
      <c r="HN2" s="813"/>
      <c r="HO2" s="813"/>
      <c r="HP2" s="813"/>
      <c r="HQ2" s="813"/>
      <c r="HR2" s="813"/>
      <c r="HS2" s="813"/>
      <c r="HT2" s="813"/>
      <c r="HV2" s="813">
        <f ca="1">IB72</f>
        <v>0</v>
      </c>
      <c r="HW2" s="813"/>
      <c r="HX2" s="813"/>
      <c r="HY2" s="813"/>
      <c r="HZ2" s="813"/>
      <c r="IA2" s="813"/>
      <c r="IB2" s="813"/>
      <c r="IC2" s="813"/>
      <c r="ID2" s="813"/>
      <c r="IE2" s="813"/>
      <c r="IF2" s="813"/>
      <c r="IG2" s="813"/>
      <c r="II2" s="813">
        <f ca="1">IO72</f>
        <v>0</v>
      </c>
      <c r="IJ2" s="813"/>
      <c r="IK2" s="813"/>
      <c r="IL2" s="813"/>
      <c r="IM2" s="813"/>
      <c r="IN2" s="813"/>
      <c r="IO2" s="813"/>
      <c r="IP2" s="813"/>
      <c r="IQ2" s="813"/>
      <c r="IR2" s="813"/>
      <c r="IS2" s="813"/>
      <c r="IT2" s="813"/>
      <c r="IV2" s="813">
        <f ca="1">JB72</f>
        <v>0</v>
      </c>
      <c r="IW2" s="813"/>
      <c r="IX2" s="813"/>
      <c r="IY2" s="813"/>
      <c r="IZ2" s="813"/>
      <c r="JA2" s="813"/>
      <c r="JB2" s="813"/>
      <c r="JC2" s="813"/>
      <c r="JD2" s="813"/>
      <c r="JE2" s="813"/>
      <c r="JF2" s="813"/>
      <c r="JG2" s="813"/>
      <c r="JI2" s="813">
        <f ca="1">JO72</f>
        <v>0</v>
      </c>
      <c r="JJ2" s="813"/>
      <c r="JK2" s="813"/>
      <c r="JL2" s="813"/>
      <c r="JM2" s="813"/>
      <c r="JN2" s="813"/>
      <c r="JO2" s="813"/>
      <c r="JP2" s="813"/>
      <c r="JQ2" s="813"/>
      <c r="JR2" s="813"/>
      <c r="JS2" s="813"/>
      <c r="JT2" s="813"/>
      <c r="JV2" s="813">
        <f ca="1">KB72</f>
        <v>0</v>
      </c>
      <c r="JW2" s="813"/>
      <c r="JX2" s="813"/>
      <c r="JY2" s="813"/>
      <c r="JZ2" s="813"/>
      <c r="KA2" s="813"/>
      <c r="KB2" s="813"/>
      <c r="KC2" s="813"/>
      <c r="KD2" s="813"/>
      <c r="KE2" s="813"/>
      <c r="KF2" s="813"/>
      <c r="KG2" s="813"/>
      <c r="KI2" s="813">
        <f ca="1">KO72</f>
        <v>0</v>
      </c>
      <c r="KJ2" s="813"/>
      <c r="KK2" s="813"/>
      <c r="KL2" s="813"/>
      <c r="KM2" s="813"/>
      <c r="KN2" s="813"/>
      <c r="KO2" s="813"/>
      <c r="KP2" s="813"/>
      <c r="KQ2" s="813"/>
      <c r="KR2" s="813"/>
      <c r="KS2" s="813"/>
      <c r="KT2" s="813"/>
      <c r="KV2" s="813">
        <f ca="1">LB72</f>
        <v>0</v>
      </c>
      <c r="KW2" s="813"/>
      <c r="KX2" s="813"/>
      <c r="KY2" s="813"/>
      <c r="KZ2" s="813"/>
      <c r="LA2" s="813"/>
      <c r="LB2" s="813"/>
      <c r="LC2" s="813"/>
      <c r="LD2" s="813"/>
      <c r="LE2" s="813"/>
      <c r="LF2" s="813"/>
      <c r="LG2" s="813"/>
      <c r="LI2" s="813">
        <f ca="1">LO72</f>
        <v>0</v>
      </c>
      <c r="LJ2" s="813"/>
      <c r="LK2" s="813"/>
      <c r="LL2" s="813"/>
      <c r="LM2" s="813"/>
      <c r="LN2" s="813"/>
      <c r="LO2" s="813"/>
      <c r="LP2" s="813"/>
      <c r="LQ2" s="813"/>
      <c r="LR2" s="813"/>
      <c r="LS2" s="813"/>
      <c r="LT2" s="813"/>
      <c r="LV2" s="813">
        <f ca="1">MB72</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0</v>
      </c>
      <c r="G7" s="451">
        <f ca="1">GrpA!$G$5</f>
        <v>0</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3</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2</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0</v>
      </c>
      <c r="G10" s="451">
        <f ca="1">GrpA!$G$8</f>
        <v>2</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0</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3</v>
      </c>
      <c r="G13" s="451">
        <f ca="1">GrpB!$G$4</f>
        <v>2</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4</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3</v>
      </c>
      <c r="G16" s="451">
        <f ca="1">GrpB!$G$7</f>
        <v>1</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4</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2</v>
      </c>
      <c r="G18" s="451">
        <f ca="1">GrpB!$G$9</f>
        <v>1</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0</v>
      </c>
      <c r="G20" s="451">
        <f ca="1">GrpC!$G$4</f>
        <v>2</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2</v>
      </c>
      <c r="G21" s="451">
        <f ca="1">GrpC!$G$5</f>
        <v>2</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0</v>
      </c>
      <c r="G23" s="451">
        <f ca="1">GrpC!$G$7</f>
        <v>2</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3</v>
      </c>
      <c r="G24" s="451">
        <f ca="1">GrpC!$G$8</f>
        <v>1</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1</v>
      </c>
      <c r="G25" s="451">
        <f ca="1">GrpC!$G$9</f>
        <v>0</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1</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1</v>
      </c>
      <c r="G28" s="451">
        <f ca="1">GrpD!$G$5</f>
        <v>3</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1</v>
      </c>
      <c r="G29" s="451">
        <f ca="1">GrpD!$G$6</f>
        <v>2</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1</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0</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2</v>
      </c>
      <c r="G32" s="451">
        <f ca="1">GrpD!$G$9</f>
        <v>1</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0</v>
      </c>
      <c r="G34" s="451">
        <f ca="1">GrpE!$G$4</f>
        <v>1</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2</v>
      </c>
      <c r="G35" s="451">
        <f ca="1">GrpE!$G$5</f>
        <v>0</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0</v>
      </c>
      <c r="G36" s="451">
        <f ca="1">GrpE!$G$6</f>
        <v>0</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2</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0</v>
      </c>
      <c r="G38" s="451">
        <f ca="1">GrpE!$G$8</f>
        <v>1</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3</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0</v>
      </c>
      <c r="G41" s="451">
        <f ca="1">GrpF!$G$4</f>
        <v>0</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4</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0</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1</v>
      </c>
      <c r="G44" s="451">
        <f ca="1">GrpF!$G$7</f>
        <v>3</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1</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0</v>
      </c>
      <c r="G46" s="451">
        <f ca="1">GrpF!$G$9</f>
        <v>0</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11</v>
      </c>
      <c r="E48" s="448" t="str">
        <f ca="1">INDIRECT("'"&amp;References!$A$1&amp;"'!"&amp;"$C$54")</f>
        <v>Austria</v>
      </c>
      <c r="F48" s="450">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2</v>
      </c>
      <c r="G48" s="451">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1</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4</v>
      </c>
      <c r="G49" s="451">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0</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25" customFormat="1">
      <c r="A50" s="428"/>
      <c r="B50" s="447">
        <f ca="1">IF(C50="","",INDEX(Groups!$C$7:$C$35,MATCH(C50,Groups!$D$7:$D$35,0)))</f>
        <v>1</v>
      </c>
      <c r="C50" s="448" t="str">
        <f ca="1">INDIRECT("'"&amp;References!$A$1&amp;"'!"&amp;"$H$54")</f>
        <v>Portugal</v>
      </c>
      <c r="D50" s="449">
        <f ca="1">IF(E50="","",INDEX(Groups!$C$7:$C$35,MATCH(E50,Groups!$D$7:$D$35,0)))</f>
        <v>18</v>
      </c>
      <c r="E50" s="448" t="str">
        <f ca="1">INDIRECT("'"&amp;References!$A$1&amp;"'!"&amp;"$I$54")</f>
        <v>Italy</v>
      </c>
      <c r="F50" s="450">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2</v>
      </c>
      <c r="G50" s="451">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1</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25" customFormat="1">
      <c r="A51" s="428"/>
      <c r="B51" s="447">
        <f ca="1">IF(C51="","",INDEX(Groups!$C$7:$C$35,MATCH(C51,Groups!$D$7:$D$35,0)))</f>
        <v>12</v>
      </c>
      <c r="C51" s="448" t="str">
        <f ca="1">INDIRECT("'"&amp;References!$A$1&amp;"'!"&amp;"$K$54")</f>
        <v>Netherlands</v>
      </c>
      <c r="D51" s="449">
        <f ca="1">IF(E51="","",INDEX(Groups!$C$7:$C$35,MATCH(E51,Groups!$D$7:$D$35,0)))</f>
        <v>21</v>
      </c>
      <c r="E51" s="448" t="str">
        <f ca="1">INDIRECT("'"&amp;References!$A$1&amp;"'!"&amp;"$L$54")</f>
        <v>Ukraine</v>
      </c>
      <c r="F51" s="450">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3</v>
      </c>
      <c r="G51" s="451">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1</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25" customFormat="1">
      <c r="A52" s="428"/>
      <c r="B52" s="447">
        <f ca="1">IF(C52="","",INDEX(Groups!$C$7:$C$35,MATCH(C52,Groups!$D$7:$D$35,0)))</f>
        <v>4</v>
      </c>
      <c r="C52" s="448" t="str">
        <f ca="1">INDIRECT("'"&amp;References!$A$1&amp;"'!"&amp;"$N$54")</f>
        <v>Belgium</v>
      </c>
      <c r="D52" s="449">
        <f ca="1">IF(E52="","",INDEX(Groups!$C$7:$C$35,MATCH(E52,Groups!$D$7:$D$35,0)))</f>
        <v>13</v>
      </c>
      <c r="E52" s="448" t="str">
        <f ca="1">INDIRECT("'"&amp;References!$A$1&amp;"'!"&amp;"$O$54")</f>
        <v>Scotland</v>
      </c>
      <c r="F52" s="450">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2</v>
      </c>
      <c r="G52" s="451">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1</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25" customFormat="1">
      <c r="A53" s="428"/>
      <c r="B53" s="447">
        <f ca="1">IF(C53="","",INDEX(Groups!$C$7:$C$35,MATCH(C53,Groups!$D$7:$D$35,0)))</f>
        <v>2</v>
      </c>
      <c r="C53" s="448" t="str">
        <f ca="1">INDIRECT("'"&amp;References!$A$1&amp;"'!"&amp;"$Q$54")</f>
        <v>France</v>
      </c>
      <c r="D53" s="449">
        <f ca="1">IF(E53="","",INDEX(Groups!$C$7:$C$35,MATCH(E53,Groups!$D$7:$D$35,0)))</f>
        <v>17</v>
      </c>
      <c r="E53" s="448" t="str">
        <f ca="1">INDIRECT("'"&amp;References!$A$1&amp;"'!"&amp;"$R$54")</f>
        <v>Czechia</v>
      </c>
      <c r="F53" s="450">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4</v>
      </c>
      <c r="G53" s="451">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0</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25" customFormat="1">
      <c r="A54" s="428"/>
      <c r="B54" s="447">
        <f ca="1">IF(C54="","",INDEX(Groups!$C$7:$C$35,MATCH(C54,Groups!$D$7:$D$35,0)))</f>
        <v>5</v>
      </c>
      <c r="C54" s="448" t="str">
        <f ca="1">INDIRECT("'"&amp;References!$A$1&amp;"'!"&amp;"$T$54")</f>
        <v>England</v>
      </c>
      <c r="D54" s="449">
        <f ca="1">IF(E54="","",INDEX(Groups!$C$7:$C$35,MATCH(E54,Groups!$D$7:$D$35,0)))</f>
        <v>8</v>
      </c>
      <c r="E54" s="448" t="str">
        <f ca="1">INDIRECT("'"&amp;References!$A$1&amp;"'!"&amp;"$U$54")</f>
        <v>Romania</v>
      </c>
      <c r="F54" s="450">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3</v>
      </c>
      <c r="G54" s="451">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0</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25" customFormat="1">
      <c r="A55" s="428"/>
      <c r="B55" s="447">
        <f ca="1">IF(C55="","",INDEX(Groups!$C$7:$C$35,MATCH(C55,Groups!$D$7:$D$35,0)))</f>
        <v>6</v>
      </c>
      <c r="C55" s="448" t="str">
        <f ca="1">INDIRECT("'"&amp;References!$A$1&amp;"'!"&amp;"$W$54")</f>
        <v>Hungary</v>
      </c>
      <c r="D55" s="449">
        <f ca="1">IF(E55="","",INDEX(Groups!$C$7:$C$35,MATCH(E55,Groups!$D$7:$D$35,0)))</f>
        <v>14</v>
      </c>
      <c r="E55" s="448" t="str">
        <f ca="1">INDIRECT("'"&amp;References!$A$1&amp;"'!"&amp;"$X$54")</f>
        <v>Croatia</v>
      </c>
      <c r="F55" s="450">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5</v>
      </c>
      <c r="G55" s="451">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4</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1</v>
      </c>
      <c r="G57" s="451">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2</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5</v>
      </c>
      <c r="G58" s="451">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4</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1</v>
      </c>
      <c r="G59" s="451">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3</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f ca="1">IF(C60="","",INDEX(Groups!$C$7:$C$35,MATCH(C60,Groups!$D$7:$D$35,0)))</f>
        <v>5</v>
      </c>
      <c r="C60" s="448" t="str">
        <f ca="1">INDIRECT("'"&amp;References!$A$1&amp;"'!"&amp;"$U$64")</f>
        <v>England</v>
      </c>
      <c r="D60" s="449">
        <f ca="1">IF(E60="","",INDEX(Groups!$C$7:$C$35,MATCH(E60,Groups!$D$7:$D$35,0)))</f>
        <v>6</v>
      </c>
      <c r="E60" s="448" t="str">
        <f ca="1">INDIRECT("'"&amp;References!$A$1&amp;"'!"&amp;"$W$64")</f>
        <v>Hungary</v>
      </c>
      <c r="F60" s="450">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2</v>
      </c>
      <c r="G60" s="451">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0</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f ca="1">IF(C62="","",INDEX(Groups!$C$7:$C$35,MATCH(C62,Groups!$D$7:$D$35,0)))</f>
        <v>54</v>
      </c>
      <c r="C62" s="448" t="str">
        <f ca="1">INDIRECT("'"&amp;References!$A$1&amp;"'!"&amp;"$F$74")</f>
        <v>Germany</v>
      </c>
      <c r="D62" s="449">
        <f ca="1">IF(E62="","",INDEX(Groups!$C$7:$C$35,MATCH(E62,Groups!$D$7:$D$35,0)))</f>
        <v>1</v>
      </c>
      <c r="E62" s="448" t="str">
        <f ca="1">INDIRECT("'"&amp;References!$A$1&amp;"'!"&amp;"$H$74")</f>
        <v>Portugal</v>
      </c>
      <c r="F62" s="450">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3</v>
      </c>
      <c r="G62" s="451">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2</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1</v>
      </c>
      <c r="G63" s="451">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2</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5" thickBot="1">
      <c r="B65" s="476">
        <f ca="1">IF(C65="","",INDEX(Groups!$C$7:$C$35,MATCH(C65,Groups!$D$7:$D$35,0)))</f>
        <v>54</v>
      </c>
      <c r="C65" s="477" t="str">
        <f ca="1">INDIRECT("'"&amp;References!$A$1&amp;"'!"&amp;"$L$84")</f>
        <v>Germany</v>
      </c>
      <c r="D65" s="478">
        <f ca="1">IF(E65="","",INDEX(Groups!$C$7:$C$35,MATCH(E65,Groups!$D$7:$D$35,0)))</f>
        <v>5</v>
      </c>
      <c r="E65" s="479" t="str">
        <f ca="1">INDIRECT("'"&amp;References!$A$1&amp;"'!"&amp;"$N$84")</f>
        <v>England</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1</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0</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25"/>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6.5" thickBot="1">
      <c r="B67" s="25"/>
      <c r="C67" s="60"/>
      <c r="D67" s="25"/>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785" t="str">
        <f>Language!$E$216</f>
        <v>Number:</v>
      </c>
      <c r="M69" s="786"/>
      <c r="N69" s="787"/>
      <c r="O69" s="449">
        <f ca="1">SUM(O67:O67)</f>
        <v>0</v>
      </c>
      <c r="P69" s="449">
        <f ca="1">SUM(P6:P46)</f>
        <v>0</v>
      </c>
      <c r="Q69" s="449">
        <f ca="1">SUM(Q6:Q46)</f>
        <v>0</v>
      </c>
      <c r="R69" s="449">
        <f ca="1">SUM(R6:R46)</f>
        <v>0</v>
      </c>
      <c r="S69" s="449">
        <f ca="1">SUM(S6:S46)</f>
        <v>0</v>
      </c>
      <c r="T69" s="467">
        <f>SUM(T48:T65)</f>
        <v>0</v>
      </c>
      <c r="Y69" s="785" t="str">
        <f>Language!$E$216</f>
        <v>Number:</v>
      </c>
      <c r="Z69" s="786"/>
      <c r="AA69" s="787"/>
      <c r="AB69" s="449">
        <f ca="1">SUM(AB67:AB67)</f>
        <v>0</v>
      </c>
      <c r="AC69" s="449">
        <f ca="1">SUM(AC6:AC46)</f>
        <v>0</v>
      </c>
      <c r="AD69" s="449">
        <f ca="1">SUM(AD6:AD46)</f>
        <v>0</v>
      </c>
      <c r="AE69" s="449">
        <f ca="1">SUM(AE6:AE46)</f>
        <v>0</v>
      </c>
      <c r="AF69" s="449">
        <f ca="1">SUM(AF6:AF46)</f>
        <v>0</v>
      </c>
      <c r="AG69" s="467">
        <f>SUM(AG48:AG65)</f>
        <v>0</v>
      </c>
      <c r="AL69" s="785" t="str">
        <f>Language!$E$216</f>
        <v>Number:</v>
      </c>
      <c r="AM69" s="786"/>
      <c r="AN69" s="787"/>
      <c r="AO69" s="449">
        <f ca="1">SUM(AO67:AO67)</f>
        <v>0</v>
      </c>
      <c r="AP69" s="449">
        <f ca="1">SUM(AP6:AP46)</f>
        <v>0</v>
      </c>
      <c r="AQ69" s="449">
        <f ca="1">SUM(AQ6:AQ46)</f>
        <v>0</v>
      </c>
      <c r="AR69" s="449">
        <f ca="1">SUM(AR6:AR46)</f>
        <v>0</v>
      </c>
      <c r="AS69" s="449">
        <f ca="1">SUM(AS6:AS46)</f>
        <v>0</v>
      </c>
      <c r="AT69" s="467">
        <f>SUM(AT48:AT65)</f>
        <v>0</v>
      </c>
      <c r="AY69" s="785" t="str">
        <f>Language!$E$216</f>
        <v>Number:</v>
      </c>
      <c r="AZ69" s="786"/>
      <c r="BA69" s="787"/>
      <c r="BB69" s="449">
        <f ca="1">SUM(BB67:BB67)</f>
        <v>0</v>
      </c>
      <c r="BC69" s="449">
        <f ca="1">SUM(BC6:BC46)</f>
        <v>0</v>
      </c>
      <c r="BD69" s="449">
        <f ca="1">SUM(BD6:BD46)</f>
        <v>0</v>
      </c>
      <c r="BE69" s="449">
        <f ca="1">SUM(BE6:BE46)</f>
        <v>0</v>
      </c>
      <c r="BF69" s="449">
        <f ca="1">SUM(BF6:BF46)</f>
        <v>0</v>
      </c>
      <c r="BG69" s="467">
        <f>SUM(BG48:BG65)</f>
        <v>0</v>
      </c>
      <c r="BL69" s="785" t="str">
        <f>Language!$E$216</f>
        <v>Number:</v>
      </c>
      <c r="BM69" s="786"/>
      <c r="BN69" s="787"/>
      <c r="BO69" s="449">
        <f ca="1">SUM(BO67:BO67)</f>
        <v>0</v>
      </c>
      <c r="BP69" s="449">
        <f ca="1">SUM(BP6:BP46)</f>
        <v>0</v>
      </c>
      <c r="BQ69" s="449">
        <f ca="1">SUM(BQ6:BQ46)</f>
        <v>0</v>
      </c>
      <c r="BR69" s="449">
        <f ca="1">SUM(BR6:BR46)</f>
        <v>0</v>
      </c>
      <c r="BS69" s="449">
        <f ca="1">SUM(BS6:BS46)</f>
        <v>0</v>
      </c>
      <c r="BT69" s="467">
        <f>SUM(BT48:BT65)</f>
        <v>0</v>
      </c>
      <c r="BY69" s="785" t="str">
        <f>Language!$E$216</f>
        <v>Number:</v>
      </c>
      <c r="BZ69" s="786"/>
      <c r="CA69" s="787"/>
      <c r="CB69" s="449">
        <f ca="1">SUM(CB67:CB67)</f>
        <v>0</v>
      </c>
      <c r="CC69" s="449">
        <f ca="1">SUM(CC6:CC46)</f>
        <v>0</v>
      </c>
      <c r="CD69" s="449">
        <f ca="1">SUM(CD6:CD46)</f>
        <v>0</v>
      </c>
      <c r="CE69" s="449">
        <f ca="1">SUM(CE6:CE46)</f>
        <v>0</v>
      </c>
      <c r="CF69" s="449">
        <f ca="1">SUM(CF6:CF46)</f>
        <v>0</v>
      </c>
      <c r="CG69" s="467">
        <f>SUM(CG48:CG65)</f>
        <v>0</v>
      </c>
      <c r="CL69" s="785" t="str">
        <f>Language!$E$216</f>
        <v>Number:</v>
      </c>
      <c r="CM69" s="786"/>
      <c r="CN69" s="787"/>
      <c r="CO69" s="449">
        <f ca="1">SUM(CO67:CO67)</f>
        <v>0</v>
      </c>
      <c r="CP69" s="449">
        <f ca="1">SUM(CP6:CP46)</f>
        <v>0</v>
      </c>
      <c r="CQ69" s="449">
        <f ca="1">SUM(CQ6:CQ46)</f>
        <v>0</v>
      </c>
      <c r="CR69" s="449">
        <f ca="1">SUM(CR6:CR46)</f>
        <v>0</v>
      </c>
      <c r="CS69" s="449">
        <f ca="1">SUM(CS6:CS46)</f>
        <v>0</v>
      </c>
      <c r="CT69" s="467">
        <f>SUM(CT48:CT65)</f>
        <v>0</v>
      </c>
      <c r="CY69" s="785" t="str">
        <f>Language!$E$216</f>
        <v>Number:</v>
      </c>
      <c r="CZ69" s="786"/>
      <c r="DA69" s="787"/>
      <c r="DB69" s="449">
        <f ca="1">SUM(DB67:DB67)</f>
        <v>0</v>
      </c>
      <c r="DC69" s="449">
        <f ca="1">SUM(DC6:DC46)</f>
        <v>0</v>
      </c>
      <c r="DD69" s="449">
        <f ca="1">SUM(DD6:DD46)</f>
        <v>0</v>
      </c>
      <c r="DE69" s="449">
        <f ca="1">SUM(DE6:DE46)</f>
        <v>0</v>
      </c>
      <c r="DF69" s="449">
        <f ca="1">SUM(DF6:DF46)</f>
        <v>0</v>
      </c>
      <c r="DG69" s="467">
        <f>SUM(DG48:DG65)</f>
        <v>0</v>
      </c>
      <c r="DL69" s="785" t="str">
        <f>Language!$E$216</f>
        <v>Number:</v>
      </c>
      <c r="DM69" s="786"/>
      <c r="DN69" s="787"/>
      <c r="DO69" s="449">
        <f ca="1">SUM(DO67:DO67)</f>
        <v>0</v>
      </c>
      <c r="DP69" s="449">
        <f ca="1">SUM(DP6:DP46)</f>
        <v>0</v>
      </c>
      <c r="DQ69" s="449">
        <f ca="1">SUM(DQ6:DQ46)</f>
        <v>0</v>
      </c>
      <c r="DR69" s="449">
        <f ca="1">SUM(DR6:DR46)</f>
        <v>0</v>
      </c>
      <c r="DS69" s="449">
        <f ca="1">SUM(DS6:DS46)</f>
        <v>0</v>
      </c>
      <c r="DT69" s="467">
        <f>SUM(DT48:DT65)</f>
        <v>0</v>
      </c>
      <c r="DY69" s="785" t="str">
        <f>Language!$E$216</f>
        <v>Number:</v>
      </c>
      <c r="DZ69" s="786"/>
      <c r="EA69" s="787"/>
      <c r="EB69" s="449">
        <f ca="1">SUM(EB67:EB67)</f>
        <v>0</v>
      </c>
      <c r="EC69" s="449">
        <f ca="1">SUM(EC6:EC46)</f>
        <v>0</v>
      </c>
      <c r="ED69" s="449">
        <f ca="1">SUM(ED6:ED46)</f>
        <v>0</v>
      </c>
      <c r="EE69" s="449">
        <f ca="1">SUM(EE6:EE46)</f>
        <v>0</v>
      </c>
      <c r="EF69" s="449">
        <f ca="1">SUM(EF6:EF46)</f>
        <v>0</v>
      </c>
      <c r="EG69" s="467">
        <f>SUM(EG48:EG65)</f>
        <v>0</v>
      </c>
      <c r="EL69" s="785" t="str">
        <f>Language!$E$216</f>
        <v>Number:</v>
      </c>
      <c r="EM69" s="786"/>
      <c r="EN69" s="787"/>
      <c r="EO69" s="449">
        <f ca="1">SUM(EO67:EO67)</f>
        <v>0</v>
      </c>
      <c r="EP69" s="449">
        <f ca="1">SUM(EP6:EP46)</f>
        <v>0</v>
      </c>
      <c r="EQ69" s="449">
        <f ca="1">SUM(EQ6:EQ46)</f>
        <v>0</v>
      </c>
      <c r="ER69" s="449">
        <f ca="1">SUM(ER6:ER46)</f>
        <v>0</v>
      </c>
      <c r="ES69" s="449">
        <f ca="1">SUM(ES6:ES46)</f>
        <v>0</v>
      </c>
      <c r="ET69" s="467">
        <f>SUM(ET48:ET65)</f>
        <v>0</v>
      </c>
      <c r="EY69" s="785" t="str">
        <f>Language!$E$216</f>
        <v>Number:</v>
      </c>
      <c r="EZ69" s="786"/>
      <c r="FA69" s="787"/>
      <c r="FB69" s="449">
        <f ca="1">SUM(FB67:FB67)</f>
        <v>0</v>
      </c>
      <c r="FC69" s="449">
        <f ca="1">SUM(FC6:FC46)</f>
        <v>0</v>
      </c>
      <c r="FD69" s="449">
        <f ca="1">SUM(FD6:FD46)</f>
        <v>0</v>
      </c>
      <c r="FE69" s="449">
        <f ca="1">SUM(FE6:FE46)</f>
        <v>0</v>
      </c>
      <c r="FF69" s="449">
        <f ca="1">SUM(FF6:FF46)</f>
        <v>0</v>
      </c>
      <c r="FG69" s="467">
        <f>SUM(FG48:FG65)</f>
        <v>0</v>
      </c>
      <c r="FL69" s="785" t="str">
        <f>Language!$E$216</f>
        <v>Number:</v>
      </c>
      <c r="FM69" s="786"/>
      <c r="FN69" s="787"/>
      <c r="FO69" s="449">
        <f ca="1">SUM(FO67:FO67)</f>
        <v>0</v>
      </c>
      <c r="FP69" s="449">
        <f ca="1">SUM(FP6:FP46)</f>
        <v>0</v>
      </c>
      <c r="FQ69" s="449">
        <f ca="1">SUM(FQ6:FQ46)</f>
        <v>0</v>
      </c>
      <c r="FR69" s="449">
        <f ca="1">SUM(FR6:FR46)</f>
        <v>0</v>
      </c>
      <c r="FS69" s="449">
        <f ca="1">SUM(FS6:FS46)</f>
        <v>0</v>
      </c>
      <c r="FT69" s="467">
        <f>SUM(FT48:FT65)</f>
        <v>0</v>
      </c>
      <c r="FY69" s="785" t="str">
        <f>Language!$E$216</f>
        <v>Number:</v>
      </c>
      <c r="FZ69" s="786"/>
      <c r="GA69" s="787"/>
      <c r="GB69" s="449">
        <f ca="1">SUM(GB67:GB67)</f>
        <v>0</v>
      </c>
      <c r="GC69" s="449">
        <f ca="1">SUM(GC6:GC46)</f>
        <v>0</v>
      </c>
      <c r="GD69" s="449">
        <f ca="1">SUM(GD6:GD46)</f>
        <v>0</v>
      </c>
      <c r="GE69" s="449">
        <f ca="1">SUM(GE6:GE46)</f>
        <v>0</v>
      </c>
      <c r="GF69" s="449">
        <f ca="1">SUM(GF6:GF46)</f>
        <v>0</v>
      </c>
      <c r="GG69" s="467">
        <f>SUM(GG48:GG65)</f>
        <v>0</v>
      </c>
      <c r="GL69" s="785" t="str">
        <f>Language!$E$216</f>
        <v>Number:</v>
      </c>
      <c r="GM69" s="786"/>
      <c r="GN69" s="787"/>
      <c r="GO69" s="449">
        <f ca="1">SUM(GO67:GO67)</f>
        <v>0</v>
      </c>
      <c r="GP69" s="449">
        <f ca="1">SUM(GP6:GP46)</f>
        <v>0</v>
      </c>
      <c r="GQ69" s="449">
        <f ca="1">SUM(GQ6:GQ46)</f>
        <v>0</v>
      </c>
      <c r="GR69" s="449">
        <f ca="1">SUM(GR6:GR46)</f>
        <v>0</v>
      </c>
      <c r="GS69" s="449">
        <f ca="1">SUM(GS6:GS46)</f>
        <v>0</v>
      </c>
      <c r="GT69" s="467">
        <f>SUM(GT48:GT65)</f>
        <v>0</v>
      </c>
      <c r="GY69" s="785" t="str">
        <f>Language!$E$216</f>
        <v>Number:</v>
      </c>
      <c r="GZ69" s="786"/>
      <c r="HA69" s="787"/>
      <c r="HB69" s="449">
        <f ca="1">SUM(HB67:HB67)</f>
        <v>0</v>
      </c>
      <c r="HC69" s="449">
        <f ca="1">SUM(HC6:HC46)</f>
        <v>0</v>
      </c>
      <c r="HD69" s="449">
        <f ca="1">SUM(HD6:HD46)</f>
        <v>0</v>
      </c>
      <c r="HE69" s="449">
        <f ca="1">SUM(HE6:HE46)</f>
        <v>0</v>
      </c>
      <c r="HF69" s="449">
        <f ca="1">SUM(HF6:HF46)</f>
        <v>0</v>
      </c>
      <c r="HG69" s="467">
        <f>SUM(HG48:HG65)</f>
        <v>0</v>
      </c>
      <c r="HL69" s="785" t="str">
        <f>Language!$E$216</f>
        <v>Number:</v>
      </c>
      <c r="HM69" s="786"/>
      <c r="HN69" s="787"/>
      <c r="HO69" s="449">
        <f ca="1">SUM(HO67:HO67)</f>
        <v>0</v>
      </c>
      <c r="HP69" s="449">
        <f ca="1">SUM(HP6:HP46)</f>
        <v>0</v>
      </c>
      <c r="HQ69" s="449">
        <f ca="1">SUM(HQ6:HQ46)</f>
        <v>0</v>
      </c>
      <c r="HR69" s="449">
        <f ca="1">SUM(HR6:HR46)</f>
        <v>0</v>
      </c>
      <c r="HS69" s="449">
        <f ca="1">SUM(HS6:HS46)</f>
        <v>0</v>
      </c>
      <c r="HT69" s="467">
        <f>SUM(HT48:HT65)</f>
        <v>0</v>
      </c>
      <c r="HY69" s="785" t="str">
        <f>Language!$E$216</f>
        <v>Number:</v>
      </c>
      <c r="HZ69" s="786"/>
      <c r="IA69" s="787"/>
      <c r="IB69" s="449">
        <f ca="1">SUM(IB67:IB67)</f>
        <v>0</v>
      </c>
      <c r="IC69" s="449">
        <f ca="1">SUM(IC6:IC46)</f>
        <v>0</v>
      </c>
      <c r="ID69" s="449">
        <f ca="1">SUM(ID6:ID46)</f>
        <v>0</v>
      </c>
      <c r="IE69" s="449">
        <f ca="1">SUM(IE6:IE46)</f>
        <v>0</v>
      </c>
      <c r="IF69" s="449">
        <f ca="1">SUM(IF6:IF46)</f>
        <v>0</v>
      </c>
      <c r="IG69" s="467">
        <f>SUM(IG48:IG65)</f>
        <v>0</v>
      </c>
      <c r="IL69" s="785" t="str">
        <f>Language!$E$216</f>
        <v>Number:</v>
      </c>
      <c r="IM69" s="786"/>
      <c r="IN69" s="787"/>
      <c r="IO69" s="449">
        <f ca="1">SUM(IO67:IO67)</f>
        <v>0</v>
      </c>
      <c r="IP69" s="449">
        <f ca="1">SUM(IP6:IP46)</f>
        <v>0</v>
      </c>
      <c r="IQ69" s="449">
        <f ca="1">SUM(IQ6:IQ46)</f>
        <v>0</v>
      </c>
      <c r="IR69" s="449">
        <f ca="1">SUM(IR6:IR46)</f>
        <v>0</v>
      </c>
      <c r="IS69" s="449">
        <f ca="1">SUM(IS6:IS46)</f>
        <v>0</v>
      </c>
      <c r="IT69" s="467">
        <f>SUM(IT48:IT65)</f>
        <v>0</v>
      </c>
      <c r="IY69" s="785" t="str">
        <f>Language!$E$216</f>
        <v>Number:</v>
      </c>
      <c r="IZ69" s="786"/>
      <c r="JA69" s="787"/>
      <c r="JB69" s="449">
        <f ca="1">SUM(JB67:JB67)</f>
        <v>0</v>
      </c>
      <c r="JC69" s="449">
        <f ca="1">SUM(JC6:JC46)</f>
        <v>0</v>
      </c>
      <c r="JD69" s="449">
        <f ca="1">SUM(JD6:JD46)</f>
        <v>0</v>
      </c>
      <c r="JE69" s="449">
        <f ca="1">SUM(JE6:JE46)</f>
        <v>0</v>
      </c>
      <c r="JF69" s="449">
        <f ca="1">SUM(JF6:JF46)</f>
        <v>0</v>
      </c>
      <c r="JG69" s="467">
        <f>SUM(JG48:JG65)</f>
        <v>0</v>
      </c>
      <c r="JL69" s="785" t="str">
        <f>Language!$E$216</f>
        <v>Number:</v>
      </c>
      <c r="JM69" s="786"/>
      <c r="JN69" s="787"/>
      <c r="JO69" s="449">
        <f ca="1">SUM(JO67:JO67)</f>
        <v>0</v>
      </c>
      <c r="JP69" s="449">
        <f ca="1">SUM(JP6:JP46)</f>
        <v>0</v>
      </c>
      <c r="JQ69" s="449">
        <f ca="1">SUM(JQ6:JQ46)</f>
        <v>0</v>
      </c>
      <c r="JR69" s="449">
        <f ca="1">SUM(JR6:JR46)</f>
        <v>0</v>
      </c>
      <c r="JS69" s="449">
        <f ca="1">SUM(JS6:JS46)</f>
        <v>0</v>
      </c>
      <c r="JT69" s="467">
        <f>SUM(JT48:JT65)</f>
        <v>0</v>
      </c>
      <c r="JY69" s="785" t="str">
        <f>Language!$E$216</f>
        <v>Number:</v>
      </c>
      <c r="JZ69" s="786"/>
      <c r="KA69" s="787"/>
      <c r="KB69" s="449">
        <f ca="1">SUM(KB67:KB67)</f>
        <v>0</v>
      </c>
      <c r="KC69" s="449">
        <f ca="1">SUM(KC6:KC46)</f>
        <v>0</v>
      </c>
      <c r="KD69" s="449">
        <f ca="1">SUM(KD6:KD46)</f>
        <v>0</v>
      </c>
      <c r="KE69" s="449">
        <f ca="1">SUM(KE6:KE46)</f>
        <v>0</v>
      </c>
      <c r="KF69" s="449">
        <f ca="1">SUM(KF6:KF46)</f>
        <v>0</v>
      </c>
      <c r="KG69" s="467">
        <f>SUM(KG48:KG65)</f>
        <v>0</v>
      </c>
      <c r="KL69" s="785" t="str">
        <f>Language!$E$216</f>
        <v>Number:</v>
      </c>
      <c r="KM69" s="786"/>
      <c r="KN69" s="787"/>
      <c r="KO69" s="449">
        <f ca="1">SUM(KO67:KO67)</f>
        <v>0</v>
      </c>
      <c r="KP69" s="449">
        <f ca="1">SUM(KP6:KP46)</f>
        <v>0</v>
      </c>
      <c r="KQ69" s="449">
        <f ca="1">SUM(KQ6:KQ46)</f>
        <v>0</v>
      </c>
      <c r="KR69" s="449">
        <f ca="1">SUM(KR6:KR46)</f>
        <v>0</v>
      </c>
      <c r="KS69" s="449">
        <f ca="1">SUM(KS6:KS46)</f>
        <v>0</v>
      </c>
      <c r="KT69" s="467">
        <f>SUM(KT48:KT65)</f>
        <v>0</v>
      </c>
      <c r="KY69" s="785" t="str">
        <f>Language!$E$216</f>
        <v>Number:</v>
      </c>
      <c r="KZ69" s="786"/>
      <c r="LA69" s="787"/>
      <c r="LB69" s="449">
        <f ca="1">SUM(LB67:LB67)</f>
        <v>0</v>
      </c>
      <c r="LC69" s="449">
        <f ca="1">SUM(LC6:LC46)</f>
        <v>0</v>
      </c>
      <c r="LD69" s="449">
        <f ca="1">SUM(LD6:LD46)</f>
        <v>0</v>
      </c>
      <c r="LE69" s="449">
        <f ca="1">SUM(LE6:LE46)</f>
        <v>0</v>
      </c>
      <c r="LF69" s="449">
        <f ca="1">SUM(LF6:LF46)</f>
        <v>0</v>
      </c>
      <c r="LG69" s="467">
        <f>SUM(LG48:LG65)</f>
        <v>0</v>
      </c>
      <c r="LL69" s="785" t="str">
        <f>Language!$E$216</f>
        <v>Number:</v>
      </c>
      <c r="LM69" s="786"/>
      <c r="LN69" s="787"/>
      <c r="LO69" s="449">
        <f ca="1">SUM(LO67:LO67)</f>
        <v>0</v>
      </c>
      <c r="LP69" s="449">
        <f ca="1">SUM(LP6:LP46)</f>
        <v>0</v>
      </c>
      <c r="LQ69" s="449">
        <f ca="1">SUM(LQ6:LQ46)</f>
        <v>0</v>
      </c>
      <c r="LR69" s="449">
        <f ca="1">SUM(LR6:LR46)</f>
        <v>0</v>
      </c>
      <c r="LS69" s="449">
        <f ca="1">SUM(LS6:LS46)</f>
        <v>0</v>
      </c>
      <c r="LT69" s="467">
        <f>SUM(LT48:LT65)</f>
        <v>0</v>
      </c>
      <c r="LY69" s="785" t="str">
        <f>Language!$E$216</f>
        <v>Number:</v>
      </c>
      <c r="LZ69" s="786"/>
      <c r="MA69" s="787"/>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788" t="str">
        <f>Language!$E$175</f>
        <v>Points:</v>
      </c>
      <c r="M70" s="789"/>
      <c r="N70" s="790"/>
      <c r="O70" s="487">
        <f ca="1">O69*PrSettings!$F$9</f>
        <v>0</v>
      </c>
      <c r="P70" s="487">
        <f ca="1">P69*PrSettings!$F$4</f>
        <v>0</v>
      </c>
      <c r="Q70" s="487">
        <f ca="1">Q69*PrSettings!$F$5</f>
        <v>0</v>
      </c>
      <c r="R70" s="487">
        <f ca="1">R69*PrSettings!$F$6</f>
        <v>0</v>
      </c>
      <c r="S70" s="487">
        <f ca="1">S69*PrSettings!$F$7</f>
        <v>0</v>
      </c>
      <c r="T70" s="488">
        <f>T69*PrSettings!$F$8</f>
        <v>0</v>
      </c>
      <c r="Y70" s="788" t="str">
        <f>Language!$E$175</f>
        <v>Points:</v>
      </c>
      <c r="Z70" s="789"/>
      <c r="AA70" s="790"/>
      <c r="AB70" s="487">
        <f ca="1">AB69*PrSettings!$F$9</f>
        <v>0</v>
      </c>
      <c r="AC70" s="487">
        <f ca="1">AC69*PrSettings!$F$4</f>
        <v>0</v>
      </c>
      <c r="AD70" s="487">
        <f ca="1">AD69*PrSettings!$F$5</f>
        <v>0</v>
      </c>
      <c r="AE70" s="487">
        <f ca="1">AE69*PrSettings!$F$6</f>
        <v>0</v>
      </c>
      <c r="AF70" s="487">
        <f ca="1">AF69*PrSettings!$F$7</f>
        <v>0</v>
      </c>
      <c r="AG70" s="488">
        <f>AG69*PrSettings!$F$8</f>
        <v>0</v>
      </c>
      <c r="AL70" s="788" t="str">
        <f>Language!$E$175</f>
        <v>Points:</v>
      </c>
      <c r="AM70" s="789"/>
      <c r="AN70" s="790"/>
      <c r="AO70" s="487">
        <f ca="1">AO69*PrSettings!$F$9</f>
        <v>0</v>
      </c>
      <c r="AP70" s="487">
        <f ca="1">AP69*PrSettings!$F$4</f>
        <v>0</v>
      </c>
      <c r="AQ70" s="487">
        <f ca="1">AQ69*PrSettings!$F$5</f>
        <v>0</v>
      </c>
      <c r="AR70" s="487">
        <f ca="1">AR69*PrSettings!$F$6</f>
        <v>0</v>
      </c>
      <c r="AS70" s="487">
        <f ca="1">AS69*PrSettings!$F$7</f>
        <v>0</v>
      </c>
      <c r="AT70" s="488">
        <f>AT69*PrSettings!$F$8</f>
        <v>0</v>
      </c>
      <c r="AY70" s="788" t="str">
        <f>Language!$E$175</f>
        <v>Points:</v>
      </c>
      <c r="AZ70" s="789"/>
      <c r="BA70" s="790"/>
      <c r="BB70" s="487">
        <f ca="1">BB69*PrSettings!$F$9</f>
        <v>0</v>
      </c>
      <c r="BC70" s="487">
        <f ca="1">BC69*PrSettings!$F$4</f>
        <v>0</v>
      </c>
      <c r="BD70" s="487">
        <f ca="1">BD69*PrSettings!$F$5</f>
        <v>0</v>
      </c>
      <c r="BE70" s="487">
        <f ca="1">BE69*PrSettings!$F$6</f>
        <v>0</v>
      </c>
      <c r="BF70" s="487">
        <f ca="1">BF69*PrSettings!$F$7</f>
        <v>0</v>
      </c>
      <c r="BG70" s="488">
        <f>BG69*PrSettings!$F$8</f>
        <v>0</v>
      </c>
      <c r="BL70" s="788" t="str">
        <f>Language!$E$175</f>
        <v>Points:</v>
      </c>
      <c r="BM70" s="789"/>
      <c r="BN70" s="790"/>
      <c r="BO70" s="487">
        <f ca="1">BO69*PrSettings!$F$9</f>
        <v>0</v>
      </c>
      <c r="BP70" s="487">
        <f ca="1">BP69*PrSettings!$F$4</f>
        <v>0</v>
      </c>
      <c r="BQ70" s="487">
        <f ca="1">BQ69*PrSettings!$F$5</f>
        <v>0</v>
      </c>
      <c r="BR70" s="487">
        <f ca="1">BR69*PrSettings!$F$6</f>
        <v>0</v>
      </c>
      <c r="BS70" s="487">
        <f ca="1">BS69*PrSettings!$F$7</f>
        <v>0</v>
      </c>
      <c r="BT70" s="488">
        <f>BT69*PrSettings!$F$8</f>
        <v>0</v>
      </c>
      <c r="BY70" s="788" t="str">
        <f>Language!$E$175</f>
        <v>Points:</v>
      </c>
      <c r="BZ70" s="789"/>
      <c r="CA70" s="790"/>
      <c r="CB70" s="487">
        <f ca="1">CB69*PrSettings!$F$9</f>
        <v>0</v>
      </c>
      <c r="CC70" s="487">
        <f ca="1">CC69*PrSettings!$F$4</f>
        <v>0</v>
      </c>
      <c r="CD70" s="487">
        <f ca="1">CD69*PrSettings!$F$5</f>
        <v>0</v>
      </c>
      <c r="CE70" s="487">
        <f ca="1">CE69*PrSettings!$F$6</f>
        <v>0</v>
      </c>
      <c r="CF70" s="487">
        <f ca="1">CF69*PrSettings!$F$7</f>
        <v>0</v>
      </c>
      <c r="CG70" s="488">
        <f>CG69*PrSettings!$F$8</f>
        <v>0</v>
      </c>
      <c r="CL70" s="788" t="str">
        <f>Language!$E$175</f>
        <v>Points:</v>
      </c>
      <c r="CM70" s="789"/>
      <c r="CN70" s="790"/>
      <c r="CO70" s="487">
        <f ca="1">CO69*PrSettings!$F$9</f>
        <v>0</v>
      </c>
      <c r="CP70" s="487">
        <f ca="1">CP69*PrSettings!$F$4</f>
        <v>0</v>
      </c>
      <c r="CQ70" s="487">
        <f ca="1">CQ69*PrSettings!$F$5</f>
        <v>0</v>
      </c>
      <c r="CR70" s="487">
        <f ca="1">CR69*PrSettings!$F$6</f>
        <v>0</v>
      </c>
      <c r="CS70" s="487">
        <f ca="1">CS69*PrSettings!$F$7</f>
        <v>0</v>
      </c>
      <c r="CT70" s="488">
        <f>CT69*PrSettings!$F$8</f>
        <v>0</v>
      </c>
      <c r="CY70" s="788" t="str">
        <f>Language!$E$175</f>
        <v>Points:</v>
      </c>
      <c r="CZ70" s="789"/>
      <c r="DA70" s="790"/>
      <c r="DB70" s="487">
        <f ca="1">DB69*PrSettings!$F$9</f>
        <v>0</v>
      </c>
      <c r="DC70" s="487">
        <f ca="1">DC69*PrSettings!$F$4</f>
        <v>0</v>
      </c>
      <c r="DD70" s="487">
        <f ca="1">DD69*PrSettings!$F$5</f>
        <v>0</v>
      </c>
      <c r="DE70" s="487">
        <f ca="1">DE69*PrSettings!$F$6</f>
        <v>0</v>
      </c>
      <c r="DF70" s="487">
        <f ca="1">DF69*PrSettings!$F$7</f>
        <v>0</v>
      </c>
      <c r="DG70" s="488">
        <f>DG69*PrSettings!$F$8</f>
        <v>0</v>
      </c>
      <c r="DL70" s="788" t="str">
        <f>Language!$E$175</f>
        <v>Points:</v>
      </c>
      <c r="DM70" s="789"/>
      <c r="DN70" s="790"/>
      <c r="DO70" s="487">
        <f ca="1">DO69*PrSettings!$F$9</f>
        <v>0</v>
      </c>
      <c r="DP70" s="487">
        <f ca="1">DP69*PrSettings!$F$4</f>
        <v>0</v>
      </c>
      <c r="DQ70" s="487">
        <f ca="1">DQ69*PrSettings!$F$5</f>
        <v>0</v>
      </c>
      <c r="DR70" s="487">
        <f ca="1">DR69*PrSettings!$F$6</f>
        <v>0</v>
      </c>
      <c r="DS70" s="487">
        <f ca="1">DS69*PrSettings!$F$7</f>
        <v>0</v>
      </c>
      <c r="DT70" s="488">
        <f>DT69*PrSettings!$F$8</f>
        <v>0</v>
      </c>
      <c r="DY70" s="788" t="str">
        <f>Language!$E$175</f>
        <v>Points:</v>
      </c>
      <c r="DZ70" s="789"/>
      <c r="EA70" s="790"/>
      <c r="EB70" s="487">
        <f ca="1">EB69*PrSettings!$F$9</f>
        <v>0</v>
      </c>
      <c r="EC70" s="487">
        <f ca="1">EC69*PrSettings!$F$4</f>
        <v>0</v>
      </c>
      <c r="ED70" s="487">
        <f ca="1">ED69*PrSettings!$F$5</f>
        <v>0</v>
      </c>
      <c r="EE70" s="487">
        <f ca="1">EE69*PrSettings!$F$6</f>
        <v>0</v>
      </c>
      <c r="EF70" s="487">
        <f ca="1">EF69*PrSettings!$F$7</f>
        <v>0</v>
      </c>
      <c r="EG70" s="488">
        <f>EG69*PrSettings!$F$8</f>
        <v>0</v>
      </c>
      <c r="EL70" s="788" t="str">
        <f>Language!$E$175</f>
        <v>Points:</v>
      </c>
      <c r="EM70" s="789"/>
      <c r="EN70" s="790"/>
      <c r="EO70" s="487">
        <f ca="1">EO69*PrSettings!$F$9</f>
        <v>0</v>
      </c>
      <c r="EP70" s="487">
        <f ca="1">EP69*PrSettings!$F$4</f>
        <v>0</v>
      </c>
      <c r="EQ70" s="487">
        <f ca="1">EQ69*PrSettings!$F$5</f>
        <v>0</v>
      </c>
      <c r="ER70" s="487">
        <f ca="1">ER69*PrSettings!$F$6</f>
        <v>0</v>
      </c>
      <c r="ES70" s="487">
        <f ca="1">ES69*PrSettings!$F$7</f>
        <v>0</v>
      </c>
      <c r="ET70" s="488">
        <f>ET69*PrSettings!$F$8</f>
        <v>0</v>
      </c>
      <c r="EY70" s="788" t="str">
        <f>Language!$E$175</f>
        <v>Points:</v>
      </c>
      <c r="EZ70" s="789"/>
      <c r="FA70" s="790"/>
      <c r="FB70" s="487">
        <f ca="1">FB69*PrSettings!$F$9</f>
        <v>0</v>
      </c>
      <c r="FC70" s="487">
        <f ca="1">FC69*PrSettings!$F$4</f>
        <v>0</v>
      </c>
      <c r="FD70" s="487">
        <f ca="1">FD69*PrSettings!$F$5</f>
        <v>0</v>
      </c>
      <c r="FE70" s="487">
        <f ca="1">FE69*PrSettings!$F$6</f>
        <v>0</v>
      </c>
      <c r="FF70" s="487">
        <f ca="1">FF69*PrSettings!$F$7</f>
        <v>0</v>
      </c>
      <c r="FG70" s="488">
        <f>FG69*PrSettings!$F$8</f>
        <v>0</v>
      </c>
      <c r="FL70" s="788" t="str">
        <f>Language!$E$175</f>
        <v>Points:</v>
      </c>
      <c r="FM70" s="789"/>
      <c r="FN70" s="790"/>
      <c r="FO70" s="487">
        <f ca="1">FO69*PrSettings!$F$9</f>
        <v>0</v>
      </c>
      <c r="FP70" s="487">
        <f ca="1">FP69*PrSettings!$F$4</f>
        <v>0</v>
      </c>
      <c r="FQ70" s="487">
        <f ca="1">FQ69*PrSettings!$F$5</f>
        <v>0</v>
      </c>
      <c r="FR70" s="487">
        <f ca="1">FR69*PrSettings!$F$6</f>
        <v>0</v>
      </c>
      <c r="FS70" s="487">
        <f ca="1">FS69*PrSettings!$F$7</f>
        <v>0</v>
      </c>
      <c r="FT70" s="488">
        <f>FT69*PrSettings!$F$8</f>
        <v>0</v>
      </c>
      <c r="FY70" s="788" t="str">
        <f>Language!$E$175</f>
        <v>Points:</v>
      </c>
      <c r="FZ70" s="789"/>
      <c r="GA70" s="790"/>
      <c r="GB70" s="487">
        <f ca="1">GB69*PrSettings!$F$9</f>
        <v>0</v>
      </c>
      <c r="GC70" s="487">
        <f ca="1">GC69*PrSettings!$F$4</f>
        <v>0</v>
      </c>
      <c r="GD70" s="487">
        <f ca="1">GD69*PrSettings!$F$5</f>
        <v>0</v>
      </c>
      <c r="GE70" s="487">
        <f ca="1">GE69*PrSettings!$F$6</f>
        <v>0</v>
      </c>
      <c r="GF70" s="487">
        <f ca="1">GF69*PrSettings!$F$7</f>
        <v>0</v>
      </c>
      <c r="GG70" s="488">
        <f>GG69*PrSettings!$F$8</f>
        <v>0</v>
      </c>
      <c r="GL70" s="788" t="str">
        <f>Language!$E$175</f>
        <v>Points:</v>
      </c>
      <c r="GM70" s="789"/>
      <c r="GN70" s="790"/>
      <c r="GO70" s="487">
        <f ca="1">GO69*PrSettings!$F$9</f>
        <v>0</v>
      </c>
      <c r="GP70" s="487">
        <f ca="1">GP69*PrSettings!$F$4</f>
        <v>0</v>
      </c>
      <c r="GQ70" s="487">
        <f ca="1">GQ69*PrSettings!$F$5</f>
        <v>0</v>
      </c>
      <c r="GR70" s="487">
        <f ca="1">GR69*PrSettings!$F$6</f>
        <v>0</v>
      </c>
      <c r="GS70" s="487">
        <f ca="1">GS69*PrSettings!$F$7</f>
        <v>0</v>
      </c>
      <c r="GT70" s="488">
        <f>GT69*PrSettings!$F$8</f>
        <v>0</v>
      </c>
      <c r="GY70" s="788" t="str">
        <f>Language!$E$175</f>
        <v>Points:</v>
      </c>
      <c r="GZ70" s="789"/>
      <c r="HA70" s="790"/>
      <c r="HB70" s="487">
        <f ca="1">HB69*PrSettings!$F$9</f>
        <v>0</v>
      </c>
      <c r="HC70" s="487">
        <f ca="1">HC69*PrSettings!$F$4</f>
        <v>0</v>
      </c>
      <c r="HD70" s="487">
        <f ca="1">HD69*PrSettings!$F$5</f>
        <v>0</v>
      </c>
      <c r="HE70" s="487">
        <f ca="1">HE69*PrSettings!$F$6</f>
        <v>0</v>
      </c>
      <c r="HF70" s="487">
        <f ca="1">HF69*PrSettings!$F$7</f>
        <v>0</v>
      </c>
      <c r="HG70" s="488">
        <f>HG69*PrSettings!$F$8</f>
        <v>0</v>
      </c>
      <c r="HL70" s="788" t="str">
        <f>Language!$E$175</f>
        <v>Points:</v>
      </c>
      <c r="HM70" s="789"/>
      <c r="HN70" s="790"/>
      <c r="HO70" s="487">
        <f ca="1">HO69*PrSettings!$F$9</f>
        <v>0</v>
      </c>
      <c r="HP70" s="487">
        <f ca="1">HP69*PrSettings!$F$4</f>
        <v>0</v>
      </c>
      <c r="HQ70" s="487">
        <f ca="1">HQ69*PrSettings!$F$5</f>
        <v>0</v>
      </c>
      <c r="HR70" s="487">
        <f ca="1">HR69*PrSettings!$F$6</f>
        <v>0</v>
      </c>
      <c r="HS70" s="487">
        <f ca="1">HS69*PrSettings!$F$7</f>
        <v>0</v>
      </c>
      <c r="HT70" s="488">
        <f>HT69*PrSettings!$F$8</f>
        <v>0</v>
      </c>
      <c r="HY70" s="788" t="str">
        <f>Language!$E$175</f>
        <v>Points:</v>
      </c>
      <c r="HZ70" s="789"/>
      <c r="IA70" s="790"/>
      <c r="IB70" s="487">
        <f ca="1">IB69*PrSettings!$F$9</f>
        <v>0</v>
      </c>
      <c r="IC70" s="487">
        <f ca="1">IC69*PrSettings!$F$4</f>
        <v>0</v>
      </c>
      <c r="ID70" s="487">
        <f ca="1">ID69*PrSettings!$F$5</f>
        <v>0</v>
      </c>
      <c r="IE70" s="487">
        <f ca="1">IE69*PrSettings!$F$6</f>
        <v>0</v>
      </c>
      <c r="IF70" s="487">
        <f ca="1">IF69*PrSettings!$F$7</f>
        <v>0</v>
      </c>
      <c r="IG70" s="488">
        <f>IG69*PrSettings!$F$8</f>
        <v>0</v>
      </c>
      <c r="IL70" s="788" t="str">
        <f>Language!$E$175</f>
        <v>Points:</v>
      </c>
      <c r="IM70" s="789"/>
      <c r="IN70" s="790"/>
      <c r="IO70" s="487">
        <f ca="1">IO69*PrSettings!$F$9</f>
        <v>0</v>
      </c>
      <c r="IP70" s="487">
        <f ca="1">IP69*PrSettings!$F$4</f>
        <v>0</v>
      </c>
      <c r="IQ70" s="487">
        <f ca="1">IQ69*PrSettings!$F$5</f>
        <v>0</v>
      </c>
      <c r="IR70" s="487">
        <f ca="1">IR69*PrSettings!$F$6</f>
        <v>0</v>
      </c>
      <c r="IS70" s="487">
        <f ca="1">IS69*PrSettings!$F$7</f>
        <v>0</v>
      </c>
      <c r="IT70" s="488">
        <f>IT69*PrSettings!$F$8</f>
        <v>0</v>
      </c>
      <c r="IY70" s="788" t="str">
        <f>Language!$E$175</f>
        <v>Points:</v>
      </c>
      <c r="IZ70" s="789"/>
      <c r="JA70" s="790"/>
      <c r="JB70" s="487">
        <f ca="1">JB69*PrSettings!$F$9</f>
        <v>0</v>
      </c>
      <c r="JC70" s="487">
        <f ca="1">JC69*PrSettings!$F$4</f>
        <v>0</v>
      </c>
      <c r="JD70" s="487">
        <f ca="1">JD69*PrSettings!$F$5</f>
        <v>0</v>
      </c>
      <c r="JE70" s="487">
        <f ca="1">JE69*PrSettings!$F$6</f>
        <v>0</v>
      </c>
      <c r="JF70" s="487">
        <f ca="1">JF69*PrSettings!$F$7</f>
        <v>0</v>
      </c>
      <c r="JG70" s="488">
        <f>JG69*PrSettings!$F$8</f>
        <v>0</v>
      </c>
      <c r="JL70" s="788" t="str">
        <f>Language!$E$175</f>
        <v>Points:</v>
      </c>
      <c r="JM70" s="789"/>
      <c r="JN70" s="790"/>
      <c r="JO70" s="487">
        <f ca="1">JO69*PrSettings!$F$9</f>
        <v>0</v>
      </c>
      <c r="JP70" s="487">
        <f ca="1">JP69*PrSettings!$F$4</f>
        <v>0</v>
      </c>
      <c r="JQ70" s="487">
        <f ca="1">JQ69*PrSettings!$F$5</f>
        <v>0</v>
      </c>
      <c r="JR70" s="487">
        <f ca="1">JR69*PrSettings!$F$6</f>
        <v>0</v>
      </c>
      <c r="JS70" s="487">
        <f ca="1">JS69*PrSettings!$F$7</f>
        <v>0</v>
      </c>
      <c r="JT70" s="488">
        <f>JT69*PrSettings!$F$8</f>
        <v>0</v>
      </c>
      <c r="JY70" s="788" t="str">
        <f>Language!$E$175</f>
        <v>Points:</v>
      </c>
      <c r="JZ70" s="789"/>
      <c r="KA70" s="790"/>
      <c r="KB70" s="487">
        <f ca="1">KB69*PrSettings!$F$9</f>
        <v>0</v>
      </c>
      <c r="KC70" s="487">
        <f ca="1">KC69*PrSettings!$F$4</f>
        <v>0</v>
      </c>
      <c r="KD70" s="487">
        <f ca="1">KD69*PrSettings!$F$5</f>
        <v>0</v>
      </c>
      <c r="KE70" s="487">
        <f ca="1">KE69*PrSettings!$F$6</f>
        <v>0</v>
      </c>
      <c r="KF70" s="487">
        <f ca="1">KF69*PrSettings!$F$7</f>
        <v>0</v>
      </c>
      <c r="KG70" s="488">
        <f>KG69*PrSettings!$F$8</f>
        <v>0</v>
      </c>
      <c r="KL70" s="788" t="str">
        <f>Language!$E$175</f>
        <v>Points:</v>
      </c>
      <c r="KM70" s="789"/>
      <c r="KN70" s="790"/>
      <c r="KO70" s="487">
        <f ca="1">KO69*PrSettings!$F$9</f>
        <v>0</v>
      </c>
      <c r="KP70" s="487">
        <f ca="1">KP69*PrSettings!$F$4</f>
        <v>0</v>
      </c>
      <c r="KQ70" s="487">
        <f ca="1">KQ69*PrSettings!$F$5</f>
        <v>0</v>
      </c>
      <c r="KR70" s="487">
        <f ca="1">KR69*PrSettings!$F$6</f>
        <v>0</v>
      </c>
      <c r="KS70" s="487">
        <f ca="1">KS69*PrSettings!$F$7</f>
        <v>0</v>
      </c>
      <c r="KT70" s="488">
        <f>KT69*PrSettings!$F$8</f>
        <v>0</v>
      </c>
      <c r="KY70" s="788" t="str">
        <f>Language!$E$175</f>
        <v>Points:</v>
      </c>
      <c r="KZ70" s="789"/>
      <c r="LA70" s="790"/>
      <c r="LB70" s="487">
        <f ca="1">LB69*PrSettings!$F$9</f>
        <v>0</v>
      </c>
      <c r="LC70" s="487">
        <f ca="1">LC69*PrSettings!$F$4</f>
        <v>0</v>
      </c>
      <c r="LD70" s="487">
        <f ca="1">LD69*PrSettings!$F$5</f>
        <v>0</v>
      </c>
      <c r="LE70" s="487">
        <f ca="1">LE69*PrSettings!$F$6</f>
        <v>0</v>
      </c>
      <c r="LF70" s="487">
        <f ca="1">LF69*PrSettings!$F$7</f>
        <v>0</v>
      </c>
      <c r="LG70" s="488">
        <f>LG69*PrSettings!$F$8</f>
        <v>0</v>
      </c>
      <c r="LL70" s="788" t="str">
        <f>Language!$E$175</f>
        <v>Points:</v>
      </c>
      <c r="LM70" s="789"/>
      <c r="LN70" s="790"/>
      <c r="LO70" s="487">
        <f ca="1">LO69*PrSettings!$F$9</f>
        <v>0</v>
      </c>
      <c r="LP70" s="487">
        <f ca="1">LP69*PrSettings!$F$4</f>
        <v>0</v>
      </c>
      <c r="LQ70" s="487">
        <f ca="1">LQ69*PrSettings!$F$5</f>
        <v>0</v>
      </c>
      <c r="LR70" s="487">
        <f ca="1">LR69*PrSettings!$F$6</f>
        <v>0</v>
      </c>
      <c r="LS70" s="487">
        <f ca="1">LS69*PrSettings!$F$7</f>
        <v>0</v>
      </c>
      <c r="LT70" s="488">
        <f>LT69*PrSettings!$F$8</f>
        <v>0</v>
      </c>
      <c r="LY70" s="788" t="str">
        <f>Language!$E$175</f>
        <v>Points:</v>
      </c>
      <c r="LZ70" s="789"/>
      <c r="MA70" s="790"/>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L71" s="788" t="str">
        <f>Language!$E$175</f>
        <v>Points:</v>
      </c>
      <c r="M71" s="789"/>
      <c r="N71" s="790"/>
      <c r="O71" s="660">
        <f ca="1">O69*PrSettings!$F$9</f>
        <v>0</v>
      </c>
      <c r="P71" s="661">
        <f ca="1">P69*PrSettings!$F$4</f>
        <v>0</v>
      </c>
      <c r="Q71" s="661">
        <f ca="1">Q69*PrSettings!$F$5</f>
        <v>0</v>
      </c>
      <c r="R71" s="661">
        <f ca="1">R69*PrSettings!$F$6</f>
        <v>0</v>
      </c>
      <c r="S71" s="661">
        <f ca="1">S69*PrSettings!$F$7</f>
        <v>0</v>
      </c>
      <c r="T71" s="662">
        <f>T69*PrSettings!$F$8</f>
        <v>0</v>
      </c>
      <c r="Y71" s="788" t="str">
        <f>Language!$E$175</f>
        <v>Points:</v>
      </c>
      <c r="Z71" s="789"/>
      <c r="AA71" s="790"/>
      <c r="AB71" s="660">
        <f ca="1">AB69*PrSettings!$F$9</f>
        <v>0</v>
      </c>
      <c r="AC71" s="661">
        <f ca="1">AC69*PrSettings!$F$4</f>
        <v>0</v>
      </c>
      <c r="AD71" s="661">
        <f ca="1">AD69*PrSettings!$F$5</f>
        <v>0</v>
      </c>
      <c r="AE71" s="661">
        <f ca="1">AE69*PrSettings!$F$6</f>
        <v>0</v>
      </c>
      <c r="AF71" s="661">
        <f ca="1">AF69*PrSettings!$F$7</f>
        <v>0</v>
      </c>
      <c r="AG71" s="662">
        <f>AG69*PrSettings!$F$8</f>
        <v>0</v>
      </c>
      <c r="AL71" s="788" t="str">
        <f>Language!$E$175</f>
        <v>Points:</v>
      </c>
      <c r="AM71" s="789"/>
      <c r="AN71" s="790"/>
      <c r="AO71" s="660">
        <f ca="1">AO69*PrSettings!$F$9</f>
        <v>0</v>
      </c>
      <c r="AP71" s="661">
        <f ca="1">AP69*PrSettings!$F$4</f>
        <v>0</v>
      </c>
      <c r="AQ71" s="661">
        <f ca="1">AQ69*PrSettings!$F$5</f>
        <v>0</v>
      </c>
      <c r="AR71" s="661">
        <f ca="1">AR69*PrSettings!$F$6</f>
        <v>0</v>
      </c>
      <c r="AS71" s="661">
        <f ca="1">AS69*PrSettings!$F$7</f>
        <v>0</v>
      </c>
      <c r="AT71" s="662">
        <f>AT69*PrSettings!$F$8</f>
        <v>0</v>
      </c>
      <c r="AY71" s="788" t="str">
        <f>Language!$E$175</f>
        <v>Points:</v>
      </c>
      <c r="AZ71" s="789"/>
      <c r="BA71" s="790"/>
      <c r="BB71" s="660">
        <f ca="1">BB69*PrSettings!$F$9</f>
        <v>0</v>
      </c>
      <c r="BC71" s="661">
        <f ca="1">BC69*PrSettings!$F$4</f>
        <v>0</v>
      </c>
      <c r="BD71" s="661">
        <f ca="1">BD69*PrSettings!$F$5</f>
        <v>0</v>
      </c>
      <c r="BE71" s="661">
        <f ca="1">BE69*PrSettings!$F$6</f>
        <v>0</v>
      </c>
      <c r="BF71" s="661">
        <f ca="1">BF69*PrSettings!$F$7</f>
        <v>0</v>
      </c>
      <c r="BG71" s="662">
        <f>BG69*PrSettings!$F$8</f>
        <v>0</v>
      </c>
      <c r="BL71" s="788" t="str">
        <f>Language!$E$175</f>
        <v>Points:</v>
      </c>
      <c r="BM71" s="789"/>
      <c r="BN71" s="790"/>
      <c r="BO71" s="660">
        <f ca="1">BO69*PrSettings!$F$9</f>
        <v>0</v>
      </c>
      <c r="BP71" s="661">
        <f ca="1">BP69*PrSettings!$F$4</f>
        <v>0</v>
      </c>
      <c r="BQ71" s="661">
        <f ca="1">BQ69*PrSettings!$F$5</f>
        <v>0</v>
      </c>
      <c r="BR71" s="661">
        <f ca="1">BR69*PrSettings!$F$6</f>
        <v>0</v>
      </c>
      <c r="BS71" s="661">
        <f ca="1">BS69*PrSettings!$F$7</f>
        <v>0</v>
      </c>
      <c r="BT71" s="662">
        <f>BT69*PrSettings!$F$8</f>
        <v>0</v>
      </c>
      <c r="BY71" s="788" t="str">
        <f>Language!$E$175</f>
        <v>Points:</v>
      </c>
      <c r="BZ71" s="789"/>
      <c r="CA71" s="790"/>
      <c r="CB71" s="660">
        <f ca="1">CB69*PrSettings!$F$9</f>
        <v>0</v>
      </c>
      <c r="CC71" s="661">
        <f ca="1">CC69*PrSettings!$F$4</f>
        <v>0</v>
      </c>
      <c r="CD71" s="661">
        <f ca="1">CD69*PrSettings!$F$5</f>
        <v>0</v>
      </c>
      <c r="CE71" s="661">
        <f ca="1">CE69*PrSettings!$F$6</f>
        <v>0</v>
      </c>
      <c r="CF71" s="661">
        <f ca="1">CF69*PrSettings!$F$7</f>
        <v>0</v>
      </c>
      <c r="CG71" s="662">
        <f>CG69*PrSettings!$F$8</f>
        <v>0</v>
      </c>
      <c r="CL71" s="788" t="str">
        <f>Language!$E$175</f>
        <v>Points:</v>
      </c>
      <c r="CM71" s="789"/>
      <c r="CN71" s="790"/>
      <c r="CO71" s="660">
        <f ca="1">CO69*PrSettings!$F$9</f>
        <v>0</v>
      </c>
      <c r="CP71" s="661">
        <f ca="1">CP69*PrSettings!$F$4</f>
        <v>0</v>
      </c>
      <c r="CQ71" s="661">
        <f ca="1">CQ69*PrSettings!$F$5</f>
        <v>0</v>
      </c>
      <c r="CR71" s="661">
        <f ca="1">CR69*PrSettings!$F$6</f>
        <v>0</v>
      </c>
      <c r="CS71" s="661">
        <f ca="1">CS69*PrSettings!$F$7</f>
        <v>0</v>
      </c>
      <c r="CT71" s="662">
        <f>CT69*PrSettings!$F$8</f>
        <v>0</v>
      </c>
      <c r="CY71" s="788" t="str">
        <f>Language!$E$175</f>
        <v>Points:</v>
      </c>
      <c r="CZ71" s="789"/>
      <c r="DA71" s="790"/>
      <c r="DB71" s="660">
        <f ca="1">DB69*PrSettings!$F$9</f>
        <v>0</v>
      </c>
      <c r="DC71" s="661">
        <f ca="1">DC69*PrSettings!$F$4</f>
        <v>0</v>
      </c>
      <c r="DD71" s="661">
        <f ca="1">DD69*PrSettings!$F$5</f>
        <v>0</v>
      </c>
      <c r="DE71" s="661">
        <f ca="1">DE69*PrSettings!$F$6</f>
        <v>0</v>
      </c>
      <c r="DF71" s="661">
        <f ca="1">DF69*PrSettings!$F$7</f>
        <v>0</v>
      </c>
      <c r="DG71" s="662">
        <f>DG69*PrSettings!$F$8</f>
        <v>0</v>
      </c>
      <c r="DL71" s="788" t="str">
        <f>Language!$E$175</f>
        <v>Points:</v>
      </c>
      <c r="DM71" s="789"/>
      <c r="DN71" s="790"/>
      <c r="DO71" s="660">
        <f ca="1">DO69*PrSettings!$F$9</f>
        <v>0</v>
      </c>
      <c r="DP71" s="661">
        <f ca="1">DP69*PrSettings!$F$4</f>
        <v>0</v>
      </c>
      <c r="DQ71" s="661">
        <f ca="1">DQ69*PrSettings!$F$5</f>
        <v>0</v>
      </c>
      <c r="DR71" s="661">
        <f ca="1">DR69*PrSettings!$F$6</f>
        <v>0</v>
      </c>
      <c r="DS71" s="661">
        <f ca="1">DS69*PrSettings!$F$7</f>
        <v>0</v>
      </c>
      <c r="DT71" s="662">
        <f>DT69*PrSettings!$F$8</f>
        <v>0</v>
      </c>
      <c r="DY71" s="788" t="str">
        <f>Language!$E$175</f>
        <v>Points:</v>
      </c>
      <c r="DZ71" s="789"/>
      <c r="EA71" s="790"/>
      <c r="EB71" s="660">
        <f ca="1">EB69*PrSettings!$F$9</f>
        <v>0</v>
      </c>
      <c r="EC71" s="661">
        <f ca="1">EC69*PrSettings!$F$4</f>
        <v>0</v>
      </c>
      <c r="ED71" s="661">
        <f ca="1">ED69*PrSettings!$F$5</f>
        <v>0</v>
      </c>
      <c r="EE71" s="661">
        <f ca="1">EE69*PrSettings!$F$6</f>
        <v>0</v>
      </c>
      <c r="EF71" s="661">
        <f ca="1">EF69*PrSettings!$F$7</f>
        <v>0</v>
      </c>
      <c r="EG71" s="662">
        <f>EG69*PrSettings!$F$8</f>
        <v>0</v>
      </c>
      <c r="EL71" s="788" t="str">
        <f>Language!$E$175</f>
        <v>Points:</v>
      </c>
      <c r="EM71" s="789"/>
      <c r="EN71" s="790"/>
      <c r="EO71" s="660">
        <f ca="1">EO69*PrSettings!$F$9</f>
        <v>0</v>
      </c>
      <c r="EP71" s="661">
        <f ca="1">EP69*PrSettings!$F$4</f>
        <v>0</v>
      </c>
      <c r="EQ71" s="661">
        <f ca="1">EQ69*PrSettings!$F$5</f>
        <v>0</v>
      </c>
      <c r="ER71" s="661">
        <f ca="1">ER69*PrSettings!$F$6</f>
        <v>0</v>
      </c>
      <c r="ES71" s="661">
        <f ca="1">ES69*PrSettings!$F$7</f>
        <v>0</v>
      </c>
      <c r="ET71" s="662">
        <f>ET69*PrSettings!$F$8</f>
        <v>0</v>
      </c>
      <c r="EY71" s="788" t="str">
        <f>Language!$E$175</f>
        <v>Points:</v>
      </c>
      <c r="EZ71" s="789"/>
      <c r="FA71" s="790"/>
      <c r="FB71" s="660">
        <f ca="1">FB69*PrSettings!$F$9</f>
        <v>0</v>
      </c>
      <c r="FC71" s="661">
        <f ca="1">FC69*PrSettings!$F$4</f>
        <v>0</v>
      </c>
      <c r="FD71" s="661">
        <f ca="1">FD69*PrSettings!$F$5</f>
        <v>0</v>
      </c>
      <c r="FE71" s="661">
        <f ca="1">FE69*PrSettings!$F$6</f>
        <v>0</v>
      </c>
      <c r="FF71" s="661">
        <f ca="1">FF69*PrSettings!$F$7</f>
        <v>0</v>
      </c>
      <c r="FG71" s="662">
        <f>FG69*PrSettings!$F$8</f>
        <v>0</v>
      </c>
      <c r="FL71" s="788" t="str">
        <f>Language!$E$175</f>
        <v>Points:</v>
      </c>
      <c r="FM71" s="789"/>
      <c r="FN71" s="790"/>
      <c r="FO71" s="660">
        <f ca="1">FO69*PrSettings!$F$9</f>
        <v>0</v>
      </c>
      <c r="FP71" s="661">
        <f ca="1">FP69*PrSettings!$F$4</f>
        <v>0</v>
      </c>
      <c r="FQ71" s="661">
        <f ca="1">FQ69*PrSettings!$F$5</f>
        <v>0</v>
      </c>
      <c r="FR71" s="661">
        <f ca="1">FR69*PrSettings!$F$6</f>
        <v>0</v>
      </c>
      <c r="FS71" s="661">
        <f ca="1">FS69*PrSettings!$F$7</f>
        <v>0</v>
      </c>
      <c r="FT71" s="662">
        <f>FT69*PrSettings!$F$8</f>
        <v>0</v>
      </c>
      <c r="FY71" s="788" t="str">
        <f>Language!$E$175</f>
        <v>Points:</v>
      </c>
      <c r="FZ71" s="789"/>
      <c r="GA71" s="790"/>
      <c r="GB71" s="660">
        <f ca="1">GB69*PrSettings!$F$9</f>
        <v>0</v>
      </c>
      <c r="GC71" s="661">
        <f ca="1">GC69*PrSettings!$F$4</f>
        <v>0</v>
      </c>
      <c r="GD71" s="661">
        <f ca="1">GD69*PrSettings!$F$5</f>
        <v>0</v>
      </c>
      <c r="GE71" s="661">
        <f ca="1">GE69*PrSettings!$F$6</f>
        <v>0</v>
      </c>
      <c r="GF71" s="661">
        <f ca="1">GF69*PrSettings!$F$7</f>
        <v>0</v>
      </c>
      <c r="GG71" s="662">
        <f>GG69*PrSettings!$F$8</f>
        <v>0</v>
      </c>
      <c r="GL71" s="788" t="str">
        <f>Language!$E$175</f>
        <v>Points:</v>
      </c>
      <c r="GM71" s="789"/>
      <c r="GN71" s="790"/>
      <c r="GO71" s="660">
        <f ca="1">GO69*PrSettings!$F$9</f>
        <v>0</v>
      </c>
      <c r="GP71" s="661">
        <f ca="1">GP69*PrSettings!$F$4</f>
        <v>0</v>
      </c>
      <c r="GQ71" s="661">
        <f ca="1">GQ69*PrSettings!$F$5</f>
        <v>0</v>
      </c>
      <c r="GR71" s="661">
        <f ca="1">GR69*PrSettings!$F$6</f>
        <v>0</v>
      </c>
      <c r="GS71" s="661">
        <f ca="1">GS69*PrSettings!$F$7</f>
        <v>0</v>
      </c>
      <c r="GT71" s="662">
        <f>GT69*PrSettings!$F$8</f>
        <v>0</v>
      </c>
      <c r="GY71" s="788" t="str">
        <f>Language!$E$175</f>
        <v>Points:</v>
      </c>
      <c r="GZ71" s="789"/>
      <c r="HA71" s="790"/>
      <c r="HB71" s="660">
        <f ca="1">HB69*PrSettings!$F$9</f>
        <v>0</v>
      </c>
      <c r="HC71" s="661">
        <f ca="1">HC69*PrSettings!$F$4</f>
        <v>0</v>
      </c>
      <c r="HD71" s="661">
        <f ca="1">HD69*PrSettings!$F$5</f>
        <v>0</v>
      </c>
      <c r="HE71" s="661">
        <f ca="1">HE69*PrSettings!$F$6</f>
        <v>0</v>
      </c>
      <c r="HF71" s="661">
        <f ca="1">HF69*PrSettings!$F$7</f>
        <v>0</v>
      </c>
      <c r="HG71" s="662">
        <f>HG69*PrSettings!$F$8</f>
        <v>0</v>
      </c>
      <c r="HL71" s="788" t="str">
        <f>Language!$E$175</f>
        <v>Points:</v>
      </c>
      <c r="HM71" s="789"/>
      <c r="HN71" s="790"/>
      <c r="HO71" s="660">
        <f ca="1">HO69*PrSettings!$F$9</f>
        <v>0</v>
      </c>
      <c r="HP71" s="661">
        <f ca="1">HP69*PrSettings!$F$4</f>
        <v>0</v>
      </c>
      <c r="HQ71" s="661">
        <f ca="1">HQ69*PrSettings!$F$5</f>
        <v>0</v>
      </c>
      <c r="HR71" s="661">
        <f ca="1">HR69*PrSettings!$F$6</f>
        <v>0</v>
      </c>
      <c r="HS71" s="661">
        <f ca="1">HS69*PrSettings!$F$7</f>
        <v>0</v>
      </c>
      <c r="HT71" s="662">
        <f>HT69*PrSettings!$F$8</f>
        <v>0</v>
      </c>
      <c r="HY71" s="788" t="str">
        <f>Language!$E$175</f>
        <v>Points:</v>
      </c>
      <c r="HZ71" s="789"/>
      <c r="IA71" s="790"/>
      <c r="IB71" s="660">
        <f ca="1">IB69*PrSettings!$F$9</f>
        <v>0</v>
      </c>
      <c r="IC71" s="661">
        <f ca="1">IC69*PrSettings!$F$4</f>
        <v>0</v>
      </c>
      <c r="ID71" s="661">
        <f ca="1">ID69*PrSettings!$F$5</f>
        <v>0</v>
      </c>
      <c r="IE71" s="661">
        <f ca="1">IE69*PrSettings!$F$6</f>
        <v>0</v>
      </c>
      <c r="IF71" s="661">
        <f ca="1">IF69*PrSettings!$F$7</f>
        <v>0</v>
      </c>
      <c r="IG71" s="662">
        <f>IG69*PrSettings!$F$8</f>
        <v>0</v>
      </c>
      <c r="IL71" s="788" t="str">
        <f>Language!$E$175</f>
        <v>Points:</v>
      </c>
      <c r="IM71" s="789"/>
      <c r="IN71" s="790"/>
      <c r="IO71" s="660">
        <f ca="1">IO69*PrSettings!$F$9</f>
        <v>0</v>
      </c>
      <c r="IP71" s="661">
        <f ca="1">IP69*PrSettings!$F$4</f>
        <v>0</v>
      </c>
      <c r="IQ71" s="661">
        <f ca="1">IQ69*PrSettings!$F$5</f>
        <v>0</v>
      </c>
      <c r="IR71" s="661">
        <f ca="1">IR69*PrSettings!$F$6</f>
        <v>0</v>
      </c>
      <c r="IS71" s="661">
        <f ca="1">IS69*PrSettings!$F$7</f>
        <v>0</v>
      </c>
      <c r="IT71" s="662">
        <f>IT69*PrSettings!$F$8</f>
        <v>0</v>
      </c>
      <c r="IY71" s="788" t="str">
        <f>Language!$E$175</f>
        <v>Points:</v>
      </c>
      <c r="IZ71" s="789"/>
      <c r="JA71" s="790"/>
      <c r="JB71" s="660">
        <f ca="1">JB69*PrSettings!$F$9</f>
        <v>0</v>
      </c>
      <c r="JC71" s="661">
        <f ca="1">JC69*PrSettings!$F$4</f>
        <v>0</v>
      </c>
      <c r="JD71" s="661">
        <f ca="1">JD69*PrSettings!$F$5</f>
        <v>0</v>
      </c>
      <c r="JE71" s="661">
        <f ca="1">JE69*PrSettings!$F$6</f>
        <v>0</v>
      </c>
      <c r="JF71" s="661">
        <f ca="1">JF69*PrSettings!$F$7</f>
        <v>0</v>
      </c>
      <c r="JG71" s="662">
        <f>JG69*PrSettings!$F$8</f>
        <v>0</v>
      </c>
      <c r="JL71" s="788" t="str">
        <f>Language!$E$175</f>
        <v>Points:</v>
      </c>
      <c r="JM71" s="789"/>
      <c r="JN71" s="790"/>
      <c r="JO71" s="660">
        <f ca="1">JO69*PrSettings!$F$9</f>
        <v>0</v>
      </c>
      <c r="JP71" s="661">
        <f ca="1">JP69*PrSettings!$F$4</f>
        <v>0</v>
      </c>
      <c r="JQ71" s="661">
        <f ca="1">JQ69*PrSettings!$F$5</f>
        <v>0</v>
      </c>
      <c r="JR71" s="661">
        <f ca="1">JR69*PrSettings!$F$6</f>
        <v>0</v>
      </c>
      <c r="JS71" s="661">
        <f ca="1">JS69*PrSettings!$F$7</f>
        <v>0</v>
      </c>
      <c r="JT71" s="662">
        <f>JT69*PrSettings!$F$8</f>
        <v>0</v>
      </c>
      <c r="JY71" s="788" t="str">
        <f>Language!$E$175</f>
        <v>Points:</v>
      </c>
      <c r="JZ71" s="789"/>
      <c r="KA71" s="790"/>
      <c r="KB71" s="660">
        <f ca="1">KB69*PrSettings!$F$9</f>
        <v>0</v>
      </c>
      <c r="KC71" s="661">
        <f ca="1">KC69*PrSettings!$F$4</f>
        <v>0</v>
      </c>
      <c r="KD71" s="661">
        <f ca="1">KD69*PrSettings!$F$5</f>
        <v>0</v>
      </c>
      <c r="KE71" s="661">
        <f ca="1">KE69*PrSettings!$F$6</f>
        <v>0</v>
      </c>
      <c r="KF71" s="661">
        <f ca="1">KF69*PrSettings!$F$7</f>
        <v>0</v>
      </c>
      <c r="KG71" s="662">
        <f>KG69*PrSettings!$F$8</f>
        <v>0</v>
      </c>
      <c r="KL71" s="788" t="str">
        <f>Language!$E$175</f>
        <v>Points:</v>
      </c>
      <c r="KM71" s="789"/>
      <c r="KN71" s="790"/>
      <c r="KO71" s="660">
        <f ca="1">KO69*PrSettings!$F$9</f>
        <v>0</v>
      </c>
      <c r="KP71" s="661">
        <f ca="1">KP69*PrSettings!$F$4</f>
        <v>0</v>
      </c>
      <c r="KQ71" s="661">
        <f ca="1">KQ69*PrSettings!$F$5</f>
        <v>0</v>
      </c>
      <c r="KR71" s="661">
        <f ca="1">KR69*PrSettings!$F$6</f>
        <v>0</v>
      </c>
      <c r="KS71" s="661">
        <f ca="1">KS69*PrSettings!$F$7</f>
        <v>0</v>
      </c>
      <c r="KT71" s="662">
        <f>KT69*PrSettings!$F$8</f>
        <v>0</v>
      </c>
      <c r="KY71" s="788" t="str">
        <f>Language!$E$175</f>
        <v>Points:</v>
      </c>
      <c r="KZ71" s="789"/>
      <c r="LA71" s="790"/>
      <c r="LB71" s="660">
        <f ca="1">LB69*PrSettings!$F$9</f>
        <v>0</v>
      </c>
      <c r="LC71" s="661">
        <f ca="1">LC69*PrSettings!$F$4</f>
        <v>0</v>
      </c>
      <c r="LD71" s="661">
        <f ca="1">LD69*PrSettings!$F$5</f>
        <v>0</v>
      </c>
      <c r="LE71" s="661">
        <f ca="1">LE69*PrSettings!$F$6</f>
        <v>0</v>
      </c>
      <c r="LF71" s="661">
        <f ca="1">LF69*PrSettings!$F$7</f>
        <v>0</v>
      </c>
      <c r="LG71" s="662">
        <f>LG69*PrSettings!$F$8</f>
        <v>0</v>
      </c>
      <c r="LL71" s="788" t="str">
        <f>Language!$E$175</f>
        <v>Points:</v>
      </c>
      <c r="LM71" s="789"/>
      <c r="LN71" s="790"/>
      <c r="LO71" s="660">
        <f ca="1">LO69*PrSettings!$F$9</f>
        <v>0</v>
      </c>
      <c r="LP71" s="661">
        <f ca="1">LP69*PrSettings!$F$4</f>
        <v>0</v>
      </c>
      <c r="LQ71" s="661">
        <f ca="1">LQ69*PrSettings!$F$5</f>
        <v>0</v>
      </c>
      <c r="LR71" s="661">
        <f ca="1">LR69*PrSettings!$F$6</f>
        <v>0</v>
      </c>
      <c r="LS71" s="661">
        <f ca="1">LS69*PrSettings!$F$7</f>
        <v>0</v>
      </c>
      <c r="LT71" s="662">
        <f>LT69*PrSettings!$F$8</f>
        <v>0</v>
      </c>
      <c r="LY71" s="788" t="str">
        <f>Language!$E$175</f>
        <v>Points:</v>
      </c>
      <c r="LZ71" s="789"/>
      <c r="MA71" s="790"/>
      <c r="MB71" s="660">
        <f ca="1">MB69*PrSettings!$F$9</f>
        <v>0</v>
      </c>
      <c r="MC71" s="661">
        <f ca="1">MC69*PrSettings!$F$4</f>
        <v>0</v>
      </c>
      <c r="MD71" s="661">
        <f ca="1">MD69*PrSettings!$F$5</f>
        <v>0</v>
      </c>
      <c r="ME71" s="661">
        <f ca="1">ME69*PrSettings!$F$6</f>
        <v>0</v>
      </c>
      <c r="MF71" s="661">
        <f ca="1">MF69*PrSettings!$F$7</f>
        <v>0</v>
      </c>
      <c r="MG71" s="662">
        <f>MG69*PrSettings!$F$8</f>
        <v>0</v>
      </c>
    </row>
    <row r="72" spans="2:345" ht="22.5" customHeight="1" thickTop="1" thickBot="1">
      <c r="L72" s="791" t="str">
        <f>Language!$E$176</f>
        <v>Sum:</v>
      </c>
      <c r="M72" s="792"/>
      <c r="N72" s="793"/>
      <c r="O72" s="794">
        <f ca="1">SUM(O70:T70)</f>
        <v>0</v>
      </c>
      <c r="P72" s="795"/>
      <c r="Q72" s="795"/>
      <c r="R72" s="795"/>
      <c r="S72" s="795"/>
      <c r="T72" s="796"/>
      <c r="Y72" s="791" t="str">
        <f>Language!$E$176</f>
        <v>Sum:</v>
      </c>
      <c r="Z72" s="792"/>
      <c r="AA72" s="793"/>
      <c r="AB72" s="794">
        <f ca="1">SUM(AB70:AG70)</f>
        <v>0</v>
      </c>
      <c r="AC72" s="795"/>
      <c r="AD72" s="795"/>
      <c r="AE72" s="795"/>
      <c r="AF72" s="795"/>
      <c r="AG72" s="796"/>
      <c r="AL72" s="791" t="str">
        <f>Language!$E$176</f>
        <v>Sum:</v>
      </c>
      <c r="AM72" s="792"/>
      <c r="AN72" s="793"/>
      <c r="AO72" s="794">
        <f ca="1">SUM(AO70:AT70)</f>
        <v>0</v>
      </c>
      <c r="AP72" s="795"/>
      <c r="AQ72" s="795"/>
      <c r="AR72" s="795"/>
      <c r="AS72" s="795"/>
      <c r="AT72" s="796"/>
      <c r="AY72" s="791" t="str">
        <f>Language!$E$176</f>
        <v>Sum:</v>
      </c>
      <c r="AZ72" s="792"/>
      <c r="BA72" s="793"/>
      <c r="BB72" s="794">
        <f ca="1">SUM(BB70:BG70)</f>
        <v>0</v>
      </c>
      <c r="BC72" s="795"/>
      <c r="BD72" s="795"/>
      <c r="BE72" s="795"/>
      <c r="BF72" s="795"/>
      <c r="BG72" s="796"/>
      <c r="BL72" s="791" t="str">
        <f>Language!$E$176</f>
        <v>Sum:</v>
      </c>
      <c r="BM72" s="792"/>
      <c r="BN72" s="793"/>
      <c r="BO72" s="794">
        <f ca="1">SUM(BO70:BT70)</f>
        <v>0</v>
      </c>
      <c r="BP72" s="795"/>
      <c r="BQ72" s="795"/>
      <c r="BR72" s="795"/>
      <c r="BS72" s="795"/>
      <c r="BT72" s="796"/>
      <c r="BY72" s="791" t="str">
        <f>Language!$E$176</f>
        <v>Sum:</v>
      </c>
      <c r="BZ72" s="792"/>
      <c r="CA72" s="793"/>
      <c r="CB72" s="794">
        <f ca="1">SUM(CB70:CG70)</f>
        <v>0</v>
      </c>
      <c r="CC72" s="795"/>
      <c r="CD72" s="795"/>
      <c r="CE72" s="795"/>
      <c r="CF72" s="795"/>
      <c r="CG72" s="796"/>
      <c r="CL72" s="791" t="str">
        <f>Language!$E$176</f>
        <v>Sum:</v>
      </c>
      <c r="CM72" s="792"/>
      <c r="CN72" s="793"/>
      <c r="CO72" s="794">
        <f ca="1">SUM(CO70:CT70)</f>
        <v>0</v>
      </c>
      <c r="CP72" s="795"/>
      <c r="CQ72" s="795"/>
      <c r="CR72" s="795"/>
      <c r="CS72" s="795"/>
      <c r="CT72" s="796"/>
      <c r="CY72" s="791" t="str">
        <f>Language!$E$176</f>
        <v>Sum:</v>
      </c>
      <c r="CZ72" s="792"/>
      <c r="DA72" s="793"/>
      <c r="DB72" s="794">
        <f ca="1">SUM(DB70:DG70)</f>
        <v>0</v>
      </c>
      <c r="DC72" s="795"/>
      <c r="DD72" s="795"/>
      <c r="DE72" s="795"/>
      <c r="DF72" s="795"/>
      <c r="DG72" s="796"/>
      <c r="DL72" s="791" t="str">
        <f>Language!$E$176</f>
        <v>Sum:</v>
      </c>
      <c r="DM72" s="792"/>
      <c r="DN72" s="793"/>
      <c r="DO72" s="794">
        <f ca="1">SUM(DO70:DT70)</f>
        <v>0</v>
      </c>
      <c r="DP72" s="795"/>
      <c r="DQ72" s="795"/>
      <c r="DR72" s="795"/>
      <c r="DS72" s="795"/>
      <c r="DT72" s="796"/>
      <c r="DY72" s="791" t="str">
        <f>Language!$E$176</f>
        <v>Sum:</v>
      </c>
      <c r="DZ72" s="792"/>
      <c r="EA72" s="793"/>
      <c r="EB72" s="794">
        <f ca="1">SUM(EB70:EG70)</f>
        <v>0</v>
      </c>
      <c r="EC72" s="795"/>
      <c r="ED72" s="795"/>
      <c r="EE72" s="795"/>
      <c r="EF72" s="795"/>
      <c r="EG72" s="796"/>
      <c r="EL72" s="791" t="str">
        <f>Language!$E$176</f>
        <v>Sum:</v>
      </c>
      <c r="EM72" s="792"/>
      <c r="EN72" s="793"/>
      <c r="EO72" s="794">
        <f ca="1">SUM(EO70:ET70)</f>
        <v>0</v>
      </c>
      <c r="EP72" s="795"/>
      <c r="EQ72" s="795"/>
      <c r="ER72" s="795"/>
      <c r="ES72" s="795"/>
      <c r="ET72" s="796"/>
      <c r="EY72" s="791" t="str">
        <f>Language!$E$176</f>
        <v>Sum:</v>
      </c>
      <c r="EZ72" s="792"/>
      <c r="FA72" s="793"/>
      <c r="FB72" s="794">
        <f ca="1">SUM(FB70:FG70)</f>
        <v>0</v>
      </c>
      <c r="FC72" s="795"/>
      <c r="FD72" s="795"/>
      <c r="FE72" s="795"/>
      <c r="FF72" s="795"/>
      <c r="FG72" s="796"/>
      <c r="FL72" s="791" t="str">
        <f>Language!$E$176</f>
        <v>Sum:</v>
      </c>
      <c r="FM72" s="792"/>
      <c r="FN72" s="793"/>
      <c r="FO72" s="794">
        <f ca="1">SUM(FO70:FT70)</f>
        <v>0</v>
      </c>
      <c r="FP72" s="795"/>
      <c r="FQ72" s="795"/>
      <c r="FR72" s="795"/>
      <c r="FS72" s="795"/>
      <c r="FT72" s="796"/>
      <c r="FY72" s="791" t="str">
        <f>Language!$E$176</f>
        <v>Sum:</v>
      </c>
      <c r="FZ72" s="792"/>
      <c r="GA72" s="793"/>
      <c r="GB72" s="794">
        <f ca="1">SUM(GB70:GG70)</f>
        <v>0</v>
      </c>
      <c r="GC72" s="795"/>
      <c r="GD72" s="795"/>
      <c r="GE72" s="795"/>
      <c r="GF72" s="795"/>
      <c r="GG72" s="796"/>
      <c r="GL72" s="791" t="str">
        <f>Language!$E$176</f>
        <v>Sum:</v>
      </c>
      <c r="GM72" s="792"/>
      <c r="GN72" s="793"/>
      <c r="GO72" s="794">
        <f ca="1">SUM(GO70:GT70)</f>
        <v>0</v>
      </c>
      <c r="GP72" s="795"/>
      <c r="GQ72" s="795"/>
      <c r="GR72" s="795"/>
      <c r="GS72" s="795"/>
      <c r="GT72" s="796"/>
      <c r="GY72" s="791" t="str">
        <f>Language!$E$176</f>
        <v>Sum:</v>
      </c>
      <c r="GZ72" s="792"/>
      <c r="HA72" s="793"/>
      <c r="HB72" s="794">
        <f ca="1">SUM(HB70:HG70)</f>
        <v>0</v>
      </c>
      <c r="HC72" s="795"/>
      <c r="HD72" s="795"/>
      <c r="HE72" s="795"/>
      <c r="HF72" s="795"/>
      <c r="HG72" s="796"/>
      <c r="HL72" s="791" t="str">
        <f>Language!$E$176</f>
        <v>Sum:</v>
      </c>
      <c r="HM72" s="792"/>
      <c r="HN72" s="793"/>
      <c r="HO72" s="794">
        <f ca="1">SUM(HO70:HT70)</f>
        <v>0</v>
      </c>
      <c r="HP72" s="795"/>
      <c r="HQ72" s="795"/>
      <c r="HR72" s="795"/>
      <c r="HS72" s="795"/>
      <c r="HT72" s="796"/>
      <c r="HY72" s="791" t="str">
        <f>Language!$E$176</f>
        <v>Sum:</v>
      </c>
      <c r="HZ72" s="792"/>
      <c r="IA72" s="793"/>
      <c r="IB72" s="794">
        <f ca="1">SUM(IB70:IG70)</f>
        <v>0</v>
      </c>
      <c r="IC72" s="795"/>
      <c r="ID72" s="795"/>
      <c r="IE72" s="795"/>
      <c r="IF72" s="795"/>
      <c r="IG72" s="796"/>
      <c r="IL72" s="791" t="str">
        <f>Language!$E$176</f>
        <v>Sum:</v>
      </c>
      <c r="IM72" s="792"/>
      <c r="IN72" s="793"/>
      <c r="IO72" s="794">
        <f ca="1">SUM(IO70:IT70)</f>
        <v>0</v>
      </c>
      <c r="IP72" s="795"/>
      <c r="IQ72" s="795"/>
      <c r="IR72" s="795"/>
      <c r="IS72" s="795"/>
      <c r="IT72" s="796"/>
      <c r="IY72" s="791" t="str">
        <f>Language!$E$176</f>
        <v>Sum:</v>
      </c>
      <c r="IZ72" s="792"/>
      <c r="JA72" s="793"/>
      <c r="JB72" s="794">
        <f ca="1">SUM(JB70:JG70)</f>
        <v>0</v>
      </c>
      <c r="JC72" s="795"/>
      <c r="JD72" s="795"/>
      <c r="JE72" s="795"/>
      <c r="JF72" s="795"/>
      <c r="JG72" s="796"/>
      <c r="JL72" s="791" t="str">
        <f>Language!$E$176</f>
        <v>Sum:</v>
      </c>
      <c r="JM72" s="792"/>
      <c r="JN72" s="793"/>
      <c r="JO72" s="794">
        <f ca="1">SUM(JO70:JT70)</f>
        <v>0</v>
      </c>
      <c r="JP72" s="795"/>
      <c r="JQ72" s="795"/>
      <c r="JR72" s="795"/>
      <c r="JS72" s="795"/>
      <c r="JT72" s="796"/>
      <c r="JY72" s="791" t="str">
        <f>Language!$E$176</f>
        <v>Sum:</v>
      </c>
      <c r="JZ72" s="792"/>
      <c r="KA72" s="793"/>
      <c r="KB72" s="794">
        <f ca="1">SUM(KB70:KG70)</f>
        <v>0</v>
      </c>
      <c r="KC72" s="795"/>
      <c r="KD72" s="795"/>
      <c r="KE72" s="795"/>
      <c r="KF72" s="795"/>
      <c r="KG72" s="796"/>
      <c r="KL72" s="791" t="str">
        <f>Language!$E$176</f>
        <v>Sum:</v>
      </c>
      <c r="KM72" s="792"/>
      <c r="KN72" s="793"/>
      <c r="KO72" s="794">
        <f ca="1">SUM(KO70:KT70)</f>
        <v>0</v>
      </c>
      <c r="KP72" s="795"/>
      <c r="KQ72" s="795"/>
      <c r="KR72" s="795"/>
      <c r="KS72" s="795"/>
      <c r="KT72" s="796"/>
      <c r="KY72" s="791" t="str">
        <f>Language!$E$176</f>
        <v>Sum:</v>
      </c>
      <c r="KZ72" s="792"/>
      <c r="LA72" s="793"/>
      <c r="LB72" s="794">
        <f ca="1">SUM(LB70:LG70)</f>
        <v>0</v>
      </c>
      <c r="LC72" s="795"/>
      <c r="LD72" s="795"/>
      <c r="LE72" s="795"/>
      <c r="LF72" s="795"/>
      <c r="LG72" s="796"/>
      <c r="LL72" s="791" t="str">
        <f>Language!$E$176</f>
        <v>Sum:</v>
      </c>
      <c r="LM72" s="792"/>
      <c r="LN72" s="793"/>
      <c r="LO72" s="794">
        <f ca="1">SUM(LO70:LT70)</f>
        <v>0</v>
      </c>
      <c r="LP72" s="795"/>
      <c r="LQ72" s="795"/>
      <c r="LR72" s="795"/>
      <c r="LS72" s="795"/>
      <c r="LT72" s="796"/>
      <c r="LY72" s="791" t="str">
        <f>Language!$E$176</f>
        <v>Sum:</v>
      </c>
      <c r="LZ72" s="792"/>
      <c r="MA72" s="793"/>
      <c r="MB72" s="794">
        <f ca="1">SUM(MB70:MG70)</f>
        <v>0</v>
      </c>
      <c r="MC72" s="795"/>
      <c r="MD72" s="795"/>
      <c r="ME72" s="795"/>
      <c r="MF72" s="795"/>
      <c r="MG72" s="796"/>
    </row>
    <row r="73" spans="2:345" ht="30.75" customHeight="1" thickTop="1"/>
    <row r="74" spans="2:345" ht="16.5" thickBot="1">
      <c r="B74" s="797" t="str">
        <f>Language!$E$188</f>
        <v>Hint</v>
      </c>
      <c r="C74" s="797"/>
      <c r="D74" s="797"/>
      <c r="E74" s="797"/>
      <c r="F74" s="797"/>
      <c r="G74" s="797"/>
      <c r="H74" s="797"/>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798" t="str">
        <f>Language!$E$197</f>
        <v>For example, to add ten more people, select columns HI through MG and copy them to the right. Finished.
(Remove sheet protection!)</v>
      </c>
      <c r="C75" s="799"/>
      <c r="D75" s="799"/>
      <c r="E75" s="799"/>
      <c r="F75" s="799"/>
      <c r="G75" s="799"/>
      <c r="H75" s="800"/>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801"/>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801" t="str">
        <f>Language!$E$198</f>
        <v>To predict the teams in the KO round, enter the team numbers in the yellow fields.</v>
      </c>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c r="C79" s="802"/>
      <c r="D79" s="802"/>
      <c r="E79" s="802"/>
      <c r="F79" s="802"/>
      <c r="G79" s="802"/>
      <c r="H79" s="803"/>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801"/>
      <c r="C80" s="802"/>
      <c r="D80" s="802"/>
      <c r="E80" s="802"/>
      <c r="F80" s="802"/>
      <c r="G80" s="802"/>
      <c r="H80" s="803"/>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801" t="str">
        <f>Language!$E$199</f>
        <v>The factors for the individual categories and other presettings can be selected on the 'PrSettings' worksheet.</v>
      </c>
      <c r="C81" s="802"/>
      <c r="D81" s="802"/>
      <c r="E81" s="802"/>
      <c r="F81" s="802"/>
      <c r="G81" s="802"/>
      <c r="H81" s="803"/>
    </row>
    <row r="82" spans="2:344">
      <c r="B82" s="801"/>
      <c r="C82" s="802"/>
      <c r="D82" s="802"/>
      <c r="E82" s="802"/>
      <c r="F82" s="802"/>
      <c r="G82" s="802"/>
      <c r="H82" s="803"/>
    </row>
    <row r="83" spans="2:344" ht="16.5" thickBot="1">
      <c r="B83" s="804"/>
      <c r="C83" s="805"/>
      <c r="D83" s="805"/>
      <c r="E83" s="805"/>
      <c r="F83" s="805"/>
      <c r="G83" s="805"/>
      <c r="H83" s="806"/>
    </row>
    <row r="84" spans="2:344" ht="16.5"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 ref="BV2:CG2"/>
    <mergeCell ref="CI2:CT2"/>
    <mergeCell ref="CV2:DG2"/>
    <mergeCell ref="HI3:HT3"/>
    <mergeCell ref="HV3:IG3"/>
    <mergeCell ref="CI3:CT3"/>
    <mergeCell ref="CV3:DG3"/>
    <mergeCell ref="DI3:DT3"/>
    <mergeCell ref="DV3:EG3"/>
    <mergeCell ref="EI3:ET3"/>
    <mergeCell ref="EV3:FG3"/>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EL69:EN69"/>
    <mergeCell ref="EL71:EN71"/>
    <mergeCell ref="EY69:FA69"/>
    <mergeCell ref="EY71:FA71"/>
    <mergeCell ref="FL69:FN69"/>
    <mergeCell ref="FL71:FN71"/>
    <mergeCell ref="FY69:GA69"/>
    <mergeCell ref="FY71:GA71"/>
    <mergeCell ref="GL69:GN69"/>
    <mergeCell ref="GL71:GN71"/>
    <mergeCell ref="GY69:HA69"/>
    <mergeCell ref="GY71:HA71"/>
    <mergeCell ref="HL69:HN69"/>
    <mergeCell ref="HL71:HN71"/>
    <mergeCell ref="HY69:IA69"/>
    <mergeCell ref="HY71:IA71"/>
    <mergeCell ref="IL69:IN69"/>
    <mergeCell ref="IL71:IN71"/>
    <mergeCell ref="IY69:JA69"/>
    <mergeCell ref="IY71:JA71"/>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s>
  <conditionalFormatting sqref="J48:J55 J57:J60 J62:J63 J65">
    <cfRule type="expression" dxfId="214" priority="1042">
      <formula>Q48&gt;1</formula>
    </cfRule>
  </conditionalFormatting>
  <conditionalFormatting sqref="L48:L55 L57:L60 L62:L63">
    <cfRule type="expression" dxfId="213" priority="1044">
      <formula>R48&gt;1</formula>
    </cfRule>
  </conditionalFormatting>
  <conditionalFormatting sqref="L65">
    <cfRule type="expression" dxfId="212" priority="1043">
      <formula>R65&gt;1</formula>
    </cfRule>
  </conditionalFormatting>
  <conditionalFormatting sqref="W48:W55 W57:W60 W62:W63 W65">
    <cfRule type="expression" dxfId="210" priority="97">
      <formula>AD48&gt;1</formula>
    </cfRule>
  </conditionalFormatting>
  <conditionalFormatting sqref="Y48:Y55 Y57:Y60 Y62:Y63">
    <cfRule type="expression" dxfId="209" priority="99">
      <formula>AE48&gt;1</formula>
    </cfRule>
  </conditionalFormatting>
  <conditionalFormatting sqref="Y65">
    <cfRule type="expression" dxfId="208" priority="98">
      <formula>AE65&gt;1</formula>
    </cfRule>
  </conditionalFormatting>
  <conditionalFormatting sqref="AJ48:AJ55 AJ57:AJ60 AJ62:AJ63 AJ65">
    <cfRule type="expression" dxfId="206" priority="93">
      <formula>AQ48&gt;1</formula>
    </cfRule>
  </conditionalFormatting>
  <conditionalFormatting sqref="AL48:AL55 AL57:AL60 AL62:AL63">
    <cfRule type="expression" dxfId="205" priority="95">
      <formula>AR48&gt;1</formula>
    </cfRule>
  </conditionalFormatting>
  <conditionalFormatting sqref="AL65">
    <cfRule type="expression" dxfId="204" priority="94">
      <formula>AR65&gt;1</formula>
    </cfRule>
  </conditionalFormatting>
  <conditionalFormatting sqref="AW48:AW55 AW57:AW60 AW62:AW63 AW65">
    <cfRule type="expression" dxfId="202" priority="89">
      <formula>BD48&gt;1</formula>
    </cfRule>
  </conditionalFormatting>
  <conditionalFormatting sqref="AY48:AY55 AY57:AY60 AY62:AY63">
    <cfRule type="expression" dxfId="201" priority="91">
      <formula>BE48&gt;1</formula>
    </cfRule>
  </conditionalFormatting>
  <conditionalFormatting sqref="AY65">
    <cfRule type="expression" dxfId="200" priority="90">
      <formula>BE65&gt;1</formula>
    </cfRule>
  </conditionalFormatting>
  <conditionalFormatting sqref="BJ48:BJ55 BJ57:BJ60 BJ62:BJ63 BJ65">
    <cfRule type="expression" dxfId="198" priority="85">
      <formula>BQ48&gt;1</formula>
    </cfRule>
  </conditionalFormatting>
  <conditionalFormatting sqref="BL48:BL55 BL57:BL60 BL62:BL63">
    <cfRule type="expression" dxfId="197" priority="87">
      <formula>BR48&gt;1</formula>
    </cfRule>
  </conditionalFormatting>
  <conditionalFormatting sqref="BL65">
    <cfRule type="expression" dxfId="196" priority="86">
      <formula>BR65&gt;1</formula>
    </cfRule>
  </conditionalFormatting>
  <conditionalFormatting sqref="BW48:BW55 BW57:BW60 BW62:BW63 BW65">
    <cfRule type="expression" dxfId="194" priority="81">
      <formula>CD48&gt;1</formula>
    </cfRule>
  </conditionalFormatting>
  <conditionalFormatting sqref="BY48:BY55 BY57:BY60 BY62:BY63">
    <cfRule type="expression" dxfId="193" priority="83">
      <formula>CE48&gt;1</formula>
    </cfRule>
  </conditionalFormatting>
  <conditionalFormatting sqref="BY65">
    <cfRule type="expression" dxfId="192" priority="82">
      <formula>CE65&gt;1</formula>
    </cfRule>
  </conditionalFormatting>
  <conditionalFormatting sqref="CJ48:CJ55 CJ57:CJ60 CJ62:CJ63 CJ65">
    <cfRule type="expression" dxfId="190" priority="77">
      <formula>CQ48&gt;1</formula>
    </cfRule>
  </conditionalFormatting>
  <conditionalFormatting sqref="CL48:CL55 CL57:CL60 CL62:CL63">
    <cfRule type="expression" dxfId="189" priority="79">
      <formula>CR48&gt;1</formula>
    </cfRule>
  </conditionalFormatting>
  <conditionalFormatting sqref="CL65">
    <cfRule type="expression" dxfId="188" priority="78">
      <formula>CR65&gt;1</formula>
    </cfRule>
  </conditionalFormatting>
  <conditionalFormatting sqref="CW48:CW55 CW57:CW60 CW62:CW63 CW65">
    <cfRule type="expression" dxfId="186" priority="73">
      <formula>DD48&gt;1</formula>
    </cfRule>
  </conditionalFormatting>
  <conditionalFormatting sqref="CY48:CY55 CY57:CY60 CY62:CY63">
    <cfRule type="expression" dxfId="185" priority="75">
      <formula>DE48&gt;1</formula>
    </cfRule>
  </conditionalFormatting>
  <conditionalFormatting sqref="CY65">
    <cfRule type="expression" dxfId="184" priority="74">
      <formula>DE65&gt;1</formula>
    </cfRule>
  </conditionalFormatting>
  <conditionalFormatting sqref="DJ48:DJ55 DJ57:DJ60 DJ62:DJ63 DJ65">
    <cfRule type="expression" dxfId="182" priority="69">
      <formula>DQ48&gt;1</formula>
    </cfRule>
  </conditionalFormatting>
  <conditionalFormatting sqref="DL48:DL55 DL57:DL60 DL62:DL63">
    <cfRule type="expression" dxfId="181" priority="71">
      <formula>DR48&gt;1</formula>
    </cfRule>
  </conditionalFormatting>
  <conditionalFormatting sqref="DL65">
    <cfRule type="expression" dxfId="180" priority="70">
      <formula>DR65&gt;1</formula>
    </cfRule>
  </conditionalFormatting>
  <conditionalFormatting sqref="DW48:DW55 DW57:DW60 DW62:DW63 DW65">
    <cfRule type="expression" dxfId="178" priority="65">
      <formula>ED48&gt;1</formula>
    </cfRule>
  </conditionalFormatting>
  <conditionalFormatting sqref="DY48:DY55 DY57:DY60 DY62:DY63">
    <cfRule type="expression" dxfId="177" priority="67">
      <formula>EE48&gt;1</formula>
    </cfRule>
  </conditionalFormatting>
  <conditionalFormatting sqref="DY65">
    <cfRule type="expression" dxfId="176" priority="66">
      <formula>EE65&gt;1</formula>
    </cfRule>
  </conditionalFormatting>
  <conditionalFormatting sqref="EJ48:EJ55 EJ57:EJ60 EJ62:EJ63 EJ65">
    <cfRule type="expression" dxfId="174" priority="61">
      <formula>EQ48&gt;1</formula>
    </cfRule>
  </conditionalFormatting>
  <conditionalFormatting sqref="EL48:EL55 EL57:EL60 EL62:EL63">
    <cfRule type="expression" dxfId="173" priority="63">
      <formula>ER48&gt;1</formula>
    </cfRule>
  </conditionalFormatting>
  <conditionalFormatting sqref="EL65">
    <cfRule type="expression" dxfId="172" priority="62">
      <formula>ER65&gt;1</formula>
    </cfRule>
  </conditionalFormatting>
  <conditionalFormatting sqref="EW48:EW55 EW57:EW60 EW62:EW63 EW65">
    <cfRule type="expression" dxfId="170" priority="57">
      <formula>FD48&gt;1</formula>
    </cfRule>
  </conditionalFormatting>
  <conditionalFormatting sqref="EY48:EY55 EY57:EY60 EY62:EY63">
    <cfRule type="expression" dxfId="169" priority="59">
      <formula>FE48&gt;1</formula>
    </cfRule>
  </conditionalFormatting>
  <conditionalFormatting sqref="EY65">
    <cfRule type="expression" dxfId="168" priority="58">
      <formula>FE65&gt;1</formula>
    </cfRule>
  </conditionalFormatting>
  <conditionalFormatting sqref="FJ48:FJ55 FJ57:FJ60 FJ62:FJ63 FJ65">
    <cfRule type="expression" dxfId="166" priority="53">
      <formula>FQ48&gt;1</formula>
    </cfRule>
  </conditionalFormatting>
  <conditionalFormatting sqref="FL48:FL55 FL57:FL60 FL62:FL63">
    <cfRule type="expression" dxfId="165" priority="55">
      <formula>FR48&gt;1</formula>
    </cfRule>
  </conditionalFormatting>
  <conditionalFormatting sqref="FL65">
    <cfRule type="expression" dxfId="164" priority="54">
      <formula>FR65&gt;1</formula>
    </cfRule>
  </conditionalFormatting>
  <conditionalFormatting sqref="FW48:FW55 FW57:FW60 FW62:FW63 FW65">
    <cfRule type="expression" dxfId="162" priority="49">
      <formula>GD48&gt;1</formula>
    </cfRule>
  </conditionalFormatting>
  <conditionalFormatting sqref="FY48:FY55 FY57:FY60 FY62:FY63">
    <cfRule type="expression" dxfId="161" priority="51">
      <formula>GE48&gt;1</formula>
    </cfRule>
  </conditionalFormatting>
  <conditionalFormatting sqref="FY65">
    <cfRule type="expression" dxfId="160" priority="50">
      <formula>GE65&gt;1</formula>
    </cfRule>
  </conditionalFormatting>
  <conditionalFormatting sqref="GJ48:GJ55 GJ57:GJ60 GJ62:GJ63 GJ65">
    <cfRule type="expression" dxfId="158" priority="45">
      <formula>GQ48&gt;1</formula>
    </cfRule>
  </conditionalFormatting>
  <conditionalFormatting sqref="GL48:GL55 GL57:GL60 GL62:GL63">
    <cfRule type="expression" dxfId="157" priority="47">
      <formula>GR48&gt;1</formula>
    </cfRule>
  </conditionalFormatting>
  <conditionalFormatting sqref="GL65">
    <cfRule type="expression" dxfId="156" priority="46">
      <formula>GR65&gt;1</formula>
    </cfRule>
  </conditionalFormatting>
  <conditionalFormatting sqref="GW48:GW55 GW57:GW60 GW62:GW63 GW65">
    <cfRule type="expression" dxfId="154" priority="41">
      <formula>HD48&gt;1</formula>
    </cfRule>
  </conditionalFormatting>
  <conditionalFormatting sqref="GY48:GY55 GY57:GY60 GY62:GY63">
    <cfRule type="expression" dxfId="153" priority="43">
      <formula>HE48&gt;1</formula>
    </cfRule>
  </conditionalFormatting>
  <conditionalFormatting sqref="GY65">
    <cfRule type="expression" dxfId="152" priority="42">
      <formula>HE65&gt;1</formula>
    </cfRule>
  </conditionalFormatting>
  <conditionalFormatting sqref="HJ48:HJ55 HJ57:HJ60 HJ62:HJ63 HJ65">
    <cfRule type="expression" dxfId="150" priority="37">
      <formula>HQ48&gt;1</formula>
    </cfRule>
  </conditionalFormatting>
  <conditionalFormatting sqref="HL48:HL55 HL57:HL60 HL62:HL63">
    <cfRule type="expression" dxfId="149" priority="39">
      <formula>HR48&gt;1</formula>
    </cfRule>
  </conditionalFormatting>
  <conditionalFormatting sqref="HL65">
    <cfRule type="expression" dxfId="148" priority="38">
      <formula>HR65&gt;1</formula>
    </cfRule>
  </conditionalFormatting>
  <conditionalFormatting sqref="HW48:HW55 HW57:HW60 HW62:HW63 HW65">
    <cfRule type="expression" dxfId="146" priority="33">
      <formula>ID48&gt;1</formula>
    </cfRule>
  </conditionalFormatting>
  <conditionalFormatting sqref="HY48:HY55 HY57:HY60 HY62:HY63">
    <cfRule type="expression" dxfId="145" priority="35">
      <formula>IE48&gt;1</formula>
    </cfRule>
  </conditionalFormatting>
  <conditionalFormatting sqref="HY65">
    <cfRule type="expression" dxfId="144" priority="34">
      <formula>IE65&gt;1</formula>
    </cfRule>
  </conditionalFormatting>
  <conditionalFormatting sqref="IJ48:IJ55 IJ57:IJ60 IJ62:IJ63 IJ65">
    <cfRule type="expression" dxfId="142" priority="29">
      <formula>IQ48&gt;1</formula>
    </cfRule>
  </conditionalFormatting>
  <conditionalFormatting sqref="IL48:IL55 IL57:IL60 IL62:IL63">
    <cfRule type="expression" dxfId="141" priority="31">
      <formula>IR48&gt;1</formula>
    </cfRule>
  </conditionalFormatting>
  <conditionalFormatting sqref="IL65">
    <cfRule type="expression" dxfId="140" priority="30">
      <formula>IR65&gt;1</formula>
    </cfRule>
  </conditionalFormatting>
  <conditionalFormatting sqref="IW48:IW55 IW57:IW60 IW62:IW63 IW65">
    <cfRule type="expression" dxfId="138" priority="25">
      <formula>JD48&gt;1</formula>
    </cfRule>
  </conditionalFormatting>
  <conditionalFormatting sqref="IY48:IY55 IY57:IY60 IY62:IY63">
    <cfRule type="expression" dxfId="137" priority="27">
      <formula>JE48&gt;1</formula>
    </cfRule>
  </conditionalFormatting>
  <conditionalFormatting sqref="IY65">
    <cfRule type="expression" dxfId="136" priority="26">
      <formula>JE65&gt;1</formula>
    </cfRule>
  </conditionalFormatting>
  <conditionalFormatting sqref="JJ48:JJ55 JJ57:JJ60 JJ62:JJ63 JJ65">
    <cfRule type="expression" dxfId="134" priority="21">
      <formula>JQ48&gt;1</formula>
    </cfRule>
  </conditionalFormatting>
  <conditionalFormatting sqref="JL48:JL55 JL57:JL60 JL62:JL63">
    <cfRule type="expression" dxfId="133" priority="23">
      <formula>JR48&gt;1</formula>
    </cfRule>
  </conditionalFormatting>
  <conditionalFormatting sqref="JL65">
    <cfRule type="expression" dxfId="132" priority="22">
      <formula>JR65&gt;1</formula>
    </cfRule>
  </conditionalFormatting>
  <conditionalFormatting sqref="JW48:JW55 JW57:JW60 JW62:JW63 JW65">
    <cfRule type="expression" dxfId="130" priority="17">
      <formula>KD48&gt;1</formula>
    </cfRule>
  </conditionalFormatting>
  <conditionalFormatting sqref="JY48:JY55 JY57:JY60 JY62:JY63">
    <cfRule type="expression" dxfId="129" priority="19">
      <formula>KE48&gt;1</formula>
    </cfRule>
  </conditionalFormatting>
  <conditionalFormatting sqref="JY65">
    <cfRule type="expression" dxfId="128" priority="18">
      <formula>KE65&gt;1</formula>
    </cfRule>
  </conditionalFormatting>
  <conditionalFormatting sqref="KJ48:KJ55 KJ57:KJ60 KJ62:KJ63 KJ65">
    <cfRule type="expression" dxfId="126" priority="13">
      <formula>KQ48&gt;1</formula>
    </cfRule>
  </conditionalFormatting>
  <conditionalFormatting sqref="KL48:KL55 KL57:KL60 KL62:KL63">
    <cfRule type="expression" dxfId="125" priority="15">
      <formula>KR48&gt;1</formula>
    </cfRule>
  </conditionalFormatting>
  <conditionalFormatting sqref="KL65">
    <cfRule type="expression" dxfId="124" priority="14">
      <formula>KR65&gt;1</formula>
    </cfRule>
  </conditionalFormatting>
  <conditionalFormatting sqref="KW48:KW55 KW57:KW60 KW62:KW63 KW65">
    <cfRule type="expression" dxfId="122" priority="9">
      <formula>LD48&gt;1</formula>
    </cfRule>
  </conditionalFormatting>
  <conditionalFormatting sqref="KY48:KY55 KY57:KY60 KY62:KY63">
    <cfRule type="expression" dxfId="121" priority="11">
      <formula>LE48&gt;1</formula>
    </cfRule>
  </conditionalFormatting>
  <conditionalFormatting sqref="KY65">
    <cfRule type="expression" dxfId="120" priority="10">
      <formula>LE65&gt;1</formula>
    </cfRule>
  </conditionalFormatting>
  <conditionalFormatting sqref="LJ48:LJ55 LJ57:LJ60 LJ62:LJ63 LJ65">
    <cfRule type="expression" dxfId="118" priority="5">
      <formula>LQ48&gt;1</formula>
    </cfRule>
  </conditionalFormatting>
  <conditionalFormatting sqref="LL48:LL55 LL57:LL60 LL62:LL63">
    <cfRule type="expression" dxfId="117" priority="7">
      <formula>LR48&gt;1</formula>
    </cfRule>
  </conditionalFormatting>
  <conditionalFormatting sqref="LL65">
    <cfRule type="expression" dxfId="116" priority="6">
      <formula>LR65&gt;1</formula>
    </cfRule>
  </conditionalFormatting>
  <conditionalFormatting sqref="LW48:LW55 LW57:LW60 LW62:LW63 LW65">
    <cfRule type="expression" dxfId="114" priority="1">
      <formula>MD48&gt;1</formula>
    </cfRule>
  </conditionalFormatting>
  <conditionalFormatting sqref="LY48:LY55 LY57:LY60 LY62:LY63">
    <cfRule type="expression" dxfId="113" priority="3">
      <formula>ME48&gt;1</formula>
    </cfRule>
  </conditionalFormatting>
  <conditionalFormatting sqref="LY65">
    <cfRule type="expression" dxfId="112" priority="2">
      <formula>ME65&gt;1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9"/>
  <dimension ref="A1:M106"/>
  <sheetViews>
    <sheetView showGridLines="0" showRowColHeaders="0" workbookViewId="0">
      <selection activeCell="F1" sqref="F1:XFD1048576"/>
    </sheetView>
  </sheetViews>
  <sheetFormatPr defaultColWidth="0" defaultRowHeight="15" customHeight="1" zeroHeight="1"/>
  <cols>
    <col min="1" max="1" width="11.42578125" customWidth="1"/>
    <col min="2" max="2" width="6.28515625" style="45" customWidth="1"/>
    <col min="3" max="3" width="21" style="60" customWidth="1"/>
    <col min="4" max="5" width="11.42578125" customWidth="1"/>
    <col min="6" max="6" width="3.28515625" hidden="1" customWidth="1"/>
    <col min="7" max="7" width="11.42578125" hidden="1" customWidth="1"/>
    <col min="8" max="8" width="21" hidden="1" customWidth="1"/>
    <col min="9" max="10" width="11.42578125" hidden="1" customWidth="1"/>
    <col min="11" max="11" width="8" hidden="1" customWidth="1"/>
    <col min="12" max="12" width="18.140625" hidden="1" customWidth="1"/>
    <col min="13" max="13" width="5.5703125" hidden="1" customWidth="1"/>
    <col min="14" max="16384" width="11.42578125" hidden="1"/>
  </cols>
  <sheetData>
    <row r="1" spans="2:13" ht="23.25">
      <c r="B1" s="818" t="str">
        <f>Language!$E$92</f>
        <v>Predictions Ranking</v>
      </c>
      <c r="C1" s="818"/>
      <c r="D1" s="818"/>
    </row>
    <row r="2" spans="2:13" ht="15.75" thickBot="1"/>
    <row r="3" spans="2:13" ht="16.5"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20"/>
  <dimension ref="A1:MG87"/>
  <sheetViews>
    <sheetView showGridLines="0" showRowColHeaders="0" zoomScaleNormal="100" workbookViewId="0">
      <selection activeCell="M6" sqref="M6"/>
    </sheetView>
  </sheetViews>
  <sheetFormatPr defaultColWidth="10.85546875" defaultRowHeight="15.75" zeroHeight="1"/>
  <cols>
    <col min="1" max="1" width="3.28515625" style="428" customWidth="1"/>
    <col min="2" max="2" width="4.7109375" style="428" customWidth="1"/>
    <col min="3" max="3" width="15.7109375" customWidth="1"/>
    <col min="4" max="4" width="4.7109375" customWidth="1"/>
    <col min="5" max="5" width="15.7109375" customWidth="1"/>
    <col min="6" max="7" width="4.7109375" style="22" customWidth="1"/>
    <col min="8" max="8" width="9.85546875" style="25" customWidth="1"/>
    <col min="9" max="9" width="4.7109375" style="25" customWidth="1"/>
    <col min="10" max="10" width="15.7109375" style="25" customWidth="1"/>
    <col min="11" max="11" width="4.7109375" style="25" customWidth="1"/>
    <col min="12" max="12" width="15.7109375" style="25" customWidth="1"/>
    <col min="13" max="14" width="4.7109375" style="25" customWidth="1"/>
    <col min="15" max="20" width="3.7109375" style="25" customWidth="1"/>
    <col min="22" max="22" width="4.7109375" style="25" customWidth="1"/>
    <col min="23" max="23" width="15.7109375" style="25" customWidth="1"/>
    <col min="24" max="24" width="4.7109375" style="25" customWidth="1"/>
    <col min="25" max="25" width="15.7109375" style="25" customWidth="1"/>
    <col min="26" max="27" width="4.7109375" style="25" customWidth="1"/>
    <col min="28" max="33" width="3.7109375" style="25" customWidth="1"/>
    <col min="35" max="35" width="4.7109375" style="25" customWidth="1"/>
    <col min="36" max="36" width="15.7109375" style="25" customWidth="1"/>
    <col min="37" max="37" width="4.7109375" style="25" customWidth="1"/>
    <col min="38" max="38" width="15.7109375" style="25" customWidth="1"/>
    <col min="39" max="40" width="4.7109375" style="25" customWidth="1"/>
    <col min="41" max="46" width="3.7109375" style="25" customWidth="1"/>
    <col min="48" max="48" width="4.7109375" style="25" customWidth="1"/>
    <col min="49" max="49" width="15.7109375" style="25" customWidth="1"/>
    <col min="50" max="50" width="4.7109375" style="25" customWidth="1"/>
    <col min="51" max="51" width="15.7109375" style="25" customWidth="1"/>
    <col min="52" max="53" width="4.7109375" style="25" customWidth="1"/>
    <col min="54" max="59" width="3.7109375" style="25" customWidth="1"/>
    <col min="61" max="61" width="4.7109375" style="25" customWidth="1"/>
    <col min="62" max="62" width="15.7109375" style="25" customWidth="1"/>
    <col min="63" max="63" width="4.7109375" style="25" customWidth="1"/>
    <col min="64" max="64" width="15.7109375" style="25" customWidth="1"/>
    <col min="65" max="66" width="4.7109375" style="25" customWidth="1"/>
    <col min="67" max="72" width="3.7109375" style="25" customWidth="1"/>
    <col min="74" max="74" width="4.7109375" style="25" customWidth="1"/>
    <col min="75" max="75" width="15.7109375" style="25" customWidth="1"/>
    <col min="76" max="76" width="4.7109375" style="25" customWidth="1"/>
    <col min="77" max="77" width="15.7109375" style="25" customWidth="1"/>
    <col min="78" max="79" width="4.7109375" style="25" customWidth="1"/>
    <col min="80" max="85" width="3.7109375" style="25" customWidth="1"/>
    <col min="87" max="87" width="4.7109375" style="25" customWidth="1"/>
    <col min="88" max="88" width="15.7109375" style="25" customWidth="1"/>
    <col min="89" max="89" width="4.7109375" style="25" customWidth="1"/>
    <col min="90" max="90" width="15.7109375" style="25" customWidth="1"/>
    <col min="91" max="92" width="4.7109375" style="25" customWidth="1"/>
    <col min="93" max="98" width="3.7109375" style="25" customWidth="1"/>
    <col min="100" max="100" width="4.7109375" style="25" customWidth="1"/>
    <col min="101" max="101" width="15.7109375" style="25" customWidth="1"/>
    <col min="102" max="102" width="4.7109375" style="25" customWidth="1"/>
    <col min="103" max="103" width="15.7109375" style="25" customWidth="1"/>
    <col min="104" max="105" width="4.7109375" style="25" customWidth="1"/>
    <col min="106" max="111" width="3.7109375" style="25" customWidth="1"/>
    <col min="113" max="113" width="4.7109375" style="25" customWidth="1"/>
    <col min="114" max="114" width="15.7109375" style="25" customWidth="1"/>
    <col min="115" max="115" width="4.7109375" style="25" customWidth="1"/>
    <col min="116" max="116" width="15.7109375" style="25" customWidth="1"/>
    <col min="117" max="118" width="4.7109375" style="25" customWidth="1"/>
    <col min="119" max="124" width="3.7109375" style="25" customWidth="1"/>
    <col min="126" max="126" width="4.7109375" style="25" customWidth="1"/>
    <col min="127" max="127" width="15.7109375" style="25" customWidth="1"/>
    <col min="128" max="128" width="4.7109375" style="25" customWidth="1"/>
    <col min="129" max="129" width="15.7109375" style="25" customWidth="1"/>
    <col min="130" max="131" width="4.7109375" style="25" customWidth="1"/>
    <col min="132" max="137" width="3.7109375" style="25" customWidth="1"/>
    <col min="139" max="139" width="4.7109375" style="25" customWidth="1"/>
    <col min="140" max="140" width="15.7109375" style="25" customWidth="1"/>
    <col min="141" max="141" width="4.7109375" style="25" customWidth="1"/>
    <col min="142" max="142" width="15.7109375" style="25" customWidth="1"/>
    <col min="143" max="144" width="4.7109375" style="25" customWidth="1"/>
    <col min="145" max="150" width="3.7109375" style="25" customWidth="1"/>
    <col min="152" max="152" width="4.7109375" style="25" customWidth="1"/>
    <col min="153" max="153" width="15.7109375" style="25" customWidth="1"/>
    <col min="154" max="154" width="4.7109375" style="25" customWidth="1"/>
    <col min="155" max="155" width="15.7109375" style="25" customWidth="1"/>
    <col min="156" max="157" width="4.7109375" style="25" customWidth="1"/>
    <col min="158" max="163" width="3.7109375" style="25" customWidth="1"/>
    <col min="165" max="165" width="4.7109375" style="25" customWidth="1"/>
    <col min="166" max="166" width="15.7109375" style="25" customWidth="1"/>
    <col min="167" max="167" width="4.7109375" style="25" customWidth="1"/>
    <col min="168" max="168" width="15.7109375" style="25" customWidth="1"/>
    <col min="169" max="170" width="4.7109375" style="25" customWidth="1"/>
    <col min="171" max="176" width="3.7109375" style="25" customWidth="1"/>
    <col min="178" max="178" width="4.7109375" style="25" customWidth="1"/>
    <col min="179" max="179" width="15.7109375" style="25" customWidth="1"/>
    <col min="180" max="180" width="4.7109375" style="25" customWidth="1"/>
    <col min="181" max="181" width="15.7109375" style="25" customWidth="1"/>
    <col min="182" max="183" width="4.7109375" style="25" customWidth="1"/>
    <col min="184" max="189" width="3.7109375" style="25" customWidth="1"/>
    <col min="191" max="191" width="4.7109375" style="25" customWidth="1"/>
    <col min="192" max="192" width="15.7109375" style="25" customWidth="1"/>
    <col min="193" max="193" width="4.7109375" style="25" customWidth="1"/>
    <col min="194" max="194" width="15.7109375" style="25" customWidth="1"/>
    <col min="195" max="196" width="4.7109375" style="25" customWidth="1"/>
    <col min="197" max="202" width="3.7109375" style="25" customWidth="1"/>
    <col min="204" max="204" width="4.7109375" style="25" customWidth="1"/>
    <col min="205" max="205" width="15.7109375" style="25" customWidth="1"/>
    <col min="206" max="206" width="4.7109375" style="25" customWidth="1"/>
    <col min="207" max="207" width="15.7109375" style="25" customWidth="1"/>
    <col min="208" max="209" width="4.7109375" style="25" customWidth="1"/>
    <col min="210" max="215" width="3.7109375" style="25" customWidth="1"/>
    <col min="217" max="217" width="4.7109375" style="25" customWidth="1"/>
    <col min="218" max="218" width="15.7109375" style="25" customWidth="1"/>
    <col min="219" max="219" width="4.7109375" style="25" customWidth="1"/>
    <col min="220" max="220" width="15.7109375" style="25" customWidth="1"/>
    <col min="221" max="222" width="4.7109375" style="25" customWidth="1"/>
    <col min="223" max="228" width="3.7109375" style="25" customWidth="1"/>
    <col min="230" max="230" width="4.7109375" style="25" customWidth="1"/>
    <col min="231" max="231" width="15.7109375" style="25" customWidth="1"/>
    <col min="232" max="232" width="4.7109375" style="25" customWidth="1"/>
    <col min="233" max="233" width="15.7109375" style="25" customWidth="1"/>
    <col min="234" max="235" width="4.7109375" style="25" customWidth="1"/>
    <col min="236" max="241" width="3.7109375" style="25" customWidth="1"/>
    <col min="243" max="243" width="4.7109375" style="25" customWidth="1"/>
    <col min="244" max="244" width="15.7109375" style="25" customWidth="1"/>
    <col min="245" max="245" width="4.7109375" style="25" customWidth="1"/>
    <col min="246" max="246" width="15.7109375" style="25" customWidth="1"/>
    <col min="247" max="248" width="4.7109375" style="25" customWidth="1"/>
    <col min="249" max="254" width="3.7109375" style="25" customWidth="1"/>
    <col min="256" max="256" width="4.7109375" style="25" customWidth="1"/>
    <col min="257" max="257" width="15.7109375" style="25" customWidth="1"/>
    <col min="258" max="258" width="4.7109375" style="25" customWidth="1"/>
    <col min="259" max="259" width="15.7109375" style="25" customWidth="1"/>
    <col min="260" max="261" width="4.7109375" style="25" customWidth="1"/>
    <col min="262" max="267" width="3.7109375" style="25" customWidth="1"/>
    <col min="269" max="269" width="4.7109375" style="25" customWidth="1"/>
    <col min="270" max="270" width="15.7109375" style="25" customWidth="1"/>
    <col min="271" max="271" width="4.7109375" style="25" customWidth="1"/>
    <col min="272" max="272" width="15.7109375" style="25" customWidth="1"/>
    <col min="273" max="274" width="4.7109375" style="25" customWidth="1"/>
    <col min="275" max="280" width="3.7109375" style="25" customWidth="1"/>
    <col min="282" max="282" width="4.7109375" style="25" customWidth="1"/>
    <col min="283" max="283" width="15.7109375" style="25" customWidth="1"/>
    <col min="284" max="284" width="4.7109375" style="25" customWidth="1"/>
    <col min="285" max="285" width="15.7109375" style="25" customWidth="1"/>
    <col min="286" max="287" width="4.7109375" style="25" customWidth="1"/>
    <col min="288" max="293" width="3.7109375" style="25" customWidth="1"/>
    <col min="295" max="295" width="4.7109375" style="25" customWidth="1"/>
    <col min="296" max="296" width="15.7109375" style="25" customWidth="1"/>
    <col min="297" max="297" width="4.7109375" style="25" customWidth="1"/>
    <col min="298" max="298" width="15.7109375" style="25" customWidth="1"/>
    <col min="299" max="300" width="4.7109375" style="25" customWidth="1"/>
    <col min="301" max="306" width="3.7109375" style="25" customWidth="1"/>
    <col min="308" max="308" width="4.7109375" style="25" customWidth="1"/>
    <col min="309" max="309" width="15.7109375" style="25" customWidth="1"/>
    <col min="310" max="310" width="4.7109375" style="25" customWidth="1"/>
    <col min="311" max="311" width="15.7109375" style="25" customWidth="1"/>
    <col min="312" max="313" width="4.7109375" style="25" customWidth="1"/>
    <col min="314" max="319" width="3.7109375" style="25" customWidth="1"/>
    <col min="321" max="321" width="4.7109375" style="25" customWidth="1"/>
    <col min="322" max="322" width="15.7109375" style="25" customWidth="1"/>
    <col min="323" max="323" width="4.7109375" style="25" customWidth="1"/>
    <col min="324" max="324" width="15.7109375" style="25" customWidth="1"/>
    <col min="325" max="326" width="4.7109375" style="25" customWidth="1"/>
    <col min="327" max="332" width="3.7109375" style="25" customWidth="1"/>
    <col min="334" max="334" width="4.7109375" style="25" customWidth="1"/>
    <col min="335" max="335" width="15.7109375" style="25" customWidth="1"/>
    <col min="336" max="336" width="4.7109375" style="25" customWidth="1"/>
    <col min="337" max="337" width="15.7109375" style="25" customWidth="1"/>
    <col min="338" max="339" width="4.7109375" style="25" customWidth="1"/>
    <col min="340" max="345" width="3.7109375" style="25" customWidth="1"/>
  </cols>
  <sheetData>
    <row r="1" spans="1:345" ht="28.5">
      <c r="B1" s="814" t="str">
        <f>Language!$E$172</f>
        <v>Predictions</v>
      </c>
      <c r="C1" s="814"/>
      <c r="D1" s="814"/>
      <c r="E1" s="814"/>
      <c r="F1" s="814"/>
      <c r="G1" s="814"/>
    </row>
    <row r="2" spans="1:345" ht="18.75" customHeight="1">
      <c r="A2" s="429"/>
      <c r="B2" s="429"/>
      <c r="C2" s="78"/>
      <c r="D2" s="78"/>
      <c r="E2" s="78"/>
      <c r="I2" s="813">
        <f ca="1">O70</f>
        <v>0</v>
      </c>
      <c r="J2" s="813"/>
      <c r="K2" s="813"/>
      <c r="L2" s="813"/>
      <c r="M2" s="813"/>
      <c r="N2" s="813"/>
      <c r="O2" s="813"/>
      <c r="P2" s="813"/>
      <c r="Q2" s="813"/>
      <c r="R2" s="813"/>
      <c r="S2" s="813"/>
      <c r="T2" s="813"/>
      <c r="V2" s="813">
        <f ca="1">AB70</f>
        <v>0</v>
      </c>
      <c r="W2" s="813"/>
      <c r="X2" s="813"/>
      <c r="Y2" s="813"/>
      <c r="Z2" s="813"/>
      <c r="AA2" s="813"/>
      <c r="AB2" s="813"/>
      <c r="AC2" s="813"/>
      <c r="AD2" s="813"/>
      <c r="AE2" s="813"/>
      <c r="AF2" s="813"/>
      <c r="AG2" s="813"/>
      <c r="AI2" s="813">
        <f ca="1">AO70</f>
        <v>0</v>
      </c>
      <c r="AJ2" s="813"/>
      <c r="AK2" s="813"/>
      <c r="AL2" s="813"/>
      <c r="AM2" s="813"/>
      <c r="AN2" s="813"/>
      <c r="AO2" s="813"/>
      <c r="AP2" s="813"/>
      <c r="AQ2" s="813"/>
      <c r="AR2" s="813"/>
      <c r="AS2" s="813"/>
      <c r="AT2" s="813"/>
      <c r="AV2" s="813">
        <f ca="1">BB70</f>
        <v>0</v>
      </c>
      <c r="AW2" s="813"/>
      <c r="AX2" s="813"/>
      <c r="AY2" s="813"/>
      <c r="AZ2" s="813"/>
      <c r="BA2" s="813"/>
      <c r="BB2" s="813"/>
      <c r="BC2" s="813"/>
      <c r="BD2" s="813"/>
      <c r="BE2" s="813"/>
      <c r="BF2" s="813"/>
      <c r="BG2" s="813"/>
      <c r="BI2" s="813">
        <f ca="1">BO70</f>
        <v>0</v>
      </c>
      <c r="BJ2" s="813"/>
      <c r="BK2" s="813"/>
      <c r="BL2" s="813"/>
      <c r="BM2" s="813"/>
      <c r="BN2" s="813"/>
      <c r="BO2" s="813"/>
      <c r="BP2" s="813"/>
      <c r="BQ2" s="813"/>
      <c r="BR2" s="813"/>
      <c r="BS2" s="813"/>
      <c r="BT2" s="813"/>
      <c r="BV2" s="813">
        <f ca="1">CB70</f>
        <v>0</v>
      </c>
      <c r="BW2" s="813"/>
      <c r="BX2" s="813"/>
      <c r="BY2" s="813"/>
      <c r="BZ2" s="813"/>
      <c r="CA2" s="813"/>
      <c r="CB2" s="813"/>
      <c r="CC2" s="813"/>
      <c r="CD2" s="813"/>
      <c r="CE2" s="813"/>
      <c r="CF2" s="813"/>
      <c r="CG2" s="813"/>
      <c r="CI2" s="813">
        <f ca="1">CO70</f>
        <v>0</v>
      </c>
      <c r="CJ2" s="813"/>
      <c r="CK2" s="813"/>
      <c r="CL2" s="813"/>
      <c r="CM2" s="813"/>
      <c r="CN2" s="813"/>
      <c r="CO2" s="813"/>
      <c r="CP2" s="813"/>
      <c r="CQ2" s="813"/>
      <c r="CR2" s="813"/>
      <c r="CS2" s="813"/>
      <c r="CT2" s="813"/>
      <c r="CV2" s="813">
        <f ca="1">DB70</f>
        <v>0</v>
      </c>
      <c r="CW2" s="813"/>
      <c r="CX2" s="813"/>
      <c r="CY2" s="813"/>
      <c r="CZ2" s="813"/>
      <c r="DA2" s="813"/>
      <c r="DB2" s="813"/>
      <c r="DC2" s="813"/>
      <c r="DD2" s="813"/>
      <c r="DE2" s="813"/>
      <c r="DF2" s="813"/>
      <c r="DG2" s="813"/>
      <c r="DI2" s="813">
        <f ca="1">DO70</f>
        <v>0</v>
      </c>
      <c r="DJ2" s="813"/>
      <c r="DK2" s="813"/>
      <c r="DL2" s="813"/>
      <c r="DM2" s="813"/>
      <c r="DN2" s="813"/>
      <c r="DO2" s="813"/>
      <c r="DP2" s="813"/>
      <c r="DQ2" s="813"/>
      <c r="DR2" s="813"/>
      <c r="DS2" s="813"/>
      <c r="DT2" s="813"/>
      <c r="DV2" s="813">
        <f ca="1">EB70</f>
        <v>0</v>
      </c>
      <c r="DW2" s="813"/>
      <c r="DX2" s="813"/>
      <c r="DY2" s="813"/>
      <c r="DZ2" s="813"/>
      <c r="EA2" s="813"/>
      <c r="EB2" s="813"/>
      <c r="EC2" s="813"/>
      <c r="ED2" s="813"/>
      <c r="EE2" s="813"/>
      <c r="EF2" s="813"/>
      <c r="EG2" s="813"/>
      <c r="EI2" s="813">
        <f ca="1">EO70</f>
        <v>0</v>
      </c>
      <c r="EJ2" s="813"/>
      <c r="EK2" s="813"/>
      <c r="EL2" s="813"/>
      <c r="EM2" s="813"/>
      <c r="EN2" s="813"/>
      <c r="EO2" s="813"/>
      <c r="EP2" s="813"/>
      <c r="EQ2" s="813"/>
      <c r="ER2" s="813"/>
      <c r="ES2" s="813"/>
      <c r="ET2" s="813"/>
      <c r="EV2" s="813">
        <f ca="1">FB70</f>
        <v>0</v>
      </c>
      <c r="EW2" s="813"/>
      <c r="EX2" s="813"/>
      <c r="EY2" s="813"/>
      <c r="EZ2" s="813"/>
      <c r="FA2" s="813"/>
      <c r="FB2" s="813"/>
      <c r="FC2" s="813"/>
      <c r="FD2" s="813"/>
      <c r="FE2" s="813"/>
      <c r="FF2" s="813"/>
      <c r="FG2" s="813"/>
      <c r="FI2" s="813">
        <f ca="1">FO70</f>
        <v>0</v>
      </c>
      <c r="FJ2" s="813"/>
      <c r="FK2" s="813"/>
      <c r="FL2" s="813"/>
      <c r="FM2" s="813"/>
      <c r="FN2" s="813"/>
      <c r="FO2" s="813"/>
      <c r="FP2" s="813"/>
      <c r="FQ2" s="813"/>
      <c r="FR2" s="813"/>
      <c r="FS2" s="813"/>
      <c r="FT2" s="813"/>
      <c r="FV2" s="813">
        <f ca="1">GB70</f>
        <v>0</v>
      </c>
      <c r="FW2" s="813"/>
      <c r="FX2" s="813"/>
      <c r="FY2" s="813"/>
      <c r="FZ2" s="813"/>
      <c r="GA2" s="813"/>
      <c r="GB2" s="813"/>
      <c r="GC2" s="813"/>
      <c r="GD2" s="813"/>
      <c r="GE2" s="813"/>
      <c r="GF2" s="813"/>
      <c r="GG2" s="813"/>
      <c r="GI2" s="813">
        <f ca="1">GO70</f>
        <v>0</v>
      </c>
      <c r="GJ2" s="813"/>
      <c r="GK2" s="813"/>
      <c r="GL2" s="813"/>
      <c r="GM2" s="813"/>
      <c r="GN2" s="813"/>
      <c r="GO2" s="813"/>
      <c r="GP2" s="813"/>
      <c r="GQ2" s="813"/>
      <c r="GR2" s="813"/>
      <c r="GS2" s="813"/>
      <c r="GT2" s="813"/>
      <c r="GV2" s="813">
        <f ca="1">HB70</f>
        <v>0</v>
      </c>
      <c r="GW2" s="813"/>
      <c r="GX2" s="813"/>
      <c r="GY2" s="813"/>
      <c r="GZ2" s="813"/>
      <c r="HA2" s="813"/>
      <c r="HB2" s="813"/>
      <c r="HC2" s="813"/>
      <c r="HD2" s="813"/>
      <c r="HE2" s="813"/>
      <c r="HF2" s="813"/>
      <c r="HG2" s="813"/>
      <c r="HI2" s="813">
        <f ca="1">HO70</f>
        <v>0</v>
      </c>
      <c r="HJ2" s="813"/>
      <c r="HK2" s="813"/>
      <c r="HL2" s="813"/>
      <c r="HM2" s="813"/>
      <c r="HN2" s="813"/>
      <c r="HO2" s="813"/>
      <c r="HP2" s="813"/>
      <c r="HQ2" s="813"/>
      <c r="HR2" s="813"/>
      <c r="HS2" s="813"/>
      <c r="HT2" s="813"/>
      <c r="HV2" s="813">
        <f ca="1">IB70</f>
        <v>0</v>
      </c>
      <c r="HW2" s="813"/>
      <c r="HX2" s="813"/>
      <c r="HY2" s="813"/>
      <c r="HZ2" s="813"/>
      <c r="IA2" s="813"/>
      <c r="IB2" s="813"/>
      <c r="IC2" s="813"/>
      <c r="ID2" s="813"/>
      <c r="IE2" s="813"/>
      <c r="IF2" s="813"/>
      <c r="IG2" s="813"/>
      <c r="II2" s="813">
        <f ca="1">IO70</f>
        <v>0</v>
      </c>
      <c r="IJ2" s="813"/>
      <c r="IK2" s="813"/>
      <c r="IL2" s="813"/>
      <c r="IM2" s="813"/>
      <c r="IN2" s="813"/>
      <c r="IO2" s="813"/>
      <c r="IP2" s="813"/>
      <c r="IQ2" s="813"/>
      <c r="IR2" s="813"/>
      <c r="IS2" s="813"/>
      <c r="IT2" s="813"/>
      <c r="IV2" s="813">
        <f ca="1">JB70</f>
        <v>0</v>
      </c>
      <c r="IW2" s="813"/>
      <c r="IX2" s="813"/>
      <c r="IY2" s="813"/>
      <c r="IZ2" s="813"/>
      <c r="JA2" s="813"/>
      <c r="JB2" s="813"/>
      <c r="JC2" s="813"/>
      <c r="JD2" s="813"/>
      <c r="JE2" s="813"/>
      <c r="JF2" s="813"/>
      <c r="JG2" s="813"/>
      <c r="JI2" s="813">
        <f ca="1">JO70</f>
        <v>0</v>
      </c>
      <c r="JJ2" s="813"/>
      <c r="JK2" s="813"/>
      <c r="JL2" s="813"/>
      <c r="JM2" s="813"/>
      <c r="JN2" s="813"/>
      <c r="JO2" s="813"/>
      <c r="JP2" s="813"/>
      <c r="JQ2" s="813"/>
      <c r="JR2" s="813"/>
      <c r="JS2" s="813"/>
      <c r="JT2" s="813"/>
      <c r="JV2" s="813">
        <f ca="1">KB70</f>
        <v>0</v>
      </c>
      <c r="JW2" s="813"/>
      <c r="JX2" s="813"/>
      <c r="JY2" s="813"/>
      <c r="JZ2" s="813"/>
      <c r="KA2" s="813"/>
      <c r="KB2" s="813"/>
      <c r="KC2" s="813"/>
      <c r="KD2" s="813"/>
      <c r="KE2" s="813"/>
      <c r="KF2" s="813"/>
      <c r="KG2" s="813"/>
      <c r="KI2" s="813">
        <f ca="1">KO70</f>
        <v>0</v>
      </c>
      <c r="KJ2" s="813"/>
      <c r="KK2" s="813"/>
      <c r="KL2" s="813"/>
      <c r="KM2" s="813"/>
      <c r="KN2" s="813"/>
      <c r="KO2" s="813"/>
      <c r="KP2" s="813"/>
      <c r="KQ2" s="813"/>
      <c r="KR2" s="813"/>
      <c r="KS2" s="813"/>
      <c r="KT2" s="813"/>
      <c r="KV2" s="813">
        <f ca="1">LB70</f>
        <v>0</v>
      </c>
      <c r="KW2" s="813"/>
      <c r="KX2" s="813"/>
      <c r="KY2" s="813"/>
      <c r="KZ2" s="813"/>
      <c r="LA2" s="813"/>
      <c r="LB2" s="813"/>
      <c r="LC2" s="813"/>
      <c r="LD2" s="813"/>
      <c r="LE2" s="813"/>
      <c r="LF2" s="813"/>
      <c r="LG2" s="813"/>
      <c r="LI2" s="813">
        <f ca="1">LO70</f>
        <v>0</v>
      </c>
      <c r="LJ2" s="813"/>
      <c r="LK2" s="813"/>
      <c r="LL2" s="813"/>
      <c r="LM2" s="813"/>
      <c r="LN2" s="813"/>
      <c r="LO2" s="813"/>
      <c r="LP2" s="813"/>
      <c r="LQ2" s="813"/>
      <c r="LR2" s="813"/>
      <c r="LS2" s="813"/>
      <c r="LT2" s="813"/>
      <c r="LV2" s="813">
        <f ca="1">MB70</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0</v>
      </c>
      <c r="G7" s="451">
        <f ca="1">GrpA!$G$5</f>
        <v>0</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3</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2</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0</v>
      </c>
      <c r="G10" s="451">
        <f ca="1">GrpA!$G$8</f>
        <v>2</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0</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3</v>
      </c>
      <c r="G13" s="451">
        <f ca="1">GrpB!$G$4</f>
        <v>2</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4</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3</v>
      </c>
      <c r="G16" s="451">
        <f ca="1">GrpB!$G$7</f>
        <v>1</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4</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2</v>
      </c>
      <c r="G18" s="451">
        <f ca="1">GrpB!$G$9</f>
        <v>1</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0</v>
      </c>
      <c r="G20" s="451">
        <f ca="1">GrpC!$G$4</f>
        <v>2</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2</v>
      </c>
      <c r="G21" s="451">
        <f ca="1">GrpC!$G$5</f>
        <v>2</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0</v>
      </c>
      <c r="G23" s="451">
        <f ca="1">GrpC!$G$7</f>
        <v>2</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3</v>
      </c>
      <c r="G24" s="451">
        <f ca="1">GrpC!$G$8</f>
        <v>1</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1</v>
      </c>
      <c r="G25" s="451">
        <f ca="1">GrpC!$G$9</f>
        <v>0</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1</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1</v>
      </c>
      <c r="G28" s="451">
        <f ca="1">GrpD!$G$5</f>
        <v>3</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1</v>
      </c>
      <c r="G29" s="451">
        <f ca="1">GrpD!$G$6</f>
        <v>2</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1</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0</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2</v>
      </c>
      <c r="G32" s="451">
        <f ca="1">GrpD!$G$9</f>
        <v>1</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0</v>
      </c>
      <c r="G34" s="451">
        <f ca="1">GrpE!$G$4</f>
        <v>1</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2</v>
      </c>
      <c r="G35" s="451">
        <f ca="1">GrpE!$G$5</f>
        <v>0</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0</v>
      </c>
      <c r="G36" s="451">
        <f ca="1">GrpE!$G$6</f>
        <v>0</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2</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0</v>
      </c>
      <c r="G38" s="451">
        <f ca="1">GrpE!$G$8</f>
        <v>1</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3</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0</v>
      </c>
      <c r="G41" s="451">
        <f ca="1">GrpF!$G$4</f>
        <v>0</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4</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0</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1</v>
      </c>
      <c r="G44" s="451">
        <f ca="1">GrpF!$G$7</f>
        <v>3</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1</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0</v>
      </c>
      <c r="G46" s="451">
        <f ca="1">GrpF!$G$9</f>
        <v>0</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11</v>
      </c>
      <c r="E48" s="448" t="str">
        <f ca="1">INDIRECT("'"&amp;References!$A$1&amp;"'!"&amp;"$C$54")</f>
        <v>Austria</v>
      </c>
      <c r="F48" s="450">
        <f ca="1">IF(AND(INDIRECT("'"&amp;References!$A$1&amp;"'!"&amp;"$B$55")&lt;&gt;"",INDIRECT("'"&amp;References!$A$1&amp;"'!"&amp;"$C$55")&lt;&gt;""),INDIRECT("'"&amp;References!$A$1&amp;"'!"&amp;"$B$55"),"")</f>
        <v>2</v>
      </c>
      <c r="G48" s="451">
        <f ca="1">IF(AND(INDIRECT("'"&amp;References!$A$1&amp;"'!"&amp;"$B$55")&lt;&gt;"",INDIRECT("'"&amp;References!$A$1&amp;"'!"&amp;"$C$55")&lt;&gt;""),INDIRECT("'"&amp;References!$A$1&amp;"'!"&amp;"$C$55"),"")</f>
        <v>1</v>
      </c>
      <c r="I48" s="447">
        <f ca="1">$B48</f>
        <v>3</v>
      </c>
      <c r="J48" s="448" t="str">
        <f ca="1">$C48</f>
        <v>Spain</v>
      </c>
      <c r="K48" s="449">
        <f ca="1">$D48</f>
        <v>11</v>
      </c>
      <c r="L48" s="448" t="str">
        <f ca="1">$E48</f>
        <v>Austria</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3</v>
      </c>
      <c r="W48" s="448" t="str">
        <f ca="1">$C48</f>
        <v>Spain</v>
      </c>
      <c r="X48" s="449">
        <f ca="1">$D48</f>
        <v>11</v>
      </c>
      <c r="Y48" s="448" t="str">
        <f ca="1">$E48</f>
        <v>Austria</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3</v>
      </c>
      <c r="AJ48" s="448" t="str">
        <f ca="1">$C48</f>
        <v>Spain</v>
      </c>
      <c r="AK48" s="449">
        <f ca="1">$D48</f>
        <v>11</v>
      </c>
      <c r="AL48" s="448" t="str">
        <f ca="1">$E48</f>
        <v>Austria</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3</v>
      </c>
      <c r="AW48" s="448" t="str">
        <f ca="1">$C48</f>
        <v>Spain</v>
      </c>
      <c r="AX48" s="449">
        <f ca="1">$D48</f>
        <v>11</v>
      </c>
      <c r="AY48" s="448" t="str">
        <f ca="1">$E48</f>
        <v>Austria</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3</v>
      </c>
      <c r="BJ48" s="448" t="str">
        <f ca="1">$C48</f>
        <v>Spain</v>
      </c>
      <c r="BK48" s="449">
        <f ca="1">$D48</f>
        <v>11</v>
      </c>
      <c r="BL48" s="448" t="str">
        <f ca="1">$E48</f>
        <v>Austria</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3</v>
      </c>
      <c r="BW48" s="448" t="str">
        <f ca="1">$C48</f>
        <v>Spain</v>
      </c>
      <c r="BX48" s="449">
        <f ca="1">$D48</f>
        <v>11</v>
      </c>
      <c r="BY48" s="448" t="str">
        <f ca="1">$E48</f>
        <v>Austria</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3</v>
      </c>
      <c r="CJ48" s="448" t="str">
        <f ca="1">$C48</f>
        <v>Spain</v>
      </c>
      <c r="CK48" s="449">
        <f ca="1">$D48</f>
        <v>11</v>
      </c>
      <c r="CL48" s="448" t="str">
        <f ca="1">$E48</f>
        <v>Austria</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3</v>
      </c>
      <c r="CW48" s="448" t="str">
        <f ca="1">$C48</f>
        <v>Spain</v>
      </c>
      <c r="CX48" s="449">
        <f ca="1">$D48</f>
        <v>11</v>
      </c>
      <c r="CY48" s="448" t="str">
        <f ca="1">$E48</f>
        <v>Austria</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3</v>
      </c>
      <c r="DJ48" s="448" t="str">
        <f ca="1">$C48</f>
        <v>Spain</v>
      </c>
      <c r="DK48" s="449">
        <f ca="1">$D48</f>
        <v>11</v>
      </c>
      <c r="DL48" s="448" t="str">
        <f ca="1">$E48</f>
        <v>Austria</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3</v>
      </c>
      <c r="DW48" s="448" t="str">
        <f ca="1">$C48</f>
        <v>Spain</v>
      </c>
      <c r="DX48" s="449">
        <f ca="1">$D48</f>
        <v>11</v>
      </c>
      <c r="DY48" s="448" t="str">
        <f ca="1">$E48</f>
        <v>Austria</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3</v>
      </c>
      <c r="EJ48" s="448" t="str">
        <f ca="1">$C48</f>
        <v>Spain</v>
      </c>
      <c r="EK48" s="449">
        <f ca="1">$D48</f>
        <v>11</v>
      </c>
      <c r="EL48" s="448" t="str">
        <f ca="1">$E48</f>
        <v>Austria</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3</v>
      </c>
      <c r="EW48" s="448" t="str">
        <f ca="1">$C48</f>
        <v>Spain</v>
      </c>
      <c r="EX48" s="449">
        <f ca="1">$D48</f>
        <v>11</v>
      </c>
      <c r="EY48" s="448" t="str">
        <f ca="1">$E48</f>
        <v>Austria</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3</v>
      </c>
      <c r="FJ48" s="448" t="str">
        <f ca="1">$C48</f>
        <v>Spain</v>
      </c>
      <c r="FK48" s="449">
        <f ca="1">$D48</f>
        <v>11</v>
      </c>
      <c r="FL48" s="448" t="str">
        <f ca="1">$E48</f>
        <v>Austria</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3</v>
      </c>
      <c r="FW48" s="448" t="str">
        <f ca="1">$C48</f>
        <v>Spain</v>
      </c>
      <c r="FX48" s="449">
        <f ca="1">$D48</f>
        <v>11</v>
      </c>
      <c r="FY48" s="448" t="str">
        <f ca="1">$E48</f>
        <v>Austria</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3</v>
      </c>
      <c r="GJ48" s="448" t="str">
        <f ca="1">$C48</f>
        <v>Spain</v>
      </c>
      <c r="GK48" s="449">
        <f ca="1">$D48</f>
        <v>11</v>
      </c>
      <c r="GL48" s="448" t="str">
        <f ca="1">$E48</f>
        <v>Austria</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3</v>
      </c>
      <c r="GW48" s="448" t="str">
        <f ca="1">$C48</f>
        <v>Spain</v>
      </c>
      <c r="GX48" s="449">
        <f ca="1">$D48</f>
        <v>11</v>
      </c>
      <c r="GY48" s="448" t="str">
        <f ca="1">$E48</f>
        <v>Austria</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3</v>
      </c>
      <c r="HJ48" s="448" t="str">
        <f ca="1">$C48</f>
        <v>Spain</v>
      </c>
      <c r="HK48" s="449">
        <f ca="1">$D48</f>
        <v>11</v>
      </c>
      <c r="HL48" s="448" t="str">
        <f ca="1">$E48</f>
        <v>Austria</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3</v>
      </c>
      <c r="HW48" s="448" t="str">
        <f ca="1">$C48</f>
        <v>Spain</v>
      </c>
      <c r="HX48" s="449">
        <f ca="1">$D48</f>
        <v>11</v>
      </c>
      <c r="HY48" s="448" t="str">
        <f ca="1">$E48</f>
        <v>Austria</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3</v>
      </c>
      <c r="IJ48" s="448" t="str">
        <f ca="1">$C48</f>
        <v>Spain</v>
      </c>
      <c r="IK48" s="449">
        <f ca="1">$D48</f>
        <v>11</v>
      </c>
      <c r="IL48" s="448" t="str">
        <f ca="1">$E48</f>
        <v>Austria</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3</v>
      </c>
      <c r="IW48" s="448" t="str">
        <f ca="1">$C48</f>
        <v>Spain</v>
      </c>
      <c r="IX48" s="449">
        <f ca="1">$D48</f>
        <v>11</v>
      </c>
      <c r="IY48" s="448" t="str">
        <f ca="1">$E48</f>
        <v>Austria</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3</v>
      </c>
      <c r="JJ48" s="448" t="str">
        <f ca="1">$C48</f>
        <v>Spain</v>
      </c>
      <c r="JK48" s="449">
        <f ca="1">$D48</f>
        <v>11</v>
      </c>
      <c r="JL48" s="448" t="str">
        <f ca="1">$E48</f>
        <v>Austria</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3</v>
      </c>
      <c r="JW48" s="448" t="str">
        <f ca="1">$C48</f>
        <v>Spain</v>
      </c>
      <c r="JX48" s="449">
        <f ca="1">$D48</f>
        <v>11</v>
      </c>
      <c r="JY48" s="448" t="str">
        <f ca="1">$E48</f>
        <v>Austria</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3</v>
      </c>
      <c r="KJ48" s="448" t="str">
        <f ca="1">$C48</f>
        <v>Spain</v>
      </c>
      <c r="KK48" s="449">
        <f ca="1">$D48</f>
        <v>11</v>
      </c>
      <c r="KL48" s="448" t="str">
        <f ca="1">$E48</f>
        <v>Austria</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3</v>
      </c>
      <c r="KW48" s="448" t="str">
        <f ca="1">$C48</f>
        <v>Spain</v>
      </c>
      <c r="KX48" s="449">
        <f ca="1">$D48</f>
        <v>11</v>
      </c>
      <c r="KY48" s="448" t="str">
        <f ca="1">$E48</f>
        <v>Austria</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3</v>
      </c>
      <c r="LJ48" s="448" t="str">
        <f ca="1">$C48</f>
        <v>Spain</v>
      </c>
      <c r="LK48" s="449">
        <f ca="1">$D48</f>
        <v>11</v>
      </c>
      <c r="LL48" s="448" t="str">
        <f ca="1">$E48</f>
        <v>Austria</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3</v>
      </c>
      <c r="LW48" s="448" t="str">
        <f ca="1">$C48</f>
        <v>Spain</v>
      </c>
      <c r="LX48" s="449">
        <f ca="1">$D48</f>
        <v>11</v>
      </c>
      <c r="LY48" s="448" t="str">
        <f ca="1">$E48</f>
        <v>Austria</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f>
        <v>4</v>
      </c>
      <c r="G49" s="451">
        <f ca="1">IF(AND(INDIRECT("'"&amp;References!$A$1&amp;"'!"&amp;"$E$55")&lt;&gt;"",INDIRECT("'"&amp;References!$A$1&amp;"'!"&amp;"$F$55")&lt;&gt;""),INDIRECT("'"&amp;References!$A$1&amp;"'!"&amp;"$F$55"),"")</f>
        <v>0</v>
      </c>
      <c r="I49" s="447">
        <f t="shared" ref="I49:I55" ca="1" si="572">$B49</f>
        <v>54</v>
      </c>
      <c r="J49" s="448" t="str">
        <f t="shared" ref="J49:J55" ca="1" si="573">$C49</f>
        <v>Germany</v>
      </c>
      <c r="K49" s="449">
        <f t="shared" ref="K49:K55" ca="1" si="574">$D49</f>
        <v>9</v>
      </c>
      <c r="L49" s="448" t="str">
        <f t="shared" ref="L49:L55" ca="1" si="575">$E49</f>
        <v>Denmark</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9</v>
      </c>
      <c r="Y49" s="448" t="str">
        <f t="shared" ref="Y49:Y55" ca="1" si="580">$E49</f>
        <v>Denmark</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9</v>
      </c>
      <c r="AL49" s="448" t="str">
        <f t="shared" ref="AL49:AL55" ca="1" si="585">$E49</f>
        <v>Denmark</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9</v>
      </c>
      <c r="AY49" s="448" t="str">
        <f t="shared" ref="AY49:AY55" ca="1" si="590">$E49</f>
        <v>Denmark</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9</v>
      </c>
      <c r="BL49" s="448" t="str">
        <f t="shared" ref="BL49:BL55" ca="1" si="595">$E49</f>
        <v>Denmark</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9</v>
      </c>
      <c r="BY49" s="448" t="str">
        <f t="shared" ref="BY49:BY55" ca="1" si="600">$E49</f>
        <v>Denmark</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9</v>
      </c>
      <c r="CL49" s="448" t="str">
        <f t="shared" ref="CL49:CL55" ca="1" si="605">$E49</f>
        <v>Denmark</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9</v>
      </c>
      <c r="CY49" s="448" t="str">
        <f t="shared" ref="CY49:CY55" ca="1" si="610">$E49</f>
        <v>Denmark</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9</v>
      </c>
      <c r="DL49" s="448" t="str">
        <f t="shared" ref="DL49:DL55" ca="1" si="615">$E49</f>
        <v>Denmark</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9</v>
      </c>
      <c r="DY49" s="448" t="str">
        <f t="shared" ref="DY49:DY55" ca="1" si="620">$E49</f>
        <v>Denmark</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9</v>
      </c>
      <c r="EL49" s="448" t="str">
        <f t="shared" ref="EL49:EL55" ca="1" si="625">$E49</f>
        <v>Denmark</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9</v>
      </c>
      <c r="EY49" s="448" t="str">
        <f t="shared" ref="EY49:EY55" ca="1" si="630">$E49</f>
        <v>Denmark</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9</v>
      </c>
      <c r="FL49" s="448" t="str">
        <f t="shared" ref="FL49:FL55" ca="1" si="635">$E49</f>
        <v>Denmark</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9</v>
      </c>
      <c r="FY49" s="448" t="str">
        <f t="shared" ref="FY49:FY55" ca="1" si="640">$E49</f>
        <v>Denmark</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9</v>
      </c>
      <c r="GL49" s="448" t="str">
        <f t="shared" ref="GL49:GL55" ca="1" si="645">$E49</f>
        <v>Denmark</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9</v>
      </c>
      <c r="GY49" s="448" t="str">
        <f t="shared" ref="GY49:GY55" ca="1" si="650">$E49</f>
        <v>Denmark</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9</v>
      </c>
      <c r="HL49" s="448" t="str">
        <f t="shared" ref="HL49:HL55" ca="1" si="655">$E49</f>
        <v>Denmark</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9</v>
      </c>
      <c r="HY49" s="448" t="str">
        <f t="shared" ref="HY49:HY55" ca="1" si="660">$E49</f>
        <v>Denmark</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9</v>
      </c>
      <c r="IL49" s="448" t="str">
        <f t="shared" ref="IL49:IL55" ca="1" si="665">$E49</f>
        <v>Denmark</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9</v>
      </c>
      <c r="IY49" s="448" t="str">
        <f t="shared" ref="IY49:IY55" ca="1" si="670">$E49</f>
        <v>Denmark</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9</v>
      </c>
      <c r="JL49" s="448" t="str">
        <f t="shared" ref="JL49:JL55" ca="1" si="675">$E49</f>
        <v>Denmark</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9</v>
      </c>
      <c r="JY49" s="448" t="str">
        <f t="shared" ref="JY49:JY55" ca="1" si="680">$E49</f>
        <v>Denmark</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9</v>
      </c>
      <c r="KL49" s="448" t="str">
        <f t="shared" ref="KL49:KL55" ca="1" si="685">$E49</f>
        <v>Denmark</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9</v>
      </c>
      <c r="KY49" s="448" t="str">
        <f t="shared" ref="KY49:KY55" ca="1" si="690">$E49</f>
        <v>Denmark</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9</v>
      </c>
      <c r="LL49" s="448" t="str">
        <f t="shared" ref="LL49:LL55" ca="1" si="695">$E49</f>
        <v>Denmark</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9</v>
      </c>
      <c r="LY49" s="448" t="str">
        <f t="shared" ref="LY49:LY55" ca="1" si="700">$E49</f>
        <v>Denmark</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1</v>
      </c>
      <c r="C50" s="448" t="str">
        <f ca="1">INDIRECT("'"&amp;References!$A$1&amp;"'!"&amp;"$H$54")</f>
        <v>Portugal</v>
      </c>
      <c r="D50" s="449">
        <f ca="1">IF(E50="","",INDEX(Groups!$C$7:$C$35,MATCH(E50,Groups!$D$7:$D$35,0)))</f>
        <v>18</v>
      </c>
      <c r="E50" s="448" t="str">
        <f ca="1">INDIRECT("'"&amp;References!$A$1&amp;"'!"&amp;"$I$54")</f>
        <v>Italy</v>
      </c>
      <c r="F50" s="450">
        <f ca="1">IF(AND(INDIRECT("'"&amp;References!$A$1&amp;"'!"&amp;"$H$55")&lt;&gt;"",INDIRECT("'"&amp;References!$A$1&amp;"'!"&amp;"$I$55")&lt;&gt;""),INDIRECT("'"&amp;References!$A$1&amp;"'!"&amp;"$H$55"),"")</f>
        <v>2</v>
      </c>
      <c r="G50" s="451">
        <f ca="1">IF(AND(INDIRECT("'"&amp;References!$A$1&amp;"'!"&amp;"$H$55")&lt;&gt;"",INDIRECT("'"&amp;References!$A$1&amp;"'!"&amp;"$I$55")&lt;&gt;""),INDIRECT("'"&amp;References!$A$1&amp;"'!"&amp;"$I$55"),"")</f>
        <v>1</v>
      </c>
      <c r="I50" s="447">
        <f t="shared" ca="1" si="572"/>
        <v>1</v>
      </c>
      <c r="J50" s="448" t="str">
        <f t="shared" ca="1" si="573"/>
        <v>Portugal</v>
      </c>
      <c r="K50" s="449">
        <f t="shared" ca="1" si="574"/>
        <v>18</v>
      </c>
      <c r="L50" s="448" t="str">
        <f t="shared" ca="1" si="575"/>
        <v>Italy</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1</v>
      </c>
      <c r="W50" s="448" t="str">
        <f t="shared" ca="1" si="578"/>
        <v>Portugal</v>
      </c>
      <c r="X50" s="449">
        <f t="shared" ca="1" si="579"/>
        <v>18</v>
      </c>
      <c r="Y50" s="448" t="str">
        <f t="shared" ca="1" si="580"/>
        <v>Italy</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1</v>
      </c>
      <c r="AJ50" s="448" t="str">
        <f t="shared" ca="1" si="583"/>
        <v>Portugal</v>
      </c>
      <c r="AK50" s="449">
        <f t="shared" ca="1" si="584"/>
        <v>18</v>
      </c>
      <c r="AL50" s="448" t="str">
        <f t="shared" ca="1" si="585"/>
        <v>Italy</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1</v>
      </c>
      <c r="AW50" s="448" t="str">
        <f t="shared" ca="1" si="588"/>
        <v>Portugal</v>
      </c>
      <c r="AX50" s="449">
        <f t="shared" ca="1" si="589"/>
        <v>18</v>
      </c>
      <c r="AY50" s="448" t="str">
        <f t="shared" ca="1" si="590"/>
        <v>Italy</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1</v>
      </c>
      <c r="BJ50" s="448" t="str">
        <f t="shared" ca="1" si="593"/>
        <v>Portugal</v>
      </c>
      <c r="BK50" s="449">
        <f t="shared" ca="1" si="594"/>
        <v>18</v>
      </c>
      <c r="BL50" s="448" t="str">
        <f t="shared" ca="1" si="595"/>
        <v>Italy</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1</v>
      </c>
      <c r="BW50" s="448" t="str">
        <f t="shared" ca="1" si="598"/>
        <v>Portugal</v>
      </c>
      <c r="BX50" s="449">
        <f t="shared" ca="1" si="599"/>
        <v>18</v>
      </c>
      <c r="BY50" s="448" t="str">
        <f t="shared" ca="1" si="600"/>
        <v>Italy</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1</v>
      </c>
      <c r="CJ50" s="448" t="str">
        <f t="shared" ca="1" si="603"/>
        <v>Portugal</v>
      </c>
      <c r="CK50" s="449">
        <f t="shared" ca="1" si="604"/>
        <v>18</v>
      </c>
      <c r="CL50" s="448" t="str">
        <f t="shared" ca="1" si="605"/>
        <v>Italy</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1</v>
      </c>
      <c r="CW50" s="448" t="str">
        <f t="shared" ca="1" si="608"/>
        <v>Portugal</v>
      </c>
      <c r="CX50" s="449">
        <f t="shared" ca="1" si="609"/>
        <v>18</v>
      </c>
      <c r="CY50" s="448" t="str">
        <f t="shared" ca="1" si="610"/>
        <v>Italy</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1</v>
      </c>
      <c r="DJ50" s="448" t="str">
        <f t="shared" ca="1" si="613"/>
        <v>Portugal</v>
      </c>
      <c r="DK50" s="449">
        <f t="shared" ca="1" si="614"/>
        <v>18</v>
      </c>
      <c r="DL50" s="448" t="str">
        <f t="shared" ca="1" si="615"/>
        <v>Italy</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1</v>
      </c>
      <c r="DW50" s="448" t="str">
        <f t="shared" ca="1" si="618"/>
        <v>Portugal</v>
      </c>
      <c r="DX50" s="449">
        <f t="shared" ca="1" si="619"/>
        <v>18</v>
      </c>
      <c r="DY50" s="448" t="str">
        <f t="shared" ca="1" si="620"/>
        <v>Italy</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1</v>
      </c>
      <c r="EJ50" s="448" t="str">
        <f t="shared" ca="1" si="623"/>
        <v>Portugal</v>
      </c>
      <c r="EK50" s="449">
        <f t="shared" ca="1" si="624"/>
        <v>18</v>
      </c>
      <c r="EL50" s="448" t="str">
        <f t="shared" ca="1" si="625"/>
        <v>Italy</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1</v>
      </c>
      <c r="EW50" s="448" t="str">
        <f t="shared" ca="1" si="628"/>
        <v>Portugal</v>
      </c>
      <c r="EX50" s="449">
        <f t="shared" ca="1" si="629"/>
        <v>18</v>
      </c>
      <c r="EY50" s="448" t="str">
        <f t="shared" ca="1" si="630"/>
        <v>Italy</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1</v>
      </c>
      <c r="FJ50" s="448" t="str">
        <f t="shared" ca="1" si="633"/>
        <v>Portugal</v>
      </c>
      <c r="FK50" s="449">
        <f t="shared" ca="1" si="634"/>
        <v>18</v>
      </c>
      <c r="FL50" s="448" t="str">
        <f t="shared" ca="1" si="635"/>
        <v>Italy</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1</v>
      </c>
      <c r="FW50" s="448" t="str">
        <f t="shared" ca="1" si="638"/>
        <v>Portugal</v>
      </c>
      <c r="FX50" s="449">
        <f t="shared" ca="1" si="639"/>
        <v>18</v>
      </c>
      <c r="FY50" s="448" t="str">
        <f t="shared" ca="1" si="640"/>
        <v>Italy</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1</v>
      </c>
      <c r="GJ50" s="448" t="str">
        <f t="shared" ca="1" si="643"/>
        <v>Portugal</v>
      </c>
      <c r="GK50" s="449">
        <f t="shared" ca="1" si="644"/>
        <v>18</v>
      </c>
      <c r="GL50" s="448" t="str">
        <f t="shared" ca="1" si="645"/>
        <v>Italy</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1</v>
      </c>
      <c r="GW50" s="448" t="str">
        <f t="shared" ca="1" si="648"/>
        <v>Portugal</v>
      </c>
      <c r="GX50" s="449">
        <f t="shared" ca="1" si="649"/>
        <v>18</v>
      </c>
      <c r="GY50" s="448" t="str">
        <f t="shared" ca="1" si="650"/>
        <v>Italy</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1</v>
      </c>
      <c r="HJ50" s="448" t="str">
        <f t="shared" ca="1" si="653"/>
        <v>Portugal</v>
      </c>
      <c r="HK50" s="449">
        <f t="shared" ca="1" si="654"/>
        <v>18</v>
      </c>
      <c r="HL50" s="448" t="str">
        <f t="shared" ca="1" si="655"/>
        <v>Italy</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1</v>
      </c>
      <c r="HW50" s="448" t="str">
        <f t="shared" ca="1" si="658"/>
        <v>Portugal</v>
      </c>
      <c r="HX50" s="449">
        <f t="shared" ca="1" si="659"/>
        <v>18</v>
      </c>
      <c r="HY50" s="448" t="str">
        <f t="shared" ca="1" si="660"/>
        <v>Italy</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1</v>
      </c>
      <c r="IJ50" s="448" t="str">
        <f t="shared" ca="1" si="663"/>
        <v>Portugal</v>
      </c>
      <c r="IK50" s="449">
        <f t="shared" ca="1" si="664"/>
        <v>18</v>
      </c>
      <c r="IL50" s="448" t="str">
        <f t="shared" ca="1" si="665"/>
        <v>Italy</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1</v>
      </c>
      <c r="IW50" s="448" t="str">
        <f t="shared" ca="1" si="668"/>
        <v>Portugal</v>
      </c>
      <c r="IX50" s="449">
        <f t="shared" ca="1" si="669"/>
        <v>18</v>
      </c>
      <c r="IY50" s="448" t="str">
        <f t="shared" ca="1" si="670"/>
        <v>Italy</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1</v>
      </c>
      <c r="JJ50" s="448" t="str">
        <f t="shared" ca="1" si="673"/>
        <v>Portugal</v>
      </c>
      <c r="JK50" s="449">
        <f t="shared" ca="1" si="674"/>
        <v>18</v>
      </c>
      <c r="JL50" s="448" t="str">
        <f t="shared" ca="1" si="675"/>
        <v>Italy</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1</v>
      </c>
      <c r="JW50" s="448" t="str">
        <f t="shared" ca="1" si="678"/>
        <v>Portugal</v>
      </c>
      <c r="JX50" s="449">
        <f t="shared" ca="1" si="679"/>
        <v>18</v>
      </c>
      <c r="JY50" s="448" t="str">
        <f t="shared" ca="1" si="680"/>
        <v>Italy</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1</v>
      </c>
      <c r="KJ50" s="448" t="str">
        <f t="shared" ca="1" si="683"/>
        <v>Portugal</v>
      </c>
      <c r="KK50" s="449">
        <f t="shared" ca="1" si="684"/>
        <v>18</v>
      </c>
      <c r="KL50" s="448" t="str">
        <f t="shared" ca="1" si="685"/>
        <v>Italy</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1</v>
      </c>
      <c r="KW50" s="448" t="str">
        <f t="shared" ca="1" si="688"/>
        <v>Portugal</v>
      </c>
      <c r="KX50" s="449">
        <f t="shared" ca="1" si="689"/>
        <v>18</v>
      </c>
      <c r="KY50" s="448" t="str">
        <f t="shared" ca="1" si="690"/>
        <v>Italy</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1</v>
      </c>
      <c r="LJ50" s="448" t="str">
        <f t="shared" ca="1" si="693"/>
        <v>Portugal</v>
      </c>
      <c r="LK50" s="449">
        <f t="shared" ca="1" si="694"/>
        <v>18</v>
      </c>
      <c r="LL50" s="448" t="str">
        <f t="shared" ca="1" si="695"/>
        <v>Italy</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1</v>
      </c>
      <c r="LW50" s="448" t="str">
        <f t="shared" ca="1" si="698"/>
        <v>Portugal</v>
      </c>
      <c r="LX50" s="449">
        <f t="shared" ca="1" si="699"/>
        <v>18</v>
      </c>
      <c r="LY50" s="448" t="str">
        <f t="shared" ca="1" si="700"/>
        <v>Italy</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12</v>
      </c>
      <c r="C51" s="448" t="str">
        <f ca="1">INDIRECT("'"&amp;References!$A$1&amp;"'!"&amp;"$K$54")</f>
        <v>Netherlands</v>
      </c>
      <c r="D51" s="449">
        <f ca="1">IF(E51="","",INDEX(Groups!$C$7:$C$35,MATCH(E51,Groups!$D$7:$D$35,0)))</f>
        <v>21</v>
      </c>
      <c r="E51" s="448" t="str">
        <f ca="1">INDIRECT("'"&amp;References!$A$1&amp;"'!"&amp;"$L$54")</f>
        <v>Ukraine</v>
      </c>
      <c r="F51" s="450">
        <f ca="1">IF(AND(INDIRECT("'"&amp;References!$A$1&amp;"'!"&amp;"$K$55")&lt;&gt;"",INDIRECT("'"&amp;References!$A$1&amp;"'!"&amp;"$L$55")&lt;&gt;""),INDIRECT("'"&amp;References!$A$1&amp;"'!"&amp;"$K$55"),"")</f>
        <v>3</v>
      </c>
      <c r="G51" s="451">
        <f ca="1">IF(AND(INDIRECT("'"&amp;References!$A$1&amp;"'!"&amp;"$K$55")&lt;&gt;"",INDIRECT("'"&amp;References!$A$1&amp;"'!"&amp;"$L$55")&lt;&gt;""),INDIRECT("'"&amp;References!$A$1&amp;"'!"&amp;"$L$55"),"")</f>
        <v>1</v>
      </c>
      <c r="I51" s="447">
        <f t="shared" ca="1" si="572"/>
        <v>12</v>
      </c>
      <c r="J51" s="448" t="str">
        <f t="shared" ca="1" si="573"/>
        <v>Netherlands</v>
      </c>
      <c r="K51" s="449">
        <f t="shared" ca="1" si="574"/>
        <v>21</v>
      </c>
      <c r="L51" s="448" t="str">
        <f t="shared" ca="1" si="575"/>
        <v>Ukraine</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12</v>
      </c>
      <c r="W51" s="448" t="str">
        <f t="shared" ca="1" si="578"/>
        <v>Netherlands</v>
      </c>
      <c r="X51" s="449">
        <f t="shared" ca="1" si="579"/>
        <v>21</v>
      </c>
      <c r="Y51" s="448" t="str">
        <f t="shared" ca="1" si="580"/>
        <v>Ukraine</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12</v>
      </c>
      <c r="AJ51" s="448" t="str">
        <f t="shared" ca="1" si="583"/>
        <v>Netherlands</v>
      </c>
      <c r="AK51" s="449">
        <f t="shared" ca="1" si="584"/>
        <v>21</v>
      </c>
      <c r="AL51" s="448" t="str">
        <f t="shared" ca="1" si="585"/>
        <v>Ukraine</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12</v>
      </c>
      <c r="AW51" s="448" t="str">
        <f t="shared" ca="1" si="588"/>
        <v>Netherlands</v>
      </c>
      <c r="AX51" s="449">
        <f t="shared" ca="1" si="589"/>
        <v>21</v>
      </c>
      <c r="AY51" s="448" t="str">
        <f t="shared" ca="1" si="590"/>
        <v>Ukraine</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12</v>
      </c>
      <c r="BJ51" s="448" t="str">
        <f t="shared" ca="1" si="593"/>
        <v>Netherlands</v>
      </c>
      <c r="BK51" s="449">
        <f t="shared" ca="1" si="594"/>
        <v>21</v>
      </c>
      <c r="BL51" s="448" t="str">
        <f t="shared" ca="1" si="595"/>
        <v>Ukraine</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12</v>
      </c>
      <c r="BW51" s="448" t="str">
        <f t="shared" ca="1" si="598"/>
        <v>Netherlands</v>
      </c>
      <c r="BX51" s="449">
        <f t="shared" ca="1" si="599"/>
        <v>21</v>
      </c>
      <c r="BY51" s="448" t="str">
        <f t="shared" ca="1" si="600"/>
        <v>Ukraine</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12</v>
      </c>
      <c r="CJ51" s="448" t="str">
        <f t="shared" ca="1" si="603"/>
        <v>Netherlands</v>
      </c>
      <c r="CK51" s="449">
        <f t="shared" ca="1" si="604"/>
        <v>21</v>
      </c>
      <c r="CL51" s="448" t="str">
        <f t="shared" ca="1" si="605"/>
        <v>Ukraine</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12</v>
      </c>
      <c r="CW51" s="448" t="str">
        <f t="shared" ca="1" si="608"/>
        <v>Netherlands</v>
      </c>
      <c r="CX51" s="449">
        <f t="shared" ca="1" si="609"/>
        <v>21</v>
      </c>
      <c r="CY51" s="448" t="str">
        <f t="shared" ca="1" si="610"/>
        <v>Ukraine</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12</v>
      </c>
      <c r="DJ51" s="448" t="str">
        <f t="shared" ca="1" si="613"/>
        <v>Netherlands</v>
      </c>
      <c r="DK51" s="449">
        <f t="shared" ca="1" si="614"/>
        <v>21</v>
      </c>
      <c r="DL51" s="448" t="str">
        <f t="shared" ca="1" si="615"/>
        <v>Ukraine</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12</v>
      </c>
      <c r="DW51" s="448" t="str">
        <f t="shared" ca="1" si="618"/>
        <v>Netherlands</v>
      </c>
      <c r="DX51" s="449">
        <f t="shared" ca="1" si="619"/>
        <v>21</v>
      </c>
      <c r="DY51" s="448" t="str">
        <f t="shared" ca="1" si="620"/>
        <v>Ukraine</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12</v>
      </c>
      <c r="EJ51" s="448" t="str">
        <f t="shared" ca="1" si="623"/>
        <v>Netherlands</v>
      </c>
      <c r="EK51" s="449">
        <f t="shared" ca="1" si="624"/>
        <v>21</v>
      </c>
      <c r="EL51" s="448" t="str">
        <f t="shared" ca="1" si="625"/>
        <v>Ukraine</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12</v>
      </c>
      <c r="EW51" s="448" t="str">
        <f t="shared" ca="1" si="628"/>
        <v>Netherlands</v>
      </c>
      <c r="EX51" s="449">
        <f t="shared" ca="1" si="629"/>
        <v>21</v>
      </c>
      <c r="EY51" s="448" t="str">
        <f t="shared" ca="1" si="630"/>
        <v>Ukraine</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12</v>
      </c>
      <c r="FJ51" s="448" t="str">
        <f t="shared" ca="1" si="633"/>
        <v>Netherlands</v>
      </c>
      <c r="FK51" s="449">
        <f t="shared" ca="1" si="634"/>
        <v>21</v>
      </c>
      <c r="FL51" s="448" t="str">
        <f t="shared" ca="1" si="635"/>
        <v>Ukraine</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12</v>
      </c>
      <c r="FW51" s="448" t="str">
        <f t="shared" ca="1" si="638"/>
        <v>Netherlands</v>
      </c>
      <c r="FX51" s="449">
        <f t="shared" ca="1" si="639"/>
        <v>21</v>
      </c>
      <c r="FY51" s="448" t="str">
        <f t="shared" ca="1" si="640"/>
        <v>Ukraine</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12</v>
      </c>
      <c r="GJ51" s="448" t="str">
        <f t="shared" ca="1" si="643"/>
        <v>Netherlands</v>
      </c>
      <c r="GK51" s="449">
        <f t="shared" ca="1" si="644"/>
        <v>21</v>
      </c>
      <c r="GL51" s="448" t="str">
        <f t="shared" ca="1" si="645"/>
        <v>Ukraine</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12</v>
      </c>
      <c r="GW51" s="448" t="str">
        <f t="shared" ca="1" si="648"/>
        <v>Netherlands</v>
      </c>
      <c r="GX51" s="449">
        <f t="shared" ca="1" si="649"/>
        <v>21</v>
      </c>
      <c r="GY51" s="448" t="str">
        <f t="shared" ca="1" si="650"/>
        <v>Ukraine</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12</v>
      </c>
      <c r="HJ51" s="448" t="str">
        <f t="shared" ca="1" si="653"/>
        <v>Netherlands</v>
      </c>
      <c r="HK51" s="449">
        <f t="shared" ca="1" si="654"/>
        <v>21</v>
      </c>
      <c r="HL51" s="448" t="str">
        <f t="shared" ca="1" si="655"/>
        <v>Ukraine</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12</v>
      </c>
      <c r="HW51" s="448" t="str">
        <f t="shared" ca="1" si="658"/>
        <v>Netherlands</v>
      </c>
      <c r="HX51" s="449">
        <f t="shared" ca="1" si="659"/>
        <v>21</v>
      </c>
      <c r="HY51" s="448" t="str">
        <f t="shared" ca="1" si="660"/>
        <v>Ukraine</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12</v>
      </c>
      <c r="IJ51" s="448" t="str">
        <f t="shared" ca="1" si="663"/>
        <v>Netherlands</v>
      </c>
      <c r="IK51" s="449">
        <f t="shared" ca="1" si="664"/>
        <v>21</v>
      </c>
      <c r="IL51" s="448" t="str">
        <f t="shared" ca="1" si="665"/>
        <v>Ukraine</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12</v>
      </c>
      <c r="IW51" s="448" t="str">
        <f t="shared" ca="1" si="668"/>
        <v>Netherlands</v>
      </c>
      <c r="IX51" s="449">
        <f t="shared" ca="1" si="669"/>
        <v>21</v>
      </c>
      <c r="IY51" s="448" t="str">
        <f t="shared" ca="1" si="670"/>
        <v>Ukraine</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12</v>
      </c>
      <c r="JJ51" s="448" t="str">
        <f t="shared" ca="1" si="673"/>
        <v>Netherlands</v>
      </c>
      <c r="JK51" s="449">
        <f t="shared" ca="1" si="674"/>
        <v>21</v>
      </c>
      <c r="JL51" s="448" t="str">
        <f t="shared" ca="1" si="675"/>
        <v>Ukraine</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12</v>
      </c>
      <c r="JW51" s="448" t="str">
        <f t="shared" ca="1" si="678"/>
        <v>Netherlands</v>
      </c>
      <c r="JX51" s="449">
        <f t="shared" ca="1" si="679"/>
        <v>21</v>
      </c>
      <c r="JY51" s="448" t="str">
        <f t="shared" ca="1" si="680"/>
        <v>Ukraine</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12</v>
      </c>
      <c r="KJ51" s="448" t="str">
        <f t="shared" ca="1" si="683"/>
        <v>Netherlands</v>
      </c>
      <c r="KK51" s="449">
        <f t="shared" ca="1" si="684"/>
        <v>21</v>
      </c>
      <c r="KL51" s="448" t="str">
        <f t="shared" ca="1" si="685"/>
        <v>Ukraine</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12</v>
      </c>
      <c r="KW51" s="448" t="str">
        <f t="shared" ca="1" si="688"/>
        <v>Netherlands</v>
      </c>
      <c r="KX51" s="449">
        <f t="shared" ca="1" si="689"/>
        <v>21</v>
      </c>
      <c r="KY51" s="448" t="str">
        <f t="shared" ca="1" si="690"/>
        <v>Ukraine</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12</v>
      </c>
      <c r="LJ51" s="448" t="str">
        <f t="shared" ca="1" si="693"/>
        <v>Netherlands</v>
      </c>
      <c r="LK51" s="449">
        <f t="shared" ca="1" si="694"/>
        <v>21</v>
      </c>
      <c r="LL51" s="448" t="str">
        <f t="shared" ca="1" si="695"/>
        <v>Ukraine</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12</v>
      </c>
      <c r="LW51" s="448" t="str">
        <f t="shared" ca="1" si="698"/>
        <v>Netherlands</v>
      </c>
      <c r="LX51" s="449">
        <f t="shared" ca="1" si="699"/>
        <v>21</v>
      </c>
      <c r="LY51" s="448" t="str">
        <f t="shared" ca="1" si="700"/>
        <v>Ukraine</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4</v>
      </c>
      <c r="C52" s="448" t="str">
        <f ca="1">INDIRECT("'"&amp;References!$A$1&amp;"'!"&amp;"$N$54")</f>
        <v>Belgium</v>
      </c>
      <c r="D52" s="449">
        <f ca="1">IF(E52="","",INDEX(Groups!$C$7:$C$35,MATCH(E52,Groups!$D$7:$D$35,0)))</f>
        <v>13</v>
      </c>
      <c r="E52" s="448" t="str">
        <f ca="1">INDIRECT("'"&amp;References!$A$1&amp;"'!"&amp;"$O$54")</f>
        <v>Scotland</v>
      </c>
      <c r="F52" s="450">
        <f ca="1">IF(AND(INDIRECT("'"&amp;References!$A$1&amp;"'!"&amp;"$N$55")&lt;&gt;"",INDIRECT("'"&amp;References!$A$1&amp;"'!"&amp;"$O$55")&lt;&gt;""),INDIRECT("'"&amp;References!$A$1&amp;"'!"&amp;"$N$55"),"")</f>
        <v>2</v>
      </c>
      <c r="G52" s="451">
        <f ca="1">IF(AND(INDIRECT("'"&amp;References!$A$1&amp;"'!"&amp;"$N$55")&lt;&gt;"",INDIRECT("'"&amp;References!$A$1&amp;"'!"&amp;"$O$55")&lt;&gt;""),INDIRECT("'"&amp;References!$A$1&amp;"'!"&amp;"$O$55"),"")</f>
        <v>1</v>
      </c>
      <c r="I52" s="447">
        <f t="shared" ca="1" si="572"/>
        <v>4</v>
      </c>
      <c r="J52" s="448" t="str">
        <f t="shared" ca="1" si="573"/>
        <v>Belgium</v>
      </c>
      <c r="K52" s="449">
        <f t="shared" ca="1" si="574"/>
        <v>13</v>
      </c>
      <c r="L52" s="448" t="str">
        <f t="shared" ca="1" si="575"/>
        <v>Scotland</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4</v>
      </c>
      <c r="W52" s="448" t="str">
        <f t="shared" ca="1" si="578"/>
        <v>Belgium</v>
      </c>
      <c r="X52" s="449">
        <f t="shared" ca="1" si="579"/>
        <v>13</v>
      </c>
      <c r="Y52" s="448" t="str">
        <f t="shared" ca="1" si="580"/>
        <v>Scotland</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4</v>
      </c>
      <c r="AJ52" s="448" t="str">
        <f t="shared" ca="1" si="583"/>
        <v>Belgium</v>
      </c>
      <c r="AK52" s="449">
        <f t="shared" ca="1" si="584"/>
        <v>13</v>
      </c>
      <c r="AL52" s="448" t="str">
        <f t="shared" ca="1" si="585"/>
        <v>Scotland</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4</v>
      </c>
      <c r="AW52" s="448" t="str">
        <f t="shared" ca="1" si="588"/>
        <v>Belgium</v>
      </c>
      <c r="AX52" s="449">
        <f t="shared" ca="1" si="589"/>
        <v>13</v>
      </c>
      <c r="AY52" s="448" t="str">
        <f t="shared" ca="1" si="590"/>
        <v>Scotland</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4</v>
      </c>
      <c r="BJ52" s="448" t="str">
        <f t="shared" ca="1" si="593"/>
        <v>Belgium</v>
      </c>
      <c r="BK52" s="449">
        <f t="shared" ca="1" si="594"/>
        <v>13</v>
      </c>
      <c r="BL52" s="448" t="str">
        <f t="shared" ca="1" si="595"/>
        <v>Scotland</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4</v>
      </c>
      <c r="BW52" s="448" t="str">
        <f t="shared" ca="1" si="598"/>
        <v>Belgium</v>
      </c>
      <c r="BX52" s="449">
        <f t="shared" ca="1" si="599"/>
        <v>13</v>
      </c>
      <c r="BY52" s="448" t="str">
        <f t="shared" ca="1" si="600"/>
        <v>Scotland</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4</v>
      </c>
      <c r="CJ52" s="448" t="str">
        <f t="shared" ca="1" si="603"/>
        <v>Belgium</v>
      </c>
      <c r="CK52" s="449">
        <f t="shared" ca="1" si="604"/>
        <v>13</v>
      </c>
      <c r="CL52" s="448" t="str">
        <f t="shared" ca="1" si="605"/>
        <v>Scotland</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4</v>
      </c>
      <c r="CW52" s="448" t="str">
        <f t="shared" ca="1" si="608"/>
        <v>Belgium</v>
      </c>
      <c r="CX52" s="449">
        <f t="shared" ca="1" si="609"/>
        <v>13</v>
      </c>
      <c r="CY52" s="448" t="str">
        <f t="shared" ca="1" si="610"/>
        <v>Scotland</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4</v>
      </c>
      <c r="DJ52" s="448" t="str">
        <f t="shared" ca="1" si="613"/>
        <v>Belgium</v>
      </c>
      <c r="DK52" s="449">
        <f t="shared" ca="1" si="614"/>
        <v>13</v>
      </c>
      <c r="DL52" s="448" t="str">
        <f t="shared" ca="1" si="615"/>
        <v>Scotland</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4</v>
      </c>
      <c r="DW52" s="448" t="str">
        <f t="shared" ca="1" si="618"/>
        <v>Belgium</v>
      </c>
      <c r="DX52" s="449">
        <f t="shared" ca="1" si="619"/>
        <v>13</v>
      </c>
      <c r="DY52" s="448" t="str">
        <f t="shared" ca="1" si="620"/>
        <v>Scotland</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4</v>
      </c>
      <c r="EJ52" s="448" t="str">
        <f t="shared" ca="1" si="623"/>
        <v>Belgium</v>
      </c>
      <c r="EK52" s="449">
        <f t="shared" ca="1" si="624"/>
        <v>13</v>
      </c>
      <c r="EL52" s="448" t="str">
        <f t="shared" ca="1" si="625"/>
        <v>Scotland</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4</v>
      </c>
      <c r="EW52" s="448" t="str">
        <f t="shared" ca="1" si="628"/>
        <v>Belgium</v>
      </c>
      <c r="EX52" s="449">
        <f t="shared" ca="1" si="629"/>
        <v>13</v>
      </c>
      <c r="EY52" s="448" t="str">
        <f t="shared" ca="1" si="630"/>
        <v>Scotland</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4</v>
      </c>
      <c r="FJ52" s="448" t="str">
        <f t="shared" ca="1" si="633"/>
        <v>Belgium</v>
      </c>
      <c r="FK52" s="449">
        <f t="shared" ca="1" si="634"/>
        <v>13</v>
      </c>
      <c r="FL52" s="448" t="str">
        <f t="shared" ca="1" si="635"/>
        <v>Scotland</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4</v>
      </c>
      <c r="FW52" s="448" t="str">
        <f t="shared" ca="1" si="638"/>
        <v>Belgium</v>
      </c>
      <c r="FX52" s="449">
        <f t="shared" ca="1" si="639"/>
        <v>13</v>
      </c>
      <c r="FY52" s="448" t="str">
        <f t="shared" ca="1" si="640"/>
        <v>Scotland</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4</v>
      </c>
      <c r="GJ52" s="448" t="str">
        <f t="shared" ca="1" si="643"/>
        <v>Belgium</v>
      </c>
      <c r="GK52" s="449">
        <f t="shared" ca="1" si="644"/>
        <v>13</v>
      </c>
      <c r="GL52" s="448" t="str">
        <f t="shared" ca="1" si="645"/>
        <v>Scotland</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4</v>
      </c>
      <c r="GW52" s="448" t="str">
        <f t="shared" ca="1" si="648"/>
        <v>Belgium</v>
      </c>
      <c r="GX52" s="449">
        <f t="shared" ca="1" si="649"/>
        <v>13</v>
      </c>
      <c r="GY52" s="448" t="str">
        <f t="shared" ca="1" si="650"/>
        <v>Scotland</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4</v>
      </c>
      <c r="HJ52" s="448" t="str">
        <f t="shared" ca="1" si="653"/>
        <v>Belgium</v>
      </c>
      <c r="HK52" s="449">
        <f t="shared" ca="1" si="654"/>
        <v>13</v>
      </c>
      <c r="HL52" s="448" t="str">
        <f t="shared" ca="1" si="655"/>
        <v>Scotland</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4</v>
      </c>
      <c r="HW52" s="448" t="str">
        <f t="shared" ca="1" si="658"/>
        <v>Belgium</v>
      </c>
      <c r="HX52" s="449">
        <f t="shared" ca="1" si="659"/>
        <v>13</v>
      </c>
      <c r="HY52" s="448" t="str">
        <f t="shared" ca="1" si="660"/>
        <v>Scotland</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4</v>
      </c>
      <c r="IJ52" s="448" t="str">
        <f t="shared" ca="1" si="663"/>
        <v>Belgium</v>
      </c>
      <c r="IK52" s="449">
        <f t="shared" ca="1" si="664"/>
        <v>13</v>
      </c>
      <c r="IL52" s="448" t="str">
        <f t="shared" ca="1" si="665"/>
        <v>Scotland</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4</v>
      </c>
      <c r="IW52" s="448" t="str">
        <f t="shared" ca="1" si="668"/>
        <v>Belgium</v>
      </c>
      <c r="IX52" s="449">
        <f t="shared" ca="1" si="669"/>
        <v>13</v>
      </c>
      <c r="IY52" s="448" t="str">
        <f t="shared" ca="1" si="670"/>
        <v>Scotland</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4</v>
      </c>
      <c r="JJ52" s="448" t="str">
        <f t="shared" ca="1" si="673"/>
        <v>Belgium</v>
      </c>
      <c r="JK52" s="449">
        <f t="shared" ca="1" si="674"/>
        <v>13</v>
      </c>
      <c r="JL52" s="448" t="str">
        <f t="shared" ca="1" si="675"/>
        <v>Scotland</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4</v>
      </c>
      <c r="JW52" s="448" t="str">
        <f t="shared" ca="1" si="678"/>
        <v>Belgium</v>
      </c>
      <c r="JX52" s="449">
        <f t="shared" ca="1" si="679"/>
        <v>13</v>
      </c>
      <c r="JY52" s="448" t="str">
        <f t="shared" ca="1" si="680"/>
        <v>Scotland</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4</v>
      </c>
      <c r="KJ52" s="448" t="str">
        <f t="shared" ca="1" si="683"/>
        <v>Belgium</v>
      </c>
      <c r="KK52" s="449">
        <f t="shared" ca="1" si="684"/>
        <v>13</v>
      </c>
      <c r="KL52" s="448" t="str">
        <f t="shared" ca="1" si="685"/>
        <v>Scotland</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4</v>
      </c>
      <c r="KW52" s="448" t="str">
        <f t="shared" ca="1" si="688"/>
        <v>Belgium</v>
      </c>
      <c r="KX52" s="449">
        <f t="shared" ca="1" si="689"/>
        <v>13</v>
      </c>
      <c r="KY52" s="448" t="str">
        <f t="shared" ca="1" si="690"/>
        <v>Scotland</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4</v>
      </c>
      <c r="LJ52" s="448" t="str">
        <f t="shared" ca="1" si="693"/>
        <v>Belgium</v>
      </c>
      <c r="LK52" s="449">
        <f t="shared" ca="1" si="694"/>
        <v>13</v>
      </c>
      <c r="LL52" s="448" t="str">
        <f t="shared" ca="1" si="695"/>
        <v>Scotland</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4</v>
      </c>
      <c r="LW52" s="448" t="str">
        <f t="shared" ca="1" si="698"/>
        <v>Belgium</v>
      </c>
      <c r="LX52" s="449">
        <f t="shared" ca="1" si="699"/>
        <v>13</v>
      </c>
      <c r="LY52" s="448" t="str">
        <f t="shared" ca="1" si="700"/>
        <v>Scotland</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2</v>
      </c>
      <c r="C53" s="448" t="str">
        <f ca="1">INDIRECT("'"&amp;References!$A$1&amp;"'!"&amp;"$Q$54")</f>
        <v>France</v>
      </c>
      <c r="D53" s="449">
        <f ca="1">IF(E53="","",INDEX(Groups!$C$7:$C$35,MATCH(E53,Groups!$D$7:$D$35,0)))</f>
        <v>17</v>
      </c>
      <c r="E53" s="448" t="str">
        <f ca="1">INDIRECT("'"&amp;References!$A$1&amp;"'!"&amp;"$R$54")</f>
        <v>Czechia</v>
      </c>
      <c r="F53" s="450">
        <f ca="1">IF(AND(INDIRECT("'"&amp;References!$A$1&amp;"'!"&amp;"$Q$55")&lt;&gt;"",INDIRECT("'"&amp;References!$A$1&amp;"'!"&amp;"$R$55")&lt;&gt;""),INDIRECT("'"&amp;References!$A$1&amp;"'!"&amp;"$Q$55"),"")</f>
        <v>4</v>
      </c>
      <c r="G53" s="451">
        <f ca="1">IF(AND(INDIRECT("'"&amp;References!$A$1&amp;"'!"&amp;"$Q$55")&lt;&gt;"",INDIRECT("'"&amp;References!$A$1&amp;"'!"&amp;"$R$55")&lt;&gt;""),INDIRECT("'"&amp;References!$A$1&amp;"'!"&amp;"$R$55"),"")</f>
        <v>0</v>
      </c>
      <c r="I53" s="447">
        <f t="shared" ca="1" si="572"/>
        <v>2</v>
      </c>
      <c r="J53" s="448" t="str">
        <f t="shared" ca="1" si="573"/>
        <v>France</v>
      </c>
      <c r="K53" s="449">
        <f t="shared" ca="1" si="574"/>
        <v>17</v>
      </c>
      <c r="L53" s="448" t="str">
        <f t="shared" ca="1" si="575"/>
        <v>Czechia</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2</v>
      </c>
      <c r="W53" s="448" t="str">
        <f t="shared" ca="1" si="578"/>
        <v>France</v>
      </c>
      <c r="X53" s="449">
        <f t="shared" ca="1" si="579"/>
        <v>17</v>
      </c>
      <c r="Y53" s="448" t="str">
        <f t="shared" ca="1" si="580"/>
        <v>Czechia</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2</v>
      </c>
      <c r="AJ53" s="448" t="str">
        <f t="shared" ca="1" si="583"/>
        <v>France</v>
      </c>
      <c r="AK53" s="449">
        <f t="shared" ca="1" si="584"/>
        <v>17</v>
      </c>
      <c r="AL53" s="448" t="str">
        <f t="shared" ca="1" si="585"/>
        <v>Czechia</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2</v>
      </c>
      <c r="AW53" s="448" t="str">
        <f t="shared" ca="1" si="588"/>
        <v>France</v>
      </c>
      <c r="AX53" s="449">
        <f t="shared" ca="1" si="589"/>
        <v>17</v>
      </c>
      <c r="AY53" s="448" t="str">
        <f t="shared" ca="1" si="590"/>
        <v>Czechia</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2</v>
      </c>
      <c r="BJ53" s="448" t="str">
        <f t="shared" ca="1" si="593"/>
        <v>France</v>
      </c>
      <c r="BK53" s="449">
        <f t="shared" ca="1" si="594"/>
        <v>17</v>
      </c>
      <c r="BL53" s="448" t="str">
        <f t="shared" ca="1" si="595"/>
        <v>Czechia</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2</v>
      </c>
      <c r="BW53" s="448" t="str">
        <f t="shared" ca="1" si="598"/>
        <v>France</v>
      </c>
      <c r="BX53" s="449">
        <f t="shared" ca="1" si="599"/>
        <v>17</v>
      </c>
      <c r="BY53" s="448" t="str">
        <f t="shared" ca="1" si="600"/>
        <v>Czechia</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2</v>
      </c>
      <c r="CJ53" s="448" t="str">
        <f t="shared" ca="1" si="603"/>
        <v>France</v>
      </c>
      <c r="CK53" s="449">
        <f t="shared" ca="1" si="604"/>
        <v>17</v>
      </c>
      <c r="CL53" s="448" t="str">
        <f t="shared" ca="1" si="605"/>
        <v>Czechia</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2</v>
      </c>
      <c r="CW53" s="448" t="str">
        <f t="shared" ca="1" si="608"/>
        <v>France</v>
      </c>
      <c r="CX53" s="449">
        <f t="shared" ca="1" si="609"/>
        <v>17</v>
      </c>
      <c r="CY53" s="448" t="str">
        <f t="shared" ca="1" si="610"/>
        <v>Czechia</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2</v>
      </c>
      <c r="DJ53" s="448" t="str">
        <f t="shared" ca="1" si="613"/>
        <v>France</v>
      </c>
      <c r="DK53" s="449">
        <f t="shared" ca="1" si="614"/>
        <v>17</v>
      </c>
      <c r="DL53" s="448" t="str">
        <f t="shared" ca="1" si="615"/>
        <v>Czechia</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2</v>
      </c>
      <c r="DW53" s="448" t="str">
        <f t="shared" ca="1" si="618"/>
        <v>France</v>
      </c>
      <c r="DX53" s="449">
        <f t="shared" ca="1" si="619"/>
        <v>17</v>
      </c>
      <c r="DY53" s="448" t="str">
        <f t="shared" ca="1" si="620"/>
        <v>Czechia</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2</v>
      </c>
      <c r="EJ53" s="448" t="str">
        <f t="shared" ca="1" si="623"/>
        <v>France</v>
      </c>
      <c r="EK53" s="449">
        <f t="shared" ca="1" si="624"/>
        <v>17</v>
      </c>
      <c r="EL53" s="448" t="str">
        <f t="shared" ca="1" si="625"/>
        <v>Czechia</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2</v>
      </c>
      <c r="EW53" s="448" t="str">
        <f t="shared" ca="1" si="628"/>
        <v>France</v>
      </c>
      <c r="EX53" s="449">
        <f t="shared" ca="1" si="629"/>
        <v>17</v>
      </c>
      <c r="EY53" s="448" t="str">
        <f t="shared" ca="1" si="630"/>
        <v>Czechia</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2</v>
      </c>
      <c r="FJ53" s="448" t="str">
        <f t="shared" ca="1" si="633"/>
        <v>France</v>
      </c>
      <c r="FK53" s="449">
        <f t="shared" ca="1" si="634"/>
        <v>17</v>
      </c>
      <c r="FL53" s="448" t="str">
        <f t="shared" ca="1" si="635"/>
        <v>Czechia</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2</v>
      </c>
      <c r="FW53" s="448" t="str">
        <f t="shared" ca="1" si="638"/>
        <v>France</v>
      </c>
      <c r="FX53" s="449">
        <f t="shared" ca="1" si="639"/>
        <v>17</v>
      </c>
      <c r="FY53" s="448" t="str">
        <f t="shared" ca="1" si="640"/>
        <v>Czechia</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2</v>
      </c>
      <c r="GJ53" s="448" t="str">
        <f t="shared" ca="1" si="643"/>
        <v>France</v>
      </c>
      <c r="GK53" s="449">
        <f t="shared" ca="1" si="644"/>
        <v>17</v>
      </c>
      <c r="GL53" s="448" t="str">
        <f t="shared" ca="1" si="645"/>
        <v>Czechia</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2</v>
      </c>
      <c r="GW53" s="448" t="str">
        <f t="shared" ca="1" si="648"/>
        <v>France</v>
      </c>
      <c r="GX53" s="449">
        <f t="shared" ca="1" si="649"/>
        <v>17</v>
      </c>
      <c r="GY53" s="448" t="str">
        <f t="shared" ca="1" si="650"/>
        <v>Czechia</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2</v>
      </c>
      <c r="HJ53" s="448" t="str">
        <f t="shared" ca="1" si="653"/>
        <v>France</v>
      </c>
      <c r="HK53" s="449">
        <f t="shared" ca="1" si="654"/>
        <v>17</v>
      </c>
      <c r="HL53" s="448" t="str">
        <f t="shared" ca="1" si="655"/>
        <v>Czechia</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2</v>
      </c>
      <c r="HW53" s="448" t="str">
        <f t="shared" ca="1" si="658"/>
        <v>France</v>
      </c>
      <c r="HX53" s="449">
        <f t="shared" ca="1" si="659"/>
        <v>17</v>
      </c>
      <c r="HY53" s="448" t="str">
        <f t="shared" ca="1" si="660"/>
        <v>Czechia</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2</v>
      </c>
      <c r="IJ53" s="448" t="str">
        <f t="shared" ca="1" si="663"/>
        <v>France</v>
      </c>
      <c r="IK53" s="449">
        <f t="shared" ca="1" si="664"/>
        <v>17</v>
      </c>
      <c r="IL53" s="448" t="str">
        <f t="shared" ca="1" si="665"/>
        <v>Czechia</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2</v>
      </c>
      <c r="IW53" s="448" t="str">
        <f t="shared" ca="1" si="668"/>
        <v>France</v>
      </c>
      <c r="IX53" s="449">
        <f t="shared" ca="1" si="669"/>
        <v>17</v>
      </c>
      <c r="IY53" s="448" t="str">
        <f t="shared" ca="1" si="670"/>
        <v>Czechia</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2</v>
      </c>
      <c r="JJ53" s="448" t="str">
        <f t="shared" ca="1" si="673"/>
        <v>France</v>
      </c>
      <c r="JK53" s="449">
        <f t="shared" ca="1" si="674"/>
        <v>17</v>
      </c>
      <c r="JL53" s="448" t="str">
        <f t="shared" ca="1" si="675"/>
        <v>Czechia</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2</v>
      </c>
      <c r="JW53" s="448" t="str">
        <f t="shared" ca="1" si="678"/>
        <v>France</v>
      </c>
      <c r="JX53" s="449">
        <f t="shared" ca="1" si="679"/>
        <v>17</v>
      </c>
      <c r="JY53" s="448" t="str">
        <f t="shared" ca="1" si="680"/>
        <v>Czechia</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2</v>
      </c>
      <c r="KJ53" s="448" t="str">
        <f t="shared" ca="1" si="683"/>
        <v>France</v>
      </c>
      <c r="KK53" s="449">
        <f t="shared" ca="1" si="684"/>
        <v>17</v>
      </c>
      <c r="KL53" s="448" t="str">
        <f t="shared" ca="1" si="685"/>
        <v>Czechia</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2</v>
      </c>
      <c r="KW53" s="448" t="str">
        <f t="shared" ca="1" si="688"/>
        <v>France</v>
      </c>
      <c r="KX53" s="449">
        <f t="shared" ca="1" si="689"/>
        <v>17</v>
      </c>
      <c r="KY53" s="448" t="str">
        <f t="shared" ca="1" si="690"/>
        <v>Czechia</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2</v>
      </c>
      <c r="LJ53" s="448" t="str">
        <f t="shared" ca="1" si="693"/>
        <v>France</v>
      </c>
      <c r="LK53" s="449">
        <f t="shared" ca="1" si="694"/>
        <v>17</v>
      </c>
      <c r="LL53" s="448" t="str">
        <f t="shared" ca="1" si="695"/>
        <v>Czechia</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2</v>
      </c>
      <c r="LW53" s="448" t="str">
        <f t="shared" ca="1" si="698"/>
        <v>France</v>
      </c>
      <c r="LX53" s="449">
        <f t="shared" ca="1" si="699"/>
        <v>17</v>
      </c>
      <c r="LY53" s="448" t="str">
        <f t="shared" ca="1" si="700"/>
        <v>Czechia</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8</v>
      </c>
      <c r="E54" s="448" t="str">
        <f ca="1">INDIRECT("'"&amp;References!$A$1&amp;"'!"&amp;"$U$54")</f>
        <v>Romania</v>
      </c>
      <c r="F54" s="450">
        <f ca="1">IF(AND(INDIRECT("'"&amp;References!$A$1&amp;"'!"&amp;"$T$55")&lt;&gt;"",INDIRECT("'"&amp;References!$A$1&amp;"'!"&amp;"$U$55")&lt;&gt;""),INDIRECT("'"&amp;References!$A$1&amp;"'!"&amp;"$T$55"),"")</f>
        <v>3</v>
      </c>
      <c r="G54" s="451">
        <f ca="1">IF(AND(INDIRECT("'"&amp;References!$A$1&amp;"'!"&amp;"$T$55")&lt;&gt;"",INDIRECT("'"&amp;References!$A$1&amp;"'!"&amp;"$U$55")&lt;&gt;""),INDIRECT("'"&amp;References!$A$1&amp;"'!"&amp;"$U$55"),"")</f>
        <v>0</v>
      </c>
      <c r="I54" s="447">
        <f t="shared" ca="1" si="572"/>
        <v>5</v>
      </c>
      <c r="J54" s="448" t="str">
        <f t="shared" ca="1" si="573"/>
        <v>England</v>
      </c>
      <c r="K54" s="449">
        <f t="shared" ca="1" si="574"/>
        <v>8</v>
      </c>
      <c r="L54" s="448" t="str">
        <f t="shared" ca="1" si="575"/>
        <v>Romania</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8</v>
      </c>
      <c r="Y54" s="448" t="str">
        <f t="shared" ca="1" si="580"/>
        <v>Romania</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8</v>
      </c>
      <c r="AL54" s="448" t="str">
        <f t="shared" ca="1" si="585"/>
        <v>Romania</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8</v>
      </c>
      <c r="AY54" s="448" t="str">
        <f t="shared" ca="1" si="590"/>
        <v>Romania</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8</v>
      </c>
      <c r="BL54" s="448" t="str">
        <f t="shared" ca="1" si="595"/>
        <v>Romania</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8</v>
      </c>
      <c r="BY54" s="448" t="str">
        <f t="shared" ca="1" si="600"/>
        <v>Romania</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8</v>
      </c>
      <c r="CL54" s="448" t="str">
        <f t="shared" ca="1" si="605"/>
        <v>Romania</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8</v>
      </c>
      <c r="CY54" s="448" t="str">
        <f t="shared" ca="1" si="610"/>
        <v>Romania</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8</v>
      </c>
      <c r="DL54" s="448" t="str">
        <f t="shared" ca="1" si="615"/>
        <v>Romania</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8</v>
      </c>
      <c r="DY54" s="448" t="str">
        <f t="shared" ca="1" si="620"/>
        <v>Romania</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8</v>
      </c>
      <c r="EL54" s="448" t="str">
        <f t="shared" ca="1" si="625"/>
        <v>Romania</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8</v>
      </c>
      <c r="EY54" s="448" t="str">
        <f t="shared" ca="1" si="630"/>
        <v>Romania</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8</v>
      </c>
      <c r="FL54" s="448" t="str">
        <f t="shared" ca="1" si="635"/>
        <v>Romania</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8</v>
      </c>
      <c r="FY54" s="448" t="str">
        <f t="shared" ca="1" si="640"/>
        <v>Romania</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8</v>
      </c>
      <c r="GL54" s="448" t="str">
        <f t="shared" ca="1" si="645"/>
        <v>Romania</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8</v>
      </c>
      <c r="GY54" s="448" t="str">
        <f t="shared" ca="1" si="650"/>
        <v>Romania</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8</v>
      </c>
      <c r="HL54" s="448" t="str">
        <f t="shared" ca="1" si="655"/>
        <v>Romania</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8</v>
      </c>
      <c r="HY54" s="448" t="str">
        <f t="shared" ca="1" si="660"/>
        <v>Romania</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8</v>
      </c>
      <c r="IL54" s="448" t="str">
        <f t="shared" ca="1" si="665"/>
        <v>Romania</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8</v>
      </c>
      <c r="IY54" s="448" t="str">
        <f t="shared" ca="1" si="670"/>
        <v>Romania</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8</v>
      </c>
      <c r="JL54" s="448" t="str">
        <f t="shared" ca="1" si="675"/>
        <v>Romania</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8</v>
      </c>
      <c r="JY54" s="448" t="str">
        <f t="shared" ca="1" si="680"/>
        <v>Romania</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8</v>
      </c>
      <c r="KL54" s="448" t="str">
        <f t="shared" ca="1" si="685"/>
        <v>Romania</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8</v>
      </c>
      <c r="KY54" s="448" t="str">
        <f t="shared" ca="1" si="690"/>
        <v>Romania</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8</v>
      </c>
      <c r="LL54" s="448" t="str">
        <f t="shared" ca="1" si="695"/>
        <v>Romania</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8</v>
      </c>
      <c r="LY54" s="448" t="str">
        <f t="shared" ca="1" si="700"/>
        <v>Romania</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6</v>
      </c>
      <c r="C55" s="448" t="str">
        <f ca="1">INDIRECT("'"&amp;References!$A$1&amp;"'!"&amp;"$W$54")</f>
        <v>Hungary</v>
      </c>
      <c r="D55" s="449">
        <f ca="1">IF(E55="","",INDEX(Groups!$C$7:$C$35,MATCH(E55,Groups!$D$7:$D$35,0)))</f>
        <v>14</v>
      </c>
      <c r="E55" s="448" t="str">
        <f ca="1">INDIRECT("'"&amp;References!$A$1&amp;"'!"&amp;"$X$54")</f>
        <v>Croatia</v>
      </c>
      <c r="F55" s="450">
        <f ca="1">IF(AND(INDIRECT("'"&amp;References!$A$1&amp;"'!"&amp;"$W$55")&lt;&gt;"",INDIRECT("'"&amp;References!$A$1&amp;"'!"&amp;"$X$55")&lt;&gt;""),INDIRECT("'"&amp;References!$A$1&amp;"'!"&amp;"$W$55"),"")</f>
        <v>1</v>
      </c>
      <c r="G55" s="451">
        <f ca="1">IF(AND(INDIRECT("'"&amp;References!$A$1&amp;"'!"&amp;"$W$55")&lt;&gt;"",INDIRECT("'"&amp;References!$A$1&amp;"'!"&amp;"$X$55")&lt;&gt;""),INDIRECT("'"&amp;References!$A$1&amp;"'!"&amp;"$X$55"),"")</f>
        <v>1</v>
      </c>
      <c r="I55" s="447">
        <f t="shared" ca="1" si="572"/>
        <v>6</v>
      </c>
      <c r="J55" s="448" t="str">
        <f t="shared" ca="1" si="573"/>
        <v>Hungary</v>
      </c>
      <c r="K55" s="449">
        <f t="shared" ca="1" si="574"/>
        <v>14</v>
      </c>
      <c r="L55" s="448" t="str">
        <f t="shared" ca="1" si="575"/>
        <v>Croatia</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6</v>
      </c>
      <c r="W55" s="448" t="str">
        <f t="shared" ca="1" si="578"/>
        <v>Hungary</v>
      </c>
      <c r="X55" s="449">
        <f t="shared" ca="1" si="579"/>
        <v>14</v>
      </c>
      <c r="Y55" s="448" t="str">
        <f t="shared" ca="1" si="580"/>
        <v>Croatia</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6</v>
      </c>
      <c r="AJ55" s="448" t="str">
        <f t="shared" ca="1" si="583"/>
        <v>Hungary</v>
      </c>
      <c r="AK55" s="449">
        <f t="shared" ca="1" si="584"/>
        <v>14</v>
      </c>
      <c r="AL55" s="448" t="str">
        <f t="shared" ca="1" si="585"/>
        <v>Croatia</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6</v>
      </c>
      <c r="AW55" s="448" t="str">
        <f t="shared" ca="1" si="588"/>
        <v>Hungary</v>
      </c>
      <c r="AX55" s="449">
        <f t="shared" ca="1" si="589"/>
        <v>14</v>
      </c>
      <c r="AY55" s="448" t="str">
        <f t="shared" ca="1" si="590"/>
        <v>Croatia</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6</v>
      </c>
      <c r="BJ55" s="448" t="str">
        <f t="shared" ca="1" si="593"/>
        <v>Hungary</v>
      </c>
      <c r="BK55" s="449">
        <f t="shared" ca="1" si="594"/>
        <v>14</v>
      </c>
      <c r="BL55" s="448" t="str">
        <f t="shared" ca="1" si="595"/>
        <v>Croatia</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6</v>
      </c>
      <c r="BW55" s="448" t="str">
        <f t="shared" ca="1" si="598"/>
        <v>Hungary</v>
      </c>
      <c r="BX55" s="449">
        <f t="shared" ca="1" si="599"/>
        <v>14</v>
      </c>
      <c r="BY55" s="448" t="str">
        <f t="shared" ca="1" si="600"/>
        <v>Croatia</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6</v>
      </c>
      <c r="CJ55" s="448" t="str">
        <f t="shared" ca="1" si="603"/>
        <v>Hungary</v>
      </c>
      <c r="CK55" s="449">
        <f t="shared" ca="1" si="604"/>
        <v>14</v>
      </c>
      <c r="CL55" s="448" t="str">
        <f t="shared" ca="1" si="605"/>
        <v>Croatia</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6</v>
      </c>
      <c r="CW55" s="448" t="str">
        <f t="shared" ca="1" si="608"/>
        <v>Hungary</v>
      </c>
      <c r="CX55" s="449">
        <f t="shared" ca="1" si="609"/>
        <v>14</v>
      </c>
      <c r="CY55" s="448" t="str">
        <f t="shared" ca="1" si="610"/>
        <v>Croatia</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6</v>
      </c>
      <c r="DJ55" s="448" t="str">
        <f t="shared" ca="1" si="613"/>
        <v>Hungary</v>
      </c>
      <c r="DK55" s="449">
        <f t="shared" ca="1" si="614"/>
        <v>14</v>
      </c>
      <c r="DL55" s="448" t="str">
        <f t="shared" ca="1" si="615"/>
        <v>Croatia</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6</v>
      </c>
      <c r="DW55" s="448" t="str">
        <f t="shared" ca="1" si="618"/>
        <v>Hungary</v>
      </c>
      <c r="DX55" s="449">
        <f t="shared" ca="1" si="619"/>
        <v>14</v>
      </c>
      <c r="DY55" s="448" t="str">
        <f t="shared" ca="1" si="620"/>
        <v>Croatia</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6</v>
      </c>
      <c r="EJ55" s="448" t="str">
        <f t="shared" ca="1" si="623"/>
        <v>Hungary</v>
      </c>
      <c r="EK55" s="449">
        <f t="shared" ca="1" si="624"/>
        <v>14</v>
      </c>
      <c r="EL55" s="448" t="str">
        <f t="shared" ca="1" si="625"/>
        <v>Croatia</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6</v>
      </c>
      <c r="EW55" s="448" t="str">
        <f t="shared" ca="1" si="628"/>
        <v>Hungary</v>
      </c>
      <c r="EX55" s="449">
        <f t="shared" ca="1" si="629"/>
        <v>14</v>
      </c>
      <c r="EY55" s="448" t="str">
        <f t="shared" ca="1" si="630"/>
        <v>Croatia</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6</v>
      </c>
      <c r="FJ55" s="448" t="str">
        <f t="shared" ca="1" si="633"/>
        <v>Hungary</v>
      </c>
      <c r="FK55" s="449">
        <f t="shared" ca="1" si="634"/>
        <v>14</v>
      </c>
      <c r="FL55" s="448" t="str">
        <f t="shared" ca="1" si="635"/>
        <v>Croatia</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6</v>
      </c>
      <c r="FW55" s="448" t="str">
        <f t="shared" ca="1" si="638"/>
        <v>Hungary</v>
      </c>
      <c r="FX55" s="449">
        <f t="shared" ca="1" si="639"/>
        <v>14</v>
      </c>
      <c r="FY55" s="448" t="str">
        <f t="shared" ca="1" si="640"/>
        <v>Croatia</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6</v>
      </c>
      <c r="GJ55" s="448" t="str">
        <f t="shared" ca="1" si="643"/>
        <v>Hungary</v>
      </c>
      <c r="GK55" s="449">
        <f t="shared" ca="1" si="644"/>
        <v>14</v>
      </c>
      <c r="GL55" s="448" t="str">
        <f t="shared" ca="1" si="645"/>
        <v>Croatia</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6</v>
      </c>
      <c r="GW55" s="448" t="str">
        <f t="shared" ca="1" si="648"/>
        <v>Hungary</v>
      </c>
      <c r="GX55" s="449">
        <f t="shared" ca="1" si="649"/>
        <v>14</v>
      </c>
      <c r="GY55" s="448" t="str">
        <f t="shared" ca="1" si="650"/>
        <v>Croatia</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6</v>
      </c>
      <c r="HJ55" s="448" t="str">
        <f t="shared" ca="1" si="653"/>
        <v>Hungary</v>
      </c>
      <c r="HK55" s="449">
        <f t="shared" ca="1" si="654"/>
        <v>14</v>
      </c>
      <c r="HL55" s="448" t="str">
        <f t="shared" ca="1" si="655"/>
        <v>Croatia</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6</v>
      </c>
      <c r="HW55" s="448" t="str">
        <f t="shared" ca="1" si="658"/>
        <v>Hungary</v>
      </c>
      <c r="HX55" s="449">
        <f t="shared" ca="1" si="659"/>
        <v>14</v>
      </c>
      <c r="HY55" s="448" t="str">
        <f t="shared" ca="1" si="660"/>
        <v>Croatia</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6</v>
      </c>
      <c r="IJ55" s="448" t="str">
        <f t="shared" ca="1" si="663"/>
        <v>Hungary</v>
      </c>
      <c r="IK55" s="449">
        <f t="shared" ca="1" si="664"/>
        <v>14</v>
      </c>
      <c r="IL55" s="448" t="str">
        <f t="shared" ca="1" si="665"/>
        <v>Croatia</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6</v>
      </c>
      <c r="IW55" s="448" t="str">
        <f t="shared" ca="1" si="668"/>
        <v>Hungary</v>
      </c>
      <c r="IX55" s="449">
        <f t="shared" ca="1" si="669"/>
        <v>14</v>
      </c>
      <c r="IY55" s="448" t="str">
        <f t="shared" ca="1" si="670"/>
        <v>Croatia</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6</v>
      </c>
      <c r="JJ55" s="448" t="str">
        <f t="shared" ca="1" si="673"/>
        <v>Hungary</v>
      </c>
      <c r="JK55" s="449">
        <f t="shared" ca="1" si="674"/>
        <v>14</v>
      </c>
      <c r="JL55" s="448" t="str">
        <f t="shared" ca="1" si="675"/>
        <v>Croatia</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6</v>
      </c>
      <c r="JW55" s="448" t="str">
        <f t="shared" ca="1" si="678"/>
        <v>Hungary</v>
      </c>
      <c r="JX55" s="449">
        <f t="shared" ca="1" si="679"/>
        <v>14</v>
      </c>
      <c r="JY55" s="448" t="str">
        <f t="shared" ca="1" si="680"/>
        <v>Croatia</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6</v>
      </c>
      <c r="KJ55" s="448" t="str">
        <f t="shared" ca="1" si="683"/>
        <v>Hungary</v>
      </c>
      <c r="KK55" s="449">
        <f t="shared" ca="1" si="684"/>
        <v>14</v>
      </c>
      <c r="KL55" s="448" t="str">
        <f t="shared" ca="1" si="685"/>
        <v>Croatia</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6</v>
      </c>
      <c r="KW55" s="448" t="str">
        <f t="shared" ca="1" si="688"/>
        <v>Hungary</v>
      </c>
      <c r="KX55" s="449">
        <f t="shared" ca="1" si="689"/>
        <v>14</v>
      </c>
      <c r="KY55" s="448" t="str">
        <f t="shared" ca="1" si="690"/>
        <v>Croatia</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6</v>
      </c>
      <c r="LJ55" s="448" t="str">
        <f t="shared" ca="1" si="693"/>
        <v>Hungary</v>
      </c>
      <c r="LK55" s="449">
        <f t="shared" ca="1" si="694"/>
        <v>14</v>
      </c>
      <c r="LL55" s="448" t="str">
        <f t="shared" ca="1" si="695"/>
        <v>Croatia</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6</v>
      </c>
      <c r="LW55" s="448" t="str">
        <f t="shared" ca="1" si="698"/>
        <v>Hungary</v>
      </c>
      <c r="LX55" s="449">
        <f t="shared" ca="1" si="699"/>
        <v>14</v>
      </c>
      <c r="LY55" s="448" t="str">
        <f t="shared" ca="1" si="700"/>
        <v>Croatia</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f>
        <v>1</v>
      </c>
      <c r="G57" s="451">
        <f ca="1">IF(AND(INDIRECT("'"&amp;References!$A$1&amp;"'!"&amp;"$C$65")&lt;&gt;"",INDIRECT("'"&amp;References!$A$1&amp;"'!"&amp;"$E$65")&lt;&gt;""),INDIRECT("'"&amp;References!$A$1&amp;"'!"&amp;"$E$65"),"")</f>
        <v>2</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f>
        <v>2</v>
      </c>
      <c r="G58" s="451">
        <f ca="1">IF(AND(INDIRECT("'"&amp;References!$A$1&amp;"'!"&amp;"$I$65")&lt;&gt;"",INDIRECT("'"&amp;References!$A$1&amp;"'!"&amp;"$K$65")&lt;&gt;""),INDIRECT("'"&amp;References!$A$1&amp;"'!"&amp;"$K$65"),"")</f>
        <v>2</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f>
        <v>1</v>
      </c>
      <c r="G59" s="451">
        <f ca="1">IF(AND(INDIRECT("'"&amp;References!$A$1&amp;"'!"&amp;"$O$65")&lt;&gt;"",INDIRECT("'"&amp;References!$A$1&amp;"'!"&amp;"$Q$65")&lt;&gt;""),INDIRECT("'"&amp;References!$A$1&amp;"'!"&amp;"$Q$65"),"")</f>
        <v>3</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f ca="1">IF(C60="","",INDEX(Groups!$C$7:$C$35,MATCH(C60,Groups!$D$7:$D$35,0)))</f>
        <v>5</v>
      </c>
      <c r="C60" s="448" t="str">
        <f ca="1">INDIRECT("'"&amp;References!$A$1&amp;"'!"&amp;"$U$64")</f>
        <v>England</v>
      </c>
      <c r="D60" s="449">
        <f ca="1">IF(E60="","",INDEX(Groups!$C$7:$C$35,MATCH(E60,Groups!$D$7:$D$35,0)))</f>
        <v>6</v>
      </c>
      <c r="E60" s="448" t="str">
        <f ca="1">INDIRECT("'"&amp;References!$A$1&amp;"'!"&amp;"$W$64")</f>
        <v>Hungary</v>
      </c>
      <c r="F60" s="450">
        <f ca="1">IF(AND(INDIRECT("'"&amp;References!$A$1&amp;"'!"&amp;"$U$65")&lt;&gt;"",INDIRECT("'"&amp;References!$A$1&amp;"'!"&amp;"$W$65")&lt;&gt;""),INDIRECT("'"&amp;References!$A$1&amp;"'!"&amp;"$U$65"),"")</f>
        <v>2</v>
      </c>
      <c r="G60" s="451">
        <f ca="1">IF(AND(INDIRECT("'"&amp;References!$A$1&amp;"'!"&amp;"$U$65")&lt;&gt;"",INDIRECT("'"&amp;References!$A$1&amp;"'!"&amp;"$W$65")&lt;&gt;""),INDIRECT("'"&amp;References!$A$1&amp;"'!"&amp;"$W$65"),"")</f>
        <v>0</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f ca="1">IF(C62="","",INDEX(Groups!$C$7:$C$35,MATCH(C62,Groups!$D$7:$D$35,0)))</f>
        <v>54</v>
      </c>
      <c r="C62" s="448" t="str">
        <f ca="1">INDIRECT("'"&amp;References!$A$1&amp;"'!"&amp;"$F$74")</f>
        <v>Germany</v>
      </c>
      <c r="D62" s="449">
        <f ca="1">IF(E62="","",INDEX(Groups!$C$7:$C$35,MATCH(E62,Groups!$D$7:$D$35,0)))</f>
        <v>1</v>
      </c>
      <c r="E62" s="448" t="str">
        <f ca="1">INDIRECT("'"&amp;References!$A$1&amp;"'!"&amp;"$H$74")</f>
        <v>Portugal</v>
      </c>
      <c r="F62" s="450">
        <f ca="1">IF(AND(INDIRECT("'"&amp;References!$A$1&amp;"'!"&amp;"$F$75")&lt;&gt;"",INDIRECT("'"&amp;References!$A$1&amp;"'!"&amp;"$H$75")&lt;&gt;""),INDIRECT("'"&amp;References!$A$1&amp;"'!"&amp;"$F$75"),"")</f>
        <v>3</v>
      </c>
      <c r="G62" s="451">
        <f ca="1">IF(AND(INDIRECT("'"&amp;References!$A$1&amp;"'!"&amp;"$F$75")&lt;&gt;"",INDIRECT("'"&amp;References!$A$1&amp;"'!"&amp;"$H$75")&lt;&gt;""),INDIRECT("'"&amp;References!$A$1&amp;"'!"&amp;"$H$75"),"")</f>
        <v>2</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f>
        <v>1</v>
      </c>
      <c r="G63" s="451">
        <f ca="1">IF(AND(INDIRECT("'"&amp;References!$A$1&amp;"'!"&amp;"$R$75")&lt;&gt;"",INDIRECT("'"&amp;References!$A$1&amp;"'!"&amp;"$T$75")&lt;&gt;""),INDIRECT("'"&amp;References!$A$1&amp;"'!"&amp;"$T$75"),"")</f>
        <v>2</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5" thickBot="1">
      <c r="B65" s="476">
        <f ca="1">IF(C65="","",INDEX(Groups!$C$7:$C$35,MATCH(C65,Groups!$D$7:$D$35,0)))</f>
        <v>54</v>
      </c>
      <c r="C65" s="477" t="str">
        <f ca="1">INDIRECT("'"&amp;References!$A$1&amp;"'!"&amp;"$L$84")</f>
        <v>Germany</v>
      </c>
      <c r="D65" s="478">
        <f ca="1">IF(E65="","",INDEX(Groups!$C$7:$C$35,MATCH(E65,Groups!$D$7:$D$35,0)))</f>
        <v>5</v>
      </c>
      <c r="E65" s="479" t="str">
        <f ca="1">INDIRECT("'"&amp;References!$A$1&amp;"'!"&amp;"$N$84")</f>
        <v>England</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1</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0</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785" t="str">
        <f>Language!$E$216</f>
        <v>Number:</v>
      </c>
      <c r="M67" s="786"/>
      <c r="N67" s="787"/>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785" t="str">
        <f>Language!$E$216</f>
        <v>Number:</v>
      </c>
      <c r="Z67" s="786"/>
      <c r="AA67" s="787"/>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785" t="str">
        <f>Language!$E$216</f>
        <v>Number:</v>
      </c>
      <c r="AM67" s="786"/>
      <c r="AN67" s="787"/>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785" t="str">
        <f>Language!$E$216</f>
        <v>Number:</v>
      </c>
      <c r="AZ67" s="786"/>
      <c r="BA67" s="787"/>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785" t="str">
        <f>Language!$E$216</f>
        <v>Number:</v>
      </c>
      <c r="BM67" s="786"/>
      <c r="BN67" s="787"/>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785" t="str">
        <f>Language!$E$216</f>
        <v>Number:</v>
      </c>
      <c r="BZ67" s="786"/>
      <c r="CA67" s="787"/>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785" t="str">
        <f>Language!$E$216</f>
        <v>Number:</v>
      </c>
      <c r="CM67" s="786"/>
      <c r="CN67" s="787"/>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785" t="str">
        <f>Language!$E$216</f>
        <v>Number:</v>
      </c>
      <c r="CZ67" s="786"/>
      <c r="DA67" s="787"/>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785" t="str">
        <f>Language!$E$216</f>
        <v>Number:</v>
      </c>
      <c r="DM67" s="786"/>
      <c r="DN67" s="787"/>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785" t="str">
        <f>Language!$E$216</f>
        <v>Number:</v>
      </c>
      <c r="DZ67" s="786"/>
      <c r="EA67" s="787"/>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785" t="str">
        <f>Language!$E$216</f>
        <v>Number:</v>
      </c>
      <c r="EM67" s="786"/>
      <c r="EN67" s="787"/>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785" t="str">
        <f>Language!$E$216</f>
        <v>Number:</v>
      </c>
      <c r="EZ67" s="786"/>
      <c r="FA67" s="787"/>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785" t="str">
        <f>Language!$E$216</f>
        <v>Number:</v>
      </c>
      <c r="FM67" s="786"/>
      <c r="FN67" s="787"/>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785" t="str">
        <f>Language!$E$216</f>
        <v>Number:</v>
      </c>
      <c r="FZ67" s="786"/>
      <c r="GA67" s="787"/>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785" t="str">
        <f>Language!$E$216</f>
        <v>Number:</v>
      </c>
      <c r="GM67" s="786"/>
      <c r="GN67" s="787"/>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785" t="str">
        <f>Language!$E$216</f>
        <v>Number:</v>
      </c>
      <c r="GZ67" s="786"/>
      <c r="HA67" s="787"/>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785" t="str">
        <f>Language!$E$216</f>
        <v>Number:</v>
      </c>
      <c r="HM67" s="786"/>
      <c r="HN67" s="787"/>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785" t="str">
        <f>Language!$E$216</f>
        <v>Number:</v>
      </c>
      <c r="HZ67" s="786"/>
      <c r="IA67" s="787"/>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785" t="str">
        <f>Language!$E$216</f>
        <v>Number:</v>
      </c>
      <c r="IM67" s="786"/>
      <c r="IN67" s="787"/>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785" t="str">
        <f>Language!$E$216</f>
        <v>Number:</v>
      </c>
      <c r="IZ67" s="786"/>
      <c r="JA67" s="787"/>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785" t="str">
        <f>Language!$E$216</f>
        <v>Number:</v>
      </c>
      <c r="JM67" s="786"/>
      <c r="JN67" s="787"/>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785" t="str">
        <f>Language!$E$216</f>
        <v>Number:</v>
      </c>
      <c r="JZ67" s="786"/>
      <c r="KA67" s="787"/>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785" t="str">
        <f>Language!$E$216</f>
        <v>Number:</v>
      </c>
      <c r="KM67" s="786"/>
      <c r="KN67" s="787"/>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785" t="str">
        <f>Language!$E$216</f>
        <v>Number:</v>
      </c>
      <c r="KZ67" s="786"/>
      <c r="LA67" s="787"/>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785" t="str">
        <f>Language!$E$216</f>
        <v>Number:</v>
      </c>
      <c r="LM67" s="786"/>
      <c r="LN67" s="787"/>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785" t="str">
        <f>Language!$E$216</f>
        <v>Number:</v>
      </c>
      <c r="LZ67" s="786"/>
      <c r="MA67" s="787"/>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785" t="str">
        <f>Language!$E$175</f>
        <v>Points:</v>
      </c>
      <c r="M68" s="786"/>
      <c r="N68" s="787"/>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785" t="str">
        <f>Language!$E$175</f>
        <v>Points:</v>
      </c>
      <c r="Z68" s="786"/>
      <c r="AA68" s="787"/>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785" t="str">
        <f>Language!$E$175</f>
        <v>Points:</v>
      </c>
      <c r="AM68" s="786"/>
      <c r="AN68" s="787"/>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785" t="str">
        <f>Language!$E$175</f>
        <v>Points:</v>
      </c>
      <c r="AZ68" s="786"/>
      <c r="BA68" s="787"/>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785" t="str">
        <f>Language!$E$175</f>
        <v>Points:</v>
      </c>
      <c r="BM68" s="786"/>
      <c r="BN68" s="787"/>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785" t="str">
        <f>Language!$E$175</f>
        <v>Points:</v>
      </c>
      <c r="BZ68" s="786"/>
      <c r="CA68" s="787"/>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785" t="str">
        <f>Language!$E$175</f>
        <v>Points:</v>
      </c>
      <c r="CM68" s="786"/>
      <c r="CN68" s="787"/>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785" t="str">
        <f>Language!$E$175</f>
        <v>Points:</v>
      </c>
      <c r="CZ68" s="786"/>
      <c r="DA68" s="787"/>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785" t="str">
        <f>Language!$E$175</f>
        <v>Points:</v>
      </c>
      <c r="DM68" s="786"/>
      <c r="DN68" s="787"/>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785" t="str">
        <f>Language!$E$175</f>
        <v>Points:</v>
      </c>
      <c r="DZ68" s="786"/>
      <c r="EA68" s="787"/>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785" t="str">
        <f>Language!$E$175</f>
        <v>Points:</v>
      </c>
      <c r="EM68" s="786"/>
      <c r="EN68" s="787"/>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785" t="str">
        <f>Language!$E$175</f>
        <v>Points:</v>
      </c>
      <c r="EZ68" s="786"/>
      <c r="FA68" s="787"/>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785" t="str">
        <f>Language!$E$175</f>
        <v>Points:</v>
      </c>
      <c r="FM68" s="786"/>
      <c r="FN68" s="787"/>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785" t="str">
        <f>Language!$E$175</f>
        <v>Points:</v>
      </c>
      <c r="FZ68" s="786"/>
      <c r="GA68" s="787"/>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785" t="str">
        <f>Language!$E$175</f>
        <v>Points:</v>
      </c>
      <c r="GM68" s="786"/>
      <c r="GN68" s="787"/>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785" t="str">
        <f>Language!$E$175</f>
        <v>Points:</v>
      </c>
      <c r="GZ68" s="786"/>
      <c r="HA68" s="787"/>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785" t="str">
        <f>Language!$E$175</f>
        <v>Points:</v>
      </c>
      <c r="HM68" s="786"/>
      <c r="HN68" s="787"/>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785" t="str">
        <f>Language!$E$175</f>
        <v>Points:</v>
      </c>
      <c r="HZ68" s="786"/>
      <c r="IA68" s="787"/>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785" t="str">
        <f>Language!$E$175</f>
        <v>Points:</v>
      </c>
      <c r="IM68" s="786"/>
      <c r="IN68" s="787"/>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785" t="str">
        <f>Language!$E$175</f>
        <v>Points:</v>
      </c>
      <c r="IZ68" s="786"/>
      <c r="JA68" s="787"/>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785" t="str">
        <f>Language!$E$175</f>
        <v>Points:</v>
      </c>
      <c r="JM68" s="786"/>
      <c r="JN68" s="787"/>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785" t="str">
        <f>Language!$E$175</f>
        <v>Points:</v>
      </c>
      <c r="JZ68" s="786"/>
      <c r="KA68" s="787"/>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785" t="str">
        <f>Language!$E$175</f>
        <v>Points:</v>
      </c>
      <c r="KM68" s="786"/>
      <c r="KN68" s="787"/>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785" t="str">
        <f>Language!$E$175</f>
        <v>Points:</v>
      </c>
      <c r="KZ68" s="786"/>
      <c r="LA68" s="787"/>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785" t="str">
        <f>Language!$E$175</f>
        <v>Points:</v>
      </c>
      <c r="LM68" s="786"/>
      <c r="LN68" s="787"/>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785" t="str">
        <f>Language!$E$175</f>
        <v>Points:</v>
      </c>
      <c r="LZ68" s="786"/>
      <c r="MA68" s="787"/>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I69" s="569"/>
      <c r="J69" s="569"/>
      <c r="K69" s="569"/>
      <c r="L69" s="788" t="str">
        <f>Language!$E$175</f>
        <v>Points:</v>
      </c>
      <c r="M69" s="789"/>
      <c r="N69" s="790"/>
      <c r="O69" s="660">
        <f ca="1">O67*PrSettings!$F$9</f>
        <v>0</v>
      </c>
      <c r="P69" s="661">
        <f ca="1">P67*PrSettings!$F$4</f>
        <v>0</v>
      </c>
      <c r="Q69" s="661">
        <f ca="1">Q67*PrSettings!$F$5</f>
        <v>0</v>
      </c>
      <c r="R69" s="661">
        <f ca="1">R67*PrSettings!$F$6</f>
        <v>0</v>
      </c>
      <c r="S69" s="661">
        <f ca="1">S67*PrSettings!$F$7</f>
        <v>0</v>
      </c>
      <c r="T69" s="662">
        <f ca="1">T67*PrSettings!$F$8</f>
        <v>0</v>
      </c>
      <c r="V69" s="569"/>
      <c r="W69" s="569"/>
      <c r="X69" s="569"/>
      <c r="Y69" s="788" t="str">
        <f>Language!$E$175</f>
        <v>Points:</v>
      </c>
      <c r="Z69" s="789"/>
      <c r="AA69" s="790"/>
      <c r="AB69" s="660">
        <f ca="1">AB67*PrSettings!$F$9</f>
        <v>0</v>
      </c>
      <c r="AC69" s="661">
        <f ca="1">AC67*PrSettings!$F$4</f>
        <v>0</v>
      </c>
      <c r="AD69" s="661">
        <f ca="1">AD67*PrSettings!$F$5</f>
        <v>0</v>
      </c>
      <c r="AE69" s="661">
        <f ca="1">AE67*PrSettings!$F$6</f>
        <v>0</v>
      </c>
      <c r="AF69" s="661">
        <f ca="1">AF67*PrSettings!$F$7</f>
        <v>0</v>
      </c>
      <c r="AG69" s="662">
        <f ca="1">AG67*PrSettings!$F$8</f>
        <v>0</v>
      </c>
      <c r="AI69" s="569"/>
      <c r="AJ69" s="569"/>
      <c r="AK69" s="569"/>
      <c r="AL69" s="788" t="str">
        <f>Language!$E$175</f>
        <v>Points:</v>
      </c>
      <c r="AM69" s="789"/>
      <c r="AN69" s="790"/>
      <c r="AO69" s="660">
        <f ca="1">AO67*PrSettings!$F$9</f>
        <v>0</v>
      </c>
      <c r="AP69" s="661">
        <f ca="1">AP67*PrSettings!$F$4</f>
        <v>0</v>
      </c>
      <c r="AQ69" s="661">
        <f ca="1">AQ67*PrSettings!$F$5</f>
        <v>0</v>
      </c>
      <c r="AR69" s="661">
        <f ca="1">AR67*PrSettings!$F$6</f>
        <v>0</v>
      </c>
      <c r="AS69" s="661">
        <f ca="1">AS67*PrSettings!$F$7</f>
        <v>0</v>
      </c>
      <c r="AT69" s="662">
        <f ca="1">AT67*PrSettings!$F$8</f>
        <v>0</v>
      </c>
      <c r="AV69" s="569"/>
      <c r="AW69" s="569"/>
      <c r="AX69" s="569"/>
      <c r="AY69" s="788" t="str">
        <f>Language!$E$175</f>
        <v>Points:</v>
      </c>
      <c r="AZ69" s="789"/>
      <c r="BA69" s="790"/>
      <c r="BB69" s="660">
        <f ca="1">BB67*PrSettings!$F$9</f>
        <v>0</v>
      </c>
      <c r="BC69" s="661">
        <f ca="1">BC67*PrSettings!$F$4</f>
        <v>0</v>
      </c>
      <c r="BD69" s="661">
        <f ca="1">BD67*PrSettings!$F$5</f>
        <v>0</v>
      </c>
      <c r="BE69" s="661">
        <f ca="1">BE67*PrSettings!$F$6</f>
        <v>0</v>
      </c>
      <c r="BF69" s="661">
        <f ca="1">BF67*PrSettings!$F$7</f>
        <v>0</v>
      </c>
      <c r="BG69" s="662">
        <f ca="1">BG67*PrSettings!$F$8</f>
        <v>0</v>
      </c>
      <c r="BI69" s="569"/>
      <c r="BJ69" s="569"/>
      <c r="BK69" s="569"/>
      <c r="BL69" s="788" t="str">
        <f>Language!$E$175</f>
        <v>Points:</v>
      </c>
      <c r="BM69" s="789"/>
      <c r="BN69" s="790"/>
      <c r="BO69" s="660">
        <f ca="1">BO67*PrSettings!$F$9</f>
        <v>0</v>
      </c>
      <c r="BP69" s="661">
        <f ca="1">BP67*PrSettings!$F$4</f>
        <v>0</v>
      </c>
      <c r="BQ69" s="661">
        <f ca="1">BQ67*PrSettings!$F$5</f>
        <v>0</v>
      </c>
      <c r="BR69" s="661">
        <f ca="1">BR67*PrSettings!$F$6</f>
        <v>0</v>
      </c>
      <c r="BS69" s="661">
        <f ca="1">BS67*PrSettings!$F$7</f>
        <v>0</v>
      </c>
      <c r="BT69" s="662">
        <f ca="1">BT67*PrSettings!$F$8</f>
        <v>0</v>
      </c>
      <c r="BV69" s="569"/>
      <c r="BW69" s="569"/>
      <c r="BX69" s="569"/>
      <c r="BY69" s="788" t="str">
        <f>Language!$E$175</f>
        <v>Points:</v>
      </c>
      <c r="BZ69" s="789"/>
      <c r="CA69" s="790"/>
      <c r="CB69" s="660">
        <f ca="1">CB67*PrSettings!$F$9</f>
        <v>0</v>
      </c>
      <c r="CC69" s="661">
        <f ca="1">CC67*PrSettings!$F$4</f>
        <v>0</v>
      </c>
      <c r="CD69" s="661">
        <f ca="1">CD67*PrSettings!$F$5</f>
        <v>0</v>
      </c>
      <c r="CE69" s="661">
        <f ca="1">CE67*PrSettings!$F$6</f>
        <v>0</v>
      </c>
      <c r="CF69" s="661">
        <f ca="1">CF67*PrSettings!$F$7</f>
        <v>0</v>
      </c>
      <c r="CG69" s="662">
        <f ca="1">CG67*PrSettings!$F$8</f>
        <v>0</v>
      </c>
      <c r="CI69" s="569"/>
      <c r="CJ69" s="569"/>
      <c r="CK69" s="569"/>
      <c r="CL69" s="788" t="str">
        <f>Language!$E$175</f>
        <v>Points:</v>
      </c>
      <c r="CM69" s="789"/>
      <c r="CN69" s="790"/>
      <c r="CO69" s="660">
        <f ca="1">CO67*PrSettings!$F$9</f>
        <v>0</v>
      </c>
      <c r="CP69" s="661">
        <f ca="1">CP67*PrSettings!$F$4</f>
        <v>0</v>
      </c>
      <c r="CQ69" s="661">
        <f ca="1">CQ67*PrSettings!$F$5</f>
        <v>0</v>
      </c>
      <c r="CR69" s="661">
        <f ca="1">CR67*PrSettings!$F$6</f>
        <v>0</v>
      </c>
      <c r="CS69" s="661">
        <f ca="1">CS67*PrSettings!$F$7</f>
        <v>0</v>
      </c>
      <c r="CT69" s="662">
        <f ca="1">CT67*PrSettings!$F$8</f>
        <v>0</v>
      </c>
      <c r="CV69" s="569"/>
      <c r="CW69" s="569"/>
      <c r="CX69" s="569"/>
      <c r="CY69" s="788" t="str">
        <f>Language!$E$175</f>
        <v>Points:</v>
      </c>
      <c r="CZ69" s="789"/>
      <c r="DA69" s="790"/>
      <c r="DB69" s="660">
        <f ca="1">DB67*PrSettings!$F$9</f>
        <v>0</v>
      </c>
      <c r="DC69" s="661">
        <f ca="1">DC67*PrSettings!$F$4</f>
        <v>0</v>
      </c>
      <c r="DD69" s="661">
        <f ca="1">DD67*PrSettings!$F$5</f>
        <v>0</v>
      </c>
      <c r="DE69" s="661">
        <f ca="1">DE67*PrSettings!$F$6</f>
        <v>0</v>
      </c>
      <c r="DF69" s="661">
        <f ca="1">DF67*PrSettings!$F$7</f>
        <v>0</v>
      </c>
      <c r="DG69" s="662">
        <f ca="1">DG67*PrSettings!$F$8</f>
        <v>0</v>
      </c>
      <c r="DI69" s="569"/>
      <c r="DJ69" s="569"/>
      <c r="DK69" s="569"/>
      <c r="DL69" s="788" t="str">
        <f>Language!$E$175</f>
        <v>Points:</v>
      </c>
      <c r="DM69" s="789"/>
      <c r="DN69" s="790"/>
      <c r="DO69" s="660">
        <f ca="1">DO67*PrSettings!$F$9</f>
        <v>0</v>
      </c>
      <c r="DP69" s="661">
        <f ca="1">DP67*PrSettings!$F$4</f>
        <v>0</v>
      </c>
      <c r="DQ69" s="661">
        <f ca="1">DQ67*PrSettings!$F$5</f>
        <v>0</v>
      </c>
      <c r="DR69" s="661">
        <f ca="1">DR67*PrSettings!$F$6</f>
        <v>0</v>
      </c>
      <c r="DS69" s="661">
        <f ca="1">DS67*PrSettings!$F$7</f>
        <v>0</v>
      </c>
      <c r="DT69" s="662">
        <f ca="1">DT67*PrSettings!$F$8</f>
        <v>0</v>
      </c>
      <c r="DV69" s="569"/>
      <c r="DW69" s="569"/>
      <c r="DX69" s="569"/>
      <c r="DY69" s="788" t="str">
        <f>Language!$E$175</f>
        <v>Points:</v>
      </c>
      <c r="DZ69" s="789"/>
      <c r="EA69" s="790"/>
      <c r="EB69" s="660">
        <f ca="1">EB67*PrSettings!$F$9</f>
        <v>0</v>
      </c>
      <c r="EC69" s="661">
        <f ca="1">EC67*PrSettings!$F$4</f>
        <v>0</v>
      </c>
      <c r="ED69" s="661">
        <f ca="1">ED67*PrSettings!$F$5</f>
        <v>0</v>
      </c>
      <c r="EE69" s="661">
        <f ca="1">EE67*PrSettings!$F$6</f>
        <v>0</v>
      </c>
      <c r="EF69" s="661">
        <f ca="1">EF67*PrSettings!$F$7</f>
        <v>0</v>
      </c>
      <c r="EG69" s="662">
        <f ca="1">EG67*PrSettings!$F$8</f>
        <v>0</v>
      </c>
      <c r="EI69" s="569"/>
      <c r="EJ69" s="569"/>
      <c r="EK69" s="569"/>
      <c r="EL69" s="788" t="str">
        <f>Language!$E$175</f>
        <v>Points:</v>
      </c>
      <c r="EM69" s="789"/>
      <c r="EN69" s="790"/>
      <c r="EO69" s="660">
        <f ca="1">EO67*PrSettings!$F$9</f>
        <v>0</v>
      </c>
      <c r="EP69" s="661">
        <f ca="1">EP67*PrSettings!$F$4</f>
        <v>0</v>
      </c>
      <c r="EQ69" s="661">
        <f ca="1">EQ67*PrSettings!$F$5</f>
        <v>0</v>
      </c>
      <c r="ER69" s="661">
        <f ca="1">ER67*PrSettings!$F$6</f>
        <v>0</v>
      </c>
      <c r="ES69" s="661">
        <f ca="1">ES67*PrSettings!$F$7</f>
        <v>0</v>
      </c>
      <c r="ET69" s="662">
        <f ca="1">ET67*PrSettings!$F$8</f>
        <v>0</v>
      </c>
      <c r="EV69" s="569"/>
      <c r="EW69" s="569"/>
      <c r="EX69" s="569"/>
      <c r="EY69" s="788" t="str">
        <f>Language!$E$175</f>
        <v>Points:</v>
      </c>
      <c r="EZ69" s="789"/>
      <c r="FA69" s="790"/>
      <c r="FB69" s="660">
        <f ca="1">FB67*PrSettings!$F$9</f>
        <v>0</v>
      </c>
      <c r="FC69" s="661">
        <f ca="1">FC67*PrSettings!$F$4</f>
        <v>0</v>
      </c>
      <c r="FD69" s="661">
        <f ca="1">FD67*PrSettings!$F$5</f>
        <v>0</v>
      </c>
      <c r="FE69" s="661">
        <f ca="1">FE67*PrSettings!$F$6</f>
        <v>0</v>
      </c>
      <c r="FF69" s="661">
        <f ca="1">FF67*PrSettings!$F$7</f>
        <v>0</v>
      </c>
      <c r="FG69" s="662">
        <f ca="1">FG67*PrSettings!$F$8</f>
        <v>0</v>
      </c>
      <c r="FI69" s="569"/>
      <c r="FJ69" s="569"/>
      <c r="FK69" s="569"/>
      <c r="FL69" s="788" t="str">
        <f>Language!$E$175</f>
        <v>Points:</v>
      </c>
      <c r="FM69" s="789"/>
      <c r="FN69" s="790"/>
      <c r="FO69" s="660">
        <f ca="1">FO67*PrSettings!$F$9</f>
        <v>0</v>
      </c>
      <c r="FP69" s="661">
        <f ca="1">FP67*PrSettings!$F$4</f>
        <v>0</v>
      </c>
      <c r="FQ69" s="661">
        <f ca="1">FQ67*PrSettings!$F$5</f>
        <v>0</v>
      </c>
      <c r="FR69" s="661">
        <f ca="1">FR67*PrSettings!$F$6</f>
        <v>0</v>
      </c>
      <c r="FS69" s="661">
        <f ca="1">FS67*PrSettings!$F$7</f>
        <v>0</v>
      </c>
      <c r="FT69" s="662">
        <f ca="1">FT67*PrSettings!$F$8</f>
        <v>0</v>
      </c>
      <c r="FV69" s="569"/>
      <c r="FW69" s="569"/>
      <c r="FX69" s="569"/>
      <c r="FY69" s="788" t="str">
        <f>Language!$E$175</f>
        <v>Points:</v>
      </c>
      <c r="FZ69" s="789"/>
      <c r="GA69" s="790"/>
      <c r="GB69" s="660">
        <f ca="1">GB67*PrSettings!$F$9</f>
        <v>0</v>
      </c>
      <c r="GC69" s="661">
        <f ca="1">GC67*PrSettings!$F$4</f>
        <v>0</v>
      </c>
      <c r="GD69" s="661">
        <f ca="1">GD67*PrSettings!$F$5</f>
        <v>0</v>
      </c>
      <c r="GE69" s="661">
        <f ca="1">GE67*PrSettings!$F$6</f>
        <v>0</v>
      </c>
      <c r="GF69" s="661">
        <f ca="1">GF67*PrSettings!$F$7</f>
        <v>0</v>
      </c>
      <c r="GG69" s="662">
        <f ca="1">GG67*PrSettings!$F$8</f>
        <v>0</v>
      </c>
      <c r="GI69" s="569"/>
      <c r="GJ69" s="569"/>
      <c r="GK69" s="569"/>
      <c r="GL69" s="788" t="str">
        <f>Language!$E$175</f>
        <v>Points:</v>
      </c>
      <c r="GM69" s="789"/>
      <c r="GN69" s="790"/>
      <c r="GO69" s="660">
        <f ca="1">GO67*PrSettings!$F$9</f>
        <v>0</v>
      </c>
      <c r="GP69" s="661">
        <f ca="1">GP67*PrSettings!$F$4</f>
        <v>0</v>
      </c>
      <c r="GQ69" s="661">
        <f ca="1">GQ67*PrSettings!$F$5</f>
        <v>0</v>
      </c>
      <c r="GR69" s="661">
        <f ca="1">GR67*PrSettings!$F$6</f>
        <v>0</v>
      </c>
      <c r="GS69" s="661">
        <f ca="1">GS67*PrSettings!$F$7</f>
        <v>0</v>
      </c>
      <c r="GT69" s="662">
        <f ca="1">GT67*PrSettings!$F$8</f>
        <v>0</v>
      </c>
      <c r="GV69" s="569"/>
      <c r="GW69" s="569"/>
      <c r="GX69" s="569"/>
      <c r="GY69" s="788" t="str">
        <f>Language!$E$175</f>
        <v>Points:</v>
      </c>
      <c r="GZ69" s="789"/>
      <c r="HA69" s="790"/>
      <c r="HB69" s="660">
        <f ca="1">HB67*PrSettings!$F$9</f>
        <v>0</v>
      </c>
      <c r="HC69" s="661">
        <f ca="1">HC67*PrSettings!$F$4</f>
        <v>0</v>
      </c>
      <c r="HD69" s="661">
        <f ca="1">HD67*PrSettings!$F$5</f>
        <v>0</v>
      </c>
      <c r="HE69" s="661">
        <f ca="1">HE67*PrSettings!$F$6</f>
        <v>0</v>
      </c>
      <c r="HF69" s="661">
        <f ca="1">HF67*PrSettings!$F$7</f>
        <v>0</v>
      </c>
      <c r="HG69" s="662">
        <f ca="1">HG67*PrSettings!$F$8</f>
        <v>0</v>
      </c>
      <c r="HI69" s="569"/>
      <c r="HJ69" s="569"/>
      <c r="HK69" s="569"/>
      <c r="HL69" s="788" t="str">
        <f>Language!$E$175</f>
        <v>Points:</v>
      </c>
      <c r="HM69" s="789"/>
      <c r="HN69" s="790"/>
      <c r="HO69" s="660">
        <f ca="1">HO67*PrSettings!$F$9</f>
        <v>0</v>
      </c>
      <c r="HP69" s="661">
        <f ca="1">HP67*PrSettings!$F$4</f>
        <v>0</v>
      </c>
      <c r="HQ69" s="661">
        <f ca="1">HQ67*PrSettings!$F$5</f>
        <v>0</v>
      </c>
      <c r="HR69" s="661">
        <f ca="1">HR67*PrSettings!$F$6</f>
        <v>0</v>
      </c>
      <c r="HS69" s="661">
        <f ca="1">HS67*PrSettings!$F$7</f>
        <v>0</v>
      </c>
      <c r="HT69" s="662">
        <f ca="1">HT67*PrSettings!$F$8</f>
        <v>0</v>
      </c>
      <c r="HV69" s="569"/>
      <c r="HW69" s="569"/>
      <c r="HX69" s="569"/>
      <c r="HY69" s="788" t="str">
        <f>Language!$E$175</f>
        <v>Points:</v>
      </c>
      <c r="HZ69" s="789"/>
      <c r="IA69" s="790"/>
      <c r="IB69" s="660">
        <f ca="1">IB67*PrSettings!$F$9</f>
        <v>0</v>
      </c>
      <c r="IC69" s="661">
        <f ca="1">IC67*PrSettings!$F$4</f>
        <v>0</v>
      </c>
      <c r="ID69" s="661">
        <f ca="1">ID67*PrSettings!$F$5</f>
        <v>0</v>
      </c>
      <c r="IE69" s="661">
        <f ca="1">IE67*PrSettings!$F$6</f>
        <v>0</v>
      </c>
      <c r="IF69" s="661">
        <f ca="1">IF67*PrSettings!$F$7</f>
        <v>0</v>
      </c>
      <c r="IG69" s="662">
        <f ca="1">IG67*PrSettings!$F$8</f>
        <v>0</v>
      </c>
      <c r="II69" s="569"/>
      <c r="IJ69" s="569"/>
      <c r="IK69" s="569"/>
      <c r="IL69" s="788" t="str">
        <f>Language!$E$175</f>
        <v>Points:</v>
      </c>
      <c r="IM69" s="789"/>
      <c r="IN69" s="790"/>
      <c r="IO69" s="660">
        <f ca="1">IO67*PrSettings!$F$9</f>
        <v>0</v>
      </c>
      <c r="IP69" s="661">
        <f ca="1">IP67*PrSettings!$F$4</f>
        <v>0</v>
      </c>
      <c r="IQ69" s="661">
        <f ca="1">IQ67*PrSettings!$F$5</f>
        <v>0</v>
      </c>
      <c r="IR69" s="661">
        <f ca="1">IR67*PrSettings!$F$6</f>
        <v>0</v>
      </c>
      <c r="IS69" s="661">
        <f ca="1">IS67*PrSettings!$F$7</f>
        <v>0</v>
      </c>
      <c r="IT69" s="662">
        <f ca="1">IT67*PrSettings!$F$8</f>
        <v>0</v>
      </c>
      <c r="IV69" s="569"/>
      <c r="IW69" s="569"/>
      <c r="IX69" s="569"/>
      <c r="IY69" s="788" t="str">
        <f>Language!$E$175</f>
        <v>Points:</v>
      </c>
      <c r="IZ69" s="789"/>
      <c r="JA69" s="790"/>
      <c r="JB69" s="660">
        <f ca="1">JB67*PrSettings!$F$9</f>
        <v>0</v>
      </c>
      <c r="JC69" s="661">
        <f ca="1">JC67*PrSettings!$F$4</f>
        <v>0</v>
      </c>
      <c r="JD69" s="661">
        <f ca="1">JD67*PrSettings!$F$5</f>
        <v>0</v>
      </c>
      <c r="JE69" s="661">
        <f ca="1">JE67*PrSettings!$F$6</f>
        <v>0</v>
      </c>
      <c r="JF69" s="661">
        <f ca="1">JF67*PrSettings!$F$7</f>
        <v>0</v>
      </c>
      <c r="JG69" s="662">
        <f ca="1">JG67*PrSettings!$F$8</f>
        <v>0</v>
      </c>
      <c r="JI69" s="569"/>
      <c r="JJ69" s="569"/>
      <c r="JK69" s="569"/>
      <c r="JL69" s="788" t="str">
        <f>Language!$E$175</f>
        <v>Points:</v>
      </c>
      <c r="JM69" s="789"/>
      <c r="JN69" s="790"/>
      <c r="JO69" s="660">
        <f ca="1">JO67*PrSettings!$F$9</f>
        <v>0</v>
      </c>
      <c r="JP69" s="661">
        <f ca="1">JP67*PrSettings!$F$4</f>
        <v>0</v>
      </c>
      <c r="JQ69" s="661">
        <f ca="1">JQ67*PrSettings!$F$5</f>
        <v>0</v>
      </c>
      <c r="JR69" s="661">
        <f ca="1">JR67*PrSettings!$F$6</f>
        <v>0</v>
      </c>
      <c r="JS69" s="661">
        <f ca="1">JS67*PrSettings!$F$7</f>
        <v>0</v>
      </c>
      <c r="JT69" s="662">
        <f ca="1">JT67*PrSettings!$F$8</f>
        <v>0</v>
      </c>
      <c r="JV69" s="569"/>
      <c r="JW69" s="569"/>
      <c r="JX69" s="569"/>
      <c r="JY69" s="788" t="str">
        <f>Language!$E$175</f>
        <v>Points:</v>
      </c>
      <c r="JZ69" s="789"/>
      <c r="KA69" s="790"/>
      <c r="KB69" s="660">
        <f ca="1">KB67*PrSettings!$F$9</f>
        <v>0</v>
      </c>
      <c r="KC69" s="661">
        <f ca="1">KC67*PrSettings!$F$4</f>
        <v>0</v>
      </c>
      <c r="KD69" s="661">
        <f ca="1">KD67*PrSettings!$F$5</f>
        <v>0</v>
      </c>
      <c r="KE69" s="661">
        <f ca="1">KE67*PrSettings!$F$6</f>
        <v>0</v>
      </c>
      <c r="KF69" s="661">
        <f ca="1">KF67*PrSettings!$F$7</f>
        <v>0</v>
      </c>
      <c r="KG69" s="662">
        <f ca="1">KG67*PrSettings!$F$8</f>
        <v>0</v>
      </c>
      <c r="KI69" s="569"/>
      <c r="KJ69" s="569"/>
      <c r="KK69" s="569"/>
      <c r="KL69" s="788" t="str">
        <f>Language!$E$175</f>
        <v>Points:</v>
      </c>
      <c r="KM69" s="789"/>
      <c r="KN69" s="790"/>
      <c r="KO69" s="660">
        <f ca="1">KO67*PrSettings!$F$9</f>
        <v>0</v>
      </c>
      <c r="KP69" s="661">
        <f ca="1">KP67*PrSettings!$F$4</f>
        <v>0</v>
      </c>
      <c r="KQ69" s="661">
        <f ca="1">KQ67*PrSettings!$F$5</f>
        <v>0</v>
      </c>
      <c r="KR69" s="661">
        <f ca="1">KR67*PrSettings!$F$6</f>
        <v>0</v>
      </c>
      <c r="KS69" s="661">
        <f ca="1">KS67*PrSettings!$F$7</f>
        <v>0</v>
      </c>
      <c r="KT69" s="662">
        <f ca="1">KT67*PrSettings!$F$8</f>
        <v>0</v>
      </c>
      <c r="KV69" s="569"/>
      <c r="KW69" s="569"/>
      <c r="KX69" s="569"/>
      <c r="KY69" s="788" t="str">
        <f>Language!$E$175</f>
        <v>Points:</v>
      </c>
      <c r="KZ69" s="789"/>
      <c r="LA69" s="790"/>
      <c r="LB69" s="660">
        <f ca="1">LB67*PrSettings!$F$9</f>
        <v>0</v>
      </c>
      <c r="LC69" s="661">
        <f ca="1">LC67*PrSettings!$F$4</f>
        <v>0</v>
      </c>
      <c r="LD69" s="661">
        <f ca="1">LD67*PrSettings!$F$5</f>
        <v>0</v>
      </c>
      <c r="LE69" s="661">
        <f ca="1">LE67*PrSettings!$F$6</f>
        <v>0</v>
      </c>
      <c r="LF69" s="661">
        <f ca="1">LF67*PrSettings!$F$7</f>
        <v>0</v>
      </c>
      <c r="LG69" s="662">
        <f ca="1">LG67*PrSettings!$F$8</f>
        <v>0</v>
      </c>
      <c r="LI69" s="569"/>
      <c r="LJ69" s="569"/>
      <c r="LK69" s="569"/>
      <c r="LL69" s="788" t="str">
        <f>Language!$E$175</f>
        <v>Points:</v>
      </c>
      <c r="LM69" s="789"/>
      <c r="LN69" s="790"/>
      <c r="LO69" s="660">
        <f ca="1">LO67*PrSettings!$F$9</f>
        <v>0</v>
      </c>
      <c r="LP69" s="661">
        <f ca="1">LP67*PrSettings!$F$4</f>
        <v>0</v>
      </c>
      <c r="LQ69" s="661">
        <f ca="1">LQ67*PrSettings!$F$5</f>
        <v>0</v>
      </c>
      <c r="LR69" s="661">
        <f ca="1">LR67*PrSettings!$F$6</f>
        <v>0</v>
      </c>
      <c r="LS69" s="661">
        <f ca="1">LS67*PrSettings!$F$7</f>
        <v>0</v>
      </c>
      <c r="LT69" s="662">
        <f ca="1">LT67*PrSettings!$F$8</f>
        <v>0</v>
      </c>
      <c r="LV69" s="569"/>
      <c r="LW69" s="569"/>
      <c r="LX69" s="569"/>
      <c r="LY69" s="788" t="str">
        <f>Language!$E$175</f>
        <v>Points:</v>
      </c>
      <c r="LZ69" s="789"/>
      <c r="MA69" s="790"/>
      <c r="MB69" s="660">
        <f ca="1">MB67*PrSettings!$F$9</f>
        <v>0</v>
      </c>
      <c r="MC69" s="661">
        <f ca="1">MC67*PrSettings!$F$4</f>
        <v>0</v>
      </c>
      <c r="MD69" s="661">
        <f ca="1">MD67*PrSettings!$F$5</f>
        <v>0</v>
      </c>
      <c r="ME69" s="661">
        <f ca="1">ME67*PrSettings!$F$6</f>
        <v>0</v>
      </c>
      <c r="MF69" s="661">
        <f ca="1">MF67*PrSettings!$F$7</f>
        <v>0</v>
      </c>
      <c r="MG69" s="662">
        <f ca="1">MG67*PrSettings!$F$8</f>
        <v>0</v>
      </c>
    </row>
    <row r="70" spans="2:345" ht="22.5" customHeight="1" thickTop="1" thickBot="1">
      <c r="I70" s="569">
        <f ca="1">IFERROR(VLOOKUP(I60,$B$57:$F$60,5,0),0)</f>
        <v>0</v>
      </c>
      <c r="J70" s="569">
        <f ca="1">IFERROR(VLOOKUP(I63,$D$62:$G$63,4,0),0)</f>
        <v>0</v>
      </c>
      <c r="K70" s="569">
        <f ca="1">IFERROR(VLOOKUP(I60,$D$57:$G$60,4,0),0)</f>
        <v>0</v>
      </c>
      <c r="L70" s="791" t="str">
        <f>Language!$E$176</f>
        <v>Sum:</v>
      </c>
      <c r="M70" s="792"/>
      <c r="N70" s="793"/>
      <c r="O70" s="794">
        <f ca="1">SUM(O68:T68)</f>
        <v>0</v>
      </c>
      <c r="P70" s="795"/>
      <c r="Q70" s="795"/>
      <c r="R70" s="795"/>
      <c r="S70" s="795"/>
      <c r="T70" s="796"/>
      <c r="V70" s="569">
        <f ca="1">IFERROR(VLOOKUP(V60,$B$57:$F$60,5,0),0)</f>
        <v>0</v>
      </c>
      <c r="W70" s="569">
        <f ca="1">IFERROR(VLOOKUP(V63,$D$62:$G$63,4,0),0)</f>
        <v>0</v>
      </c>
      <c r="X70" s="569">
        <f ca="1">IFERROR(VLOOKUP(V60,$D$57:$G$60,4,0),0)</f>
        <v>0</v>
      </c>
      <c r="Y70" s="791" t="str">
        <f>Language!$E$176</f>
        <v>Sum:</v>
      </c>
      <c r="Z70" s="792"/>
      <c r="AA70" s="793"/>
      <c r="AB70" s="794">
        <f ca="1">SUM(AB68:AG68)</f>
        <v>0</v>
      </c>
      <c r="AC70" s="795"/>
      <c r="AD70" s="795"/>
      <c r="AE70" s="795"/>
      <c r="AF70" s="795"/>
      <c r="AG70" s="796"/>
      <c r="AI70" s="569">
        <f ca="1">IFERROR(VLOOKUP(AI60,$B$57:$F$60,5,0),0)</f>
        <v>0</v>
      </c>
      <c r="AJ70" s="569">
        <f ca="1">IFERROR(VLOOKUP(AI63,$D$62:$G$63,4,0),0)</f>
        <v>0</v>
      </c>
      <c r="AK70" s="569">
        <f ca="1">IFERROR(VLOOKUP(AI60,$D$57:$G$60,4,0),0)</f>
        <v>0</v>
      </c>
      <c r="AL70" s="791" t="str">
        <f>Language!$E$176</f>
        <v>Sum:</v>
      </c>
      <c r="AM70" s="792"/>
      <c r="AN70" s="793"/>
      <c r="AO70" s="794">
        <f ca="1">SUM(AO68:AT68)</f>
        <v>0</v>
      </c>
      <c r="AP70" s="795"/>
      <c r="AQ70" s="795"/>
      <c r="AR70" s="795"/>
      <c r="AS70" s="795"/>
      <c r="AT70" s="796"/>
      <c r="AV70" s="569">
        <f ca="1">IFERROR(VLOOKUP(AV60,$B$57:$F$60,5,0),0)</f>
        <v>0</v>
      </c>
      <c r="AW70" s="569">
        <f ca="1">IFERROR(VLOOKUP(AV63,$D$62:$G$63,4,0),0)</f>
        <v>0</v>
      </c>
      <c r="AX70" s="569">
        <f ca="1">IFERROR(VLOOKUP(AV60,$D$57:$G$60,4,0),0)</f>
        <v>0</v>
      </c>
      <c r="AY70" s="791" t="str">
        <f>Language!$E$176</f>
        <v>Sum:</v>
      </c>
      <c r="AZ70" s="792"/>
      <c r="BA70" s="793"/>
      <c r="BB70" s="794">
        <f ca="1">SUM(BB68:BG68)</f>
        <v>0</v>
      </c>
      <c r="BC70" s="795"/>
      <c r="BD70" s="795"/>
      <c r="BE70" s="795"/>
      <c r="BF70" s="795"/>
      <c r="BG70" s="796"/>
      <c r="BI70" s="569">
        <f ca="1">IFERROR(VLOOKUP(BI60,$B$57:$F$60,5,0),0)</f>
        <v>0</v>
      </c>
      <c r="BJ70" s="569">
        <f ca="1">IFERROR(VLOOKUP(BI63,$D$62:$G$63,4,0),0)</f>
        <v>0</v>
      </c>
      <c r="BK70" s="569">
        <f ca="1">IFERROR(VLOOKUP(BI60,$D$57:$G$60,4,0),0)</f>
        <v>0</v>
      </c>
      <c r="BL70" s="791" t="str">
        <f>Language!$E$176</f>
        <v>Sum:</v>
      </c>
      <c r="BM70" s="792"/>
      <c r="BN70" s="793"/>
      <c r="BO70" s="794">
        <f ca="1">SUM(BO68:BT68)</f>
        <v>0</v>
      </c>
      <c r="BP70" s="795"/>
      <c r="BQ70" s="795"/>
      <c r="BR70" s="795"/>
      <c r="BS70" s="795"/>
      <c r="BT70" s="796"/>
      <c r="BV70" s="569">
        <f ca="1">IFERROR(VLOOKUP(BV60,$B$57:$F$60,5,0),0)</f>
        <v>0</v>
      </c>
      <c r="BW70" s="569">
        <f ca="1">IFERROR(VLOOKUP(BV63,$D$62:$G$63,4,0),0)</f>
        <v>0</v>
      </c>
      <c r="BX70" s="569">
        <f ca="1">IFERROR(VLOOKUP(BV60,$D$57:$G$60,4,0),0)</f>
        <v>0</v>
      </c>
      <c r="BY70" s="791" t="str">
        <f>Language!$E$176</f>
        <v>Sum:</v>
      </c>
      <c r="BZ70" s="792"/>
      <c r="CA70" s="793"/>
      <c r="CB70" s="794">
        <f ca="1">SUM(CB68:CG68)</f>
        <v>0</v>
      </c>
      <c r="CC70" s="795"/>
      <c r="CD70" s="795"/>
      <c r="CE70" s="795"/>
      <c r="CF70" s="795"/>
      <c r="CG70" s="796"/>
      <c r="CI70" s="569">
        <f ca="1">IFERROR(VLOOKUP(CI60,$B$57:$F$60,5,0),0)</f>
        <v>0</v>
      </c>
      <c r="CJ70" s="569">
        <f ca="1">IFERROR(VLOOKUP(CI63,$D$62:$G$63,4,0),0)</f>
        <v>0</v>
      </c>
      <c r="CK70" s="569">
        <f ca="1">IFERROR(VLOOKUP(CI60,$D$57:$G$60,4,0),0)</f>
        <v>0</v>
      </c>
      <c r="CL70" s="791" t="str">
        <f>Language!$E$176</f>
        <v>Sum:</v>
      </c>
      <c r="CM70" s="792"/>
      <c r="CN70" s="793"/>
      <c r="CO70" s="794">
        <f ca="1">SUM(CO68:CT68)</f>
        <v>0</v>
      </c>
      <c r="CP70" s="795"/>
      <c r="CQ70" s="795"/>
      <c r="CR70" s="795"/>
      <c r="CS70" s="795"/>
      <c r="CT70" s="796"/>
      <c r="CV70" s="569">
        <f ca="1">IFERROR(VLOOKUP(CV60,$B$57:$F$60,5,0),0)</f>
        <v>0</v>
      </c>
      <c r="CW70" s="569">
        <f ca="1">IFERROR(VLOOKUP(CV63,$D$62:$G$63,4,0),0)</f>
        <v>0</v>
      </c>
      <c r="CX70" s="569">
        <f ca="1">IFERROR(VLOOKUP(CV60,$D$57:$G$60,4,0),0)</f>
        <v>0</v>
      </c>
      <c r="CY70" s="791" t="str">
        <f>Language!$E$176</f>
        <v>Sum:</v>
      </c>
      <c r="CZ70" s="792"/>
      <c r="DA70" s="793"/>
      <c r="DB70" s="794">
        <f ca="1">SUM(DB68:DG68)</f>
        <v>0</v>
      </c>
      <c r="DC70" s="795"/>
      <c r="DD70" s="795"/>
      <c r="DE70" s="795"/>
      <c r="DF70" s="795"/>
      <c r="DG70" s="796"/>
      <c r="DI70" s="569">
        <f ca="1">IFERROR(VLOOKUP(DI60,$B$57:$F$60,5,0),0)</f>
        <v>0</v>
      </c>
      <c r="DJ70" s="569">
        <f ca="1">IFERROR(VLOOKUP(DI63,$D$62:$G$63,4,0),0)</f>
        <v>0</v>
      </c>
      <c r="DK70" s="569">
        <f ca="1">IFERROR(VLOOKUP(DI60,$D$57:$G$60,4,0),0)</f>
        <v>0</v>
      </c>
      <c r="DL70" s="791" t="str">
        <f>Language!$E$176</f>
        <v>Sum:</v>
      </c>
      <c r="DM70" s="792"/>
      <c r="DN70" s="793"/>
      <c r="DO70" s="794">
        <f ca="1">SUM(DO68:DT68)</f>
        <v>0</v>
      </c>
      <c r="DP70" s="795"/>
      <c r="DQ70" s="795"/>
      <c r="DR70" s="795"/>
      <c r="DS70" s="795"/>
      <c r="DT70" s="796"/>
      <c r="DV70" s="569">
        <f ca="1">IFERROR(VLOOKUP(DV60,$B$57:$F$60,5,0),0)</f>
        <v>0</v>
      </c>
      <c r="DW70" s="569">
        <f ca="1">IFERROR(VLOOKUP(DV63,$D$62:$G$63,4,0),0)</f>
        <v>0</v>
      </c>
      <c r="DX70" s="569">
        <f ca="1">IFERROR(VLOOKUP(DV60,$D$57:$G$60,4,0),0)</f>
        <v>0</v>
      </c>
      <c r="DY70" s="791" t="str">
        <f>Language!$E$176</f>
        <v>Sum:</v>
      </c>
      <c r="DZ70" s="792"/>
      <c r="EA70" s="793"/>
      <c r="EB70" s="794">
        <f ca="1">SUM(EB68:EG68)</f>
        <v>0</v>
      </c>
      <c r="EC70" s="795"/>
      <c r="ED70" s="795"/>
      <c r="EE70" s="795"/>
      <c r="EF70" s="795"/>
      <c r="EG70" s="796"/>
      <c r="EI70" s="569">
        <f ca="1">IFERROR(VLOOKUP(EI60,$B$57:$F$60,5,0),0)</f>
        <v>0</v>
      </c>
      <c r="EJ70" s="569">
        <f ca="1">IFERROR(VLOOKUP(EI63,$D$62:$G$63,4,0),0)</f>
        <v>0</v>
      </c>
      <c r="EK70" s="569">
        <f ca="1">IFERROR(VLOOKUP(EI60,$D$57:$G$60,4,0),0)</f>
        <v>0</v>
      </c>
      <c r="EL70" s="791" t="str">
        <f>Language!$E$176</f>
        <v>Sum:</v>
      </c>
      <c r="EM70" s="792"/>
      <c r="EN70" s="793"/>
      <c r="EO70" s="794">
        <f ca="1">SUM(EO68:ET68)</f>
        <v>0</v>
      </c>
      <c r="EP70" s="795"/>
      <c r="EQ70" s="795"/>
      <c r="ER70" s="795"/>
      <c r="ES70" s="795"/>
      <c r="ET70" s="796"/>
      <c r="EV70" s="569">
        <f ca="1">IFERROR(VLOOKUP(EV60,$B$57:$F$60,5,0),0)</f>
        <v>0</v>
      </c>
      <c r="EW70" s="569">
        <f ca="1">IFERROR(VLOOKUP(EV63,$D$62:$G$63,4,0),0)</f>
        <v>0</v>
      </c>
      <c r="EX70" s="569">
        <f ca="1">IFERROR(VLOOKUP(EV60,$D$57:$G$60,4,0),0)</f>
        <v>0</v>
      </c>
      <c r="EY70" s="791" t="str">
        <f>Language!$E$176</f>
        <v>Sum:</v>
      </c>
      <c r="EZ70" s="792"/>
      <c r="FA70" s="793"/>
      <c r="FB70" s="794">
        <f ca="1">SUM(FB68:FG68)</f>
        <v>0</v>
      </c>
      <c r="FC70" s="795"/>
      <c r="FD70" s="795"/>
      <c r="FE70" s="795"/>
      <c r="FF70" s="795"/>
      <c r="FG70" s="796"/>
      <c r="FI70" s="569">
        <f ca="1">IFERROR(VLOOKUP(FI60,$B$57:$F$60,5,0),0)</f>
        <v>0</v>
      </c>
      <c r="FJ70" s="569">
        <f ca="1">IFERROR(VLOOKUP(FI63,$D$62:$G$63,4,0),0)</f>
        <v>0</v>
      </c>
      <c r="FK70" s="569">
        <f ca="1">IFERROR(VLOOKUP(FI60,$D$57:$G$60,4,0),0)</f>
        <v>0</v>
      </c>
      <c r="FL70" s="791" t="str">
        <f>Language!$E$176</f>
        <v>Sum:</v>
      </c>
      <c r="FM70" s="792"/>
      <c r="FN70" s="793"/>
      <c r="FO70" s="794">
        <f ca="1">SUM(FO68:FT68)</f>
        <v>0</v>
      </c>
      <c r="FP70" s="795"/>
      <c r="FQ70" s="795"/>
      <c r="FR70" s="795"/>
      <c r="FS70" s="795"/>
      <c r="FT70" s="796"/>
      <c r="FV70" s="569">
        <f ca="1">IFERROR(VLOOKUP(FV60,$B$57:$F$60,5,0),0)</f>
        <v>0</v>
      </c>
      <c r="FW70" s="569">
        <f ca="1">IFERROR(VLOOKUP(FV63,$D$62:$G$63,4,0),0)</f>
        <v>0</v>
      </c>
      <c r="FX70" s="569">
        <f ca="1">IFERROR(VLOOKUP(FV60,$D$57:$G$60,4,0),0)</f>
        <v>0</v>
      </c>
      <c r="FY70" s="791" t="str">
        <f>Language!$E$176</f>
        <v>Sum:</v>
      </c>
      <c r="FZ70" s="792"/>
      <c r="GA70" s="793"/>
      <c r="GB70" s="794">
        <f ca="1">SUM(GB68:GG68)</f>
        <v>0</v>
      </c>
      <c r="GC70" s="795"/>
      <c r="GD70" s="795"/>
      <c r="GE70" s="795"/>
      <c r="GF70" s="795"/>
      <c r="GG70" s="796"/>
      <c r="GI70" s="569">
        <f ca="1">IFERROR(VLOOKUP(GI60,$B$57:$F$60,5,0),0)</f>
        <v>0</v>
      </c>
      <c r="GJ70" s="569">
        <f ca="1">IFERROR(VLOOKUP(GI63,$D$62:$G$63,4,0),0)</f>
        <v>0</v>
      </c>
      <c r="GK70" s="569">
        <f ca="1">IFERROR(VLOOKUP(GI60,$D$57:$G$60,4,0),0)</f>
        <v>0</v>
      </c>
      <c r="GL70" s="791" t="str">
        <f>Language!$E$176</f>
        <v>Sum:</v>
      </c>
      <c r="GM70" s="792"/>
      <c r="GN70" s="793"/>
      <c r="GO70" s="794">
        <f ca="1">SUM(GO68:GT68)</f>
        <v>0</v>
      </c>
      <c r="GP70" s="795"/>
      <c r="GQ70" s="795"/>
      <c r="GR70" s="795"/>
      <c r="GS70" s="795"/>
      <c r="GT70" s="796"/>
      <c r="GV70" s="569">
        <f ca="1">IFERROR(VLOOKUP(GV60,$B$57:$F$60,5,0),0)</f>
        <v>0</v>
      </c>
      <c r="GW70" s="569">
        <f ca="1">IFERROR(VLOOKUP(GV63,$D$62:$G$63,4,0),0)</f>
        <v>0</v>
      </c>
      <c r="GX70" s="569">
        <f ca="1">IFERROR(VLOOKUP(GV60,$D$57:$G$60,4,0),0)</f>
        <v>0</v>
      </c>
      <c r="GY70" s="791" t="str">
        <f>Language!$E$176</f>
        <v>Sum:</v>
      </c>
      <c r="GZ70" s="792"/>
      <c r="HA70" s="793"/>
      <c r="HB70" s="794">
        <f ca="1">SUM(HB68:HG68)</f>
        <v>0</v>
      </c>
      <c r="HC70" s="795"/>
      <c r="HD70" s="795"/>
      <c r="HE70" s="795"/>
      <c r="HF70" s="795"/>
      <c r="HG70" s="796"/>
      <c r="HI70" s="569">
        <f ca="1">IFERROR(VLOOKUP(HI60,$B$57:$F$60,5,0),0)</f>
        <v>0</v>
      </c>
      <c r="HJ70" s="569">
        <f ca="1">IFERROR(VLOOKUP(HI63,$D$62:$G$63,4,0),0)</f>
        <v>0</v>
      </c>
      <c r="HK70" s="569">
        <f ca="1">IFERROR(VLOOKUP(HI60,$D$57:$G$60,4,0),0)</f>
        <v>0</v>
      </c>
      <c r="HL70" s="791" t="str">
        <f>Language!$E$176</f>
        <v>Sum:</v>
      </c>
      <c r="HM70" s="792"/>
      <c r="HN70" s="793"/>
      <c r="HO70" s="794">
        <f ca="1">SUM(HO68:HT68)</f>
        <v>0</v>
      </c>
      <c r="HP70" s="795"/>
      <c r="HQ70" s="795"/>
      <c r="HR70" s="795"/>
      <c r="HS70" s="795"/>
      <c r="HT70" s="796"/>
      <c r="HV70" s="569">
        <f ca="1">IFERROR(VLOOKUP(HV60,$B$57:$F$60,5,0),0)</f>
        <v>0</v>
      </c>
      <c r="HW70" s="569">
        <f ca="1">IFERROR(VLOOKUP(HV63,$D$62:$G$63,4,0),0)</f>
        <v>0</v>
      </c>
      <c r="HX70" s="569">
        <f ca="1">IFERROR(VLOOKUP(HV60,$D$57:$G$60,4,0),0)</f>
        <v>0</v>
      </c>
      <c r="HY70" s="791" t="str">
        <f>Language!$E$176</f>
        <v>Sum:</v>
      </c>
      <c r="HZ70" s="792"/>
      <c r="IA70" s="793"/>
      <c r="IB70" s="794">
        <f ca="1">SUM(IB68:IG68)</f>
        <v>0</v>
      </c>
      <c r="IC70" s="795"/>
      <c r="ID70" s="795"/>
      <c r="IE70" s="795"/>
      <c r="IF70" s="795"/>
      <c r="IG70" s="796"/>
      <c r="II70" s="569">
        <f ca="1">IFERROR(VLOOKUP(II60,$B$57:$F$60,5,0),0)</f>
        <v>0</v>
      </c>
      <c r="IJ70" s="569">
        <f ca="1">IFERROR(VLOOKUP(II63,$D$62:$G$63,4,0),0)</f>
        <v>0</v>
      </c>
      <c r="IK70" s="569">
        <f ca="1">IFERROR(VLOOKUP(II60,$D$57:$G$60,4,0),0)</f>
        <v>0</v>
      </c>
      <c r="IL70" s="791" t="str">
        <f>Language!$E$176</f>
        <v>Sum:</v>
      </c>
      <c r="IM70" s="792"/>
      <c r="IN70" s="793"/>
      <c r="IO70" s="794">
        <f ca="1">SUM(IO68:IT68)</f>
        <v>0</v>
      </c>
      <c r="IP70" s="795"/>
      <c r="IQ70" s="795"/>
      <c r="IR70" s="795"/>
      <c r="IS70" s="795"/>
      <c r="IT70" s="796"/>
      <c r="IV70" s="569">
        <f ca="1">IFERROR(VLOOKUP(IV60,$B$57:$F$60,5,0),0)</f>
        <v>0</v>
      </c>
      <c r="IW70" s="569">
        <f ca="1">IFERROR(VLOOKUP(IV63,$D$62:$G$63,4,0),0)</f>
        <v>0</v>
      </c>
      <c r="IX70" s="569">
        <f ca="1">IFERROR(VLOOKUP(IV60,$D$57:$G$60,4,0),0)</f>
        <v>0</v>
      </c>
      <c r="IY70" s="791" t="str">
        <f>Language!$E$176</f>
        <v>Sum:</v>
      </c>
      <c r="IZ70" s="792"/>
      <c r="JA70" s="793"/>
      <c r="JB70" s="794">
        <f ca="1">SUM(JB68:JG68)</f>
        <v>0</v>
      </c>
      <c r="JC70" s="795"/>
      <c r="JD70" s="795"/>
      <c r="JE70" s="795"/>
      <c r="JF70" s="795"/>
      <c r="JG70" s="796"/>
      <c r="JI70" s="569">
        <f ca="1">IFERROR(VLOOKUP(JI60,$B$57:$F$60,5,0),0)</f>
        <v>0</v>
      </c>
      <c r="JJ70" s="569">
        <f ca="1">IFERROR(VLOOKUP(JI63,$D$62:$G$63,4,0),0)</f>
        <v>0</v>
      </c>
      <c r="JK70" s="569">
        <f ca="1">IFERROR(VLOOKUP(JI60,$D$57:$G$60,4,0),0)</f>
        <v>0</v>
      </c>
      <c r="JL70" s="791" t="str">
        <f>Language!$E$176</f>
        <v>Sum:</v>
      </c>
      <c r="JM70" s="792"/>
      <c r="JN70" s="793"/>
      <c r="JO70" s="794">
        <f ca="1">SUM(JO68:JT68)</f>
        <v>0</v>
      </c>
      <c r="JP70" s="795"/>
      <c r="JQ70" s="795"/>
      <c r="JR70" s="795"/>
      <c r="JS70" s="795"/>
      <c r="JT70" s="796"/>
      <c r="JV70" s="569">
        <f ca="1">IFERROR(VLOOKUP(JV60,$B$57:$F$60,5,0),0)</f>
        <v>0</v>
      </c>
      <c r="JW70" s="569">
        <f ca="1">IFERROR(VLOOKUP(JV63,$D$62:$G$63,4,0),0)</f>
        <v>0</v>
      </c>
      <c r="JX70" s="569">
        <f ca="1">IFERROR(VLOOKUP(JV60,$D$57:$G$60,4,0),0)</f>
        <v>0</v>
      </c>
      <c r="JY70" s="791" t="str">
        <f>Language!$E$176</f>
        <v>Sum:</v>
      </c>
      <c r="JZ70" s="792"/>
      <c r="KA70" s="793"/>
      <c r="KB70" s="794">
        <f ca="1">SUM(KB68:KG68)</f>
        <v>0</v>
      </c>
      <c r="KC70" s="795"/>
      <c r="KD70" s="795"/>
      <c r="KE70" s="795"/>
      <c r="KF70" s="795"/>
      <c r="KG70" s="796"/>
      <c r="KI70" s="569">
        <f ca="1">IFERROR(VLOOKUP(KI60,$B$57:$F$60,5,0),0)</f>
        <v>0</v>
      </c>
      <c r="KJ70" s="569">
        <f ca="1">IFERROR(VLOOKUP(KI63,$D$62:$G$63,4,0),0)</f>
        <v>0</v>
      </c>
      <c r="KK70" s="569">
        <f ca="1">IFERROR(VLOOKUP(KI60,$D$57:$G$60,4,0),0)</f>
        <v>0</v>
      </c>
      <c r="KL70" s="791" t="str">
        <f>Language!$E$176</f>
        <v>Sum:</v>
      </c>
      <c r="KM70" s="792"/>
      <c r="KN70" s="793"/>
      <c r="KO70" s="794">
        <f ca="1">SUM(KO68:KT68)</f>
        <v>0</v>
      </c>
      <c r="KP70" s="795"/>
      <c r="KQ70" s="795"/>
      <c r="KR70" s="795"/>
      <c r="KS70" s="795"/>
      <c r="KT70" s="796"/>
      <c r="KV70" s="569">
        <f ca="1">IFERROR(VLOOKUP(KV60,$B$57:$F$60,5,0),0)</f>
        <v>0</v>
      </c>
      <c r="KW70" s="569">
        <f ca="1">IFERROR(VLOOKUP(KV63,$D$62:$G$63,4,0),0)</f>
        <v>0</v>
      </c>
      <c r="KX70" s="569">
        <f ca="1">IFERROR(VLOOKUP(KV60,$D$57:$G$60,4,0),0)</f>
        <v>0</v>
      </c>
      <c r="KY70" s="791" t="str">
        <f>Language!$E$176</f>
        <v>Sum:</v>
      </c>
      <c r="KZ70" s="792"/>
      <c r="LA70" s="793"/>
      <c r="LB70" s="794">
        <f ca="1">SUM(LB68:LG68)</f>
        <v>0</v>
      </c>
      <c r="LC70" s="795"/>
      <c r="LD70" s="795"/>
      <c r="LE70" s="795"/>
      <c r="LF70" s="795"/>
      <c r="LG70" s="796"/>
      <c r="LI70" s="569">
        <f ca="1">IFERROR(VLOOKUP(LI60,$B$57:$F$60,5,0),0)</f>
        <v>0</v>
      </c>
      <c r="LJ70" s="569">
        <f ca="1">IFERROR(VLOOKUP(LI63,$D$62:$G$63,4,0),0)</f>
        <v>0</v>
      </c>
      <c r="LK70" s="569">
        <f ca="1">IFERROR(VLOOKUP(LI60,$D$57:$G$60,4,0),0)</f>
        <v>0</v>
      </c>
      <c r="LL70" s="791" t="str">
        <f>Language!$E$176</f>
        <v>Sum:</v>
      </c>
      <c r="LM70" s="792"/>
      <c r="LN70" s="793"/>
      <c r="LO70" s="794">
        <f ca="1">SUM(LO68:LT68)</f>
        <v>0</v>
      </c>
      <c r="LP70" s="795"/>
      <c r="LQ70" s="795"/>
      <c r="LR70" s="795"/>
      <c r="LS70" s="795"/>
      <c r="LT70" s="796"/>
      <c r="LV70" s="569">
        <f ca="1">IFERROR(VLOOKUP(LV60,$B$57:$F$60,5,0),0)</f>
        <v>0</v>
      </c>
      <c r="LW70" s="569">
        <f ca="1">IFERROR(VLOOKUP(LV63,$D$62:$G$63,4,0),0)</f>
        <v>0</v>
      </c>
      <c r="LX70" s="569">
        <f ca="1">IFERROR(VLOOKUP(LV60,$D$57:$G$60,4,0),0)</f>
        <v>0</v>
      </c>
      <c r="LY70" s="791" t="str">
        <f>Language!$E$176</f>
        <v>Sum:</v>
      </c>
      <c r="LZ70" s="792"/>
      <c r="MA70" s="793"/>
      <c r="MB70" s="794">
        <f ca="1">SUM(MB68:MG68)</f>
        <v>0</v>
      </c>
      <c r="MC70" s="795"/>
      <c r="MD70" s="795"/>
      <c r="ME70" s="795"/>
      <c r="MF70" s="795"/>
      <c r="MG70" s="796"/>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6.5" thickBot="1">
      <c r="B72" s="797" t="str">
        <f>Language!$E$188</f>
        <v>Hint</v>
      </c>
      <c r="C72" s="797"/>
      <c r="D72" s="797"/>
      <c r="E72" s="797"/>
      <c r="F72" s="797"/>
      <c r="G72" s="797"/>
      <c r="H72" s="797"/>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798" t="str">
        <f>Language!$E$197</f>
        <v>For example, to add ten more people, select columns HI through MG and copy them to the right. Finished.
(Remove sheet protection!)</v>
      </c>
      <c r="C73" s="799"/>
      <c r="D73" s="799"/>
      <c r="E73" s="799"/>
      <c r="F73" s="799"/>
      <c r="G73" s="799"/>
      <c r="H73" s="800"/>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801"/>
      <c r="C74" s="802"/>
      <c r="D74" s="802"/>
      <c r="E74" s="802"/>
      <c r="F74" s="802"/>
      <c r="G74" s="802"/>
      <c r="H74" s="803"/>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801"/>
      <c r="C75" s="802"/>
      <c r="D75" s="802"/>
      <c r="E75" s="802"/>
      <c r="F75" s="802"/>
      <c r="G75" s="802"/>
      <c r="H75" s="803"/>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801" t="str">
        <f>Language!$E$198</f>
        <v>To predict the teams in the KO round, enter the team numbers in the yellow fields.</v>
      </c>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801"/>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t="str">
        <f>Language!$E$199</f>
        <v>The factors for the individual categories and other presettings can be selected on the 'PrSettings' worksheet.</v>
      </c>
      <c r="C79" s="802"/>
      <c r="D79" s="802"/>
      <c r="E79" s="802"/>
      <c r="F79" s="802"/>
      <c r="G79" s="802"/>
      <c r="H79" s="803"/>
    </row>
    <row r="80" spans="2:345">
      <c r="B80" s="801"/>
      <c r="C80" s="802"/>
      <c r="D80" s="802"/>
      <c r="E80" s="802"/>
      <c r="F80" s="802"/>
      <c r="G80" s="802"/>
      <c r="H80" s="803"/>
    </row>
    <row r="81" spans="2:8" ht="16.5" thickBot="1">
      <c r="B81" s="804"/>
      <c r="C81" s="805"/>
      <c r="D81" s="805"/>
      <c r="E81" s="805"/>
      <c r="F81" s="805"/>
      <c r="G81" s="805"/>
      <c r="H81" s="806"/>
    </row>
    <row r="82" spans="2:8" ht="16.5" thickTop="1"/>
    <row r="83" spans="2:8"/>
    <row r="84" spans="2:8"/>
    <row r="85" spans="2:8"/>
    <row r="86" spans="2:8"/>
    <row r="87" spans="2:8"/>
  </sheetData>
  <sheetProtection sheet="1" selectLockedCells="1"/>
  <mergeCells count="215">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AL69:AN69"/>
    <mergeCell ref="AY67:BA67"/>
    <mergeCell ref="AY69:BA69"/>
    <mergeCell ref="BL67:BN67"/>
    <mergeCell ref="BL69:BN69"/>
    <mergeCell ref="BY67:CA67"/>
    <mergeCell ref="BY69:CA69"/>
    <mergeCell ref="CL67:CN67"/>
    <mergeCell ref="CL69:CN69"/>
  </mergeCells>
  <conditionalFormatting sqref="J57:J60">
    <cfRule type="expression" dxfId="110" priority="7029">
      <formula>O57&gt;1</formula>
    </cfRule>
  </conditionalFormatting>
  <conditionalFormatting sqref="J62:J63">
    <cfRule type="expression" dxfId="109" priority="7027">
      <formula>O62&gt;1</formula>
    </cfRule>
  </conditionalFormatting>
  <conditionalFormatting sqref="J65">
    <cfRule type="expression" dxfId="108" priority="7021">
      <formula>P65&gt;1</formula>
    </cfRule>
  </conditionalFormatting>
  <conditionalFormatting sqref="L57:L60">
    <cfRule type="expression" dxfId="107" priority="7032">
      <formula>O52&gt;1</formula>
    </cfRule>
  </conditionalFormatting>
  <conditionalFormatting sqref="L62:L63">
    <cfRule type="expression" dxfId="106" priority="7025">
      <formula>O50&gt;1</formula>
    </cfRule>
  </conditionalFormatting>
  <conditionalFormatting sqref="L65">
    <cfRule type="expression" dxfId="105"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xr:uid="{00000000-0002-0000-0500-00000000000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21"/>
  <dimension ref="A1:M106"/>
  <sheetViews>
    <sheetView showGridLines="0" showRowColHeaders="0" workbookViewId="0">
      <selection activeCell="F1" sqref="F1:XFD1048576"/>
    </sheetView>
  </sheetViews>
  <sheetFormatPr defaultColWidth="0" defaultRowHeight="15" customHeight="1" zeroHeight="1"/>
  <cols>
    <col min="1" max="1" width="11.42578125" customWidth="1"/>
    <col min="2" max="2" width="6.28515625" style="45" customWidth="1"/>
    <col min="3" max="3" width="21" style="60" customWidth="1"/>
    <col min="4" max="5" width="11.42578125" customWidth="1"/>
    <col min="6" max="6" width="3.28515625" hidden="1" customWidth="1"/>
    <col min="7" max="7" width="11.42578125" hidden="1" customWidth="1"/>
    <col min="8" max="8" width="21" hidden="1" customWidth="1"/>
    <col min="9" max="10" width="11.42578125" hidden="1" customWidth="1"/>
    <col min="11" max="11" width="8" hidden="1" customWidth="1"/>
    <col min="12" max="12" width="18.140625" hidden="1" customWidth="1"/>
    <col min="13" max="13" width="5.5703125" hidden="1" customWidth="1"/>
    <col min="14" max="16384" width="11.42578125" hidden="1"/>
  </cols>
  <sheetData>
    <row r="1" spans="2:13" ht="23.25">
      <c r="B1" s="818" t="str">
        <f>Language!$E$92</f>
        <v>Predictions Ranking</v>
      </c>
      <c r="C1" s="818"/>
      <c r="D1" s="818"/>
    </row>
    <row r="2" spans="2:13" ht="15.75" thickBot="1"/>
    <row r="3" spans="2:13" ht="16.5"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22"/>
  <dimension ref="A1:P26"/>
  <sheetViews>
    <sheetView showGridLines="0" showRowColHeaders="0" workbookViewId="0">
      <selection activeCell="M4" sqref="M4"/>
    </sheetView>
  </sheetViews>
  <sheetFormatPr defaultColWidth="0" defaultRowHeight="15" customHeight="1" zeroHeight="1"/>
  <cols>
    <col min="1" max="12" width="11.42578125" customWidth="1"/>
    <col min="13" max="13" width="5.28515625" customWidth="1"/>
    <col min="14" max="14" width="4" customWidth="1"/>
    <col min="15" max="15" width="6.85546875" customWidth="1"/>
    <col min="16" max="16" width="11.42578125" customWidth="1"/>
    <col min="17" max="16384" width="11.42578125" hidden="1"/>
  </cols>
  <sheetData>
    <row r="1" spans="2:15" ht="28.5">
      <c r="B1" s="827" t="str">
        <f>Language!$E$190</f>
        <v>Settings</v>
      </c>
      <c r="C1" s="827"/>
      <c r="D1" s="827"/>
      <c r="E1" s="827"/>
      <c r="F1" s="827"/>
    </row>
    <row r="2" spans="2:15"/>
    <row r="3" spans="2:15" ht="16.5" thickBot="1">
      <c r="B3" s="828" t="str">
        <f>Language!$E$189</f>
        <v>Factors</v>
      </c>
      <c r="C3" s="828"/>
      <c r="D3" s="828"/>
      <c r="E3" s="828"/>
      <c r="F3" s="828"/>
      <c r="H3" s="828" t="str">
        <f>Language!$E$190</f>
        <v>Settings</v>
      </c>
      <c r="I3" s="828"/>
      <c r="J3" s="828"/>
      <c r="K3" s="828"/>
      <c r="L3" s="828"/>
      <c r="M3" s="828"/>
      <c r="N3" s="828"/>
      <c r="O3" s="828"/>
    </row>
    <row r="4" spans="2:15" ht="24" thickTop="1">
      <c r="B4" s="829" t="str">
        <f>Language!$E$192</f>
        <v>Won/Draw/Loss:</v>
      </c>
      <c r="C4" s="830"/>
      <c r="D4" s="830"/>
      <c r="E4" s="830"/>
      <c r="F4" s="490">
        <v>5</v>
      </c>
      <c r="H4" s="831" t="str">
        <f>Language!$E$203</f>
        <v>Points for goal difference in the event of a draw:</v>
      </c>
      <c r="I4" s="832"/>
      <c r="J4" s="832"/>
      <c r="K4" s="832"/>
      <c r="L4" s="833"/>
      <c r="M4" s="491" t="s">
        <v>1246</v>
      </c>
      <c r="N4" s="492"/>
      <c r="O4" s="493" t="str">
        <f>IF(M4="●",Language!E204,Language!E205)</f>
        <v>yes</v>
      </c>
    </row>
    <row r="5" spans="2:15" ht="18" customHeight="1">
      <c r="B5" s="822" t="str">
        <f>Language!$E$193</f>
        <v>goal difference:</v>
      </c>
      <c r="C5" s="823"/>
      <c r="D5" s="823"/>
      <c r="E5" s="823"/>
      <c r="F5" s="494">
        <v>5</v>
      </c>
      <c r="H5" s="824"/>
      <c r="I5" s="825"/>
      <c r="J5" s="825"/>
      <c r="K5" s="825"/>
      <c r="L5" s="825"/>
      <c r="M5" s="825"/>
      <c r="N5" s="825"/>
      <c r="O5" s="826"/>
    </row>
    <row r="6" spans="2:15" ht="18" customHeight="1">
      <c r="B6" s="822" t="str">
        <f>Language!$E$195</f>
        <v>goals exact:</v>
      </c>
      <c r="C6" s="823"/>
      <c r="D6" s="823"/>
      <c r="E6" s="823"/>
      <c r="F6" s="494">
        <v>10</v>
      </c>
      <c r="H6" s="843" t="str">
        <f>Language!$E$206</f>
        <v>Minimum number for 'Many Goals' in the event of a draw:</v>
      </c>
      <c r="I6" s="844"/>
      <c r="J6" s="844"/>
      <c r="K6" s="844"/>
      <c r="L6" s="845"/>
      <c r="M6" s="495">
        <v>4</v>
      </c>
      <c r="N6" s="496"/>
      <c r="O6" s="497"/>
    </row>
    <row r="7" spans="2:15" ht="18" customHeight="1">
      <c r="B7" s="822" t="str">
        <f>Language!$E$194</f>
        <v>Many goals - good approximation</v>
      </c>
      <c r="C7" s="823"/>
      <c r="D7" s="823"/>
      <c r="E7" s="823"/>
      <c r="F7" s="494">
        <v>3</v>
      </c>
      <c r="H7" s="843" t="str">
        <f>Language!$E$207</f>
        <v>Minimum number for a large goal difference:</v>
      </c>
      <c r="I7" s="844"/>
      <c r="J7" s="844"/>
      <c r="K7" s="844"/>
      <c r="L7" s="845"/>
      <c r="M7" s="495">
        <v>4</v>
      </c>
      <c r="N7" s="498"/>
      <c r="O7" s="497"/>
    </row>
    <row r="8" spans="2:15" ht="18" customHeight="1">
      <c r="B8" s="846" t="str">
        <f>Language!$E$196</f>
        <v>correct team (knockout phase):</v>
      </c>
      <c r="C8" s="847"/>
      <c r="D8" s="847"/>
      <c r="E8" s="847"/>
      <c r="F8" s="499">
        <v>10</v>
      </c>
      <c r="H8" s="843" t="str">
        <f>Language!$E$214</f>
        <v>Minimum number for a large sum of goals:</v>
      </c>
      <c r="I8" s="844"/>
      <c r="J8" s="844"/>
      <c r="K8" s="844"/>
      <c r="L8" s="845"/>
      <c r="M8" s="495">
        <v>8</v>
      </c>
      <c r="O8" s="497"/>
    </row>
    <row r="9" spans="2:15" ht="15.75" thickBot="1">
      <c r="B9" s="851" t="str">
        <f>Language!$E$202</f>
        <v>Final Winner:</v>
      </c>
      <c r="C9" s="852"/>
      <c r="D9" s="852"/>
      <c r="E9" s="852"/>
      <c r="F9" s="500">
        <v>10</v>
      </c>
      <c r="H9" s="853"/>
      <c r="I9" s="854"/>
      <c r="J9" s="854"/>
      <c r="K9" s="854"/>
      <c r="L9" s="854"/>
      <c r="M9" s="501"/>
      <c r="N9" s="501"/>
      <c r="O9" s="502"/>
    </row>
    <row r="10" spans="2:15" ht="15.75" thickTop="1"/>
    <row r="11" spans="2:15"/>
    <row r="12" spans="2:15" ht="16.5" thickBot="1">
      <c r="H12" s="855" t="str">
        <f>Language!$E$188</f>
        <v>Hint</v>
      </c>
      <c r="I12" s="855"/>
      <c r="J12" s="855"/>
      <c r="K12" s="855"/>
      <c r="L12" s="855"/>
      <c r="M12" s="855"/>
      <c r="N12" s="855"/>
      <c r="O12" s="855"/>
    </row>
    <row r="13" spans="2:15" ht="16.5" thickTop="1">
      <c r="H13" s="819" t="s">
        <v>32</v>
      </c>
      <c r="I13" s="820"/>
      <c r="J13" s="820"/>
      <c r="K13" s="820"/>
      <c r="L13" s="820"/>
      <c r="M13" s="820"/>
      <c r="N13" s="820"/>
      <c r="O13" s="821"/>
    </row>
    <row r="14" spans="2:15" ht="15" customHeight="1">
      <c r="H14" s="834"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835"/>
      <c r="J14" s="835"/>
      <c r="K14" s="835"/>
      <c r="L14" s="835"/>
      <c r="M14" s="835"/>
      <c r="N14" s="835"/>
      <c r="O14" s="836"/>
    </row>
    <row r="15" spans="2:15" ht="15" customHeight="1">
      <c r="H15" s="834"/>
      <c r="I15" s="835"/>
      <c r="J15" s="835"/>
      <c r="K15" s="835"/>
      <c r="L15" s="835"/>
      <c r="M15" s="835"/>
      <c r="N15" s="835"/>
      <c r="O15" s="836"/>
    </row>
    <row r="16" spans="2:15" ht="15" customHeight="1">
      <c r="H16" s="834"/>
      <c r="I16" s="835"/>
      <c r="J16" s="835"/>
      <c r="K16" s="835"/>
      <c r="L16" s="835"/>
      <c r="M16" s="835"/>
      <c r="N16" s="835"/>
      <c r="O16" s="836"/>
    </row>
    <row r="17" spans="8:15" ht="15" customHeight="1">
      <c r="H17" s="834"/>
      <c r="I17" s="835"/>
      <c r="J17" s="835"/>
      <c r="K17" s="835"/>
      <c r="L17" s="835"/>
      <c r="M17" s="835"/>
      <c r="N17" s="835"/>
      <c r="O17" s="836"/>
    </row>
    <row r="18" spans="8:15" ht="15" customHeight="1">
      <c r="H18" s="837"/>
      <c r="I18" s="838"/>
      <c r="J18" s="838"/>
      <c r="K18" s="838"/>
      <c r="L18" s="838"/>
      <c r="M18" s="838"/>
      <c r="N18" s="838"/>
      <c r="O18" s="839"/>
    </row>
    <row r="19" spans="8:15" ht="30" customHeight="1">
      <c r="H19" s="848" t="s">
        <v>33</v>
      </c>
      <c r="I19" s="849"/>
      <c r="J19" s="849"/>
      <c r="K19" s="849"/>
      <c r="L19" s="849"/>
      <c r="M19" s="849"/>
      <c r="N19" s="849"/>
      <c r="O19" s="850"/>
    </row>
    <row r="20" spans="8:15" ht="42.75" customHeight="1">
      <c r="H20" s="834" t="str">
        <f>Language!$E$208</f>
        <v>If many goals have been scored, points can also be awarded for a good approximation of the result. There are 3 cases:</v>
      </c>
      <c r="I20" s="835"/>
      <c r="J20" s="835"/>
      <c r="K20" s="835"/>
      <c r="L20" s="835"/>
      <c r="M20" s="835"/>
      <c r="N20" s="835"/>
      <c r="O20" s="836"/>
    </row>
    <row r="21" spans="8:15" ht="42.75" customHeight="1">
      <c r="H21" s="834" t="str">
        <f>Language!$E$209</f>
        <v>a) Deviation of a maximum of 1 goal in a draw
     e.g. 4-4 instead of 5-5</v>
      </c>
      <c r="I21" s="835"/>
      <c r="J21" s="835"/>
      <c r="K21" s="835"/>
      <c r="L21" s="835"/>
      <c r="M21" s="835"/>
      <c r="N21" s="835"/>
      <c r="O21" s="836"/>
    </row>
    <row r="22" spans="8:15" ht="42" customHeight="1">
      <c r="H22" s="834" t="str">
        <f>Language!$E$210</f>
        <v>b) Deviation of a maximum of 1 goal in the goal difference
     e.g. 4-1 instead of 5-1</v>
      </c>
      <c r="I22" s="835"/>
      <c r="J22" s="835"/>
      <c r="K22" s="835"/>
      <c r="L22" s="835"/>
      <c r="M22" s="835"/>
      <c r="N22" s="835"/>
      <c r="O22" s="836"/>
    </row>
    <row r="23" spans="8:15" ht="69" customHeight="1">
      <c r="H23" s="834" t="str">
        <f>Language!$E$211</f>
        <v>c) Deviation of a maximum of 1 goal for one team or for both teams. A deviation for both teams must be in the same direction,
     e.g. 5-1 instead of 6-2</v>
      </c>
      <c r="I23" s="835"/>
      <c r="J23" s="835"/>
      <c r="K23" s="835"/>
      <c r="L23" s="835"/>
      <c r="M23" s="835"/>
      <c r="N23" s="835"/>
      <c r="O23" s="836"/>
    </row>
    <row r="24" spans="8:15" ht="68.25" customHeight="1" thickBot="1">
      <c r="H24" s="840" t="str">
        <f>Language!$E$212</f>
        <v>If you don't want that, you can enter a zero for the relevant factor.
You can also deactivate individual options by entering a minimum of 99.</v>
      </c>
      <c r="I24" s="841"/>
      <c r="J24" s="841"/>
      <c r="K24" s="841"/>
      <c r="L24" s="841"/>
      <c r="M24" s="841"/>
      <c r="N24" s="841"/>
      <c r="O24" s="842"/>
    </row>
    <row r="25" spans="8:15" ht="15.75" thickTop="1"/>
    <row r="26" spans="8:15" hidden="1"/>
  </sheetData>
  <sheetProtection sheet="1" objects="1" scenarios="1" selectLockedCells="1"/>
  <mergeCells count="2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 ref="H13:O13"/>
    <mergeCell ref="B5:E5"/>
    <mergeCell ref="H5:O5"/>
    <mergeCell ref="B1:F1"/>
    <mergeCell ref="B3:F3"/>
    <mergeCell ref="H3:O3"/>
    <mergeCell ref="B4:E4"/>
    <mergeCell ref="H4:L4"/>
  </mergeCells>
  <dataValidations count="2">
    <dataValidation type="whole" allowBlank="1" showErrorMessage="1" errorTitle="Error" error="Only numbers from 2 to 99!" sqref="M6:M8" xr:uid="{00000000-0002-0000-0700-000000000000}">
      <formula1>2</formula1>
      <formula2>99</formula2>
    </dataValidation>
    <dataValidation type="list" allowBlank="1" showInputMessage="1" showErrorMessage="1" sqref="M4" xr:uid="{00000000-0002-0000-0700-000001000000}">
      <formula1>"●,◌"</formula1>
    </dataValidation>
  </dataValidations>
  <pageMargins left="0.7" right="0.7" top="0.78740157499999996" bottom="0.78740157499999996"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3"/>
  <dimension ref="A1:G27"/>
  <sheetViews>
    <sheetView showGridLines="0" showRowColHeaders="0" workbookViewId="0">
      <selection activeCell="C6" sqref="C6"/>
    </sheetView>
  </sheetViews>
  <sheetFormatPr defaultColWidth="0" defaultRowHeight="15" zeroHeight="1"/>
  <cols>
    <col min="1" max="1" width="11.42578125" customWidth="1"/>
    <col min="2" max="2" width="16.7109375" customWidth="1"/>
    <col min="3" max="3" width="13" customWidth="1"/>
    <col min="4" max="4" width="11.42578125" customWidth="1"/>
    <col min="5" max="5" width="16.7109375" customWidth="1"/>
    <col min="6" max="6" width="13" customWidth="1"/>
    <col min="7" max="7" width="11.42578125" customWidth="1"/>
    <col min="8" max="16384" width="11.42578125" hidden="1"/>
  </cols>
  <sheetData>
    <row r="1" spans="1:6"/>
    <row r="2" spans="1:6" ht="38.25" customHeight="1">
      <c r="B2" s="856" t="str">
        <f>Language!$E$86</f>
        <v>Fair play or draw of lots</v>
      </c>
      <c r="C2" s="857"/>
      <c r="D2" s="857"/>
      <c r="E2" s="857"/>
      <c r="F2" s="857"/>
    </row>
    <row r="3" spans="1:6" ht="75.75" customHeight="1">
      <c r="B3" s="858" t="str">
        <f>Language!$E$142</f>
        <v>If the fair play rating or the drawing of lots decides the better placement in the group for two teams, a "1" is entered here for the better team.</v>
      </c>
      <c r="C3" s="858"/>
      <c r="D3" s="858"/>
      <c r="E3" s="858"/>
      <c r="F3" s="858"/>
    </row>
    <row r="4" spans="1:6" ht="18" customHeight="1">
      <c r="B4" s="83"/>
      <c r="C4" s="83"/>
      <c r="D4" s="83"/>
      <c r="E4" s="83"/>
      <c r="F4" s="83"/>
    </row>
    <row r="5" spans="1:6" ht="19.5"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19.5"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19.5"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26" priority="13" stopIfTrue="1" operator="notEqual">
      <formula>0</formula>
    </cfRule>
  </conditionalFormatting>
  <conditionalFormatting sqref="C12:C15">
    <cfRule type="cellIs" dxfId="25" priority="5" stopIfTrue="1" operator="notEqual">
      <formula>0</formula>
    </cfRule>
  </conditionalFormatting>
  <conditionalFormatting sqref="C18:C21">
    <cfRule type="cellIs" dxfId="24" priority="4" stopIfTrue="1" operator="notEqual">
      <formula>0</formula>
    </cfRule>
  </conditionalFormatting>
  <conditionalFormatting sqref="F6:F9">
    <cfRule type="cellIs" dxfId="23" priority="3" stopIfTrue="1" operator="notEqual">
      <formula>0</formula>
    </cfRule>
  </conditionalFormatting>
  <conditionalFormatting sqref="F12:F15">
    <cfRule type="cellIs" dxfId="22" priority="2" stopIfTrue="1" operator="notEqual">
      <formula>0</formula>
    </cfRule>
  </conditionalFormatting>
  <conditionalFormatting sqref="F18:F21">
    <cfRule type="cellIs" dxfId="21" priority="1" stopIfTrue="1" operator="notEqual">
      <formula>0</formula>
    </cfRule>
  </conditionalFormatting>
  <conditionalFormatting sqref="F24:F27">
    <cfRule type="cellIs" dxfId="20" priority="6" operator="greaterThan">
      <formula>0</formula>
    </cfRule>
  </conditionalFormatting>
  <dataValidations count="2">
    <dataValidation type="whole" allowBlank="1" showInputMessage="1" showErrorMessage="1" sqref="F24:F27" xr:uid="{00000000-0002-0000-0800-000000000000}">
      <formula1>0</formula1>
      <formula2>99</formula2>
    </dataValidation>
    <dataValidation type="whole" allowBlank="1" showInputMessage="1" showErrorMessage="1" sqref="C6:C9 C12:C15 C18:C21 F6:F9 F12:F15 F18:F21" xr:uid="{00000000-0002-0000-0800-000001000000}">
      <formula1>-9</formula1>
      <formula2>9</formula2>
    </dataValidation>
  </dataValidations>
  <pageMargins left="0.7" right="0.7" top="0.78740157499999996" bottom="0.78740157499999996"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23"/>
  <dimension ref="A1:AI51"/>
  <sheetViews>
    <sheetView showGridLines="0" showRowColHeaders="0" workbookViewId="0">
      <selection activeCell="Y1" sqref="Y1:XFD1048576"/>
    </sheetView>
  </sheetViews>
  <sheetFormatPr defaultColWidth="0" defaultRowHeight="15" zeroHeight="1"/>
  <cols>
    <col min="1" max="1" width="11.42578125" customWidth="1"/>
    <col min="2" max="2" width="5.28515625" customWidth="1"/>
    <col min="3" max="3" width="19" customWidth="1"/>
    <col min="4" max="5" width="5.7109375" style="25" customWidth="1"/>
    <col min="6" max="6" width="4.7109375" customWidth="1"/>
    <col min="7" max="7" width="2.7109375" style="25" customWidth="1"/>
    <col min="8" max="8" width="4.7109375" customWidth="1"/>
    <col min="9" max="9" width="6" customWidth="1"/>
    <col min="10" max="10" width="1.85546875" customWidth="1"/>
    <col min="11" max="11" width="2.140625" customWidth="1"/>
    <col min="12" max="13" width="5.7109375" style="25" customWidth="1"/>
    <col min="14" max="14" width="2.140625" style="25" customWidth="1"/>
    <col min="15" max="15" width="2" style="25" customWidth="1"/>
    <col min="16" max="17" width="5.7109375" style="25" customWidth="1"/>
    <col min="18" max="18" width="4.7109375" customWidth="1"/>
    <col min="19" max="19" width="2.85546875" style="25" customWidth="1"/>
    <col min="20" max="20" width="4.7109375" customWidth="1"/>
    <col min="21" max="21" width="4.85546875" customWidth="1"/>
    <col min="22" max="22" width="13.85546875" style="25" customWidth="1"/>
    <col min="23" max="23" width="11.42578125" style="25" customWidth="1"/>
    <col min="24" max="24" width="11.42578125" customWidth="1"/>
    <col min="25" max="25" width="11.42578125" style="25" hidden="1" customWidth="1"/>
    <col min="26" max="26" width="5.140625" style="25" hidden="1" customWidth="1"/>
    <col min="27" max="16384" width="11.42578125" hidden="1"/>
  </cols>
  <sheetData>
    <row r="1" spans="2:35" ht="28.5">
      <c r="B1" s="863" t="str">
        <f>Language!$E$85</f>
        <v>Direct comparisons</v>
      </c>
      <c r="C1" s="863"/>
      <c r="D1" s="863"/>
      <c r="E1" s="863"/>
      <c r="F1" s="863"/>
      <c r="G1" s="863"/>
      <c r="H1" s="863"/>
      <c r="I1" s="863"/>
      <c r="J1" s="863"/>
      <c r="K1" s="863"/>
      <c r="L1" s="863"/>
      <c r="M1" s="863"/>
      <c r="N1" s="863"/>
      <c r="O1" s="863"/>
      <c r="P1" s="863"/>
      <c r="Q1" s="863"/>
      <c r="R1" s="863"/>
      <c r="S1" s="863"/>
      <c r="T1" s="863"/>
      <c r="U1" s="863"/>
      <c r="V1" s="863"/>
      <c r="W1" s="863"/>
    </row>
    <row r="2" spans="2:35" ht="15.75" thickBot="1">
      <c r="AA2" s="106"/>
    </row>
    <row r="3" spans="2:35" ht="19.5" thickBot="1">
      <c r="B3" s="318" t="str">
        <f ca="1">IF(OR($AE9&gt;0,$L5&lt;&gt;"",$L6&lt;&gt;"",$L7&lt;&gt;""),"","")</f>
        <v/>
      </c>
      <c r="C3" s="315" t="str">
        <f>Language!$E$95&amp;" A"</f>
        <v>Group A</v>
      </c>
      <c r="D3" s="860" t="str">
        <f>Language!$E$103</f>
        <v>Total</v>
      </c>
      <c r="E3" s="860"/>
      <c r="F3" s="860"/>
      <c r="G3" s="860"/>
      <c r="H3" s="860"/>
      <c r="I3" s="860"/>
      <c r="J3" s="861" t="str">
        <f>Language!$E$106</f>
        <v>Dir. Comp.(2)</v>
      </c>
      <c r="K3" s="860"/>
      <c r="L3" s="860"/>
      <c r="M3" s="860"/>
      <c r="N3" s="860"/>
      <c r="O3" s="862"/>
      <c r="P3" s="861" t="str">
        <f>Language!$E$107</f>
        <v>Dir. Comp.(3)</v>
      </c>
      <c r="Q3" s="860"/>
      <c r="R3" s="860"/>
      <c r="S3" s="860"/>
      <c r="T3" s="862"/>
      <c r="U3" s="316"/>
      <c r="V3" s="548"/>
      <c r="W3" s="317"/>
      <c r="Y3" s="99" t="s">
        <v>304</v>
      </c>
      <c r="AA3" s="108" t="s">
        <v>305</v>
      </c>
      <c r="AE3" s="108" t="s">
        <v>306</v>
      </c>
      <c r="AF3" s="108" t="s">
        <v>194</v>
      </c>
    </row>
    <row r="4" spans="2:35" ht="15.75" thickBot="1">
      <c r="D4" s="99" t="str">
        <f>Language!$E$97</f>
        <v>Pts</v>
      </c>
      <c r="E4" s="25" t="str">
        <f>Language!$E$98</f>
        <v>GD</v>
      </c>
      <c r="F4" s="859" t="str">
        <f>Language!$E$99</f>
        <v>Goals</v>
      </c>
      <c r="G4" s="859"/>
      <c r="H4" s="859"/>
      <c r="I4" s="25" t="str">
        <f>Language!$E$100</f>
        <v>Wins</v>
      </c>
      <c r="L4" s="99" t="str">
        <f>Language!$E$97</f>
        <v>Pts</v>
      </c>
      <c r="M4" s="99" t="str">
        <f>Language!$E$101</f>
        <v>Pen</v>
      </c>
      <c r="N4" s="99"/>
      <c r="O4" s="99"/>
      <c r="P4" s="99" t="str">
        <f>Language!$E$97</f>
        <v>Pts</v>
      </c>
      <c r="Q4" s="25" t="str">
        <f>Language!$E$98</f>
        <v>GD</v>
      </c>
      <c r="R4" s="859" t="str">
        <f>Language!$E$99</f>
        <v>Goals</v>
      </c>
      <c r="S4" s="859"/>
      <c r="T4" s="859"/>
      <c r="V4" s="25" t="str">
        <f>Language!$E$104</f>
        <v>Fair Play</v>
      </c>
      <c r="W4" s="107" t="str">
        <f>Language!$E$105</f>
        <v>Not clear</v>
      </c>
      <c r="AF4" s="46" t="s">
        <v>192</v>
      </c>
      <c r="AG4" s="46" t="s">
        <v>191</v>
      </c>
      <c r="AH4" s="46" t="s">
        <v>1128</v>
      </c>
      <c r="AI4" s="46" t="s">
        <v>1129</v>
      </c>
    </row>
    <row r="5" spans="2:35" ht="15.75">
      <c r="B5" s="101" t="s">
        <v>32</v>
      </c>
      <c r="C5" s="331" t="str">
        <f ca="1">GrpA!$P$11</f>
        <v>Germany</v>
      </c>
      <c r="D5" s="334">
        <f ca="1">GrpA!$Q$11</f>
        <v>9</v>
      </c>
      <c r="E5" s="335">
        <f ca="1">GrpA!$R$11</f>
        <v>7</v>
      </c>
      <c r="F5" s="340">
        <f ca="1">GrpA!$S$11</f>
        <v>7</v>
      </c>
      <c r="G5" s="332" t="s">
        <v>36</v>
      </c>
      <c r="H5" s="389">
        <f ca="1">GrpA!$T$11</f>
        <v>0</v>
      </c>
      <c r="I5" s="392">
        <f ca="1">GrpA!$U$11</f>
        <v>3</v>
      </c>
      <c r="L5" s="403" t="str">
        <f ca="1">GrpA!$AD$11</f>
        <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5.75">
      <c r="B6" s="101" t="s">
        <v>33</v>
      </c>
      <c r="C6" s="331" t="str">
        <f ca="1">GrpA!$P$12</f>
        <v>Hungary</v>
      </c>
      <c r="D6" s="336">
        <f ca="1">GrpA!$Q$12</f>
        <v>4</v>
      </c>
      <c r="E6" s="337">
        <f ca="1">GrpA!$R$12</f>
        <v>-2</v>
      </c>
      <c r="F6" s="341">
        <f ca="1">GrpA!$S$12</f>
        <v>1</v>
      </c>
      <c r="G6" s="102" t="s">
        <v>36</v>
      </c>
      <c r="H6" s="390">
        <f ca="1">GrpA!$T$12</f>
        <v>3</v>
      </c>
      <c r="I6" s="393">
        <f ca="1">GrpA!$U$12</f>
        <v>1</v>
      </c>
      <c r="L6" s="405" t="str">
        <f ca="1">GrpA!$AD$12</f>
        <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5.75">
      <c r="B7" s="101" t="s">
        <v>34</v>
      </c>
      <c r="C7" s="331" t="str">
        <f ca="1">GrpA!$P$13</f>
        <v>Scotland</v>
      </c>
      <c r="D7" s="336">
        <f ca="1">GrpA!$Q$13</f>
        <v>3</v>
      </c>
      <c r="E7" s="337">
        <f ca="1">GrpA!$R$13</f>
        <v>-2</v>
      </c>
      <c r="F7" s="341">
        <f ca="1">GrpA!$S$13</f>
        <v>2</v>
      </c>
      <c r="G7" s="102" t="s">
        <v>36</v>
      </c>
      <c r="H7" s="390">
        <f ca="1">GrpA!$T$13</f>
        <v>4</v>
      </c>
      <c r="I7" s="393">
        <f ca="1">GrpA!$U$13</f>
        <v>1</v>
      </c>
      <c r="L7" s="405" t="str">
        <f ca="1">GrpA!$AD$13</f>
        <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6.5" thickBot="1">
      <c r="B8" s="101" t="s">
        <v>35</v>
      </c>
      <c r="C8" s="331" t="str">
        <f ca="1">GrpA!$P$14</f>
        <v>Switzerland</v>
      </c>
      <c r="D8" s="338">
        <f ca="1">GrpA!$Q$14</f>
        <v>1</v>
      </c>
      <c r="E8" s="339">
        <f ca="1">GrpA!$R$14</f>
        <v>-3</v>
      </c>
      <c r="F8" s="342">
        <f ca="1">GrpA!$S$14</f>
        <v>1</v>
      </c>
      <c r="G8" s="333" t="s">
        <v>36</v>
      </c>
      <c r="H8" s="391">
        <f ca="1">GrpA!$T$14</f>
        <v>4</v>
      </c>
      <c r="I8" s="394">
        <f ca="1">GrpA!$U$14</f>
        <v>0</v>
      </c>
      <c r="L8" s="407" t="str">
        <f ca="1">GrpA!$AD$14</f>
        <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5.75" thickBot="1"/>
    <row r="11" spans="2:35" ht="19.5" thickBot="1">
      <c r="B11" s="318" t="str">
        <f ca="1">IF(OR($AE17&gt;0,$L13&lt;&gt;"",$L14&lt;&gt;"",$L15&lt;&gt;""),"","")</f>
        <v/>
      </c>
      <c r="C11" s="315" t="str">
        <f>Language!$E$95&amp;" B"</f>
        <v>Group B</v>
      </c>
      <c r="D11" s="860" t="str">
        <f>Language!$E$103</f>
        <v>Total</v>
      </c>
      <c r="E11" s="860"/>
      <c r="F11" s="860"/>
      <c r="G11" s="860"/>
      <c r="H11" s="860"/>
      <c r="I11" s="860"/>
      <c r="J11" s="861" t="str">
        <f>Language!$E$106</f>
        <v>Dir. Comp.(2)</v>
      </c>
      <c r="K11" s="860"/>
      <c r="L11" s="860"/>
      <c r="M11" s="860"/>
      <c r="N11" s="860"/>
      <c r="O11" s="862"/>
      <c r="P11" s="861" t="str">
        <f>Language!$E$107</f>
        <v>Dir. Comp.(3)</v>
      </c>
      <c r="Q11" s="860"/>
      <c r="R11" s="860"/>
      <c r="S11" s="860"/>
      <c r="T11" s="862"/>
      <c r="U11" s="316"/>
      <c r="V11" s="548"/>
      <c r="W11" s="317"/>
    </row>
    <row r="12" spans="2:35" ht="15.75" thickBot="1">
      <c r="D12" s="99" t="str">
        <f>Language!$E$97</f>
        <v>Pts</v>
      </c>
      <c r="E12" s="25" t="str">
        <f>Language!$E$98</f>
        <v>GD</v>
      </c>
      <c r="F12" s="859" t="str">
        <f>Language!$E$99</f>
        <v>Goals</v>
      </c>
      <c r="G12" s="859"/>
      <c r="H12" s="859"/>
      <c r="I12" s="25" t="str">
        <f>Language!$E$100</f>
        <v>Wins</v>
      </c>
      <c r="L12" s="99" t="str">
        <f>Language!$E$97</f>
        <v>Pts</v>
      </c>
      <c r="M12" s="99" t="str">
        <f>Language!$E$101</f>
        <v>Pen</v>
      </c>
      <c r="N12" s="99"/>
      <c r="O12" s="99"/>
      <c r="P12" s="99" t="str">
        <f>Language!$E$97</f>
        <v>Pts</v>
      </c>
      <c r="Q12" s="25" t="str">
        <f>Language!$E$98</f>
        <v>GD</v>
      </c>
      <c r="R12" s="859" t="str">
        <f>Language!$E$99</f>
        <v>Goals</v>
      </c>
      <c r="S12" s="859"/>
      <c r="T12" s="859"/>
      <c r="V12" s="25" t="str">
        <f>Language!$E$104</f>
        <v>Fair Play</v>
      </c>
      <c r="W12" s="107" t="str">
        <f>Language!$E$105</f>
        <v>Not clear</v>
      </c>
    </row>
    <row r="13" spans="2:35" ht="15.75">
      <c r="B13" s="101" t="s">
        <v>32</v>
      </c>
      <c r="C13" s="100" t="str">
        <f ca="1">GrpB!$P$11</f>
        <v>Spain</v>
      </c>
      <c r="D13" s="334">
        <f ca="1">GrpB!$Q$11</f>
        <v>9</v>
      </c>
      <c r="E13" s="335">
        <f ca="1">GrpB!$R$11</f>
        <v>7</v>
      </c>
      <c r="F13" s="340">
        <f ca="1">GrpB!$S$11</f>
        <v>10</v>
      </c>
      <c r="G13" s="332" t="s">
        <v>36</v>
      </c>
      <c r="H13" s="389">
        <f ca="1">GrpB!$T$11</f>
        <v>3</v>
      </c>
      <c r="I13" s="392">
        <f ca="1">GrpB!$U$11</f>
        <v>3</v>
      </c>
      <c r="L13" s="403" t="str">
        <f ca="1">GrpB!$AD$11</f>
        <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5.75">
      <c r="B14" s="101" t="s">
        <v>33</v>
      </c>
      <c r="C14" s="100" t="str">
        <f ca="1">GrpB!$P$12</f>
        <v>Croatia</v>
      </c>
      <c r="D14" s="336">
        <f ca="1">GrpB!$Q$12</f>
        <v>6</v>
      </c>
      <c r="E14" s="337">
        <f ca="1">GrpB!$R$12</f>
        <v>2</v>
      </c>
      <c r="F14" s="341">
        <f ca="1">GrpB!$S$12</f>
        <v>6</v>
      </c>
      <c r="G14" s="102" t="s">
        <v>36</v>
      </c>
      <c r="H14" s="390">
        <f ca="1">GrpB!$T$12</f>
        <v>4</v>
      </c>
      <c r="I14" s="393">
        <f ca="1">GrpB!$U$12</f>
        <v>2</v>
      </c>
      <c r="L14" s="405" t="str">
        <f ca="1">GrpB!$AD$12</f>
        <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5.75">
      <c r="B15" s="101" t="s">
        <v>34</v>
      </c>
      <c r="C15" s="100" t="str">
        <f ca="1">GrpB!$P$13</f>
        <v>Italy</v>
      </c>
      <c r="D15" s="336">
        <f ca="1">GrpB!$Q$13</f>
        <v>3</v>
      </c>
      <c r="E15" s="337">
        <f ca="1">GrpB!$R$13</f>
        <v>1</v>
      </c>
      <c r="F15" s="341">
        <f ca="1">GrpB!$S$13</f>
        <v>6</v>
      </c>
      <c r="G15" s="102" t="s">
        <v>36</v>
      </c>
      <c r="H15" s="390">
        <f ca="1">GrpB!$T$13</f>
        <v>5</v>
      </c>
      <c r="I15" s="393">
        <f ca="1">GrpB!$U$13</f>
        <v>1</v>
      </c>
      <c r="L15" s="405" t="str">
        <f ca="1">GrpB!$AD$13</f>
        <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6.5" thickBot="1">
      <c r="B16" s="101" t="s">
        <v>35</v>
      </c>
      <c r="C16" s="100" t="str">
        <f ca="1">GrpB!$P$14</f>
        <v>Albania</v>
      </c>
      <c r="D16" s="338">
        <f ca="1">GrpB!$Q$14</f>
        <v>0</v>
      </c>
      <c r="E16" s="339">
        <f ca="1">GrpB!$R$14</f>
        <v>-10</v>
      </c>
      <c r="F16" s="342">
        <f ca="1">GrpB!$S$14</f>
        <v>0</v>
      </c>
      <c r="G16" s="333" t="s">
        <v>36</v>
      </c>
      <c r="H16" s="391">
        <f ca="1">GrpB!$T$14</f>
        <v>10</v>
      </c>
      <c r="I16" s="394">
        <f ca="1">GrpB!$U$14</f>
        <v>0</v>
      </c>
      <c r="L16" s="407" t="str">
        <f ca="1">GrpB!$AD$14</f>
        <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5.75" thickBot="1"/>
    <row r="19" spans="2:35" ht="19.5" thickBot="1">
      <c r="B19" s="318" t="str">
        <f ca="1">IF(OR($AE25&gt;0,$L21&lt;&gt;"",$L22&lt;&gt;"",$L23&lt;&gt;""),"","")</f>
        <v/>
      </c>
      <c r="C19" s="315" t="str">
        <f>Language!$E$95&amp;" C"</f>
        <v>Group C</v>
      </c>
      <c r="D19" s="860" t="str">
        <f>Language!$E$103</f>
        <v>Total</v>
      </c>
      <c r="E19" s="860"/>
      <c r="F19" s="860"/>
      <c r="G19" s="860"/>
      <c r="H19" s="860"/>
      <c r="I19" s="860"/>
      <c r="J19" s="861" t="str">
        <f>Language!$E$106</f>
        <v>Dir. Comp.(2)</v>
      </c>
      <c r="K19" s="860"/>
      <c r="L19" s="860"/>
      <c r="M19" s="860"/>
      <c r="N19" s="860"/>
      <c r="O19" s="862"/>
      <c r="P19" s="861" t="str">
        <f>Language!$E$107</f>
        <v>Dir. Comp.(3)</v>
      </c>
      <c r="Q19" s="860"/>
      <c r="R19" s="860"/>
      <c r="S19" s="860"/>
      <c r="T19" s="862"/>
      <c r="U19" s="316"/>
      <c r="V19" s="548"/>
      <c r="W19" s="317"/>
    </row>
    <row r="20" spans="2:35" ht="15.75" thickBot="1">
      <c r="D20" s="99" t="str">
        <f>Language!$E$97</f>
        <v>Pts</v>
      </c>
      <c r="E20" s="25" t="str">
        <f>Language!$E$98</f>
        <v>GD</v>
      </c>
      <c r="F20" s="859" t="str">
        <f>Language!$E$99</f>
        <v>Goals</v>
      </c>
      <c r="G20" s="859"/>
      <c r="H20" s="859"/>
      <c r="I20" s="25" t="str">
        <f>Language!$E$100</f>
        <v>Wins</v>
      </c>
      <c r="L20" s="99" t="str">
        <f>Language!$E$97</f>
        <v>Pts</v>
      </c>
      <c r="M20" s="99" t="str">
        <f>Language!$E$101</f>
        <v>Pen</v>
      </c>
      <c r="N20" s="99"/>
      <c r="O20" s="99"/>
      <c r="P20" s="99" t="str">
        <f>Language!$E$97</f>
        <v>Pts</v>
      </c>
      <c r="Q20" s="25" t="str">
        <f>Language!$E$98</f>
        <v>GD</v>
      </c>
      <c r="R20" s="859" t="str">
        <f>Language!$E$99</f>
        <v>Goals</v>
      </c>
      <c r="S20" s="859"/>
      <c r="T20" s="859"/>
      <c r="V20" s="25" t="str">
        <f>Language!$E$104</f>
        <v>Fair Play</v>
      </c>
      <c r="W20" s="107" t="str">
        <f>Language!$E$105</f>
        <v>Not clear</v>
      </c>
    </row>
    <row r="21" spans="2:35" ht="15.75">
      <c r="B21" s="101" t="s">
        <v>32</v>
      </c>
      <c r="C21" s="100" t="str">
        <f ca="1">GrpC!$P$11</f>
        <v>England</v>
      </c>
      <c r="D21" s="334">
        <f ca="1">GrpC!$Q$11</f>
        <v>7</v>
      </c>
      <c r="E21" s="335">
        <f ca="1">GrpC!$R$11</f>
        <v>4</v>
      </c>
      <c r="F21" s="340">
        <f ca="1">GrpC!$S$11</f>
        <v>7</v>
      </c>
      <c r="G21" s="332" t="s">
        <v>36</v>
      </c>
      <c r="H21" s="389">
        <f ca="1">GrpC!$T$11</f>
        <v>3</v>
      </c>
      <c r="I21" s="392">
        <f ca="1">GrpC!$U$11</f>
        <v>2</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5.75">
      <c r="B22" s="101" t="s">
        <v>33</v>
      </c>
      <c r="C22" s="100" t="str">
        <f ca="1">GrpC!$P$12</f>
        <v>Denmark</v>
      </c>
      <c r="D22" s="336">
        <f ca="1">GrpC!$Q$12</f>
        <v>6</v>
      </c>
      <c r="E22" s="337">
        <f ca="1">GrpC!$R$12</f>
        <v>1</v>
      </c>
      <c r="F22" s="341">
        <f ca="1">GrpC!$S$12</f>
        <v>3</v>
      </c>
      <c r="G22" s="102" t="s">
        <v>36</v>
      </c>
      <c r="H22" s="390">
        <f ca="1">GrpC!$T$12</f>
        <v>2</v>
      </c>
      <c r="I22" s="393">
        <f ca="1">GrpC!$U$12</f>
        <v>2</v>
      </c>
      <c r="L22" s="405" t="str">
        <f ca="1">GrpC!$AD$12</f>
        <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
      </c>
      <c r="Y22" s="25">
        <f ca="1">IF(AND(OR(TRUNC(GrpC!$V$12,4)=TRUNC(GrpC!$V$11,4),TRUNC(GrpC!$V$12,4)=TRUNC(GrpC!$V$13,4),TRUNC(GrpC!$V$12,4)=TRUNC(GrpC!$V$14,4)),VLOOKUP(GrpC!$P$12,GrpC!$P$4:$AC$7,14,0)),1,0)</f>
        <v>0</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5.75">
      <c r="B23" s="101" t="s">
        <v>34</v>
      </c>
      <c r="C23" s="100" t="str">
        <f ca="1">GrpC!$P$13</f>
        <v>Serbia</v>
      </c>
      <c r="D23" s="336">
        <f ca="1">GrpC!$Q$13</f>
        <v>2</v>
      </c>
      <c r="E23" s="337">
        <f ca="1">GrpC!$R$13</f>
        <v>-1</v>
      </c>
      <c r="F23" s="341">
        <f ca="1">GrpC!$S$13</f>
        <v>3</v>
      </c>
      <c r="G23" s="102" t="s">
        <v>36</v>
      </c>
      <c r="H23" s="390">
        <f ca="1">GrpC!$T$13</f>
        <v>4</v>
      </c>
      <c r="I23" s="393">
        <f ca="1">GrpC!$U$13</f>
        <v>0</v>
      </c>
      <c r="L23" s="405" t="str">
        <f ca="1">GrpC!$AD$13</f>
        <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
      </c>
      <c r="Y23" s="25">
        <f ca="1">IF(AND(OR(TRUNC(GrpC!$V$13,4)=TRUNC(GrpC!$V$11,4),TRUNC(GrpC!$V$13,4)=TRUNC(GrpC!$V$12,4),TRUNC(GrpC!$V$13,4)=TRUNC(GrpC!$V$14,4)),VLOOKUP(GrpC!$P$13,GrpC!$P$4:$AC$7,14,0)),1,0)</f>
        <v>0</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6.5" thickBot="1">
      <c r="B24" s="101" t="s">
        <v>35</v>
      </c>
      <c r="C24" s="100" t="str">
        <f ca="1">GrpC!$P$14</f>
        <v>Slovenia</v>
      </c>
      <c r="D24" s="338">
        <f ca="1">GrpC!$Q$14</f>
        <v>1</v>
      </c>
      <c r="E24" s="339">
        <f ca="1">GrpC!$R$14</f>
        <v>-4</v>
      </c>
      <c r="F24" s="342">
        <f ca="1">GrpC!$S$14</f>
        <v>2</v>
      </c>
      <c r="G24" s="333" t="s">
        <v>36</v>
      </c>
      <c r="H24" s="391">
        <f ca="1">GrpC!$T$14</f>
        <v>6</v>
      </c>
      <c r="I24" s="394">
        <f ca="1">GrpC!$U$14</f>
        <v>0</v>
      </c>
      <c r="L24" s="407" t="str">
        <f ca="1">GrpC!$AD$14</f>
        <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5.75" thickBot="1"/>
    <row r="27" spans="2:35" ht="19.5" thickBot="1">
      <c r="B27" s="318" t="str">
        <f ca="1">IF(OR($AE33&gt;0,$L29&lt;&gt;"",$L30&lt;&gt;"",$L31&lt;&gt;""),"","")</f>
        <v/>
      </c>
      <c r="C27" s="315" t="str">
        <f>Language!$E$95&amp;" D"</f>
        <v>Group D</v>
      </c>
      <c r="D27" s="860" t="str">
        <f>Language!$E$103</f>
        <v>Total</v>
      </c>
      <c r="E27" s="860"/>
      <c r="F27" s="860"/>
      <c r="G27" s="860"/>
      <c r="H27" s="860"/>
      <c r="I27" s="860"/>
      <c r="J27" s="861" t="str">
        <f>Language!$E$106</f>
        <v>Dir. Comp.(2)</v>
      </c>
      <c r="K27" s="860"/>
      <c r="L27" s="860"/>
      <c r="M27" s="860"/>
      <c r="N27" s="860"/>
      <c r="O27" s="862"/>
      <c r="P27" s="861" t="str">
        <f>Language!$E$107</f>
        <v>Dir. Comp.(3)</v>
      </c>
      <c r="Q27" s="860"/>
      <c r="R27" s="860"/>
      <c r="S27" s="860"/>
      <c r="T27" s="862"/>
      <c r="U27" s="316"/>
      <c r="V27" s="548"/>
      <c r="W27" s="317"/>
    </row>
    <row r="28" spans="2:35" ht="15.75" thickBot="1">
      <c r="D28" s="99" t="str">
        <f>Language!$E$97</f>
        <v>Pts</v>
      </c>
      <c r="E28" s="25" t="str">
        <f>Language!$E$98</f>
        <v>GD</v>
      </c>
      <c r="F28" s="859" t="str">
        <f>Language!$E$99</f>
        <v>Goals</v>
      </c>
      <c r="G28" s="859"/>
      <c r="H28" s="859"/>
      <c r="I28" s="25" t="str">
        <f>Language!$E$100</f>
        <v>Wins</v>
      </c>
      <c r="L28" s="99" t="str">
        <f>Language!$E$97</f>
        <v>Pts</v>
      </c>
      <c r="M28" s="99" t="str">
        <f>Language!$E$101</f>
        <v>Pen</v>
      </c>
      <c r="N28" s="99"/>
      <c r="O28" s="99"/>
      <c r="P28" s="99" t="str">
        <f>Language!$E$97</f>
        <v>Pts</v>
      </c>
      <c r="Q28" s="25" t="str">
        <f>Language!$E$98</f>
        <v>GD</v>
      </c>
      <c r="R28" s="859" t="str">
        <f>Language!$E$99</f>
        <v>Goals</v>
      </c>
      <c r="S28" s="859"/>
      <c r="T28" s="859"/>
      <c r="V28" s="25" t="str">
        <f>Language!$E$104</f>
        <v>Fair Play</v>
      </c>
      <c r="W28" s="107" t="str">
        <f>Language!$E$105</f>
        <v>Not clear</v>
      </c>
    </row>
    <row r="29" spans="2:35" ht="15.75">
      <c r="B29" s="101" t="s">
        <v>32</v>
      </c>
      <c r="C29" s="100" t="str">
        <f ca="1">GrpD!$P$11</f>
        <v>France</v>
      </c>
      <c r="D29" s="334">
        <f ca="1">GrpD!$Q$11</f>
        <v>7</v>
      </c>
      <c r="E29" s="335">
        <f ca="1">GrpD!$R$11</f>
        <v>3</v>
      </c>
      <c r="F29" s="340">
        <f ca="1">GrpD!$S$11</f>
        <v>6</v>
      </c>
      <c r="G29" s="332" t="s">
        <v>36</v>
      </c>
      <c r="H29" s="389">
        <f ca="1">GrpD!$T$11</f>
        <v>3</v>
      </c>
      <c r="I29" s="392">
        <f ca="1">GrpD!$U$11</f>
        <v>2</v>
      </c>
      <c r="L29" s="403" t="str">
        <f ca="1">GrpD!$AD$11</f>
        <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5.75">
      <c r="B30" s="101" t="s">
        <v>33</v>
      </c>
      <c r="C30" s="100" t="str">
        <f ca="1">GrpD!$P$12</f>
        <v>Netherlands</v>
      </c>
      <c r="D30" s="336">
        <f ca="1">GrpD!$Q$12</f>
        <v>5</v>
      </c>
      <c r="E30" s="337">
        <f ca="1">GrpD!$R$12</f>
        <v>2</v>
      </c>
      <c r="F30" s="341">
        <f ca="1">GrpD!$S$12</f>
        <v>4</v>
      </c>
      <c r="G30" s="102" t="s">
        <v>36</v>
      </c>
      <c r="H30" s="390">
        <f ca="1">GrpD!$T$12</f>
        <v>2</v>
      </c>
      <c r="I30" s="393">
        <f ca="1">GrpD!$U$12</f>
        <v>1</v>
      </c>
      <c r="L30" s="405" t="str">
        <f ca="1">GrpD!$AD$12</f>
        <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5.75">
      <c r="B31" s="101" t="s">
        <v>34</v>
      </c>
      <c r="C31" s="100" t="str">
        <f ca="1">GrpD!$P$13</f>
        <v>Austria</v>
      </c>
      <c r="D31" s="336">
        <f ca="1">GrpD!$Q$13</f>
        <v>3</v>
      </c>
      <c r="E31" s="337">
        <f ca="1">GrpD!$R$13</f>
        <v>-3</v>
      </c>
      <c r="F31" s="341">
        <f ca="1">GrpD!$S$13</f>
        <v>3</v>
      </c>
      <c r="G31" s="102" t="s">
        <v>36</v>
      </c>
      <c r="H31" s="390">
        <f ca="1">GrpD!$T$13</f>
        <v>6</v>
      </c>
      <c r="I31" s="393">
        <f ca="1">GrpD!$U$13</f>
        <v>1</v>
      </c>
      <c r="L31" s="405" t="str">
        <f ca="1">GrpD!$AD$13</f>
        <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6.5" thickBot="1">
      <c r="B32" s="101" t="s">
        <v>35</v>
      </c>
      <c r="C32" s="100" t="str">
        <f ca="1">GrpD!$P$14</f>
        <v>Poland</v>
      </c>
      <c r="D32" s="338">
        <f ca="1">GrpD!$Q$14</f>
        <v>1</v>
      </c>
      <c r="E32" s="339">
        <f ca="1">GrpD!$R$14</f>
        <v>-2</v>
      </c>
      <c r="F32" s="342">
        <f ca="1">GrpD!$S$14</f>
        <v>3</v>
      </c>
      <c r="G32" s="333" t="s">
        <v>36</v>
      </c>
      <c r="H32" s="391">
        <f ca="1">GrpD!$T$14</f>
        <v>5</v>
      </c>
      <c r="I32" s="394">
        <f ca="1">GrpD!$U$14</f>
        <v>0</v>
      </c>
      <c r="L32" s="407" t="str">
        <f ca="1">GrpD!$AD$14</f>
        <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5.75" thickBot="1"/>
    <row r="35" spans="2:35" ht="19.5" thickBot="1">
      <c r="B35" s="318" t="str">
        <f ca="1">IF(OR($AE41&gt;0,$L37&lt;&gt;"",$L38&lt;&gt;"",$L39&lt;&gt;""),"","")</f>
        <v/>
      </c>
      <c r="C35" s="315" t="str">
        <f>Language!$E$95&amp;" E"</f>
        <v>Group E</v>
      </c>
      <c r="D35" s="860" t="str">
        <f>Language!$E$103</f>
        <v>Total</v>
      </c>
      <c r="E35" s="860"/>
      <c r="F35" s="860"/>
      <c r="G35" s="860"/>
      <c r="H35" s="860"/>
      <c r="I35" s="860"/>
      <c r="J35" s="861" t="str">
        <f>Language!$E$106</f>
        <v>Dir. Comp.(2)</v>
      </c>
      <c r="K35" s="860"/>
      <c r="L35" s="860"/>
      <c r="M35" s="860"/>
      <c r="N35" s="860"/>
      <c r="O35" s="862"/>
      <c r="P35" s="861" t="str">
        <f>Language!$E$107</f>
        <v>Dir. Comp.(3)</v>
      </c>
      <c r="Q35" s="860"/>
      <c r="R35" s="860"/>
      <c r="S35" s="860"/>
      <c r="T35" s="862"/>
      <c r="U35" s="316"/>
      <c r="V35" s="548"/>
      <c r="W35" s="317"/>
    </row>
    <row r="36" spans="2:35" ht="15.75" thickBot="1">
      <c r="D36" s="99" t="str">
        <f>Language!$E$97</f>
        <v>Pts</v>
      </c>
      <c r="E36" s="25" t="str">
        <f>Language!$E$98</f>
        <v>GD</v>
      </c>
      <c r="F36" s="859" t="str">
        <f>Language!$E$99</f>
        <v>Goals</v>
      </c>
      <c r="G36" s="859"/>
      <c r="H36" s="859"/>
      <c r="I36" s="25" t="str">
        <f>Language!$E$100</f>
        <v>Wins</v>
      </c>
      <c r="L36" s="99" t="str">
        <f>Language!$E$97</f>
        <v>Pts</v>
      </c>
      <c r="M36" s="99" t="str">
        <f>Language!$E$101</f>
        <v>Pen</v>
      </c>
      <c r="N36" s="99"/>
      <c r="O36" s="99"/>
      <c r="P36" s="99" t="str">
        <f>Language!$E$97</f>
        <v>Pts</v>
      </c>
      <c r="Q36" s="25" t="str">
        <f>Language!$E$98</f>
        <v>GD</v>
      </c>
      <c r="R36" s="859" t="str">
        <f>Language!$E$99</f>
        <v>Goals</v>
      </c>
      <c r="S36" s="859"/>
      <c r="T36" s="859"/>
      <c r="V36" s="25" t="str">
        <f>Language!$E$104</f>
        <v>Fair Play</v>
      </c>
      <c r="W36" s="107" t="str">
        <f>Language!$E$105</f>
        <v>Not clear</v>
      </c>
    </row>
    <row r="37" spans="2:35" ht="15.75">
      <c r="B37" s="101" t="s">
        <v>32</v>
      </c>
      <c r="C37" s="100" t="str">
        <f ca="1">GrpE!$P$11</f>
        <v>Belgium</v>
      </c>
      <c r="D37" s="334">
        <f ca="1">GrpE!$Q$11</f>
        <v>9</v>
      </c>
      <c r="E37" s="335">
        <f ca="1">GrpE!$R$11</f>
        <v>6</v>
      </c>
      <c r="F37" s="340">
        <f ca="1">GrpE!$S$11</f>
        <v>7</v>
      </c>
      <c r="G37" s="332" t="s">
        <v>36</v>
      </c>
      <c r="H37" s="389">
        <f ca="1">GrpE!$T$11</f>
        <v>1</v>
      </c>
      <c r="I37" s="392">
        <f ca="1">GrpE!$U$11</f>
        <v>3</v>
      </c>
      <c r="L37" s="403" t="str">
        <f ca="1">GrpE!$AD$11</f>
        <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5.75">
      <c r="B38" s="101" t="s">
        <v>33</v>
      </c>
      <c r="C38" s="100" t="str">
        <f ca="1">GrpE!$P$12</f>
        <v>Ukraine</v>
      </c>
      <c r="D38" s="336">
        <f ca="1">GrpE!$Q$12</f>
        <v>4</v>
      </c>
      <c r="E38" s="337">
        <f ca="1">GrpE!$R$12</f>
        <v>-1</v>
      </c>
      <c r="F38" s="341">
        <f ca="1">GrpE!$S$12</f>
        <v>2</v>
      </c>
      <c r="G38" s="102" t="s">
        <v>36</v>
      </c>
      <c r="H38" s="390">
        <f ca="1">GrpE!$T$12</f>
        <v>3</v>
      </c>
      <c r="I38" s="393">
        <f ca="1">GrpE!$U$12</f>
        <v>1</v>
      </c>
      <c r="L38" s="405" t="str">
        <f ca="1">GrpE!$AD$12</f>
        <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5.75">
      <c r="B39" s="101" t="s">
        <v>34</v>
      </c>
      <c r="C39" s="100" t="str">
        <f ca="1">GrpE!$P$13</f>
        <v>Romania</v>
      </c>
      <c r="D39" s="336">
        <f ca="1">GrpE!$Q$13</f>
        <v>3</v>
      </c>
      <c r="E39" s="337">
        <f ca="1">GrpE!$R$13</f>
        <v>-2</v>
      </c>
      <c r="F39" s="341">
        <f ca="1">GrpE!$S$13</f>
        <v>1</v>
      </c>
      <c r="G39" s="102" t="s">
        <v>36</v>
      </c>
      <c r="H39" s="390">
        <f ca="1">GrpE!$T$13</f>
        <v>3</v>
      </c>
      <c r="I39" s="393">
        <f ca="1">GrpE!$U$13</f>
        <v>1</v>
      </c>
      <c r="L39" s="405" t="str">
        <f ca="1">GrpE!$AD$13</f>
        <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6.5" thickBot="1">
      <c r="B40" s="101" t="s">
        <v>35</v>
      </c>
      <c r="C40" s="100" t="str">
        <f ca="1">GrpE!$P$14</f>
        <v>Slovakia</v>
      </c>
      <c r="D40" s="338">
        <f ca="1">GrpE!$Q$14</f>
        <v>1</v>
      </c>
      <c r="E40" s="339">
        <f ca="1">GrpE!$R$14</f>
        <v>-3</v>
      </c>
      <c r="F40" s="342">
        <f ca="1">GrpE!$S$14</f>
        <v>0</v>
      </c>
      <c r="G40" s="333" t="s">
        <v>36</v>
      </c>
      <c r="H40" s="391">
        <f ca="1">GrpE!$T$14</f>
        <v>3</v>
      </c>
      <c r="I40" s="394">
        <f ca="1">GrpE!$U$14</f>
        <v>0</v>
      </c>
      <c r="L40" s="407" t="str">
        <f ca="1">GrpE!$AD$14</f>
        <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5.75" thickBot="1"/>
    <row r="43" spans="2:35" ht="19.5" thickBot="1">
      <c r="B43" s="318" t="str">
        <f ca="1">IF(OR($AE49&gt;0,$L45&lt;&gt;"",$L46&lt;&gt;"",$L47&lt;&gt;""),"","")</f>
        <v/>
      </c>
      <c r="C43" s="315" t="str">
        <f>Language!$E$95&amp;" F"</f>
        <v>Group F</v>
      </c>
      <c r="D43" s="860" t="str">
        <f>Language!$E$103</f>
        <v>Total</v>
      </c>
      <c r="E43" s="860"/>
      <c r="F43" s="860"/>
      <c r="G43" s="860"/>
      <c r="H43" s="860"/>
      <c r="I43" s="860"/>
      <c r="J43" s="861" t="str">
        <f>Language!$E$106</f>
        <v>Dir. Comp.(2)</v>
      </c>
      <c r="K43" s="860"/>
      <c r="L43" s="860"/>
      <c r="M43" s="860"/>
      <c r="N43" s="860"/>
      <c r="O43" s="862"/>
      <c r="P43" s="861" t="str">
        <f>Language!$E$107</f>
        <v>Dir. Comp.(3)</v>
      </c>
      <c r="Q43" s="860"/>
      <c r="R43" s="860"/>
      <c r="S43" s="860"/>
      <c r="T43" s="862"/>
      <c r="U43" s="316"/>
      <c r="V43" s="548"/>
      <c r="W43" s="317"/>
    </row>
    <row r="44" spans="2:35" ht="15.75" thickBot="1">
      <c r="D44" s="99" t="str">
        <f>Language!$E$97</f>
        <v>Pts</v>
      </c>
      <c r="E44" s="25" t="str">
        <f>Language!$E$98</f>
        <v>GD</v>
      </c>
      <c r="F44" s="859" t="str">
        <f>Language!$E$99</f>
        <v>Goals</v>
      </c>
      <c r="G44" s="859"/>
      <c r="H44" s="859"/>
      <c r="I44" s="25" t="str">
        <f>Language!$E$100</f>
        <v>Wins</v>
      </c>
      <c r="L44" s="99" t="str">
        <f>Language!$E$97</f>
        <v>Pts</v>
      </c>
      <c r="M44" s="99" t="str">
        <f>Language!$E$101</f>
        <v>Pen</v>
      </c>
      <c r="N44" s="99"/>
      <c r="O44" s="99"/>
      <c r="P44" s="99" t="str">
        <f>Language!$E$97</f>
        <v>Pts</v>
      </c>
      <c r="Q44" s="25" t="str">
        <f>Language!$E$98</f>
        <v>GD</v>
      </c>
      <c r="R44" s="859" t="str">
        <f>Language!$E$99</f>
        <v>Goals</v>
      </c>
      <c r="S44" s="859"/>
      <c r="T44" s="859"/>
      <c r="V44" s="25" t="str">
        <f>Language!$E$104</f>
        <v>Fair Play</v>
      </c>
      <c r="W44" s="107" t="str">
        <f>Language!$E$105</f>
        <v>Not clear</v>
      </c>
    </row>
    <row r="45" spans="2:35" ht="15.75">
      <c r="B45" s="101" t="s">
        <v>32</v>
      </c>
      <c r="C45" s="100" t="str">
        <f ca="1">GrpF!$P$11</f>
        <v>Portugal</v>
      </c>
      <c r="D45" s="334">
        <f ca="1">GrpF!$Q$11</f>
        <v>9</v>
      </c>
      <c r="E45" s="335">
        <f ca="1">GrpF!$R$11</f>
        <v>6</v>
      </c>
      <c r="F45" s="340">
        <f ca="1">GrpF!$S$11</f>
        <v>8</v>
      </c>
      <c r="G45" s="332" t="s">
        <v>36</v>
      </c>
      <c r="H45" s="389">
        <f ca="1">GrpF!$T$11</f>
        <v>2</v>
      </c>
      <c r="I45" s="392">
        <f ca="1">GrpF!$U$11</f>
        <v>3</v>
      </c>
      <c r="L45" s="403" t="str">
        <f ca="1">GrpF!$AD$11</f>
        <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5.75">
      <c r="B46" s="101" t="s">
        <v>33</v>
      </c>
      <c r="C46" s="100" t="str">
        <f ca="1">GrpF!$P$12</f>
        <v>Czechia</v>
      </c>
      <c r="D46" s="336">
        <f ca="1">GrpF!$Q$12</f>
        <v>4</v>
      </c>
      <c r="E46" s="337">
        <f ca="1">GrpF!$R$12</f>
        <v>-2</v>
      </c>
      <c r="F46" s="341">
        <f ca="1">GrpF!$S$12</f>
        <v>2</v>
      </c>
      <c r="G46" s="102" t="s">
        <v>36</v>
      </c>
      <c r="H46" s="390">
        <f ca="1">GrpF!$T$12</f>
        <v>4</v>
      </c>
      <c r="I46" s="393">
        <f ca="1">GrpF!$U$12</f>
        <v>1</v>
      </c>
      <c r="L46" s="405" t="str">
        <f ca="1">GrpF!$AD$12</f>
        <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5.75">
      <c r="B47" s="101" t="s">
        <v>34</v>
      </c>
      <c r="C47" s="100" t="str">
        <f ca="1">GrpF!$P$13</f>
        <v>Türkiye</v>
      </c>
      <c r="D47" s="336">
        <f ca="1">GrpF!$Q$13</f>
        <v>2</v>
      </c>
      <c r="E47" s="337">
        <f ca="1">GrpF!$R$13</f>
        <v>-2</v>
      </c>
      <c r="F47" s="341">
        <f ca="1">GrpF!$S$13</f>
        <v>1</v>
      </c>
      <c r="G47" s="102" t="s">
        <v>36</v>
      </c>
      <c r="H47" s="390">
        <f ca="1">GrpF!$T$13</f>
        <v>3</v>
      </c>
      <c r="I47" s="393">
        <f ca="1">GrpF!$U$13</f>
        <v>0</v>
      </c>
      <c r="L47" s="405" t="str">
        <f ca="1">GrpF!$AD$13</f>
        <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6.5" thickBot="1">
      <c r="B48" s="101" t="s">
        <v>35</v>
      </c>
      <c r="C48" s="100" t="str">
        <f ca="1">GrpF!$P$14</f>
        <v>Georgia</v>
      </c>
      <c r="D48" s="338">
        <f ca="1">GrpF!$Q$14</f>
        <v>1</v>
      </c>
      <c r="E48" s="339">
        <f ca="1">GrpF!$R$14</f>
        <v>-2</v>
      </c>
      <c r="F48" s="342">
        <f ca="1">GrpF!$S$14</f>
        <v>0</v>
      </c>
      <c r="G48" s="333" t="s">
        <v>36</v>
      </c>
      <c r="H48" s="391">
        <f ca="1">GrpF!$T$14</f>
        <v>2</v>
      </c>
      <c r="I48" s="394">
        <f ca="1">GrpF!$U$14</f>
        <v>0</v>
      </c>
      <c r="L48" s="407" t="str">
        <f ca="1">GrpF!$AD$14</f>
        <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B1:W1"/>
    <mergeCell ref="D3:I3"/>
    <mergeCell ref="J3:O3"/>
    <mergeCell ref="P3:T3"/>
    <mergeCell ref="F4:H4"/>
    <mergeCell ref="R4:T4"/>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F44:H44"/>
    <mergeCell ref="R44:T44"/>
    <mergeCell ref="D35:I35"/>
    <mergeCell ref="J35:O35"/>
    <mergeCell ref="P35:T35"/>
    <mergeCell ref="F36:H36"/>
    <mergeCell ref="R36:T36"/>
    <mergeCell ref="D43:I43"/>
    <mergeCell ref="J43:O43"/>
    <mergeCell ref="P43:T43"/>
  </mergeCells>
  <conditionalFormatting sqref="V5:V8">
    <cfRule type="cellIs" dxfId="19" priority="1" operator="greaterThan">
      <formula>0</formula>
    </cfRule>
  </conditionalFormatting>
  <conditionalFormatting sqref="V13:V16">
    <cfRule type="cellIs" dxfId="18" priority="5" operator="greaterThan">
      <formula>0</formula>
    </cfRule>
  </conditionalFormatting>
  <conditionalFormatting sqref="V21:V24">
    <cfRule type="cellIs" dxfId="17" priority="9" operator="greaterThan">
      <formula>0</formula>
    </cfRule>
  </conditionalFormatting>
  <conditionalFormatting sqref="V29:V32">
    <cfRule type="cellIs" dxfId="16" priority="13" operator="greaterThan">
      <formula>0</formula>
    </cfRule>
  </conditionalFormatting>
  <conditionalFormatting sqref="V37:V40">
    <cfRule type="cellIs" dxfId="15" priority="17" operator="greaterThan">
      <formula>0</formula>
    </cfRule>
  </conditionalFormatting>
  <conditionalFormatting sqref="V45:V48">
    <cfRule type="cellIs" dxfId="14" priority="21" operator="greaterThan">
      <formula>0</formula>
    </cfRule>
  </conditionalFormatting>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8"/>
  <dimension ref="A1:I24"/>
  <sheetViews>
    <sheetView showGridLines="0" showRowColHeaders="0" workbookViewId="0">
      <selection activeCell="J1" sqref="J1:XFD1048576"/>
    </sheetView>
  </sheetViews>
  <sheetFormatPr defaultColWidth="0" defaultRowHeight="15" zeroHeight="1"/>
  <cols>
    <col min="1" max="2" width="11.42578125" customWidth="1"/>
    <col min="3" max="3" width="17.140625" customWidth="1"/>
    <col min="4" max="7" width="15.28515625" customWidth="1"/>
    <col min="8" max="9" width="11.42578125" customWidth="1"/>
    <col min="10" max="16384" width="11.42578125" hidden="1"/>
  </cols>
  <sheetData>
    <row r="1" spans="1:9"/>
    <row r="2" spans="1:9" ht="28.5">
      <c r="A2" s="867" t="str">
        <f>Language!$E$90</f>
        <v>Assignment of the group third in the round of 16</v>
      </c>
      <c r="B2" s="867"/>
      <c r="C2" s="867"/>
      <c r="D2" s="867"/>
      <c r="E2" s="867"/>
      <c r="F2" s="867"/>
      <c r="G2" s="867"/>
      <c r="H2" s="867"/>
      <c r="I2" s="867"/>
    </row>
    <row r="3" spans="1:9"/>
    <row r="4" spans="1:9" ht="16.5" thickBot="1">
      <c r="C4" s="242"/>
      <c r="D4" s="586" t="s">
        <v>570</v>
      </c>
      <c r="E4" s="586" t="s">
        <v>571</v>
      </c>
      <c r="F4" s="586" t="s">
        <v>572</v>
      </c>
      <c r="G4" s="586" t="s">
        <v>569</v>
      </c>
    </row>
    <row r="5" spans="1:9" ht="36" customHeight="1" thickTop="1">
      <c r="C5" s="864" t="str">
        <f>Language!$E$131</f>
        <v>Group combination:</v>
      </c>
      <c r="D5" s="245" t="str">
        <f>Language!$E$132</f>
        <v>First in Group</v>
      </c>
      <c r="E5" s="246" t="str">
        <f>Language!$E$132</f>
        <v>First in Group</v>
      </c>
      <c r="F5" s="246" t="str">
        <f>Language!$E$132</f>
        <v>First in Group</v>
      </c>
      <c r="G5" s="247" t="str">
        <f>Language!$E$132</f>
        <v>First in Group</v>
      </c>
    </row>
    <row r="6" spans="1:9" ht="15.75">
      <c r="C6" s="865"/>
      <c r="D6" s="248" t="s">
        <v>26</v>
      </c>
      <c r="E6" s="249" t="s">
        <v>27</v>
      </c>
      <c r="F6" s="249" t="s">
        <v>28</v>
      </c>
      <c r="G6" s="250" t="s">
        <v>29</v>
      </c>
    </row>
    <row r="7" spans="1:9" ht="53.25" customHeight="1" thickBot="1">
      <c r="C7" s="866"/>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5.75"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 id="{CEEE53D2-97F4-4061-8039-4C8774C1657F}">
            <xm:f>$C8=ThirdPlaced!$J$18</xm:f>
            <x14:dxf>
              <fill>
                <patternFill>
                  <bgColor rgb="FFEDFBC1"/>
                </patternFill>
              </fill>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
  <dimension ref="A1:R239"/>
  <sheetViews>
    <sheetView showGridLines="0" showRowColHeaders="0" topLeftCell="A9" workbookViewId="0">
      <selection activeCell="N1" sqref="N1"/>
    </sheetView>
  </sheetViews>
  <sheetFormatPr defaultColWidth="0" defaultRowHeight="15" zeroHeight="1"/>
  <cols>
    <col min="1" max="1" width="8" customWidth="1"/>
    <col min="2" max="2" width="19.28515625" hidden="1" customWidth="1"/>
    <col min="3" max="3" width="11.42578125" hidden="1" customWidth="1"/>
    <col min="4" max="4" width="7" customWidth="1"/>
    <col min="5" max="5" width="22.7109375" hidden="1" customWidth="1"/>
    <col min="6" max="15" width="22.7109375" customWidth="1"/>
    <col min="16" max="16" width="3.85546875" customWidth="1"/>
    <col min="17" max="17" width="17.7109375" customWidth="1"/>
    <col min="18" max="18" width="9.140625" customWidth="1"/>
    <col min="19" max="16384" width="11.42578125" hidden="1"/>
  </cols>
  <sheetData>
    <row r="1" spans="2:17" ht="29.25" customHeight="1" thickBot="1">
      <c r="B1" s="121"/>
      <c r="D1" s="631" t="s">
        <v>1228</v>
      </c>
      <c r="F1" s="867" t="str">
        <f>Language!$E$89</f>
        <v>Choose language</v>
      </c>
      <c r="G1" s="867"/>
      <c r="H1" s="867"/>
      <c r="I1" s="867"/>
      <c r="J1" s="867"/>
      <c r="K1" s="551"/>
      <c r="L1" s="551"/>
      <c r="M1" s="674" t="str">
        <f>Language!$E$145</f>
        <v>Click here and choose language:</v>
      </c>
      <c r="N1" s="568" t="s">
        <v>94</v>
      </c>
      <c r="O1" s="371" t="str">
        <f>_xlfn.UNICHAR(8592)</f>
        <v>←</v>
      </c>
      <c r="P1" s="674"/>
    </row>
    <row r="2" spans="2:17" ht="11.25" customHeight="1" thickBot="1">
      <c r="D2" s="630">
        <v>45280</v>
      </c>
      <c r="F2" s="870"/>
      <c r="G2" s="870"/>
      <c r="H2" s="870"/>
      <c r="I2" s="870"/>
      <c r="J2" s="870"/>
      <c r="K2" s="552"/>
      <c r="L2" s="552"/>
      <c r="M2" s="552"/>
      <c r="N2" s="552"/>
      <c r="P2" s="112"/>
      <c r="Q2" s="113"/>
    </row>
    <row r="3" spans="2:17" ht="15.75" thickTop="1">
      <c r="B3" s="24" t="s">
        <v>94</v>
      </c>
      <c r="C3" s="50">
        <f>IF(AND($N$1&lt;&gt;B4,$N$1&lt;&gt;B5,$N$1&lt;&gt;B6,$N$1&lt;&gt;B7,$N$1&lt;&gt;B8,$N$1&lt;&gt;B9,$N$1&lt;&gt;B10,$N$1&lt;&gt;B11),1,0)</f>
        <v>1</v>
      </c>
      <c r="D3" s="871" t="s">
        <v>1227</v>
      </c>
      <c r="E3" s="875"/>
      <c r="F3" s="876" t="s">
        <v>94</v>
      </c>
      <c r="G3" s="873" t="s">
        <v>95</v>
      </c>
      <c r="H3" s="873" t="s">
        <v>96</v>
      </c>
      <c r="I3" s="873" t="s">
        <v>97</v>
      </c>
      <c r="J3" s="873" t="s">
        <v>107</v>
      </c>
      <c r="K3" s="873" t="s">
        <v>964</v>
      </c>
      <c r="L3" s="873" t="s">
        <v>1717</v>
      </c>
      <c r="M3" s="873" t="s">
        <v>1247</v>
      </c>
      <c r="N3" s="873" t="s">
        <v>1401</v>
      </c>
      <c r="O3" s="868" t="s">
        <v>98</v>
      </c>
      <c r="P3" s="22"/>
    </row>
    <row r="4" spans="2:17">
      <c r="B4" t="s">
        <v>1401</v>
      </c>
      <c r="C4" s="50">
        <f t="shared" ref="C4:C12" si="0">IF($N$1=B4,1,0)</f>
        <v>0</v>
      </c>
      <c r="D4" s="872"/>
      <c r="E4" s="875"/>
      <c r="F4" s="877"/>
      <c r="G4" s="874"/>
      <c r="H4" s="874"/>
      <c r="I4" s="874"/>
      <c r="J4" s="874"/>
      <c r="K4" s="874"/>
      <c r="L4" s="874"/>
      <c r="M4" s="874"/>
      <c r="N4" s="874"/>
      <c r="O4" s="869"/>
      <c r="P4" s="56"/>
      <c r="Q4" s="57"/>
    </row>
    <row r="5" spans="2:17">
      <c r="B5" t="s">
        <v>1717</v>
      </c>
      <c r="C5" s="50">
        <f t="shared" si="0"/>
        <v>0</v>
      </c>
      <c r="D5" s="163">
        <v>1</v>
      </c>
      <c r="E5" s="24" t="str">
        <f>IF($C$3,F5,IF($C$11,G5,IF($C$9,H5,IF($C$7,I5,IF($C$8,J5,IF($C$6,K5,IF($C$5,L5,IF($C$10,M5,IF($C$4,N5,IF(O5&lt;&gt;"",O5,F5))))))))))</f>
        <v>Portugal</v>
      </c>
      <c r="F5" s="142" t="s">
        <v>0</v>
      </c>
      <c r="G5" s="143" t="s">
        <v>0</v>
      </c>
      <c r="H5" s="141" t="s">
        <v>93</v>
      </c>
      <c r="I5" s="144" t="s">
        <v>0</v>
      </c>
      <c r="J5" s="141" t="s">
        <v>0</v>
      </c>
      <c r="K5" s="553" t="s">
        <v>0</v>
      </c>
      <c r="L5" s="663" t="s">
        <v>0</v>
      </c>
      <c r="M5" s="144" t="s">
        <v>0</v>
      </c>
      <c r="N5" s="663" t="s">
        <v>1402</v>
      </c>
      <c r="O5" s="90"/>
    </row>
    <row r="6" spans="2:17">
      <c r="B6" s="24" t="s">
        <v>964</v>
      </c>
      <c r="C6" s="50">
        <f t="shared" si="0"/>
        <v>0</v>
      </c>
      <c r="D6" s="163">
        <v>2</v>
      </c>
      <c r="E6" s="24" t="str">
        <f t="shared" ref="E6:E69" si="1">IF($C$3,F6,IF($C$11,G6,IF($C$9,H6,IF($C$7,I6,IF($C$8,J6,IF($C$6,K6,IF($C$5,L6,IF($C$10,M6,IF($C$4,N6,IF(O6&lt;&gt;"",O6,F6))))))))))</f>
        <v>France</v>
      </c>
      <c r="F6" s="142" t="s">
        <v>50</v>
      </c>
      <c r="G6" s="143" t="s">
        <v>77</v>
      </c>
      <c r="H6" s="141" t="s">
        <v>77</v>
      </c>
      <c r="I6" s="144" t="s">
        <v>50</v>
      </c>
      <c r="J6" s="141" t="s">
        <v>100</v>
      </c>
      <c r="K6" s="553" t="s">
        <v>970</v>
      </c>
      <c r="L6" s="663" t="s">
        <v>1586</v>
      </c>
      <c r="M6" s="144" t="s">
        <v>1248</v>
      </c>
      <c r="N6" s="663" t="s">
        <v>1403</v>
      </c>
      <c r="O6" s="90"/>
    </row>
    <row r="7" spans="2:17">
      <c r="B7" s="24" t="s">
        <v>97</v>
      </c>
      <c r="C7" s="50">
        <f t="shared" si="0"/>
        <v>0</v>
      </c>
      <c r="D7" s="163">
        <v>3</v>
      </c>
      <c r="E7" s="24" t="str">
        <f t="shared" si="1"/>
        <v>Spain</v>
      </c>
      <c r="F7" s="142" t="s">
        <v>49</v>
      </c>
      <c r="G7" s="143" t="s">
        <v>75</v>
      </c>
      <c r="H7" s="141" t="s">
        <v>89</v>
      </c>
      <c r="I7" s="144" t="s">
        <v>90</v>
      </c>
      <c r="J7" s="141" t="s">
        <v>101</v>
      </c>
      <c r="K7" s="553" t="s">
        <v>968</v>
      </c>
      <c r="L7" s="663" t="s">
        <v>101</v>
      </c>
      <c r="M7" s="144" t="s">
        <v>1249</v>
      </c>
      <c r="N7" s="663" t="s">
        <v>1404</v>
      </c>
      <c r="O7" s="90"/>
    </row>
    <row r="8" spans="2:17">
      <c r="B8" t="s">
        <v>107</v>
      </c>
      <c r="C8" s="50">
        <f t="shared" si="0"/>
        <v>0</v>
      </c>
      <c r="D8" s="163">
        <v>4</v>
      </c>
      <c r="E8" s="24" t="str">
        <f t="shared" si="1"/>
        <v>Belgium</v>
      </c>
      <c r="F8" s="142" t="s">
        <v>48</v>
      </c>
      <c r="G8" s="143" t="s">
        <v>71</v>
      </c>
      <c r="H8" s="141" t="s">
        <v>82</v>
      </c>
      <c r="I8" s="144" t="s">
        <v>83</v>
      </c>
      <c r="J8" s="141" t="s">
        <v>105</v>
      </c>
      <c r="K8" s="553" t="s">
        <v>965</v>
      </c>
      <c r="L8" s="663" t="s">
        <v>105</v>
      </c>
      <c r="M8" s="144" t="s">
        <v>71</v>
      </c>
      <c r="N8" s="663" t="s">
        <v>1405</v>
      </c>
      <c r="O8" s="90"/>
    </row>
    <row r="9" spans="2:17">
      <c r="B9" s="24" t="s">
        <v>96</v>
      </c>
      <c r="C9" s="50">
        <f t="shared" si="0"/>
        <v>0</v>
      </c>
      <c r="D9" s="163">
        <v>5</v>
      </c>
      <c r="E9" s="24" t="str">
        <f t="shared" si="1"/>
        <v>England</v>
      </c>
      <c r="F9" s="142" t="s">
        <v>1</v>
      </c>
      <c r="G9" s="143" t="s">
        <v>72</v>
      </c>
      <c r="H9" s="141" t="s">
        <v>84</v>
      </c>
      <c r="I9" s="144" t="s">
        <v>85</v>
      </c>
      <c r="J9" s="141" t="s">
        <v>1</v>
      </c>
      <c r="K9" s="553" t="s">
        <v>967</v>
      </c>
      <c r="L9" s="663" t="s">
        <v>1</v>
      </c>
      <c r="M9" s="144" t="s">
        <v>72</v>
      </c>
      <c r="N9" s="663" t="s">
        <v>1406</v>
      </c>
      <c r="O9" s="90"/>
    </row>
    <row r="10" spans="2:17">
      <c r="B10" t="s">
        <v>1247</v>
      </c>
      <c r="C10" s="50">
        <f t="shared" si="0"/>
        <v>0</v>
      </c>
      <c r="D10" s="163">
        <v>6</v>
      </c>
      <c r="E10" s="24" t="str">
        <f t="shared" si="1"/>
        <v>Hungary</v>
      </c>
      <c r="F10" s="142" t="s">
        <v>383</v>
      </c>
      <c r="G10" s="143" t="s">
        <v>426</v>
      </c>
      <c r="H10" s="141" t="s">
        <v>425</v>
      </c>
      <c r="I10" s="144" t="s">
        <v>423</v>
      </c>
      <c r="J10" s="141" t="s">
        <v>424</v>
      </c>
      <c r="K10" s="553" t="s">
        <v>988</v>
      </c>
      <c r="L10" s="663" t="s">
        <v>424</v>
      </c>
      <c r="M10" s="144" t="s">
        <v>1250</v>
      </c>
      <c r="N10" s="663" t="s">
        <v>1407</v>
      </c>
      <c r="O10" s="90"/>
    </row>
    <row r="11" spans="2:17">
      <c r="B11" s="24" t="s">
        <v>95</v>
      </c>
      <c r="C11" s="50">
        <f t="shared" si="0"/>
        <v>0</v>
      </c>
      <c r="D11" s="163">
        <v>7</v>
      </c>
      <c r="E11" s="24" t="str">
        <f t="shared" si="1"/>
        <v>Türkiye</v>
      </c>
      <c r="F11" s="142" t="s">
        <v>1178</v>
      </c>
      <c r="G11" s="143" t="s">
        <v>431</v>
      </c>
      <c r="H11" s="141" t="s">
        <v>430</v>
      </c>
      <c r="I11" s="144" t="s">
        <v>429</v>
      </c>
      <c r="J11" s="141" t="s">
        <v>432</v>
      </c>
      <c r="K11" s="553" t="s">
        <v>974</v>
      </c>
      <c r="L11" s="663" t="s">
        <v>1587</v>
      </c>
      <c r="M11" s="144" t="s">
        <v>1251</v>
      </c>
      <c r="N11" s="663" t="s">
        <v>1408</v>
      </c>
      <c r="O11" s="90"/>
    </row>
    <row r="12" spans="2:17">
      <c r="B12" s="24" t="s">
        <v>98</v>
      </c>
      <c r="C12" s="50">
        <f t="shared" si="0"/>
        <v>0</v>
      </c>
      <c r="D12" s="163">
        <v>8</v>
      </c>
      <c r="E12" s="24" t="str">
        <f t="shared" si="1"/>
        <v>Romania</v>
      </c>
      <c r="F12" s="142" t="s">
        <v>387</v>
      </c>
      <c r="G12" s="143" t="s">
        <v>440</v>
      </c>
      <c r="H12" s="141" t="s">
        <v>387</v>
      </c>
      <c r="I12" s="144" t="s">
        <v>439</v>
      </c>
      <c r="J12" s="141" t="s">
        <v>441</v>
      </c>
      <c r="K12" s="553" t="s">
        <v>990</v>
      </c>
      <c r="L12" s="663" t="s">
        <v>1588</v>
      </c>
      <c r="M12" s="144" t="s">
        <v>1252</v>
      </c>
      <c r="N12" s="663" t="s">
        <v>1409</v>
      </c>
      <c r="O12" s="90"/>
    </row>
    <row r="13" spans="2:17">
      <c r="D13" s="163">
        <v>9</v>
      </c>
      <c r="E13" s="24" t="str">
        <f t="shared" si="1"/>
        <v>Denmark</v>
      </c>
      <c r="F13" s="142" t="s">
        <v>53</v>
      </c>
      <c r="G13" s="143" t="s">
        <v>70</v>
      </c>
      <c r="H13" s="141" t="s">
        <v>80</v>
      </c>
      <c r="I13" s="144" t="s">
        <v>81</v>
      </c>
      <c r="J13" s="141" t="s">
        <v>104</v>
      </c>
      <c r="K13" s="553" t="s">
        <v>975</v>
      </c>
      <c r="L13" s="663" t="s">
        <v>1589</v>
      </c>
      <c r="M13" s="144" t="s">
        <v>70</v>
      </c>
      <c r="N13" s="663" t="s">
        <v>1410</v>
      </c>
      <c r="O13" s="90"/>
    </row>
    <row r="14" spans="2:17">
      <c r="D14" s="163">
        <v>10</v>
      </c>
      <c r="E14" s="24" t="str">
        <f t="shared" si="1"/>
        <v>Albania</v>
      </c>
      <c r="F14" s="142" t="s">
        <v>394</v>
      </c>
      <c r="G14" s="143" t="s">
        <v>394</v>
      </c>
      <c r="H14" s="141" t="s">
        <v>394</v>
      </c>
      <c r="I14" s="144" t="s">
        <v>461</v>
      </c>
      <c r="J14" s="141" t="s">
        <v>462</v>
      </c>
      <c r="K14" s="553" t="s">
        <v>992</v>
      </c>
      <c r="L14" s="663" t="s">
        <v>462</v>
      </c>
      <c r="M14" s="144" t="s">
        <v>1253</v>
      </c>
      <c r="N14" s="663" t="s">
        <v>1411</v>
      </c>
      <c r="O14" s="90"/>
    </row>
    <row r="15" spans="2:17">
      <c r="D15" s="163">
        <v>11</v>
      </c>
      <c r="E15" s="24" t="str">
        <f t="shared" si="1"/>
        <v>Austria</v>
      </c>
      <c r="F15" s="142" t="s">
        <v>384</v>
      </c>
      <c r="G15" s="143" t="s">
        <v>384</v>
      </c>
      <c r="H15" s="141" t="s">
        <v>384</v>
      </c>
      <c r="I15" s="144" t="s">
        <v>427</v>
      </c>
      <c r="J15" s="141" t="s">
        <v>428</v>
      </c>
      <c r="K15" s="553" t="s">
        <v>976</v>
      </c>
      <c r="L15" s="663" t="s">
        <v>1590</v>
      </c>
      <c r="M15" s="144" t="s">
        <v>1254</v>
      </c>
      <c r="N15" s="663" t="s">
        <v>1412</v>
      </c>
      <c r="O15" s="90"/>
    </row>
    <row r="16" spans="2:17">
      <c r="D16" s="163">
        <v>12</v>
      </c>
      <c r="E16" s="24" t="str">
        <f t="shared" si="1"/>
        <v>Netherlands</v>
      </c>
      <c r="F16" s="142" t="s">
        <v>378</v>
      </c>
      <c r="G16" s="143" t="s">
        <v>405</v>
      </c>
      <c r="H16" s="141" t="s">
        <v>406</v>
      </c>
      <c r="I16" s="144" t="s">
        <v>407</v>
      </c>
      <c r="J16" s="141" t="s">
        <v>408</v>
      </c>
      <c r="K16" s="553" t="s">
        <v>973</v>
      </c>
      <c r="L16" s="663" t="s">
        <v>1591</v>
      </c>
      <c r="M16" s="144" t="s">
        <v>1255</v>
      </c>
      <c r="N16" s="663" t="s">
        <v>1413</v>
      </c>
      <c r="O16" s="90"/>
    </row>
    <row r="17" spans="4:15">
      <c r="D17" s="163">
        <v>13</v>
      </c>
      <c r="E17" s="24" t="str">
        <f t="shared" si="1"/>
        <v>Scotland</v>
      </c>
      <c r="F17" s="142" t="s">
        <v>389</v>
      </c>
      <c r="G17" s="143" t="s">
        <v>449</v>
      </c>
      <c r="H17" s="141" t="s">
        <v>448</v>
      </c>
      <c r="I17" s="144" t="s">
        <v>446</v>
      </c>
      <c r="J17" s="141" t="s">
        <v>447</v>
      </c>
      <c r="K17" s="553" t="s">
        <v>986</v>
      </c>
      <c r="L17" s="663" t="s">
        <v>1592</v>
      </c>
      <c r="M17" s="144" t="s">
        <v>1256</v>
      </c>
      <c r="N17" s="663" t="s">
        <v>1414</v>
      </c>
      <c r="O17" s="90"/>
    </row>
    <row r="18" spans="4:15">
      <c r="D18" s="163">
        <v>14</v>
      </c>
      <c r="E18" s="24" t="str">
        <f t="shared" si="1"/>
        <v>Croatia</v>
      </c>
      <c r="F18" s="142" t="s">
        <v>52</v>
      </c>
      <c r="G18" s="143" t="s">
        <v>73</v>
      </c>
      <c r="H18" s="141" t="s">
        <v>86</v>
      </c>
      <c r="I18" s="144" t="s">
        <v>87</v>
      </c>
      <c r="J18" s="141" t="s">
        <v>106</v>
      </c>
      <c r="K18" s="553" t="s">
        <v>972</v>
      </c>
      <c r="L18" s="663" t="s">
        <v>106</v>
      </c>
      <c r="M18" s="144" t="s">
        <v>1257</v>
      </c>
      <c r="N18" s="663" t="s">
        <v>1415</v>
      </c>
      <c r="O18" s="90"/>
    </row>
    <row r="19" spans="4:15">
      <c r="D19" s="163">
        <v>15</v>
      </c>
      <c r="E19" s="24" t="str">
        <f t="shared" si="1"/>
        <v>Slovenia</v>
      </c>
      <c r="F19" s="142" t="s">
        <v>392</v>
      </c>
      <c r="G19" s="143" t="s">
        <v>454</v>
      </c>
      <c r="H19" s="141" t="s">
        <v>392</v>
      </c>
      <c r="I19" s="144" t="s">
        <v>455</v>
      </c>
      <c r="J19" s="141" t="s">
        <v>456</v>
      </c>
      <c r="K19" s="553" t="s">
        <v>989</v>
      </c>
      <c r="L19" s="663" t="s">
        <v>1593</v>
      </c>
      <c r="M19" s="144" t="s">
        <v>1258</v>
      </c>
      <c r="N19" s="663" t="s">
        <v>1416</v>
      </c>
      <c r="O19" s="90"/>
    </row>
    <row r="20" spans="4:15">
      <c r="D20" s="163">
        <v>16</v>
      </c>
      <c r="E20" s="24" t="str">
        <f t="shared" si="1"/>
        <v>Slovakia</v>
      </c>
      <c r="F20" s="142" t="s">
        <v>388</v>
      </c>
      <c r="G20" s="143" t="s">
        <v>442</v>
      </c>
      <c r="H20" s="141" t="s">
        <v>443</v>
      </c>
      <c r="I20" s="144" t="s">
        <v>444</v>
      </c>
      <c r="J20" s="141" t="s">
        <v>445</v>
      </c>
      <c r="K20" s="553" t="s">
        <v>980</v>
      </c>
      <c r="L20" s="663" t="s">
        <v>1594</v>
      </c>
      <c r="M20" s="144" t="s">
        <v>1259</v>
      </c>
      <c r="N20" s="663" t="s">
        <v>1417</v>
      </c>
      <c r="O20" s="90"/>
    </row>
    <row r="21" spans="4:15">
      <c r="D21" s="163">
        <v>17</v>
      </c>
      <c r="E21" s="24" t="str">
        <f t="shared" si="1"/>
        <v>Czechia</v>
      </c>
      <c r="F21" s="142" t="s">
        <v>379</v>
      </c>
      <c r="G21" s="143" t="s">
        <v>412</v>
      </c>
      <c r="H21" s="141" t="s">
        <v>411</v>
      </c>
      <c r="I21" s="144" t="s">
        <v>410</v>
      </c>
      <c r="J21" s="141" t="s">
        <v>416</v>
      </c>
      <c r="K21" s="553" t="s">
        <v>978</v>
      </c>
      <c r="L21" s="663" t="s">
        <v>1595</v>
      </c>
      <c r="M21" s="144" t="s">
        <v>1260</v>
      </c>
      <c r="N21" s="663" t="s">
        <v>1418</v>
      </c>
      <c r="O21" s="90"/>
    </row>
    <row r="22" spans="4:15">
      <c r="D22" s="163">
        <v>18</v>
      </c>
      <c r="E22" s="24" t="str">
        <f t="shared" si="1"/>
        <v>Italy</v>
      </c>
      <c r="F22" s="142" t="s">
        <v>377</v>
      </c>
      <c r="G22" s="143" t="s">
        <v>402</v>
      </c>
      <c r="H22" s="141" t="s">
        <v>402</v>
      </c>
      <c r="I22" s="144" t="s">
        <v>403</v>
      </c>
      <c r="J22" s="141" t="s">
        <v>404</v>
      </c>
      <c r="K22" s="553" t="s">
        <v>966</v>
      </c>
      <c r="L22" s="663" t="s">
        <v>404</v>
      </c>
      <c r="M22" s="144" t="s">
        <v>1261</v>
      </c>
      <c r="N22" s="663" t="s">
        <v>1419</v>
      </c>
      <c r="O22" s="90"/>
    </row>
    <row r="23" spans="4:15">
      <c r="D23" s="163">
        <v>19</v>
      </c>
      <c r="E23" s="24" t="str">
        <f t="shared" si="1"/>
        <v>Serbia</v>
      </c>
      <c r="F23" s="142" t="s">
        <v>330</v>
      </c>
      <c r="G23" s="143" t="s">
        <v>330</v>
      </c>
      <c r="H23" s="141" t="s">
        <v>330</v>
      </c>
      <c r="I23" s="144" t="s">
        <v>331</v>
      </c>
      <c r="J23" s="141" t="s">
        <v>260</v>
      </c>
      <c r="K23" s="553" t="s">
        <v>979</v>
      </c>
      <c r="L23" s="663" t="s">
        <v>260</v>
      </c>
      <c r="M23" s="144" t="s">
        <v>1262</v>
      </c>
      <c r="N23" s="663" t="s">
        <v>1420</v>
      </c>
      <c r="O23" s="90"/>
    </row>
    <row r="24" spans="4:15">
      <c r="D24" s="163">
        <v>20</v>
      </c>
      <c r="E24" s="24" t="str">
        <f t="shared" si="1"/>
        <v>Switzerland</v>
      </c>
      <c r="F24" s="142" t="s">
        <v>68</v>
      </c>
      <c r="G24" s="143" t="s">
        <v>69</v>
      </c>
      <c r="H24" s="141" t="s">
        <v>78</v>
      </c>
      <c r="I24" s="144" t="s">
        <v>79</v>
      </c>
      <c r="J24" s="141" t="s">
        <v>103</v>
      </c>
      <c r="K24" s="553" t="s">
        <v>971</v>
      </c>
      <c r="L24" s="663" t="s">
        <v>103</v>
      </c>
      <c r="M24" s="144" t="s">
        <v>1263</v>
      </c>
      <c r="N24" s="663" t="s">
        <v>1421</v>
      </c>
      <c r="O24" s="90"/>
    </row>
    <row r="25" spans="4:15">
      <c r="D25" s="163">
        <v>21</v>
      </c>
      <c r="E25" s="24" t="str">
        <f t="shared" si="1"/>
        <v>Ukraine</v>
      </c>
      <c r="F25" s="142" t="s">
        <v>381</v>
      </c>
      <c r="G25" s="143" t="s">
        <v>418</v>
      </c>
      <c r="H25" s="141" t="s">
        <v>417</v>
      </c>
      <c r="I25" s="144" t="s">
        <v>381</v>
      </c>
      <c r="J25" s="141" t="s">
        <v>381</v>
      </c>
      <c r="K25" s="553" t="s">
        <v>969</v>
      </c>
      <c r="L25" s="663" t="s">
        <v>381</v>
      </c>
      <c r="M25" s="144" t="s">
        <v>1264</v>
      </c>
      <c r="N25" s="663" t="s">
        <v>1422</v>
      </c>
      <c r="O25" s="90"/>
    </row>
    <row r="26" spans="4:15">
      <c r="D26" s="163">
        <v>22</v>
      </c>
      <c r="E26" s="24" t="str">
        <f t="shared" si="1"/>
        <v>Greece</v>
      </c>
      <c r="F26" s="142" t="s">
        <v>386</v>
      </c>
      <c r="G26" s="143" t="s">
        <v>438</v>
      </c>
      <c r="H26" s="141" t="s">
        <v>438</v>
      </c>
      <c r="I26" s="144" t="s">
        <v>436</v>
      </c>
      <c r="J26" s="141" t="s">
        <v>437</v>
      </c>
      <c r="K26" s="553" t="s">
        <v>985</v>
      </c>
      <c r="L26" s="663" t="s">
        <v>1596</v>
      </c>
      <c r="M26" s="144" t="s">
        <v>1265</v>
      </c>
      <c r="N26" s="663" t="s">
        <v>1423</v>
      </c>
      <c r="O26" s="90"/>
    </row>
    <row r="27" spans="4:15">
      <c r="D27" s="163">
        <v>23</v>
      </c>
      <c r="E27" s="24" t="str">
        <f t="shared" si="1"/>
        <v>Finland</v>
      </c>
      <c r="F27" s="142" t="s">
        <v>385</v>
      </c>
      <c r="G27" s="143" t="s">
        <v>435</v>
      </c>
      <c r="H27" s="141" t="s">
        <v>435</v>
      </c>
      <c r="I27" s="144" t="s">
        <v>433</v>
      </c>
      <c r="J27" s="141" t="s">
        <v>508</v>
      </c>
      <c r="K27" s="553" t="s">
        <v>385</v>
      </c>
      <c r="L27" s="663" t="s">
        <v>385</v>
      </c>
      <c r="M27" s="144" t="s">
        <v>1266</v>
      </c>
      <c r="N27" s="663" t="s">
        <v>1424</v>
      </c>
      <c r="O27" s="90"/>
    </row>
    <row r="28" spans="4:15">
      <c r="D28" s="163">
        <v>24</v>
      </c>
      <c r="E28" s="24" t="str">
        <f t="shared" si="1"/>
        <v>Wales</v>
      </c>
      <c r="F28" s="142" t="s">
        <v>380</v>
      </c>
      <c r="G28" s="143" t="s">
        <v>415</v>
      </c>
      <c r="H28" s="141" t="s">
        <v>414</v>
      </c>
      <c r="I28" s="144" t="s">
        <v>413</v>
      </c>
      <c r="J28" s="141" t="s">
        <v>380</v>
      </c>
      <c r="K28" s="553" t="s">
        <v>380</v>
      </c>
      <c r="L28" s="663" t="s">
        <v>380</v>
      </c>
      <c r="M28" s="144" t="s">
        <v>1267</v>
      </c>
      <c r="N28" s="663" t="s">
        <v>1425</v>
      </c>
      <c r="O28" s="90"/>
    </row>
    <row r="29" spans="4:15">
      <c r="D29" s="163">
        <v>25</v>
      </c>
      <c r="E29" s="24" t="str">
        <f t="shared" si="1"/>
        <v>Norway</v>
      </c>
      <c r="F29" s="142" t="s">
        <v>382</v>
      </c>
      <c r="G29" s="143" t="s">
        <v>419</v>
      </c>
      <c r="H29" s="141" t="s">
        <v>420</v>
      </c>
      <c r="I29" s="144" t="s">
        <v>421</v>
      </c>
      <c r="J29" s="141" t="s">
        <v>422</v>
      </c>
      <c r="K29" s="553" t="s">
        <v>984</v>
      </c>
      <c r="L29" s="663" t="s">
        <v>1597</v>
      </c>
      <c r="M29" s="144" t="s">
        <v>419</v>
      </c>
      <c r="N29" s="663" t="s">
        <v>1426</v>
      </c>
      <c r="O29" s="90"/>
    </row>
    <row r="30" spans="4:15">
      <c r="D30" s="163">
        <v>26</v>
      </c>
      <c r="E30" s="24" t="str">
        <f t="shared" si="1"/>
        <v>Poland</v>
      </c>
      <c r="F30" s="142" t="s">
        <v>51</v>
      </c>
      <c r="G30" s="143" t="s">
        <v>74</v>
      </c>
      <c r="H30" s="141" t="s">
        <v>74</v>
      </c>
      <c r="I30" s="144" t="s">
        <v>88</v>
      </c>
      <c r="J30" s="141" t="s">
        <v>99</v>
      </c>
      <c r="K30" s="553" t="s">
        <v>99</v>
      </c>
      <c r="L30" s="663" t="s">
        <v>99</v>
      </c>
      <c r="M30" s="144" t="s">
        <v>1268</v>
      </c>
      <c r="N30" s="663" t="s">
        <v>1427</v>
      </c>
      <c r="O30" s="90"/>
    </row>
    <row r="31" spans="4:15">
      <c r="D31" s="163">
        <v>27</v>
      </c>
      <c r="E31" s="24" t="str">
        <f t="shared" si="1"/>
        <v>Montenegro</v>
      </c>
      <c r="F31" s="142" t="s">
        <v>398</v>
      </c>
      <c r="G31" s="143" t="s">
        <v>398</v>
      </c>
      <c r="H31" s="141" t="s">
        <v>398</v>
      </c>
      <c r="I31" s="144" t="s">
        <v>471</v>
      </c>
      <c r="J31" s="141" t="s">
        <v>398</v>
      </c>
      <c r="K31" s="553" t="s">
        <v>398</v>
      </c>
      <c r="L31" s="663" t="s">
        <v>398</v>
      </c>
      <c r="M31" s="144" t="s">
        <v>398</v>
      </c>
      <c r="N31" s="663" t="s">
        <v>1428</v>
      </c>
      <c r="O31" s="90"/>
    </row>
    <row r="32" spans="4:15">
      <c r="D32" s="163">
        <v>28</v>
      </c>
      <c r="E32" s="24" t="str">
        <f t="shared" si="1"/>
        <v>Luxembourg</v>
      </c>
      <c r="F32" s="142" t="s">
        <v>510</v>
      </c>
      <c r="G32" s="143" t="s">
        <v>522</v>
      </c>
      <c r="H32" s="141" t="s">
        <v>523</v>
      </c>
      <c r="I32" s="144" t="s">
        <v>510</v>
      </c>
      <c r="J32" s="141" t="s">
        <v>520</v>
      </c>
      <c r="K32" s="553" t="s">
        <v>520</v>
      </c>
      <c r="L32" s="663" t="s">
        <v>510</v>
      </c>
      <c r="M32" s="144" t="s">
        <v>522</v>
      </c>
      <c r="N32" s="663" t="s">
        <v>1429</v>
      </c>
      <c r="O32" s="90"/>
    </row>
    <row r="33" spans="4:15">
      <c r="D33" s="163">
        <v>29</v>
      </c>
      <c r="E33" s="24" t="str">
        <f t="shared" si="1"/>
        <v>Sweden</v>
      </c>
      <c r="F33" s="142" t="s">
        <v>54</v>
      </c>
      <c r="G33" s="143" t="s">
        <v>76</v>
      </c>
      <c r="H33" s="141" t="s">
        <v>91</v>
      </c>
      <c r="I33" s="144" t="s">
        <v>92</v>
      </c>
      <c r="J33" s="141" t="s">
        <v>102</v>
      </c>
      <c r="K33" s="553" t="s">
        <v>977</v>
      </c>
      <c r="L33" s="663" t="s">
        <v>1598</v>
      </c>
      <c r="M33" s="144" t="s">
        <v>1269</v>
      </c>
      <c r="N33" s="663" t="s">
        <v>1430</v>
      </c>
      <c r="O33" s="90"/>
    </row>
    <row r="34" spans="4:15">
      <c r="D34" s="163">
        <v>30</v>
      </c>
      <c r="E34" s="24" t="str">
        <f t="shared" si="1"/>
        <v>Israel</v>
      </c>
      <c r="F34" s="142" t="s">
        <v>390</v>
      </c>
      <c r="G34" s="143" t="s">
        <v>390</v>
      </c>
      <c r="H34" s="141" t="s">
        <v>434</v>
      </c>
      <c r="I34" s="144" t="s">
        <v>450</v>
      </c>
      <c r="J34" s="141" t="s">
        <v>390</v>
      </c>
      <c r="K34" s="553" t="s">
        <v>450</v>
      </c>
      <c r="L34" s="663" t="s">
        <v>390</v>
      </c>
      <c r="M34" s="144" t="s">
        <v>390</v>
      </c>
      <c r="N34" s="663" t="s">
        <v>1431</v>
      </c>
      <c r="O34" s="90"/>
    </row>
    <row r="35" spans="4:15">
      <c r="D35" s="163">
        <v>31</v>
      </c>
      <c r="E35" s="24" t="str">
        <f t="shared" si="1"/>
        <v>Kazakhstan</v>
      </c>
      <c r="F35" s="142" t="s">
        <v>512</v>
      </c>
      <c r="G35" s="143" t="s">
        <v>530</v>
      </c>
      <c r="H35" s="141" t="s">
        <v>529</v>
      </c>
      <c r="I35" s="144" t="s">
        <v>512</v>
      </c>
      <c r="J35" s="141" t="s">
        <v>528</v>
      </c>
      <c r="K35" s="553" t="s">
        <v>995</v>
      </c>
      <c r="L35" s="663" t="s">
        <v>1599</v>
      </c>
      <c r="M35" s="144" t="s">
        <v>1270</v>
      </c>
      <c r="N35" s="663" t="s">
        <v>1432</v>
      </c>
      <c r="O35" s="90"/>
    </row>
    <row r="36" spans="4:15">
      <c r="D36" s="163">
        <v>32</v>
      </c>
      <c r="E36" s="24" t="str">
        <f t="shared" si="1"/>
        <v>Moldava</v>
      </c>
      <c r="F36" s="142" t="s">
        <v>518</v>
      </c>
      <c r="G36" s="143" t="s">
        <v>518</v>
      </c>
      <c r="H36" s="141" t="s">
        <v>518</v>
      </c>
      <c r="I36" s="144" t="s">
        <v>542</v>
      </c>
      <c r="J36" s="141" t="s">
        <v>543</v>
      </c>
      <c r="K36" s="553" t="s">
        <v>998</v>
      </c>
      <c r="L36" s="663" t="s">
        <v>518</v>
      </c>
      <c r="M36" s="144" t="s">
        <v>1271</v>
      </c>
      <c r="N36" s="663" t="s">
        <v>1433</v>
      </c>
      <c r="O36" s="90"/>
    </row>
    <row r="37" spans="4:15">
      <c r="D37" s="163">
        <v>33</v>
      </c>
      <c r="E37" s="24" t="str">
        <f t="shared" si="1"/>
        <v>Armenia</v>
      </c>
      <c r="F37" s="142" t="s">
        <v>396</v>
      </c>
      <c r="G37" s="143" t="s">
        <v>396</v>
      </c>
      <c r="H37" s="141" t="s">
        <v>396</v>
      </c>
      <c r="I37" s="144" t="s">
        <v>467</v>
      </c>
      <c r="J37" s="141" t="s">
        <v>468</v>
      </c>
      <c r="K37" s="553" t="s">
        <v>994</v>
      </c>
      <c r="L37" s="663" t="s">
        <v>468</v>
      </c>
      <c r="M37" s="144" t="s">
        <v>1272</v>
      </c>
      <c r="N37" s="663" t="s">
        <v>1434</v>
      </c>
      <c r="O37" s="90"/>
    </row>
    <row r="38" spans="4:15">
      <c r="D38" s="163">
        <v>34</v>
      </c>
      <c r="E38" s="24" t="str">
        <f t="shared" si="1"/>
        <v>Georgia</v>
      </c>
      <c r="F38" s="142" t="s">
        <v>400</v>
      </c>
      <c r="G38" s="143" t="s">
        <v>400</v>
      </c>
      <c r="H38" s="141" t="s">
        <v>400</v>
      </c>
      <c r="I38" s="144" t="s">
        <v>472</v>
      </c>
      <c r="J38" s="141" t="s">
        <v>473</v>
      </c>
      <c r="K38" s="553" t="s">
        <v>991</v>
      </c>
      <c r="L38" s="663" t="s">
        <v>473</v>
      </c>
      <c r="M38" s="144" t="s">
        <v>1273</v>
      </c>
      <c r="N38" s="663" t="s">
        <v>1435</v>
      </c>
      <c r="O38" s="90"/>
    </row>
    <row r="39" spans="4:15">
      <c r="D39" s="163">
        <v>35</v>
      </c>
      <c r="E39" s="24" t="str">
        <f t="shared" si="1"/>
        <v>Belarus</v>
      </c>
      <c r="F39" s="142" t="s">
        <v>401</v>
      </c>
      <c r="G39" s="143" t="s">
        <v>1187</v>
      </c>
      <c r="H39" s="141" t="s">
        <v>1188</v>
      </c>
      <c r="I39" s="144" t="s">
        <v>1189</v>
      </c>
      <c r="J39" s="141" t="s">
        <v>401</v>
      </c>
      <c r="K39" s="553" t="s">
        <v>1190</v>
      </c>
      <c r="L39" s="663" t="s">
        <v>401</v>
      </c>
      <c r="M39" s="144" t="s">
        <v>1274</v>
      </c>
      <c r="N39" s="663" t="s">
        <v>1436</v>
      </c>
      <c r="O39" s="90"/>
    </row>
    <row r="40" spans="4:15">
      <c r="D40" s="163">
        <v>36</v>
      </c>
      <c r="E40" s="24" t="str">
        <f t="shared" si="1"/>
        <v>North Macedonia</v>
      </c>
      <c r="F40" s="142" t="s">
        <v>395</v>
      </c>
      <c r="G40" s="143" t="s">
        <v>466</v>
      </c>
      <c r="H40" s="141" t="s">
        <v>465</v>
      </c>
      <c r="I40" s="144" t="s">
        <v>464</v>
      </c>
      <c r="J40" s="141" t="s">
        <v>463</v>
      </c>
      <c r="K40" s="553" t="s">
        <v>987</v>
      </c>
      <c r="L40" s="663" t="s">
        <v>1600</v>
      </c>
      <c r="M40" s="144" t="s">
        <v>1275</v>
      </c>
      <c r="N40" s="663" t="s">
        <v>1437</v>
      </c>
      <c r="O40" s="90"/>
    </row>
    <row r="41" spans="4:15">
      <c r="D41" s="163">
        <v>37</v>
      </c>
      <c r="E41" s="24" t="str">
        <f t="shared" si="1"/>
        <v>Azerbaijan</v>
      </c>
      <c r="F41" s="142" t="s">
        <v>513</v>
      </c>
      <c r="G41" s="143" t="s">
        <v>531</v>
      </c>
      <c r="H41" s="141" t="s">
        <v>513</v>
      </c>
      <c r="I41" s="144" t="s">
        <v>532</v>
      </c>
      <c r="J41" s="141" t="s">
        <v>533</v>
      </c>
      <c r="K41" s="553" t="s">
        <v>996</v>
      </c>
      <c r="L41" s="663" t="s">
        <v>1601</v>
      </c>
      <c r="M41" s="144" t="s">
        <v>1276</v>
      </c>
      <c r="N41" s="663" t="s">
        <v>1438</v>
      </c>
      <c r="O41" s="90"/>
    </row>
    <row r="42" spans="4:15">
      <c r="D42" s="163">
        <v>38</v>
      </c>
      <c r="E42" s="24" t="str">
        <f t="shared" si="1"/>
        <v>Ireland</v>
      </c>
      <c r="F42" s="142" t="s">
        <v>391</v>
      </c>
      <c r="G42" s="143" t="s">
        <v>453</v>
      </c>
      <c r="H42" s="141" t="s">
        <v>453</v>
      </c>
      <c r="I42" s="144" t="s">
        <v>451</v>
      </c>
      <c r="J42" s="141" t="s">
        <v>452</v>
      </c>
      <c r="K42" s="553" t="s">
        <v>981</v>
      </c>
      <c r="L42" s="663" t="s">
        <v>452</v>
      </c>
      <c r="M42" s="144" t="s">
        <v>453</v>
      </c>
      <c r="N42" s="663" t="s">
        <v>1439</v>
      </c>
      <c r="O42" s="90"/>
    </row>
    <row r="43" spans="4:15">
      <c r="D43" s="163">
        <v>39</v>
      </c>
      <c r="E43" s="24" t="str">
        <f t="shared" si="1"/>
        <v>Lithuania</v>
      </c>
      <c r="F43" s="142" t="s">
        <v>515</v>
      </c>
      <c r="G43" s="143" t="s">
        <v>537</v>
      </c>
      <c r="H43" s="141" t="s">
        <v>537</v>
      </c>
      <c r="I43" s="144" t="s">
        <v>538</v>
      </c>
      <c r="J43" s="141" t="s">
        <v>539</v>
      </c>
      <c r="K43" s="553" t="s">
        <v>997</v>
      </c>
      <c r="L43" s="663" t="s">
        <v>539</v>
      </c>
      <c r="M43" s="144" t="s">
        <v>1277</v>
      </c>
      <c r="N43" s="663" t="s">
        <v>1440</v>
      </c>
      <c r="O43" s="90"/>
    </row>
    <row r="44" spans="4:15">
      <c r="D44" s="163">
        <v>40</v>
      </c>
      <c r="E44" s="24" t="str">
        <f t="shared" si="1"/>
        <v>Iceland</v>
      </c>
      <c r="F44" s="142" t="s">
        <v>326</v>
      </c>
      <c r="G44" s="143" t="s">
        <v>327</v>
      </c>
      <c r="H44" s="141" t="s">
        <v>328</v>
      </c>
      <c r="I44" s="144" t="s">
        <v>329</v>
      </c>
      <c r="J44" s="141" t="s">
        <v>259</v>
      </c>
      <c r="K44" s="553" t="s">
        <v>982</v>
      </c>
      <c r="L44" s="663" t="s">
        <v>259</v>
      </c>
      <c r="M44" s="144" t="s">
        <v>1278</v>
      </c>
      <c r="N44" s="663" t="s">
        <v>1441</v>
      </c>
      <c r="O44" s="90"/>
    </row>
    <row r="45" spans="4:15">
      <c r="D45" s="163">
        <v>41</v>
      </c>
      <c r="E45" s="24" t="str">
        <f t="shared" si="1"/>
        <v>Kosovo</v>
      </c>
      <c r="F45" s="142" t="s">
        <v>399</v>
      </c>
      <c r="G45" s="143" t="s">
        <v>399</v>
      </c>
      <c r="H45" s="141" t="s">
        <v>399</v>
      </c>
      <c r="I45" s="144" t="s">
        <v>399</v>
      </c>
      <c r="J45" s="141" t="s">
        <v>399</v>
      </c>
      <c r="K45" s="553" t="s">
        <v>399</v>
      </c>
      <c r="L45" s="663" t="s">
        <v>1602</v>
      </c>
      <c r="M45" s="144" t="s">
        <v>399</v>
      </c>
      <c r="N45" s="663" t="s">
        <v>1442</v>
      </c>
      <c r="O45" s="90"/>
    </row>
    <row r="46" spans="4:15">
      <c r="D46" s="163">
        <v>42</v>
      </c>
      <c r="E46" s="24" t="str">
        <f t="shared" si="1"/>
        <v>Bulgaria</v>
      </c>
      <c r="F46" s="142" t="s">
        <v>397</v>
      </c>
      <c r="G46" s="143" t="s">
        <v>397</v>
      </c>
      <c r="H46" s="141" t="s">
        <v>397</v>
      </c>
      <c r="I46" s="144" t="s">
        <v>469</v>
      </c>
      <c r="J46" s="141" t="s">
        <v>470</v>
      </c>
      <c r="K46" s="553" t="s">
        <v>993</v>
      </c>
      <c r="L46" s="663" t="s">
        <v>470</v>
      </c>
      <c r="M46" s="144" t="s">
        <v>1279</v>
      </c>
      <c r="N46" s="663" t="s">
        <v>1443</v>
      </c>
      <c r="O46" s="90"/>
    </row>
    <row r="47" spans="4:15">
      <c r="D47" s="163">
        <v>43</v>
      </c>
      <c r="E47" s="24" t="str">
        <f t="shared" si="1"/>
        <v>Northern Ireland</v>
      </c>
      <c r="F47" s="142" t="s">
        <v>393</v>
      </c>
      <c r="G47" s="143" t="s">
        <v>460</v>
      </c>
      <c r="H47" s="141" t="s">
        <v>459</v>
      </c>
      <c r="I47" s="144" t="s">
        <v>458</v>
      </c>
      <c r="J47" s="141" t="s">
        <v>457</v>
      </c>
      <c r="K47" s="553" t="s">
        <v>983</v>
      </c>
      <c r="L47" s="663" t="s">
        <v>457</v>
      </c>
      <c r="M47" s="144" t="s">
        <v>1280</v>
      </c>
      <c r="N47" s="663" t="s">
        <v>1444</v>
      </c>
      <c r="O47" s="90"/>
    </row>
    <row r="48" spans="4:15">
      <c r="D48" s="163">
        <v>44</v>
      </c>
      <c r="E48" s="24" t="str">
        <f t="shared" si="1"/>
        <v>Bosnia a. Herzeg.</v>
      </c>
      <c r="F48" s="142" t="s">
        <v>1181</v>
      </c>
      <c r="G48" s="143" t="s">
        <v>1182</v>
      </c>
      <c r="H48" s="141" t="s">
        <v>1183</v>
      </c>
      <c r="I48" s="144" t="s">
        <v>1184</v>
      </c>
      <c r="J48" s="141" t="s">
        <v>1185</v>
      </c>
      <c r="K48" s="553" t="s">
        <v>1186</v>
      </c>
      <c r="L48" s="663" t="s">
        <v>1603</v>
      </c>
      <c r="M48" s="144" t="s">
        <v>1281</v>
      </c>
      <c r="N48" s="663" t="s">
        <v>1445</v>
      </c>
      <c r="O48" s="90"/>
    </row>
    <row r="49" spans="4:15">
      <c r="D49" s="163">
        <v>45</v>
      </c>
      <c r="E49" s="24" t="str">
        <f t="shared" si="1"/>
        <v>Latvia</v>
      </c>
      <c r="F49" s="142" t="s">
        <v>1198</v>
      </c>
      <c r="G49" s="143" t="s">
        <v>1199</v>
      </c>
      <c r="H49" s="141" t="s">
        <v>1200</v>
      </c>
      <c r="I49" s="144" t="s">
        <v>1201</v>
      </c>
      <c r="J49" s="141" t="s">
        <v>1202</v>
      </c>
      <c r="K49" s="553" t="s">
        <v>1203</v>
      </c>
      <c r="L49" s="663" t="s">
        <v>1203</v>
      </c>
      <c r="M49" s="144" t="s">
        <v>1282</v>
      </c>
      <c r="N49" s="663" t="s">
        <v>1446</v>
      </c>
      <c r="O49" s="90"/>
    </row>
    <row r="50" spans="4:15">
      <c r="D50" s="163">
        <v>46</v>
      </c>
      <c r="E50" s="24" t="str">
        <f t="shared" si="1"/>
        <v>Faroe Islands</v>
      </c>
      <c r="F50" s="142" t="s">
        <v>1191</v>
      </c>
      <c r="G50" s="143" t="s">
        <v>1192</v>
      </c>
      <c r="H50" s="141" t="s">
        <v>1193</v>
      </c>
      <c r="I50" s="144" t="s">
        <v>1194</v>
      </c>
      <c r="J50" s="141" t="s">
        <v>1195</v>
      </c>
      <c r="K50" s="553" t="s">
        <v>1196</v>
      </c>
      <c r="L50" s="663" t="s">
        <v>1604</v>
      </c>
      <c r="M50" s="144" t="s">
        <v>1283</v>
      </c>
      <c r="N50" s="663" t="s">
        <v>1447</v>
      </c>
      <c r="O50" s="90"/>
    </row>
    <row r="51" spans="4:15">
      <c r="D51" s="163">
        <v>47</v>
      </c>
      <c r="E51" s="24" t="str">
        <f t="shared" si="1"/>
        <v>Estonia</v>
      </c>
      <c r="F51" s="142" t="s">
        <v>516</v>
      </c>
      <c r="G51" s="143" t="s">
        <v>516</v>
      </c>
      <c r="H51" s="141" t="s">
        <v>516</v>
      </c>
      <c r="I51" s="144" t="s">
        <v>535</v>
      </c>
      <c r="J51" s="141" t="s">
        <v>540</v>
      </c>
      <c r="K51" s="553" t="s">
        <v>540</v>
      </c>
      <c r="L51" s="663" t="s">
        <v>540</v>
      </c>
      <c r="M51" s="144" t="s">
        <v>1284</v>
      </c>
      <c r="N51" s="663" t="s">
        <v>1448</v>
      </c>
      <c r="O51" s="90"/>
    </row>
    <row r="52" spans="4:15">
      <c r="D52" s="163">
        <v>48</v>
      </c>
      <c r="E52" s="24" t="str">
        <f t="shared" si="1"/>
        <v>Malta</v>
      </c>
      <c r="F52" s="142" t="s">
        <v>519</v>
      </c>
      <c r="G52" s="143" t="s">
        <v>519</v>
      </c>
      <c r="H52" s="141" t="s">
        <v>519</v>
      </c>
      <c r="I52" s="144" t="s">
        <v>536</v>
      </c>
      <c r="J52" s="141" t="s">
        <v>519</v>
      </c>
      <c r="K52" s="553" t="s">
        <v>519</v>
      </c>
      <c r="L52" s="663" t="s">
        <v>519</v>
      </c>
      <c r="M52" s="144" t="s">
        <v>519</v>
      </c>
      <c r="N52" s="663" t="s">
        <v>1449</v>
      </c>
      <c r="O52" s="90"/>
    </row>
    <row r="53" spans="4:15">
      <c r="D53" s="163">
        <v>49</v>
      </c>
      <c r="E53" s="24" t="str">
        <f t="shared" si="1"/>
        <v>Cyprus</v>
      </c>
      <c r="F53" s="142" t="s">
        <v>511</v>
      </c>
      <c r="G53" s="143" t="s">
        <v>527</v>
      </c>
      <c r="H53" s="141" t="s">
        <v>526</v>
      </c>
      <c r="I53" s="144" t="s">
        <v>524</v>
      </c>
      <c r="J53" s="141" t="s">
        <v>525</v>
      </c>
      <c r="K53" s="553" t="s">
        <v>511</v>
      </c>
      <c r="L53" s="663" t="s">
        <v>1605</v>
      </c>
      <c r="M53" s="144" t="s">
        <v>527</v>
      </c>
      <c r="N53" s="663" t="s">
        <v>1450</v>
      </c>
      <c r="O53" s="90"/>
    </row>
    <row r="54" spans="4:15">
      <c r="D54" s="163">
        <v>50</v>
      </c>
      <c r="E54" s="24" t="str">
        <f t="shared" si="1"/>
        <v>Gibraltar</v>
      </c>
      <c r="F54" s="142" t="s">
        <v>517</v>
      </c>
      <c r="G54" s="143" t="s">
        <v>517</v>
      </c>
      <c r="H54" s="141" t="s">
        <v>541</v>
      </c>
      <c r="I54" s="144" t="s">
        <v>517</v>
      </c>
      <c r="J54" s="141" t="s">
        <v>517</v>
      </c>
      <c r="K54" s="553" t="s">
        <v>517</v>
      </c>
      <c r="L54" s="663" t="s">
        <v>517</v>
      </c>
      <c r="M54" s="144" t="s">
        <v>517</v>
      </c>
      <c r="N54" s="663" t="s">
        <v>1451</v>
      </c>
      <c r="O54" s="90"/>
    </row>
    <row r="55" spans="4:15">
      <c r="D55" s="163">
        <v>51</v>
      </c>
      <c r="E55" s="24" t="str">
        <f t="shared" si="1"/>
        <v>Andorra</v>
      </c>
      <c r="F55" s="142" t="s">
        <v>514</v>
      </c>
      <c r="G55" s="143" t="s">
        <v>514</v>
      </c>
      <c r="H55" s="141" t="s">
        <v>514</v>
      </c>
      <c r="I55" s="144" t="s">
        <v>534</v>
      </c>
      <c r="J55" s="141" t="s">
        <v>514</v>
      </c>
      <c r="K55" s="553" t="s">
        <v>514</v>
      </c>
      <c r="L55" s="663" t="s">
        <v>514</v>
      </c>
      <c r="M55" s="144" t="s">
        <v>514</v>
      </c>
      <c r="N55" s="663" t="s">
        <v>1452</v>
      </c>
      <c r="O55" s="90"/>
    </row>
    <row r="56" spans="4:15">
      <c r="D56" s="163">
        <v>52</v>
      </c>
      <c r="E56" s="24" t="str">
        <f t="shared" si="1"/>
        <v>Liechtenstein</v>
      </c>
      <c r="F56" s="142" t="s">
        <v>1180</v>
      </c>
      <c r="G56" s="143" t="s">
        <v>1180</v>
      </c>
      <c r="H56" s="141" t="s">
        <v>1180</v>
      </c>
      <c r="I56" s="144" t="s">
        <v>1180</v>
      </c>
      <c r="J56" s="141" t="s">
        <v>1180</v>
      </c>
      <c r="K56" s="553" t="s">
        <v>1180</v>
      </c>
      <c r="L56" s="663" t="s">
        <v>1180</v>
      </c>
      <c r="M56" s="144" t="s">
        <v>1180</v>
      </c>
      <c r="N56" s="663" t="s">
        <v>1453</v>
      </c>
      <c r="O56" s="90"/>
    </row>
    <row r="57" spans="4:15">
      <c r="D57" s="163">
        <v>53</v>
      </c>
      <c r="E57" s="24" t="str">
        <f t="shared" si="1"/>
        <v>San Marino</v>
      </c>
      <c r="F57" s="142" t="s">
        <v>1179</v>
      </c>
      <c r="G57" s="143" t="s">
        <v>1179</v>
      </c>
      <c r="H57" s="141" t="s">
        <v>1179</v>
      </c>
      <c r="I57" s="144" t="s">
        <v>1197</v>
      </c>
      <c r="J57" s="141" t="s">
        <v>1179</v>
      </c>
      <c r="K57" s="553" t="s">
        <v>1179</v>
      </c>
      <c r="L57" s="663" t="s">
        <v>1179</v>
      </c>
      <c r="M57" s="144" t="s">
        <v>1285</v>
      </c>
      <c r="N57" s="663" t="s">
        <v>1454</v>
      </c>
      <c r="O57" s="90"/>
    </row>
    <row r="58" spans="4:15">
      <c r="D58" s="163">
        <v>54</v>
      </c>
      <c r="E58" s="24" t="str">
        <f t="shared" si="1"/>
        <v>Germany</v>
      </c>
      <c r="F58" s="142" t="s">
        <v>1204</v>
      </c>
      <c r="G58" s="143" t="s">
        <v>1205</v>
      </c>
      <c r="H58" s="141" t="s">
        <v>1206</v>
      </c>
      <c r="I58" s="144" t="s">
        <v>1207</v>
      </c>
      <c r="J58" s="141" t="s">
        <v>1208</v>
      </c>
      <c r="K58" s="553" t="s">
        <v>1209</v>
      </c>
      <c r="L58" s="663" t="s">
        <v>1606</v>
      </c>
      <c r="M58" s="144" t="s">
        <v>1286</v>
      </c>
      <c r="N58" s="663" t="s">
        <v>1455</v>
      </c>
      <c r="O58" s="90"/>
    </row>
    <row r="59" spans="4:15">
      <c r="D59" s="163">
        <v>55</v>
      </c>
      <c r="E59" s="24" t="str">
        <f t="shared" si="1"/>
        <v>Russia</v>
      </c>
      <c r="F59" s="142" t="s">
        <v>1210</v>
      </c>
      <c r="G59" s="143" t="s">
        <v>1211</v>
      </c>
      <c r="H59" s="141" t="s">
        <v>1210</v>
      </c>
      <c r="I59" s="144" t="s">
        <v>1212</v>
      </c>
      <c r="J59" s="141" t="s">
        <v>1213</v>
      </c>
      <c r="K59" s="553" t="s">
        <v>1214</v>
      </c>
      <c r="L59" s="663" t="s">
        <v>1214</v>
      </c>
      <c r="M59" s="144" t="s">
        <v>1287</v>
      </c>
      <c r="N59" s="663" t="s">
        <v>1456</v>
      </c>
      <c r="O59" s="90"/>
    </row>
    <row r="60" spans="4:15">
      <c r="D60" s="163">
        <v>71</v>
      </c>
      <c r="E60" s="24" t="str">
        <f t="shared" si="1"/>
        <v>Play-off A</v>
      </c>
      <c r="F60" s="142" t="s">
        <v>1288</v>
      </c>
      <c r="G60" s="143" t="s">
        <v>1288</v>
      </c>
      <c r="H60" s="141" t="s">
        <v>1288</v>
      </c>
      <c r="I60" s="144" t="s">
        <v>1288</v>
      </c>
      <c r="J60" s="141" t="s">
        <v>1288</v>
      </c>
      <c r="K60" s="553" t="s">
        <v>1288</v>
      </c>
      <c r="L60" s="663" t="s">
        <v>1288</v>
      </c>
      <c r="M60" s="144" t="s">
        <v>1288</v>
      </c>
      <c r="N60" s="663" t="s">
        <v>1288</v>
      </c>
      <c r="O60" s="90"/>
    </row>
    <row r="61" spans="4:15">
      <c r="D61" s="163">
        <v>72</v>
      </c>
      <c r="E61" s="24" t="str">
        <f t="shared" si="1"/>
        <v>Play-off B</v>
      </c>
      <c r="F61" s="142" t="s">
        <v>1289</v>
      </c>
      <c r="G61" s="143" t="s">
        <v>1289</v>
      </c>
      <c r="H61" s="141" t="s">
        <v>1289</v>
      </c>
      <c r="I61" s="144" t="s">
        <v>1289</v>
      </c>
      <c r="J61" s="141" t="s">
        <v>1289</v>
      </c>
      <c r="K61" s="553" t="s">
        <v>1289</v>
      </c>
      <c r="L61" s="663" t="s">
        <v>1289</v>
      </c>
      <c r="M61" s="144" t="s">
        <v>1289</v>
      </c>
      <c r="N61" s="663" t="s">
        <v>1289</v>
      </c>
      <c r="O61" s="90"/>
    </row>
    <row r="62" spans="4:15">
      <c r="D62" s="163">
        <v>73</v>
      </c>
      <c r="E62" s="24" t="str">
        <f t="shared" si="1"/>
        <v>Play-off C</v>
      </c>
      <c r="F62" s="142" t="s">
        <v>1290</v>
      </c>
      <c r="G62" s="143" t="s">
        <v>1290</v>
      </c>
      <c r="H62" s="141" t="s">
        <v>1290</v>
      </c>
      <c r="I62" s="144" t="s">
        <v>1290</v>
      </c>
      <c r="J62" s="141" t="s">
        <v>1290</v>
      </c>
      <c r="K62" s="553" t="s">
        <v>1290</v>
      </c>
      <c r="L62" s="663" t="s">
        <v>1290</v>
      </c>
      <c r="M62" s="144" t="s">
        <v>1290</v>
      </c>
      <c r="N62" s="663" t="s">
        <v>1290</v>
      </c>
      <c r="O62" s="90"/>
    </row>
    <row r="63" spans="4:15" ht="15.75" thickBot="1">
      <c r="D63" s="189"/>
      <c r="E63" s="24">
        <f t="shared" si="1"/>
        <v>0</v>
      </c>
      <c r="F63" s="145"/>
      <c r="G63" s="146"/>
      <c r="H63" s="147"/>
      <c r="I63" s="148"/>
      <c r="J63" s="147"/>
      <c r="K63" s="675"/>
      <c r="L63" s="664"/>
      <c r="M63" s="148"/>
      <c r="N63" s="664"/>
      <c r="O63" s="91"/>
    </row>
    <row r="64" spans="4:15" ht="16.5" thickTop="1" thickBot="1">
      <c r="E64" s="24"/>
      <c r="F64" s="60"/>
      <c r="G64" s="60"/>
      <c r="H64" s="60"/>
      <c r="I64" s="60"/>
      <c r="J64" s="60"/>
      <c r="K64" s="60"/>
      <c r="L64" s="60"/>
      <c r="M64" s="60"/>
      <c r="N64" s="60"/>
      <c r="O64" s="60"/>
    </row>
    <row r="65" spans="4:15" ht="30.75" thickTop="1">
      <c r="D65" s="162" t="s">
        <v>361</v>
      </c>
      <c r="E65" s="24"/>
      <c r="F65" s="166" t="s">
        <v>108</v>
      </c>
      <c r="G65" s="167"/>
      <c r="H65" s="167"/>
      <c r="I65" s="167"/>
      <c r="J65" s="167"/>
      <c r="K65" s="167"/>
      <c r="L65" s="167"/>
      <c r="M65" s="167"/>
      <c r="N65" s="167"/>
      <c r="O65" s="168"/>
    </row>
    <row r="66" spans="4:15">
      <c r="D66" s="163">
        <v>1</v>
      </c>
      <c r="E66" s="24" t="str">
        <f t="shared" si="1"/>
        <v>Berlin</v>
      </c>
      <c r="F66" s="142" t="s">
        <v>746</v>
      </c>
      <c r="G66" s="143" t="s">
        <v>755</v>
      </c>
      <c r="H66" s="141" t="s">
        <v>756</v>
      </c>
      <c r="I66" s="144" t="s">
        <v>746</v>
      </c>
      <c r="J66" s="141" t="s">
        <v>746</v>
      </c>
      <c r="K66" s="553" t="s">
        <v>1068</v>
      </c>
      <c r="L66" s="663" t="s">
        <v>746</v>
      </c>
      <c r="M66" s="144" t="s">
        <v>1291</v>
      </c>
      <c r="N66" s="663" t="s">
        <v>1457</v>
      </c>
      <c r="O66" s="90"/>
    </row>
    <row r="67" spans="4:15">
      <c r="D67" s="137">
        <v>2</v>
      </c>
      <c r="E67" s="24" t="str">
        <f t="shared" si="1"/>
        <v>Leipzig</v>
      </c>
      <c r="F67" s="142" t="s">
        <v>747</v>
      </c>
      <c r="G67" s="143" t="s">
        <v>747</v>
      </c>
      <c r="H67" s="141" t="s">
        <v>747</v>
      </c>
      <c r="I67" s="144" t="s">
        <v>747</v>
      </c>
      <c r="J67" s="141" t="s">
        <v>747</v>
      </c>
      <c r="K67" s="553" t="s">
        <v>747</v>
      </c>
      <c r="L67" s="663" t="s">
        <v>747</v>
      </c>
      <c r="M67" s="144" t="s">
        <v>747</v>
      </c>
      <c r="N67" s="663" t="s">
        <v>1458</v>
      </c>
      <c r="O67" s="90"/>
    </row>
    <row r="68" spans="4:15">
      <c r="D68" s="137">
        <v>3</v>
      </c>
      <c r="E68" s="24" t="str">
        <f t="shared" si="1"/>
        <v>Hamburg</v>
      </c>
      <c r="F68" s="142" t="s">
        <v>748</v>
      </c>
      <c r="G68" s="143" t="s">
        <v>758</v>
      </c>
      <c r="H68" s="141" t="s">
        <v>757</v>
      </c>
      <c r="I68" s="144" t="s">
        <v>759</v>
      </c>
      <c r="J68" s="141" t="s">
        <v>748</v>
      </c>
      <c r="K68" s="553" t="s">
        <v>748</v>
      </c>
      <c r="L68" s="663" t="s">
        <v>1607</v>
      </c>
      <c r="M68" s="144" t="s">
        <v>758</v>
      </c>
      <c r="N68" s="663" t="s">
        <v>1459</v>
      </c>
      <c r="O68" s="90"/>
    </row>
    <row r="69" spans="4:15">
      <c r="D69" s="137">
        <v>4</v>
      </c>
      <c r="E69" s="24" t="str">
        <f t="shared" si="1"/>
        <v>Dortmund</v>
      </c>
      <c r="F69" s="142" t="s">
        <v>749</v>
      </c>
      <c r="G69" s="143" t="s">
        <v>760</v>
      </c>
      <c r="H69" s="141" t="s">
        <v>749</v>
      </c>
      <c r="I69" s="144" t="s">
        <v>749</v>
      </c>
      <c r="J69" s="141" t="s">
        <v>749</v>
      </c>
      <c r="K69" s="553" t="s">
        <v>749</v>
      </c>
      <c r="L69" s="663" t="s">
        <v>749</v>
      </c>
      <c r="M69" s="144" t="s">
        <v>749</v>
      </c>
      <c r="N69" s="663" t="s">
        <v>1460</v>
      </c>
      <c r="O69" s="90"/>
    </row>
    <row r="70" spans="4:15">
      <c r="D70" s="137">
        <v>5</v>
      </c>
      <c r="E70" s="24" t="str">
        <f t="shared" ref="E70:E133" si="2">IF($C$3,F70,IF($C$11,G70,IF($C$9,H70,IF($C$7,I70,IF($C$8,J70,IF($C$6,K70,IF($C$5,L70,IF($C$10,M70,IF($C$4,N70,IF(O70&lt;&gt;"",O70,F70))))))))))</f>
        <v>Gelsenkirchen</v>
      </c>
      <c r="F70" s="142" t="s">
        <v>750</v>
      </c>
      <c r="G70" s="143" t="s">
        <v>750</v>
      </c>
      <c r="H70" s="141" t="s">
        <v>750</v>
      </c>
      <c r="I70" s="144" t="s">
        <v>750</v>
      </c>
      <c r="J70" s="141" t="s">
        <v>750</v>
      </c>
      <c r="K70" s="553" t="s">
        <v>750</v>
      </c>
      <c r="L70" s="663" t="s">
        <v>750</v>
      </c>
      <c r="M70" s="144" t="s">
        <v>750</v>
      </c>
      <c r="N70" s="663" t="s">
        <v>1461</v>
      </c>
      <c r="O70" s="90"/>
    </row>
    <row r="71" spans="4:15">
      <c r="D71" s="137">
        <v>6</v>
      </c>
      <c r="E71" s="24" t="str">
        <f t="shared" si="2"/>
        <v>Dusseldorf</v>
      </c>
      <c r="F71" s="142" t="s">
        <v>761</v>
      </c>
      <c r="G71" s="143" t="s">
        <v>751</v>
      </c>
      <c r="H71" s="141" t="s">
        <v>761</v>
      </c>
      <c r="I71" s="144" t="s">
        <v>751</v>
      </c>
      <c r="J71" s="141" t="s">
        <v>751</v>
      </c>
      <c r="K71" s="553" t="s">
        <v>751</v>
      </c>
      <c r="L71" s="663" t="s">
        <v>751</v>
      </c>
      <c r="M71" s="144" t="s">
        <v>751</v>
      </c>
      <c r="N71" s="663" t="s">
        <v>1462</v>
      </c>
      <c r="O71" s="90"/>
    </row>
    <row r="72" spans="4:15">
      <c r="D72" s="137">
        <v>7</v>
      </c>
      <c r="E72" s="24" t="str">
        <f t="shared" si="2"/>
        <v>Cologne</v>
      </c>
      <c r="F72" s="142" t="s">
        <v>762</v>
      </c>
      <c r="G72" s="143" t="s">
        <v>763</v>
      </c>
      <c r="H72" s="141" t="s">
        <v>763</v>
      </c>
      <c r="I72" s="144" t="s">
        <v>762</v>
      </c>
      <c r="J72" s="141" t="s">
        <v>752</v>
      </c>
      <c r="K72" s="553" t="s">
        <v>1069</v>
      </c>
      <c r="L72" s="663" t="s">
        <v>752</v>
      </c>
      <c r="M72" s="144" t="s">
        <v>1292</v>
      </c>
      <c r="N72" s="663" t="s">
        <v>1463</v>
      </c>
      <c r="O72" s="90"/>
    </row>
    <row r="73" spans="4:15">
      <c r="D73" s="137">
        <v>8</v>
      </c>
      <c r="E73" s="24" t="str">
        <f t="shared" si="2"/>
        <v>Frankfurt</v>
      </c>
      <c r="F73" s="142" t="s">
        <v>753</v>
      </c>
      <c r="G73" s="143" t="s">
        <v>765</v>
      </c>
      <c r="H73" s="141" t="s">
        <v>766</v>
      </c>
      <c r="I73" s="144" t="s">
        <v>764</v>
      </c>
      <c r="J73" s="141" t="s">
        <v>753</v>
      </c>
      <c r="K73" s="553" t="s">
        <v>753</v>
      </c>
      <c r="L73" s="663" t="s">
        <v>753</v>
      </c>
      <c r="M73" s="144" t="s">
        <v>753</v>
      </c>
      <c r="N73" s="663" t="s">
        <v>1464</v>
      </c>
      <c r="O73" s="90"/>
    </row>
    <row r="74" spans="4:15">
      <c r="D74" s="137">
        <v>9</v>
      </c>
      <c r="E74" s="24" t="str">
        <f t="shared" si="2"/>
        <v>Stuttgart</v>
      </c>
      <c r="F74" s="142" t="s">
        <v>754</v>
      </c>
      <c r="G74" s="143" t="s">
        <v>754</v>
      </c>
      <c r="H74" s="141" t="s">
        <v>767</v>
      </c>
      <c r="I74" s="144" t="s">
        <v>754</v>
      </c>
      <c r="J74" s="141" t="s">
        <v>754</v>
      </c>
      <c r="K74" s="553" t="s">
        <v>754</v>
      </c>
      <c r="L74" s="663" t="s">
        <v>754</v>
      </c>
      <c r="M74" s="144" t="s">
        <v>1293</v>
      </c>
      <c r="N74" s="663" t="s">
        <v>1465</v>
      </c>
      <c r="O74" s="90"/>
    </row>
    <row r="75" spans="4:15">
      <c r="D75" s="137">
        <v>10</v>
      </c>
      <c r="E75" s="24" t="str">
        <f t="shared" si="2"/>
        <v>Munich</v>
      </c>
      <c r="F75" s="142" t="s">
        <v>546</v>
      </c>
      <c r="G75" s="143" t="s">
        <v>546</v>
      </c>
      <c r="H75" s="141" t="s">
        <v>545</v>
      </c>
      <c r="I75" s="144" t="s">
        <v>546</v>
      </c>
      <c r="J75" s="141" t="s">
        <v>544</v>
      </c>
      <c r="K75" s="553" t="s">
        <v>544</v>
      </c>
      <c r="L75" s="663" t="s">
        <v>544</v>
      </c>
      <c r="M75" s="144" t="s">
        <v>1294</v>
      </c>
      <c r="N75" s="663" t="s">
        <v>1466</v>
      </c>
      <c r="O75" s="90"/>
    </row>
    <row r="76" spans="4:15">
      <c r="D76" s="137">
        <v>11</v>
      </c>
      <c r="E76" s="24">
        <f t="shared" si="2"/>
        <v>0</v>
      </c>
      <c r="F76" s="142"/>
      <c r="G76" s="143"/>
      <c r="H76" s="141"/>
      <c r="I76" s="144"/>
      <c r="J76" s="141"/>
      <c r="K76" s="553"/>
      <c r="L76" s="663"/>
      <c r="M76" s="144"/>
      <c r="N76" s="663"/>
      <c r="O76" s="90"/>
    </row>
    <row r="77" spans="4:15">
      <c r="D77" s="137">
        <v>12</v>
      </c>
      <c r="E77" s="24">
        <f t="shared" si="2"/>
        <v>0</v>
      </c>
      <c r="F77" s="142"/>
      <c r="G77" s="143"/>
      <c r="H77" s="141"/>
      <c r="I77" s="144"/>
      <c r="J77" s="141"/>
      <c r="K77" s="553"/>
      <c r="L77" s="663"/>
      <c r="M77" s="144"/>
      <c r="N77" s="663"/>
      <c r="O77" s="90"/>
    </row>
    <row r="78" spans="4:15">
      <c r="D78" s="137">
        <v>13</v>
      </c>
      <c r="E78" s="24">
        <f t="shared" si="2"/>
        <v>0</v>
      </c>
      <c r="F78" s="142"/>
      <c r="G78" s="143"/>
      <c r="H78" s="141"/>
      <c r="I78" s="144"/>
      <c r="J78" s="141"/>
      <c r="K78" s="553"/>
      <c r="L78" s="663"/>
      <c r="M78" s="144"/>
      <c r="N78" s="663"/>
      <c r="O78" s="90"/>
    </row>
    <row r="79" spans="4:15">
      <c r="D79" s="137">
        <v>14</v>
      </c>
      <c r="E79" s="24">
        <f t="shared" si="2"/>
        <v>0</v>
      </c>
      <c r="F79" s="142"/>
      <c r="G79" s="143"/>
      <c r="H79" s="141"/>
      <c r="I79" s="144"/>
      <c r="J79" s="141"/>
      <c r="K79" s="553"/>
      <c r="L79" s="663"/>
      <c r="M79" s="144"/>
      <c r="N79" s="663"/>
      <c r="O79" s="90"/>
    </row>
    <row r="80" spans="4:15">
      <c r="D80" s="137">
        <v>15</v>
      </c>
      <c r="E80" s="24">
        <f t="shared" si="2"/>
        <v>0</v>
      </c>
      <c r="F80" s="142"/>
      <c r="G80" s="143"/>
      <c r="H80" s="141"/>
      <c r="I80" s="144"/>
      <c r="J80" s="141"/>
      <c r="K80" s="553"/>
      <c r="L80" s="663"/>
      <c r="M80" s="144"/>
      <c r="N80" s="663"/>
      <c r="O80" s="90"/>
    </row>
    <row r="81" spans="4:16" ht="15.75" thickBot="1">
      <c r="D81" s="140">
        <v>16</v>
      </c>
      <c r="E81" s="24">
        <f t="shared" si="2"/>
        <v>0</v>
      </c>
      <c r="F81" s="145"/>
      <c r="G81" s="146"/>
      <c r="H81" s="147"/>
      <c r="I81" s="148"/>
      <c r="J81" s="147"/>
      <c r="K81" s="675"/>
      <c r="L81" s="664"/>
      <c r="M81" s="148"/>
      <c r="N81" s="664"/>
      <c r="O81" s="91"/>
    </row>
    <row r="82" spans="4:16" ht="16.5" thickTop="1" thickBot="1">
      <c r="D82" s="25"/>
      <c r="E82" s="24"/>
      <c r="F82" s="169"/>
      <c r="G82" s="169"/>
      <c r="H82" s="169"/>
      <c r="I82" s="169"/>
      <c r="J82" s="169"/>
      <c r="K82" s="169"/>
      <c r="L82" s="169"/>
      <c r="M82" s="169"/>
      <c r="N82" s="169"/>
      <c r="O82" s="169"/>
    </row>
    <row r="83" spans="4:16" ht="29.25" thickTop="1">
      <c r="E83" s="24"/>
      <c r="F83" s="92" t="s">
        <v>270</v>
      </c>
      <c r="G83" s="93"/>
      <c r="H83" s="93"/>
      <c r="I83" s="93"/>
      <c r="J83" s="93"/>
      <c r="K83" s="93"/>
      <c r="L83" s="93"/>
      <c r="M83" s="93"/>
      <c r="N83" s="93"/>
      <c r="O83" s="94"/>
    </row>
    <row r="84" spans="4:16" ht="30">
      <c r="E84" s="24" t="str">
        <f t="shared" si="2"/>
        <v>European Championship 2024</v>
      </c>
      <c r="F84" s="503" t="s">
        <v>745</v>
      </c>
      <c r="G84" s="504" t="s">
        <v>744</v>
      </c>
      <c r="H84" s="505" t="s">
        <v>743</v>
      </c>
      <c r="I84" s="506" t="s">
        <v>742</v>
      </c>
      <c r="J84" s="505" t="s">
        <v>741</v>
      </c>
      <c r="K84" s="553" t="s">
        <v>741</v>
      </c>
      <c r="L84" s="663" t="s">
        <v>1608</v>
      </c>
      <c r="M84" s="506" t="s">
        <v>1295</v>
      </c>
      <c r="N84" s="665" t="s">
        <v>1467</v>
      </c>
      <c r="O84" s="507"/>
    </row>
    <row r="85" spans="4:16" ht="30">
      <c r="E85" s="24" t="str">
        <f t="shared" si="2"/>
        <v>Direct comparisons</v>
      </c>
      <c r="F85" s="503" t="s">
        <v>281</v>
      </c>
      <c r="G85" s="504" t="s">
        <v>290</v>
      </c>
      <c r="H85" s="505" t="s">
        <v>291</v>
      </c>
      <c r="I85" s="506" t="s">
        <v>289</v>
      </c>
      <c r="J85" s="505" t="s">
        <v>288</v>
      </c>
      <c r="K85" s="676" t="s">
        <v>999</v>
      </c>
      <c r="L85" s="663" t="s">
        <v>1609</v>
      </c>
      <c r="M85" s="506" t="s">
        <v>1296</v>
      </c>
      <c r="N85" s="665" t="s">
        <v>1468</v>
      </c>
      <c r="O85" s="507"/>
    </row>
    <row r="86" spans="4:16" ht="30">
      <c r="E86" s="24" t="str">
        <f t="shared" si="2"/>
        <v>Fair play or draw of lots</v>
      </c>
      <c r="F86" s="503" t="s">
        <v>1216</v>
      </c>
      <c r="G86" s="504" t="s">
        <v>1218</v>
      </c>
      <c r="H86" s="505" t="s">
        <v>1219</v>
      </c>
      <c r="I86" s="506" t="s">
        <v>1217</v>
      </c>
      <c r="J86" s="505" t="s">
        <v>1215</v>
      </c>
      <c r="K86" s="553" t="s">
        <v>1220</v>
      </c>
      <c r="L86" s="663" t="s">
        <v>1610</v>
      </c>
      <c r="M86" s="506" t="s">
        <v>1297</v>
      </c>
      <c r="N86" s="665" t="s">
        <v>1469</v>
      </c>
      <c r="O86" s="507"/>
    </row>
    <row r="87" spans="4:16" ht="30">
      <c r="E87" s="24" t="str">
        <f t="shared" si="2"/>
        <v>Choose time zone</v>
      </c>
      <c r="F87" s="503" t="s">
        <v>340</v>
      </c>
      <c r="G87" s="504" t="s">
        <v>348</v>
      </c>
      <c r="H87" s="505" t="s">
        <v>347</v>
      </c>
      <c r="I87" s="506" t="s">
        <v>346</v>
      </c>
      <c r="J87" s="505" t="s">
        <v>341</v>
      </c>
      <c r="K87" s="553" t="s">
        <v>1000</v>
      </c>
      <c r="L87" s="663" t="s">
        <v>1611</v>
      </c>
      <c r="M87" s="506" t="s">
        <v>1298</v>
      </c>
      <c r="N87" s="665" t="s">
        <v>1470</v>
      </c>
      <c r="O87" s="507"/>
    </row>
    <row r="88" spans="4:16">
      <c r="E88" s="24" t="str">
        <f t="shared" si="2"/>
        <v>Matches</v>
      </c>
      <c r="F88" s="503" t="s">
        <v>258</v>
      </c>
      <c r="G88" s="504" t="s">
        <v>349</v>
      </c>
      <c r="H88" s="505" t="s">
        <v>350</v>
      </c>
      <c r="I88" s="506" t="s">
        <v>345</v>
      </c>
      <c r="J88" s="505" t="s">
        <v>342</v>
      </c>
      <c r="K88" s="553" t="s">
        <v>1001</v>
      </c>
      <c r="L88" s="663" t="s">
        <v>1612</v>
      </c>
      <c r="M88" s="506" t="s">
        <v>1299</v>
      </c>
      <c r="N88" s="665" t="s">
        <v>1471</v>
      </c>
      <c r="O88" s="507"/>
    </row>
    <row r="89" spans="4:16">
      <c r="E89" s="24" t="str">
        <f t="shared" si="2"/>
        <v>Choose language</v>
      </c>
      <c r="F89" s="503" t="s">
        <v>109</v>
      </c>
      <c r="G89" s="504" t="s">
        <v>352</v>
      </c>
      <c r="H89" s="505" t="s">
        <v>351</v>
      </c>
      <c r="I89" s="506" t="s">
        <v>343</v>
      </c>
      <c r="J89" s="505" t="s">
        <v>344</v>
      </c>
      <c r="K89" s="553" t="s">
        <v>1002</v>
      </c>
      <c r="L89" s="663" t="s">
        <v>1613</v>
      </c>
      <c r="M89" s="506" t="s">
        <v>1300</v>
      </c>
      <c r="N89" s="665" t="s">
        <v>1472</v>
      </c>
      <c r="O89" s="507"/>
    </row>
    <row r="90" spans="4:16" ht="63" customHeight="1">
      <c r="E90" s="24" t="str">
        <f t="shared" si="2"/>
        <v>Assignment of the group third in the round of 16</v>
      </c>
      <c r="F90" s="503" t="s">
        <v>603</v>
      </c>
      <c r="G90" s="504" t="s">
        <v>601</v>
      </c>
      <c r="H90" s="505" t="s">
        <v>602</v>
      </c>
      <c r="I90" s="506" t="s">
        <v>600</v>
      </c>
      <c r="J90" s="505" t="s">
        <v>604</v>
      </c>
      <c r="K90" s="677" t="s">
        <v>1088</v>
      </c>
      <c r="L90" s="688" t="s">
        <v>1614</v>
      </c>
      <c r="M90" s="506" t="s">
        <v>1301</v>
      </c>
      <c r="N90" s="665" t="s">
        <v>1473</v>
      </c>
      <c r="O90" s="507"/>
    </row>
    <row r="91" spans="4:16">
      <c r="E91" s="24" t="str">
        <f t="shared" si="2"/>
        <v>Groups</v>
      </c>
      <c r="F91" s="503" t="s">
        <v>409</v>
      </c>
      <c r="G91" s="504" t="s">
        <v>774</v>
      </c>
      <c r="H91" s="505" t="s">
        <v>775</v>
      </c>
      <c r="I91" s="506" t="s">
        <v>776</v>
      </c>
      <c r="J91" s="505" t="s">
        <v>777</v>
      </c>
      <c r="K91" s="553" t="s">
        <v>1003</v>
      </c>
      <c r="L91" s="663" t="s">
        <v>1615</v>
      </c>
      <c r="M91" s="506" t="s">
        <v>774</v>
      </c>
      <c r="N91" s="665" t="s">
        <v>1474</v>
      </c>
      <c r="O91" s="507"/>
    </row>
    <row r="92" spans="4:16" ht="30">
      <c r="E92" s="24" t="str">
        <f t="shared" si="2"/>
        <v>Predictions Ranking</v>
      </c>
      <c r="F92" s="503" t="s">
        <v>940</v>
      </c>
      <c r="G92" s="504" t="s">
        <v>941</v>
      </c>
      <c r="H92" s="505" t="s">
        <v>942</v>
      </c>
      <c r="I92" s="506" t="s">
        <v>943</v>
      </c>
      <c r="J92" s="505" t="s">
        <v>944</v>
      </c>
      <c r="K92" s="676" t="s">
        <v>1035</v>
      </c>
      <c r="L92" s="665" t="s">
        <v>1616</v>
      </c>
      <c r="M92" s="506" t="s">
        <v>1302</v>
      </c>
      <c r="N92" s="665" t="s">
        <v>1475</v>
      </c>
      <c r="O92" s="507"/>
    </row>
    <row r="93" spans="4:16">
      <c r="E93" s="24">
        <f t="shared" si="2"/>
        <v>0</v>
      </c>
      <c r="F93" s="503"/>
      <c r="G93" s="504"/>
      <c r="H93" s="505"/>
      <c r="I93" s="506"/>
      <c r="J93" s="505"/>
      <c r="K93" s="553"/>
      <c r="L93" s="663"/>
      <c r="M93" s="506"/>
      <c r="N93" s="665"/>
      <c r="O93" s="507"/>
    </row>
    <row r="94" spans="4:16" ht="28.5">
      <c r="E94" s="24"/>
      <c r="F94" s="555" t="s">
        <v>150</v>
      </c>
      <c r="G94" s="554"/>
      <c r="H94" s="554"/>
      <c r="I94" s="554"/>
      <c r="J94" s="554"/>
      <c r="K94" s="554"/>
      <c r="L94" s="554"/>
      <c r="M94" s="554"/>
      <c r="N94" s="554"/>
      <c r="O94" s="556"/>
      <c r="P94" s="58"/>
    </row>
    <row r="95" spans="4:16" ht="15" customHeight="1">
      <c r="E95" s="24" t="str">
        <f t="shared" si="2"/>
        <v>Group</v>
      </c>
      <c r="F95" s="503" t="s">
        <v>210</v>
      </c>
      <c r="G95" s="504" t="s">
        <v>373</v>
      </c>
      <c r="H95" s="505" t="s">
        <v>374</v>
      </c>
      <c r="I95" s="506" t="s">
        <v>375</v>
      </c>
      <c r="J95" s="505" t="s">
        <v>376</v>
      </c>
      <c r="K95" s="678" t="s">
        <v>1004</v>
      </c>
      <c r="L95" s="679" t="s">
        <v>376</v>
      </c>
      <c r="M95" s="506" t="s">
        <v>774</v>
      </c>
      <c r="N95" s="665" t="s">
        <v>1476</v>
      </c>
      <c r="O95" s="507"/>
      <c r="P95" s="58"/>
    </row>
    <row r="96" spans="4:16" ht="15" customHeight="1">
      <c r="E96" s="24" t="str">
        <f t="shared" si="2"/>
        <v>Grp</v>
      </c>
      <c r="F96" s="503" t="s">
        <v>554</v>
      </c>
      <c r="G96" s="504" t="s">
        <v>554</v>
      </c>
      <c r="H96" s="505" t="s">
        <v>554</v>
      </c>
      <c r="I96" s="506" t="s">
        <v>554</v>
      </c>
      <c r="J96" s="505" t="s">
        <v>554</v>
      </c>
      <c r="K96" s="678" t="s">
        <v>554</v>
      </c>
      <c r="L96" s="679" t="s">
        <v>554</v>
      </c>
      <c r="M96" s="506" t="s">
        <v>554</v>
      </c>
      <c r="N96" s="665" t="s">
        <v>1477</v>
      </c>
      <c r="O96" s="507"/>
      <c r="P96" s="58"/>
    </row>
    <row r="97" spans="4:18" ht="15" customHeight="1">
      <c r="E97" s="24" t="str">
        <f t="shared" si="2"/>
        <v>Pts</v>
      </c>
      <c r="F97" s="503" t="s">
        <v>616</v>
      </c>
      <c r="G97" s="504" t="s">
        <v>619</v>
      </c>
      <c r="H97" s="505" t="s">
        <v>619</v>
      </c>
      <c r="I97" s="506" t="s">
        <v>619</v>
      </c>
      <c r="J97" s="505" t="s">
        <v>620</v>
      </c>
      <c r="K97" s="678" t="s">
        <v>619</v>
      </c>
      <c r="L97" s="679" t="s">
        <v>616</v>
      </c>
      <c r="M97" s="506" t="s">
        <v>1303</v>
      </c>
      <c r="N97" s="665" t="s">
        <v>1478</v>
      </c>
      <c r="O97" s="507"/>
      <c r="P97" s="58"/>
    </row>
    <row r="98" spans="4:18" ht="15" customHeight="1">
      <c r="E98" s="24" t="str">
        <f t="shared" si="2"/>
        <v>GD</v>
      </c>
      <c r="F98" s="503" t="s">
        <v>191</v>
      </c>
      <c r="G98" s="504" t="s">
        <v>622</v>
      </c>
      <c r="H98" s="505" t="s">
        <v>621</v>
      </c>
      <c r="I98" s="506" t="s">
        <v>621</v>
      </c>
      <c r="J98" s="505" t="s">
        <v>503</v>
      </c>
      <c r="K98" s="678" t="s">
        <v>1005</v>
      </c>
      <c r="L98" s="679" t="s">
        <v>191</v>
      </c>
      <c r="M98" s="506" t="s">
        <v>1304</v>
      </c>
      <c r="N98" s="665" t="s">
        <v>1479</v>
      </c>
      <c r="O98" s="507"/>
      <c r="P98" s="58"/>
    </row>
    <row r="99" spans="4:18" ht="15" customHeight="1">
      <c r="E99" s="24" t="str">
        <f t="shared" si="2"/>
        <v>Goals</v>
      </c>
      <c r="F99" s="503" t="s">
        <v>284</v>
      </c>
      <c r="G99" s="504" t="s">
        <v>286</v>
      </c>
      <c r="H99" s="505" t="s">
        <v>285</v>
      </c>
      <c r="I99" s="506" t="s">
        <v>283</v>
      </c>
      <c r="J99" s="505" t="s">
        <v>282</v>
      </c>
      <c r="K99" s="678" t="s">
        <v>1006</v>
      </c>
      <c r="L99" s="679" t="s">
        <v>1617</v>
      </c>
      <c r="M99" s="506" t="s">
        <v>1305</v>
      </c>
      <c r="N99" s="665" t="s">
        <v>1480</v>
      </c>
      <c r="O99" s="507"/>
      <c r="P99" s="58"/>
    </row>
    <row r="100" spans="4:18" ht="15" customHeight="1">
      <c r="E100" s="24" t="str">
        <f t="shared" si="2"/>
        <v>Wins</v>
      </c>
      <c r="F100" s="503" t="s">
        <v>691</v>
      </c>
      <c r="G100" s="504" t="s">
        <v>697</v>
      </c>
      <c r="H100" s="505" t="s">
        <v>696</v>
      </c>
      <c r="I100" s="506" t="s">
        <v>695</v>
      </c>
      <c r="J100" s="505" t="s">
        <v>694</v>
      </c>
      <c r="K100" s="678" t="s">
        <v>1089</v>
      </c>
      <c r="L100" s="679" t="s">
        <v>1618</v>
      </c>
      <c r="M100" s="506" t="s">
        <v>1306</v>
      </c>
      <c r="N100" s="665" t="s">
        <v>1481</v>
      </c>
      <c r="O100" s="507"/>
      <c r="P100" s="58"/>
    </row>
    <row r="101" spans="4:18" ht="15" customHeight="1">
      <c r="E101" s="24" t="str">
        <f t="shared" si="2"/>
        <v>Pen</v>
      </c>
      <c r="F101" s="503" t="s">
        <v>724</v>
      </c>
      <c r="G101" s="504" t="s">
        <v>724</v>
      </c>
      <c r="H101" s="505" t="s">
        <v>726</v>
      </c>
      <c r="I101" s="506" t="s">
        <v>727</v>
      </c>
      <c r="J101" s="505" t="s">
        <v>725</v>
      </c>
      <c r="K101" s="678" t="s">
        <v>1087</v>
      </c>
      <c r="L101" s="679" t="s">
        <v>724</v>
      </c>
      <c r="M101" s="506" t="s">
        <v>724</v>
      </c>
      <c r="N101" s="665" t="s">
        <v>1482</v>
      </c>
      <c r="O101" s="507"/>
      <c r="P101" s="58"/>
    </row>
    <row r="102" spans="4:18" ht="15" customHeight="1">
      <c r="E102" s="24" t="str">
        <f t="shared" si="2"/>
        <v xml:space="preserve">  Pts      Goals</v>
      </c>
      <c r="F102" s="503" t="s">
        <v>623</v>
      </c>
      <c r="G102" s="504" t="s">
        <v>624</v>
      </c>
      <c r="H102" s="505" t="s">
        <v>625</v>
      </c>
      <c r="I102" s="506" t="s">
        <v>626</v>
      </c>
      <c r="J102" s="505" t="s">
        <v>627</v>
      </c>
      <c r="K102" s="678" t="s">
        <v>1093</v>
      </c>
      <c r="L102" s="679" t="s">
        <v>1619</v>
      </c>
      <c r="M102" s="506" t="s">
        <v>1307</v>
      </c>
      <c r="N102" s="665" t="s">
        <v>1483</v>
      </c>
      <c r="O102" s="507"/>
      <c r="P102" s="58"/>
    </row>
    <row r="103" spans="4:18" ht="15" customHeight="1">
      <c r="E103" s="24" t="str">
        <f t="shared" si="2"/>
        <v>Total</v>
      </c>
      <c r="F103" s="503" t="s">
        <v>287</v>
      </c>
      <c r="G103" s="504" t="s">
        <v>287</v>
      </c>
      <c r="H103" s="505" t="s">
        <v>295</v>
      </c>
      <c r="I103" s="506" t="s">
        <v>287</v>
      </c>
      <c r="J103" s="505" t="s">
        <v>287</v>
      </c>
      <c r="K103" s="678" t="s">
        <v>1036</v>
      </c>
      <c r="L103" s="679" t="s">
        <v>287</v>
      </c>
      <c r="M103" s="506" t="s">
        <v>287</v>
      </c>
      <c r="N103" s="665" t="s">
        <v>1484</v>
      </c>
      <c r="O103" s="507"/>
      <c r="P103" s="58"/>
    </row>
    <row r="104" spans="4:18" ht="15" customHeight="1">
      <c r="E104" s="24" t="str">
        <f t="shared" si="2"/>
        <v>Fair Play</v>
      </c>
      <c r="F104" s="503" t="s">
        <v>783</v>
      </c>
      <c r="G104" s="504" t="s">
        <v>783</v>
      </c>
      <c r="H104" s="505" t="s">
        <v>783</v>
      </c>
      <c r="I104" s="506" t="s">
        <v>553</v>
      </c>
      <c r="J104" s="505" t="s">
        <v>553</v>
      </c>
      <c r="K104" s="678" t="s">
        <v>553</v>
      </c>
      <c r="L104" s="679" t="s">
        <v>783</v>
      </c>
      <c r="M104" s="506" t="s">
        <v>1308</v>
      </c>
      <c r="N104" s="665" t="s">
        <v>1485</v>
      </c>
      <c r="O104" s="507"/>
      <c r="P104" s="58"/>
    </row>
    <row r="105" spans="4:18" ht="15" customHeight="1">
      <c r="E105" s="24" t="str">
        <f t="shared" si="2"/>
        <v>Not clear</v>
      </c>
      <c r="F105" s="503" t="s">
        <v>211</v>
      </c>
      <c r="G105" s="504" t="s">
        <v>300</v>
      </c>
      <c r="H105" s="505" t="s">
        <v>301</v>
      </c>
      <c r="I105" s="506" t="s">
        <v>302</v>
      </c>
      <c r="J105" s="505" t="s">
        <v>303</v>
      </c>
      <c r="K105" s="678" t="s">
        <v>1090</v>
      </c>
      <c r="L105" s="679" t="s">
        <v>1620</v>
      </c>
      <c r="M105" s="506" t="s">
        <v>1309</v>
      </c>
      <c r="N105" s="665"/>
      <c r="O105" s="507"/>
      <c r="P105" s="58"/>
    </row>
    <row r="106" spans="4:18" ht="15" customHeight="1">
      <c r="E106" s="24" t="str">
        <f t="shared" si="2"/>
        <v>Dir. Comp.(2)</v>
      </c>
      <c r="F106" s="503" t="s">
        <v>1130</v>
      </c>
      <c r="G106" s="504" t="s">
        <v>298</v>
      </c>
      <c r="H106" s="505" t="s">
        <v>297</v>
      </c>
      <c r="I106" s="506" t="s">
        <v>298</v>
      </c>
      <c r="J106" s="505" t="s">
        <v>292</v>
      </c>
      <c r="K106" s="678" t="s">
        <v>292</v>
      </c>
      <c r="L106" s="679" t="s">
        <v>1621</v>
      </c>
      <c r="M106" s="506" t="s">
        <v>1310</v>
      </c>
      <c r="N106" s="665" t="s">
        <v>1486</v>
      </c>
      <c r="O106" s="507"/>
      <c r="P106" s="58"/>
    </row>
    <row r="107" spans="4:18" ht="15" customHeight="1">
      <c r="E107" s="24" t="str">
        <f t="shared" si="2"/>
        <v>Dir. Comp.(3)</v>
      </c>
      <c r="F107" s="503" t="s">
        <v>294</v>
      </c>
      <c r="G107" s="504" t="s">
        <v>299</v>
      </c>
      <c r="H107" s="505" t="s">
        <v>296</v>
      </c>
      <c r="I107" s="506" t="s">
        <v>299</v>
      </c>
      <c r="J107" s="505" t="s">
        <v>293</v>
      </c>
      <c r="K107" s="678" t="s">
        <v>293</v>
      </c>
      <c r="L107" s="679" t="s">
        <v>1622</v>
      </c>
      <c r="M107" s="506" t="s">
        <v>1311</v>
      </c>
      <c r="N107" s="665" t="s">
        <v>1487</v>
      </c>
      <c r="O107" s="507"/>
      <c r="P107" s="58"/>
    </row>
    <row r="108" spans="4:18">
      <c r="E108" s="24" t="str">
        <f t="shared" si="2"/>
        <v>Final table</v>
      </c>
      <c r="F108" s="503" t="s">
        <v>55</v>
      </c>
      <c r="G108" s="504" t="s">
        <v>214</v>
      </c>
      <c r="H108" s="505" t="s">
        <v>213</v>
      </c>
      <c r="I108" s="506" t="s">
        <v>212</v>
      </c>
      <c r="J108" s="505" t="s">
        <v>152</v>
      </c>
      <c r="K108" s="678" t="s">
        <v>1007</v>
      </c>
      <c r="L108" s="679" t="s">
        <v>1623</v>
      </c>
      <c r="M108" s="506" t="s">
        <v>1312</v>
      </c>
      <c r="N108" s="665" t="s">
        <v>1488</v>
      </c>
      <c r="O108" s="507"/>
      <c r="P108" s="89"/>
      <c r="Q108" s="89"/>
      <c r="R108" s="89"/>
    </row>
    <row r="109" spans="4:18" ht="30.75" thickBot="1">
      <c r="E109" s="24" t="str">
        <f t="shared" si="2"/>
        <v>European Champion 2024:</v>
      </c>
      <c r="F109" s="503" t="s">
        <v>772</v>
      </c>
      <c r="G109" s="504" t="s">
        <v>771</v>
      </c>
      <c r="H109" s="505" t="s">
        <v>770</v>
      </c>
      <c r="I109" s="506" t="s">
        <v>769</v>
      </c>
      <c r="J109" s="505" t="s">
        <v>768</v>
      </c>
      <c r="K109" s="678" t="s">
        <v>1067</v>
      </c>
      <c r="L109" s="679" t="s">
        <v>1624</v>
      </c>
      <c r="M109" s="506" t="s">
        <v>1313</v>
      </c>
      <c r="N109" s="665" t="s">
        <v>1489</v>
      </c>
      <c r="O109" s="507"/>
      <c r="P109" s="89"/>
      <c r="Q109" s="89"/>
      <c r="R109" s="89"/>
    </row>
    <row r="110" spans="4:18" ht="15.75" thickTop="1">
      <c r="D110" s="186">
        <v>1</v>
      </c>
      <c r="E110" s="24" t="str">
        <f t="shared" si="2"/>
        <v>Round of 16 - 1</v>
      </c>
      <c r="F110" s="503" t="s">
        <v>60</v>
      </c>
      <c r="G110" s="504" t="s">
        <v>215</v>
      </c>
      <c r="H110" s="505" t="s">
        <v>223</v>
      </c>
      <c r="I110" s="506" t="s">
        <v>231</v>
      </c>
      <c r="J110" s="505" t="s">
        <v>153</v>
      </c>
      <c r="K110" s="678" t="s">
        <v>1008</v>
      </c>
      <c r="L110" s="679" t="s">
        <v>1625</v>
      </c>
      <c r="M110" s="506" t="s">
        <v>1314</v>
      </c>
      <c r="N110" s="665" t="s">
        <v>1490</v>
      </c>
      <c r="O110" s="507"/>
      <c r="P110" s="89"/>
      <c r="Q110" s="89"/>
      <c r="R110" s="89"/>
    </row>
    <row r="111" spans="4:18">
      <c r="D111" s="137">
        <v>2</v>
      </c>
      <c r="E111" s="24" t="str">
        <f t="shared" si="2"/>
        <v>Round of 16 - 2</v>
      </c>
      <c r="F111" s="503" t="s">
        <v>58</v>
      </c>
      <c r="G111" s="504" t="s">
        <v>216</v>
      </c>
      <c r="H111" s="505" t="s">
        <v>224</v>
      </c>
      <c r="I111" s="506" t="s">
        <v>232</v>
      </c>
      <c r="J111" s="505" t="s">
        <v>154</v>
      </c>
      <c r="K111" s="678" t="s">
        <v>1009</v>
      </c>
      <c r="L111" s="679" t="s">
        <v>1626</v>
      </c>
      <c r="M111" s="506" t="s">
        <v>1315</v>
      </c>
      <c r="N111" s="665" t="s">
        <v>1491</v>
      </c>
      <c r="O111" s="507"/>
      <c r="P111" s="89"/>
      <c r="Q111" s="89"/>
      <c r="R111" s="89"/>
    </row>
    <row r="112" spans="4:18">
      <c r="D112" s="137">
        <v>3</v>
      </c>
      <c r="E112" s="24" t="str">
        <f t="shared" si="2"/>
        <v>Round of 16 - 3</v>
      </c>
      <c r="F112" s="503" t="s">
        <v>61</v>
      </c>
      <c r="G112" s="504" t="s">
        <v>217</v>
      </c>
      <c r="H112" s="505" t="s">
        <v>225</v>
      </c>
      <c r="I112" s="506" t="s">
        <v>233</v>
      </c>
      <c r="J112" s="505" t="s">
        <v>155</v>
      </c>
      <c r="K112" s="678" t="s">
        <v>1010</v>
      </c>
      <c r="L112" s="679" t="s">
        <v>1627</v>
      </c>
      <c r="M112" s="506" t="s">
        <v>1316</v>
      </c>
      <c r="N112" s="665" t="s">
        <v>1492</v>
      </c>
      <c r="O112" s="507"/>
      <c r="P112" s="89"/>
      <c r="Q112" s="89"/>
      <c r="R112" s="89"/>
    </row>
    <row r="113" spans="4:18">
      <c r="D113" s="137">
        <v>4</v>
      </c>
      <c r="E113" s="24" t="str">
        <f t="shared" si="2"/>
        <v>Round of 16 - 4</v>
      </c>
      <c r="F113" s="503" t="s">
        <v>59</v>
      </c>
      <c r="G113" s="504" t="s">
        <v>218</v>
      </c>
      <c r="H113" s="505" t="s">
        <v>226</v>
      </c>
      <c r="I113" s="506" t="s">
        <v>234</v>
      </c>
      <c r="J113" s="505" t="s">
        <v>156</v>
      </c>
      <c r="K113" s="678" t="s">
        <v>1011</v>
      </c>
      <c r="L113" s="679" t="s">
        <v>1628</v>
      </c>
      <c r="M113" s="506" t="s">
        <v>1317</v>
      </c>
      <c r="N113" s="665" t="s">
        <v>1493</v>
      </c>
      <c r="O113" s="507"/>
      <c r="P113" s="89"/>
      <c r="Q113" s="89"/>
      <c r="R113" s="89"/>
    </row>
    <row r="114" spans="4:18">
      <c r="D114" s="137">
        <v>5</v>
      </c>
      <c r="E114" s="24" t="str">
        <f t="shared" si="2"/>
        <v>Round of 16 - 5</v>
      </c>
      <c r="F114" s="503" t="s">
        <v>56</v>
      </c>
      <c r="G114" s="504" t="s">
        <v>219</v>
      </c>
      <c r="H114" s="505" t="s">
        <v>227</v>
      </c>
      <c r="I114" s="506" t="s">
        <v>235</v>
      </c>
      <c r="J114" s="505" t="s">
        <v>157</v>
      </c>
      <c r="K114" s="678" t="s">
        <v>1012</v>
      </c>
      <c r="L114" s="679" t="s">
        <v>1629</v>
      </c>
      <c r="M114" s="506" t="s">
        <v>1318</v>
      </c>
      <c r="N114" s="665" t="s">
        <v>1494</v>
      </c>
      <c r="O114" s="507"/>
      <c r="P114" s="89"/>
      <c r="Q114" s="89"/>
      <c r="R114" s="89"/>
    </row>
    <row r="115" spans="4:18">
      <c r="D115" s="137">
        <v>6</v>
      </c>
      <c r="E115" s="24" t="str">
        <f t="shared" si="2"/>
        <v>Round of 16 - 6</v>
      </c>
      <c r="F115" s="503" t="s">
        <v>57</v>
      </c>
      <c r="G115" s="504" t="s">
        <v>220</v>
      </c>
      <c r="H115" s="505" t="s">
        <v>228</v>
      </c>
      <c r="I115" s="506" t="s">
        <v>236</v>
      </c>
      <c r="J115" s="505" t="s">
        <v>158</v>
      </c>
      <c r="K115" s="678" t="s">
        <v>1013</v>
      </c>
      <c r="L115" s="679" t="s">
        <v>1630</v>
      </c>
      <c r="M115" s="506" t="s">
        <v>1319</v>
      </c>
      <c r="N115" s="665" t="s">
        <v>1495</v>
      </c>
      <c r="O115" s="507"/>
      <c r="P115" s="89"/>
      <c r="Q115" s="89"/>
      <c r="R115" s="89"/>
    </row>
    <row r="116" spans="4:18">
      <c r="D116" s="137">
        <v>7</v>
      </c>
      <c r="E116" s="24" t="str">
        <f t="shared" si="2"/>
        <v>Round of 16 - 7</v>
      </c>
      <c r="F116" s="503" t="s">
        <v>62</v>
      </c>
      <c r="G116" s="504" t="s">
        <v>221</v>
      </c>
      <c r="H116" s="505" t="s">
        <v>229</v>
      </c>
      <c r="I116" s="506" t="s">
        <v>237</v>
      </c>
      <c r="J116" s="505" t="s">
        <v>159</v>
      </c>
      <c r="K116" s="678" t="s">
        <v>1014</v>
      </c>
      <c r="L116" s="679" t="s">
        <v>1631</v>
      </c>
      <c r="M116" s="506" t="s">
        <v>1320</v>
      </c>
      <c r="N116" s="665" t="s">
        <v>1496</v>
      </c>
      <c r="O116" s="507"/>
    </row>
    <row r="117" spans="4:18" ht="15.75" thickBot="1">
      <c r="D117" s="140">
        <v>8</v>
      </c>
      <c r="E117" s="24" t="str">
        <f t="shared" si="2"/>
        <v>Round of 16 - 8</v>
      </c>
      <c r="F117" s="503" t="s">
        <v>63</v>
      </c>
      <c r="G117" s="504" t="s">
        <v>222</v>
      </c>
      <c r="H117" s="505" t="s">
        <v>230</v>
      </c>
      <c r="I117" s="506" t="s">
        <v>238</v>
      </c>
      <c r="J117" s="505" t="s">
        <v>160</v>
      </c>
      <c r="K117" s="678" t="s">
        <v>1015</v>
      </c>
      <c r="L117" s="679" t="s">
        <v>1632</v>
      </c>
      <c r="M117" s="506" t="s">
        <v>1321</v>
      </c>
      <c r="N117" s="665" t="s">
        <v>1497</v>
      </c>
      <c r="O117" s="507"/>
    </row>
    <row r="118" spans="4:18" ht="15.75" thickTop="1">
      <c r="D118" s="186">
        <v>1</v>
      </c>
      <c r="E118" s="24" t="str">
        <f t="shared" si="2"/>
        <v>Quarter final 1</v>
      </c>
      <c r="F118" s="557" t="s">
        <v>335</v>
      </c>
      <c r="G118" s="504" t="s">
        <v>247</v>
      </c>
      <c r="H118" s="505" t="s">
        <v>243</v>
      </c>
      <c r="I118" s="506" t="s">
        <v>239</v>
      </c>
      <c r="J118" s="505" t="s">
        <v>161</v>
      </c>
      <c r="K118" s="678" t="s">
        <v>1016</v>
      </c>
      <c r="L118" s="679" t="s">
        <v>1633</v>
      </c>
      <c r="M118" s="506" t="s">
        <v>1322</v>
      </c>
      <c r="N118" s="665" t="s">
        <v>1498</v>
      </c>
      <c r="O118" s="507"/>
    </row>
    <row r="119" spans="4:18">
      <c r="D119" s="137">
        <v>2</v>
      </c>
      <c r="E119" s="24" t="str">
        <f t="shared" si="2"/>
        <v>Quarter final 2</v>
      </c>
      <c r="F119" s="557" t="s">
        <v>336</v>
      </c>
      <c r="G119" s="504" t="s">
        <v>248</v>
      </c>
      <c r="H119" s="505" t="s">
        <v>244</v>
      </c>
      <c r="I119" s="506" t="s">
        <v>240</v>
      </c>
      <c r="J119" s="505" t="s">
        <v>162</v>
      </c>
      <c r="K119" s="678" t="s">
        <v>1017</v>
      </c>
      <c r="L119" s="679" t="s">
        <v>1634</v>
      </c>
      <c r="M119" s="506" t="s">
        <v>1323</v>
      </c>
      <c r="N119" s="665" t="s">
        <v>1499</v>
      </c>
      <c r="O119" s="507"/>
    </row>
    <row r="120" spans="4:18">
      <c r="D120" s="137">
        <v>3</v>
      </c>
      <c r="E120" s="24" t="str">
        <f t="shared" si="2"/>
        <v>Quarter final 3</v>
      </c>
      <c r="F120" s="557" t="s">
        <v>337</v>
      </c>
      <c r="G120" s="504" t="s">
        <v>249</v>
      </c>
      <c r="H120" s="505" t="s">
        <v>245</v>
      </c>
      <c r="I120" s="506" t="s">
        <v>241</v>
      </c>
      <c r="J120" s="505" t="s">
        <v>163</v>
      </c>
      <c r="K120" s="678" t="s">
        <v>1018</v>
      </c>
      <c r="L120" s="679" t="s">
        <v>1635</v>
      </c>
      <c r="M120" s="506" t="s">
        <v>1324</v>
      </c>
      <c r="N120" s="665" t="s">
        <v>1500</v>
      </c>
      <c r="O120" s="507"/>
    </row>
    <row r="121" spans="4:18" ht="15.75" thickBot="1">
      <c r="D121" s="140">
        <v>4</v>
      </c>
      <c r="E121" s="24" t="str">
        <f t="shared" si="2"/>
        <v>Quarter final 4</v>
      </c>
      <c r="F121" s="557" t="s">
        <v>338</v>
      </c>
      <c r="G121" s="504" t="s">
        <v>250</v>
      </c>
      <c r="H121" s="505" t="s">
        <v>246</v>
      </c>
      <c r="I121" s="506" t="s">
        <v>242</v>
      </c>
      <c r="J121" s="505" t="s">
        <v>164</v>
      </c>
      <c r="K121" s="678" t="s">
        <v>1019</v>
      </c>
      <c r="L121" s="679" t="s">
        <v>1636</v>
      </c>
      <c r="M121" s="506" t="s">
        <v>1325</v>
      </c>
      <c r="N121" s="665" t="s">
        <v>1501</v>
      </c>
      <c r="O121" s="507"/>
    </row>
    <row r="122" spans="4:18" ht="15.75" thickTop="1">
      <c r="E122" s="24" t="str">
        <f t="shared" si="2"/>
        <v>Semi-Final 1</v>
      </c>
      <c r="F122" s="503" t="s">
        <v>64</v>
      </c>
      <c r="G122" s="504" t="s">
        <v>251</v>
      </c>
      <c r="H122" s="505" t="s">
        <v>253</v>
      </c>
      <c r="I122" s="506" t="s">
        <v>255</v>
      </c>
      <c r="J122" s="505" t="s">
        <v>165</v>
      </c>
      <c r="K122" s="678" t="s">
        <v>1020</v>
      </c>
      <c r="L122" s="679" t="s">
        <v>1637</v>
      </c>
      <c r="M122" s="506" t="s">
        <v>1326</v>
      </c>
      <c r="N122" s="665" t="s">
        <v>1502</v>
      </c>
      <c r="O122" s="507"/>
    </row>
    <row r="123" spans="4:18">
      <c r="E123" s="24" t="str">
        <f t="shared" si="2"/>
        <v>Semi-Final 2</v>
      </c>
      <c r="F123" s="503" t="s">
        <v>65</v>
      </c>
      <c r="G123" s="504" t="s">
        <v>252</v>
      </c>
      <c r="H123" s="505" t="s">
        <v>254</v>
      </c>
      <c r="I123" s="506" t="s">
        <v>256</v>
      </c>
      <c r="J123" s="505" t="s">
        <v>166</v>
      </c>
      <c r="K123" s="678" t="s">
        <v>1021</v>
      </c>
      <c r="L123" s="679" t="s">
        <v>1638</v>
      </c>
      <c r="M123" s="506" t="s">
        <v>1327</v>
      </c>
      <c r="N123" s="665" t="s">
        <v>1503</v>
      </c>
      <c r="O123" s="507"/>
    </row>
    <row r="124" spans="4:18">
      <c r="E124" s="24" t="str">
        <f t="shared" si="2"/>
        <v>Third place</v>
      </c>
      <c r="F124" s="503" t="s">
        <v>151</v>
      </c>
      <c r="G124" s="504" t="s">
        <v>366</v>
      </c>
      <c r="H124" s="505" t="s">
        <v>367</v>
      </c>
      <c r="I124" s="506" t="s">
        <v>257</v>
      </c>
      <c r="J124" s="505" t="s">
        <v>167</v>
      </c>
      <c r="K124" s="678" t="s">
        <v>1022</v>
      </c>
      <c r="L124" s="679" t="s">
        <v>1639</v>
      </c>
      <c r="M124" s="506" t="s">
        <v>1328</v>
      </c>
      <c r="N124" s="665" t="s">
        <v>1504</v>
      </c>
      <c r="O124" s="507"/>
    </row>
    <row r="125" spans="4:18">
      <c r="E125" s="24" t="str">
        <f t="shared" si="2"/>
        <v>Final</v>
      </c>
      <c r="F125" s="503" t="s">
        <v>66</v>
      </c>
      <c r="G125" s="504" t="s">
        <v>66</v>
      </c>
      <c r="H125" s="505" t="s">
        <v>168</v>
      </c>
      <c r="I125" s="506" t="s">
        <v>66</v>
      </c>
      <c r="J125" s="505" t="s">
        <v>168</v>
      </c>
      <c r="K125" s="678" t="s">
        <v>168</v>
      </c>
      <c r="L125" s="679" t="s">
        <v>168</v>
      </c>
      <c r="M125" s="506" t="s">
        <v>66</v>
      </c>
      <c r="N125" s="665" t="s">
        <v>1505</v>
      </c>
      <c r="O125" s="507"/>
    </row>
    <row r="126" spans="4:18">
      <c r="E126" s="24" t="str">
        <f t="shared" si="2"/>
        <v>Bonus</v>
      </c>
      <c r="F126" s="503" t="s">
        <v>271</v>
      </c>
      <c r="G126" s="504" t="s">
        <v>365</v>
      </c>
      <c r="H126" s="505" t="s">
        <v>271</v>
      </c>
      <c r="I126" s="506" t="s">
        <v>364</v>
      </c>
      <c r="J126" s="505" t="s">
        <v>271</v>
      </c>
      <c r="K126" s="678" t="s">
        <v>271</v>
      </c>
      <c r="L126" s="679" t="s">
        <v>271</v>
      </c>
      <c r="M126" s="506" t="s">
        <v>1329</v>
      </c>
      <c r="N126" s="665" t="s">
        <v>1506</v>
      </c>
      <c r="O126" s="507"/>
    </row>
    <row r="127" spans="4:18" ht="30">
      <c r="E127" s="24" t="str">
        <f t="shared" si="2"/>
        <v>Penalty shoot-out:</v>
      </c>
      <c r="F127" s="503" t="s">
        <v>498</v>
      </c>
      <c r="G127" s="504" t="s">
        <v>499</v>
      </c>
      <c r="H127" s="505" t="s">
        <v>500</v>
      </c>
      <c r="I127" s="506" t="s">
        <v>501</v>
      </c>
      <c r="J127" s="505" t="s">
        <v>497</v>
      </c>
      <c r="K127" s="678" t="s">
        <v>1023</v>
      </c>
      <c r="L127" s="679" t="s">
        <v>1640</v>
      </c>
      <c r="M127" s="506" t="s">
        <v>1330</v>
      </c>
      <c r="N127" s="665" t="s">
        <v>1507</v>
      </c>
      <c r="O127" s="507"/>
    </row>
    <row r="128" spans="4:18">
      <c r="E128" s="24" t="str">
        <f t="shared" si="2"/>
        <v>Third in the group</v>
      </c>
      <c r="F128" s="503" t="s">
        <v>557</v>
      </c>
      <c r="G128" s="504" t="s">
        <v>556</v>
      </c>
      <c r="H128" s="505" t="s">
        <v>558</v>
      </c>
      <c r="I128" s="506" t="s">
        <v>559</v>
      </c>
      <c r="J128" s="505" t="s">
        <v>502</v>
      </c>
      <c r="K128" s="678" t="s">
        <v>1024</v>
      </c>
      <c r="L128" s="679" t="s">
        <v>1641</v>
      </c>
      <c r="M128" s="506" t="s">
        <v>1331</v>
      </c>
      <c r="N128" s="665" t="s">
        <v>1508</v>
      </c>
      <c r="O128" s="507"/>
    </row>
    <row r="129" spans="5:15" ht="30">
      <c r="E129" s="24" t="str">
        <f t="shared" si="2"/>
        <v>Group combination:</v>
      </c>
      <c r="F129" s="503" t="s">
        <v>561</v>
      </c>
      <c r="G129" s="504" t="s">
        <v>562</v>
      </c>
      <c r="H129" s="505" t="s">
        <v>563</v>
      </c>
      <c r="I129" s="506" t="s">
        <v>564</v>
      </c>
      <c r="J129" s="505" t="s">
        <v>507</v>
      </c>
      <c r="K129" s="678" t="s">
        <v>1025</v>
      </c>
      <c r="L129" s="679" t="s">
        <v>1642</v>
      </c>
      <c r="M129" s="506" t="s">
        <v>1332</v>
      </c>
      <c r="N129" s="665" t="s">
        <v>1509</v>
      </c>
      <c r="O129" s="507"/>
    </row>
    <row r="130" spans="5:15">
      <c r="E130" s="24" t="str">
        <f t="shared" si="2"/>
        <v>Not qualified:</v>
      </c>
      <c r="F130" s="503" t="s">
        <v>568</v>
      </c>
      <c r="G130" s="504" t="s">
        <v>567</v>
      </c>
      <c r="H130" s="505" t="s">
        <v>566</v>
      </c>
      <c r="I130" s="506" t="s">
        <v>565</v>
      </c>
      <c r="J130" s="505" t="s">
        <v>555</v>
      </c>
      <c r="K130" s="678" t="s">
        <v>1086</v>
      </c>
      <c r="L130" s="679" t="s">
        <v>1643</v>
      </c>
      <c r="M130" s="506" t="s">
        <v>1333</v>
      </c>
      <c r="N130" s="665" t="s">
        <v>1510</v>
      </c>
      <c r="O130" s="507"/>
    </row>
    <row r="131" spans="5:15" ht="30">
      <c r="E131" s="24" t="str">
        <f t="shared" si="2"/>
        <v>Group combination:</v>
      </c>
      <c r="F131" s="503" t="s">
        <v>561</v>
      </c>
      <c r="G131" s="504" t="s">
        <v>562</v>
      </c>
      <c r="H131" s="505" t="s">
        <v>563</v>
      </c>
      <c r="I131" s="506" t="s">
        <v>564</v>
      </c>
      <c r="J131" s="505" t="s">
        <v>615</v>
      </c>
      <c r="K131" s="678" t="s">
        <v>1026</v>
      </c>
      <c r="L131" s="679" t="s">
        <v>1642</v>
      </c>
      <c r="M131" s="506" t="s">
        <v>1332</v>
      </c>
      <c r="N131" s="665" t="s">
        <v>1509</v>
      </c>
      <c r="O131" s="507"/>
    </row>
    <row r="132" spans="5:15">
      <c r="E132" s="24" t="str">
        <f t="shared" si="2"/>
        <v>First in Group</v>
      </c>
      <c r="F132" s="503" t="s">
        <v>614</v>
      </c>
      <c r="G132" s="504" t="s">
        <v>613</v>
      </c>
      <c r="H132" s="505" t="s">
        <v>612</v>
      </c>
      <c r="I132" s="506" t="s">
        <v>610</v>
      </c>
      <c r="J132" s="505" t="s">
        <v>611</v>
      </c>
      <c r="K132" s="678" t="s">
        <v>1027</v>
      </c>
      <c r="L132" s="679" t="s">
        <v>1644</v>
      </c>
      <c r="M132" s="506" t="s">
        <v>1334</v>
      </c>
      <c r="N132" s="665" t="s">
        <v>1511</v>
      </c>
      <c r="O132" s="507"/>
    </row>
    <row r="133" spans="5:15" ht="32.25" customHeight="1">
      <c r="E133" s="24" t="str">
        <f t="shared" si="2"/>
        <v>against third of Group</v>
      </c>
      <c r="F133" s="503" t="s">
        <v>606</v>
      </c>
      <c r="G133" s="504" t="s">
        <v>607</v>
      </c>
      <c r="H133" s="505" t="s">
        <v>608</v>
      </c>
      <c r="I133" s="506" t="s">
        <v>609</v>
      </c>
      <c r="J133" s="505" t="s">
        <v>605</v>
      </c>
      <c r="K133" s="678" t="s">
        <v>1028</v>
      </c>
      <c r="L133" s="679" t="s">
        <v>1645</v>
      </c>
      <c r="M133" s="506" t="s">
        <v>1335</v>
      </c>
      <c r="N133" s="665" t="s">
        <v>1512</v>
      </c>
      <c r="O133" s="507"/>
    </row>
    <row r="134" spans="5:15">
      <c r="E134" s="24" t="str">
        <f t="shared" ref="E134:E197" si="3">IF($C$3,F134,IF($C$11,G134,IF($C$9,H134,IF($C$7,I134,IF($C$8,J134,IF($C$6,K134,IF($C$5,L134,IF($C$10,M134,IF($C$4,N134,IF(O134&lt;&gt;"",O134,F134))))))))))</f>
        <v>The red dot   •</v>
      </c>
      <c r="F134" s="503" t="s">
        <v>784</v>
      </c>
      <c r="G134" s="504" t="s">
        <v>740</v>
      </c>
      <c r="H134" s="505" t="s">
        <v>739</v>
      </c>
      <c r="I134" s="506" t="s">
        <v>738</v>
      </c>
      <c r="J134" s="505" t="s">
        <v>737</v>
      </c>
      <c r="K134" s="678" t="s">
        <v>1029</v>
      </c>
      <c r="L134" s="679" t="s">
        <v>1646</v>
      </c>
      <c r="M134" s="506" t="s">
        <v>1336</v>
      </c>
      <c r="N134" s="665" t="s">
        <v>1513</v>
      </c>
      <c r="O134" s="507"/>
    </row>
    <row r="135" spans="5:15">
      <c r="E135" s="24" t="str">
        <f t="shared" si="3"/>
        <v>Name</v>
      </c>
      <c r="F135" s="503" t="s">
        <v>370</v>
      </c>
      <c r="G135" s="504" t="s">
        <v>945</v>
      </c>
      <c r="H135" s="505" t="s">
        <v>946</v>
      </c>
      <c r="I135" s="506" t="s">
        <v>947</v>
      </c>
      <c r="J135" s="505" t="s">
        <v>370</v>
      </c>
      <c r="K135" s="678" t="s">
        <v>1037</v>
      </c>
      <c r="L135" s="679" t="s">
        <v>1647</v>
      </c>
      <c r="M135" s="506" t="s">
        <v>946</v>
      </c>
      <c r="N135" s="665" t="s">
        <v>1514</v>
      </c>
      <c r="O135" s="507"/>
    </row>
    <row r="136" spans="5:15">
      <c r="E136" s="24" t="str">
        <f t="shared" si="3"/>
        <v>Venue</v>
      </c>
      <c r="F136" s="503" t="s">
        <v>362</v>
      </c>
      <c r="G136" s="504" t="s">
        <v>1231</v>
      </c>
      <c r="H136" s="505" t="s">
        <v>1232</v>
      </c>
      <c r="I136" s="506" t="s">
        <v>1230</v>
      </c>
      <c r="J136" s="505" t="s">
        <v>1234</v>
      </c>
      <c r="K136" s="678" t="s">
        <v>1233</v>
      </c>
      <c r="L136" s="679" t="s">
        <v>1648</v>
      </c>
      <c r="M136" s="506" t="s">
        <v>1231</v>
      </c>
      <c r="N136" s="665" t="s">
        <v>1515</v>
      </c>
      <c r="O136" s="507"/>
    </row>
    <row r="137" spans="5:15" ht="29.25" thickBot="1">
      <c r="E137" s="24"/>
      <c r="F137" s="555" t="s">
        <v>205</v>
      </c>
      <c r="G137" s="554"/>
      <c r="H137" s="554"/>
      <c r="I137" s="554"/>
      <c r="J137" s="554"/>
      <c r="K137" s="685"/>
      <c r="L137" s="685"/>
      <c r="M137" s="554"/>
      <c r="N137" s="554"/>
      <c r="O137" s="556"/>
    </row>
    <row r="138" spans="5:15" ht="54.75" customHeight="1" thickBot="1">
      <c r="E138" s="24" t="str">
        <f t="shared" si="3"/>
        <v>Groups with fair play valuation:</v>
      </c>
      <c r="F138" s="503" t="s">
        <v>552</v>
      </c>
      <c r="G138" s="504" t="s">
        <v>551</v>
      </c>
      <c r="H138" s="505" t="s">
        <v>550</v>
      </c>
      <c r="I138" s="506" t="s">
        <v>549</v>
      </c>
      <c r="J138" s="505" t="s">
        <v>548</v>
      </c>
      <c r="K138" s="678" t="s">
        <v>1085</v>
      </c>
      <c r="L138" s="679" t="s">
        <v>1649</v>
      </c>
      <c r="M138" s="506" t="s">
        <v>1337</v>
      </c>
      <c r="N138" s="665" t="s">
        <v>1516</v>
      </c>
      <c r="O138" s="672"/>
    </row>
    <row r="139" spans="5:15" ht="51.75" customHeight="1" thickBot="1">
      <c r="E139" s="24" t="str">
        <f t="shared" si="3"/>
        <v>The placement has been clarified in all groups.</v>
      </c>
      <c r="F139" s="503" t="s">
        <v>273</v>
      </c>
      <c r="G139" s="504" t="s">
        <v>276</v>
      </c>
      <c r="H139" s="505" t="s">
        <v>275</v>
      </c>
      <c r="I139" s="506" t="s">
        <v>274</v>
      </c>
      <c r="J139" s="505" t="s">
        <v>272</v>
      </c>
      <c r="K139" s="678" t="s">
        <v>1030</v>
      </c>
      <c r="L139" s="679" t="s">
        <v>1650</v>
      </c>
      <c r="M139" s="506" t="s">
        <v>1338</v>
      </c>
      <c r="N139" s="665" t="s">
        <v>1517</v>
      </c>
      <c r="O139" s="673"/>
    </row>
    <row r="140" spans="5:15" ht="16.5" customHeight="1" thickBot="1">
      <c r="E140" s="24" t="str">
        <f t="shared" si="3"/>
        <v xml:space="preserve"> and </v>
      </c>
      <c r="F140" s="503" t="s">
        <v>313</v>
      </c>
      <c r="G140" s="504" t="s">
        <v>314</v>
      </c>
      <c r="H140" s="505" t="s">
        <v>315</v>
      </c>
      <c r="I140" s="506" t="s">
        <v>316</v>
      </c>
      <c r="J140" s="558" t="s">
        <v>317</v>
      </c>
      <c r="K140" s="680" t="s">
        <v>1031</v>
      </c>
      <c r="L140" s="681" t="s">
        <v>1651</v>
      </c>
      <c r="M140" s="506" t="s">
        <v>1339</v>
      </c>
      <c r="N140" s="666" t="s">
        <v>1518</v>
      </c>
      <c r="O140" s="673"/>
    </row>
    <row r="141" spans="5:15" ht="20.25" customHeight="1" thickBot="1">
      <c r="E141" s="24" t="str">
        <f t="shared" si="3"/>
        <v>Invalid result!</v>
      </c>
      <c r="F141" s="560" t="s">
        <v>266</v>
      </c>
      <c r="G141" s="561" t="s">
        <v>268</v>
      </c>
      <c r="H141" s="562" t="s">
        <v>267</v>
      </c>
      <c r="I141" s="563" t="s">
        <v>269</v>
      </c>
      <c r="J141" s="562" t="s">
        <v>265</v>
      </c>
      <c r="K141" s="678" t="s">
        <v>1032</v>
      </c>
      <c r="L141" s="682" t="s">
        <v>1652</v>
      </c>
      <c r="M141" s="563" t="s">
        <v>1340</v>
      </c>
      <c r="N141" s="667" t="s">
        <v>1519</v>
      </c>
      <c r="O141" s="673"/>
    </row>
    <row r="142" spans="5:15"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680" t="s">
        <v>1222</v>
      </c>
      <c r="L142" s="681" t="s">
        <v>1653</v>
      </c>
      <c r="M142" s="152" t="s">
        <v>1341</v>
      </c>
      <c r="N142" s="666" t="s">
        <v>1520</v>
      </c>
      <c r="O142" s="673"/>
    </row>
    <row r="143" spans="5:15" ht="47.25" customHeight="1" thickBot="1">
      <c r="E143" s="24" t="str">
        <f t="shared" si="3"/>
        <v>Click here and
choose time zone:</v>
      </c>
      <c r="F143" s="149" t="s">
        <v>279</v>
      </c>
      <c r="G143" s="150" t="s">
        <v>355</v>
      </c>
      <c r="H143" s="151" t="s">
        <v>360</v>
      </c>
      <c r="I143" s="152" t="s">
        <v>359</v>
      </c>
      <c r="J143" s="161" t="s">
        <v>353</v>
      </c>
      <c r="K143" s="680" t="s">
        <v>1092</v>
      </c>
      <c r="L143" s="681" t="s">
        <v>1654</v>
      </c>
      <c r="M143" s="152" t="s">
        <v>1342</v>
      </c>
      <c r="N143" s="666" t="s">
        <v>1521</v>
      </c>
      <c r="O143" s="673"/>
    </row>
    <row r="144" spans="5:15" ht="47.25" customHeight="1" thickBot="1">
      <c r="E144" s="24" t="str">
        <f t="shared" si="3"/>
        <v>Time zone of
the host country:</v>
      </c>
      <c r="F144" s="149" t="s">
        <v>778</v>
      </c>
      <c r="G144" s="150" t="s">
        <v>779</v>
      </c>
      <c r="H144" s="151" t="s">
        <v>780</v>
      </c>
      <c r="I144" s="152" t="s">
        <v>781</v>
      </c>
      <c r="J144" s="161" t="s">
        <v>782</v>
      </c>
      <c r="K144" s="680" t="s">
        <v>1033</v>
      </c>
      <c r="L144" s="681" t="s">
        <v>1655</v>
      </c>
      <c r="M144" s="152" t="s">
        <v>1772</v>
      </c>
      <c r="N144" s="666" t="s">
        <v>1522</v>
      </c>
      <c r="O144" s="673"/>
    </row>
    <row r="145" spans="5:15" ht="39.75" customHeight="1" thickBot="1">
      <c r="E145" s="24" t="str">
        <f t="shared" si="3"/>
        <v>Click here and choose language:</v>
      </c>
      <c r="F145" s="149" t="s">
        <v>110</v>
      </c>
      <c r="G145" s="150" t="s">
        <v>356</v>
      </c>
      <c r="H145" s="151" t="s">
        <v>357</v>
      </c>
      <c r="I145" s="152" t="s">
        <v>358</v>
      </c>
      <c r="J145" s="161" t="s">
        <v>354</v>
      </c>
      <c r="K145" s="680" t="s">
        <v>1034</v>
      </c>
      <c r="L145" s="681" t="s">
        <v>1656</v>
      </c>
      <c r="M145" s="152" t="s">
        <v>1343</v>
      </c>
      <c r="N145" s="666" t="s">
        <v>1523</v>
      </c>
      <c r="O145" s="673"/>
    </row>
    <row r="146" spans="5:15" ht="16.5" customHeight="1" thickBot="1">
      <c r="E146" s="24" t="str">
        <f t="shared" si="3"/>
        <v xml:space="preserve"> - </v>
      </c>
      <c r="F146" s="503" t="s">
        <v>333</v>
      </c>
      <c r="G146" s="504" t="s">
        <v>333</v>
      </c>
      <c r="H146" s="505" t="s">
        <v>333</v>
      </c>
      <c r="I146" s="506" t="s">
        <v>333</v>
      </c>
      <c r="J146" s="558" t="s">
        <v>332</v>
      </c>
      <c r="K146" s="680" t="s">
        <v>332</v>
      </c>
      <c r="L146" s="681" t="s">
        <v>36</v>
      </c>
      <c r="M146" s="506" t="s">
        <v>506</v>
      </c>
      <c r="N146" s="666" t="s">
        <v>506</v>
      </c>
      <c r="O146" s="673"/>
    </row>
    <row r="147" spans="5:15"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680" t="s">
        <v>1119</v>
      </c>
      <c r="L147" s="681" t="s">
        <v>1657</v>
      </c>
      <c r="M147" s="152" t="s">
        <v>1344</v>
      </c>
      <c r="N147" s="666" t="s">
        <v>1524</v>
      </c>
      <c r="O147" s="673"/>
    </row>
    <row r="148" spans="5:15" ht="33.75" customHeight="1" thickBot="1">
      <c r="E148" s="24" t="str">
        <f t="shared" si="3"/>
        <v>Qualification for the Round of 16</v>
      </c>
      <c r="F148" s="149" t="s">
        <v>637</v>
      </c>
      <c r="G148" s="150" t="s">
        <v>638</v>
      </c>
      <c r="H148" s="151" t="s">
        <v>639</v>
      </c>
      <c r="I148" s="152" t="s">
        <v>690</v>
      </c>
      <c r="J148" s="161" t="s">
        <v>636</v>
      </c>
      <c r="K148" s="680" t="s">
        <v>1074</v>
      </c>
      <c r="L148" s="681" t="s">
        <v>1658</v>
      </c>
      <c r="M148" s="152" t="s">
        <v>1345</v>
      </c>
      <c r="N148" s="666" t="s">
        <v>1525</v>
      </c>
      <c r="O148" s="673"/>
    </row>
    <row r="149" spans="5:15" ht="50.1" customHeight="1" thickBot="1">
      <c r="E149" s="24" t="str">
        <f t="shared" si="3"/>
        <v>Criteria for placement within the groups:</v>
      </c>
      <c r="F149" s="149" t="s">
        <v>644</v>
      </c>
      <c r="G149" s="150" t="s">
        <v>643</v>
      </c>
      <c r="H149" s="151" t="s">
        <v>642</v>
      </c>
      <c r="I149" s="152" t="s">
        <v>641</v>
      </c>
      <c r="J149" s="161" t="s">
        <v>640</v>
      </c>
      <c r="K149" s="680" t="s">
        <v>1075</v>
      </c>
      <c r="L149" s="681" t="s">
        <v>1659</v>
      </c>
      <c r="M149" s="152" t="s">
        <v>1346</v>
      </c>
      <c r="N149" s="666" t="s">
        <v>1526</v>
      </c>
      <c r="O149" s="673"/>
    </row>
    <row r="150" spans="5:15" ht="50.1" customHeight="1" thickBot="1">
      <c r="E150" s="24" t="str">
        <f t="shared" si="3"/>
        <v xml:space="preserve">  1.  points in all group matches</v>
      </c>
      <c r="F150" s="149" t="s">
        <v>705</v>
      </c>
      <c r="G150" s="150" t="s">
        <v>664</v>
      </c>
      <c r="H150" s="151" t="s">
        <v>658</v>
      </c>
      <c r="I150" s="152" t="s">
        <v>652</v>
      </c>
      <c r="J150" s="161" t="s">
        <v>645</v>
      </c>
      <c r="K150" s="680" t="s">
        <v>1076</v>
      </c>
      <c r="L150" s="681" t="s">
        <v>1660</v>
      </c>
      <c r="M150" s="152" t="s">
        <v>1347</v>
      </c>
      <c r="N150" s="666" t="s">
        <v>1527</v>
      </c>
      <c r="O150" s="673"/>
    </row>
    <row r="151" spans="5:15" ht="50.1" customHeight="1" thickBot="1">
      <c r="E151" s="24" t="str">
        <f t="shared" si="3"/>
        <v xml:space="preserve">  2.  points in the direct encounters</v>
      </c>
      <c r="F151" s="149" t="s">
        <v>707</v>
      </c>
      <c r="G151" s="150" t="s">
        <v>665</v>
      </c>
      <c r="H151" s="151" t="s">
        <v>659</v>
      </c>
      <c r="I151" s="152" t="s">
        <v>653</v>
      </c>
      <c r="J151" s="161" t="s">
        <v>646</v>
      </c>
      <c r="K151" s="680" t="s">
        <v>1077</v>
      </c>
      <c r="L151" s="681" t="s">
        <v>1661</v>
      </c>
      <c r="M151" s="152" t="s">
        <v>1348</v>
      </c>
      <c r="N151" s="666" t="s">
        <v>1528</v>
      </c>
      <c r="O151" s="673"/>
    </row>
    <row r="152" spans="5:15" ht="50.1" customHeight="1" thickBot="1">
      <c r="E152" s="24" t="str">
        <f t="shared" si="3"/>
        <v xml:space="preserve">  3.  goal difference in the direct encounters</v>
      </c>
      <c r="F152" s="149" t="s">
        <v>706</v>
      </c>
      <c r="G152" s="150" t="s">
        <v>710</v>
      </c>
      <c r="H152" s="151" t="s">
        <v>709</v>
      </c>
      <c r="I152" s="152" t="s">
        <v>708</v>
      </c>
      <c r="J152" s="161" t="s">
        <v>647</v>
      </c>
      <c r="K152" s="680" t="s">
        <v>1078</v>
      </c>
      <c r="L152" s="681" t="s">
        <v>1662</v>
      </c>
      <c r="M152" s="152" t="s">
        <v>1349</v>
      </c>
      <c r="N152" s="666" t="s">
        <v>1529</v>
      </c>
      <c r="O152" s="673"/>
    </row>
    <row r="153" spans="5:15" ht="50.1" customHeight="1" thickBot="1">
      <c r="E153" s="24" t="str">
        <f t="shared" si="3"/>
        <v xml:space="preserve">  4.  number of goals scored in the direct encounters</v>
      </c>
      <c r="F153" s="149" t="s">
        <v>670</v>
      </c>
      <c r="G153" s="150" t="s">
        <v>666</v>
      </c>
      <c r="H153" s="151" t="s">
        <v>660</v>
      </c>
      <c r="I153" s="152" t="s">
        <v>654</v>
      </c>
      <c r="J153" s="161" t="s">
        <v>648</v>
      </c>
      <c r="K153" s="680" t="s">
        <v>1079</v>
      </c>
      <c r="L153" s="681" t="s">
        <v>1663</v>
      </c>
      <c r="M153" s="152" t="s">
        <v>1350</v>
      </c>
      <c r="N153" s="666" t="s">
        <v>1530</v>
      </c>
      <c r="O153" s="673"/>
    </row>
    <row r="154" spans="5:15"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680" t="s">
        <v>1080</v>
      </c>
      <c r="L154" s="681" t="s">
        <v>1664</v>
      </c>
      <c r="M154" s="152" t="s">
        <v>1351</v>
      </c>
      <c r="N154" s="666" t="s">
        <v>1531</v>
      </c>
      <c r="O154" s="673"/>
    </row>
    <row r="155" spans="5:15" ht="51" customHeight="1" thickBot="1">
      <c r="E155" s="24" t="str">
        <f t="shared" si="3"/>
        <v xml:space="preserve">       distinguishable in the 1st run.</v>
      </c>
      <c r="F155" s="149" t="s">
        <v>679</v>
      </c>
      <c r="G155" s="150" t="s">
        <v>678</v>
      </c>
      <c r="H155" s="151" t="s">
        <v>676</v>
      </c>
      <c r="I155" s="152" t="s">
        <v>674</v>
      </c>
      <c r="J155" s="161" t="s">
        <v>672</v>
      </c>
      <c r="K155" s="680" t="s">
        <v>1081</v>
      </c>
      <c r="L155" s="681" t="s">
        <v>1665</v>
      </c>
      <c r="M155" s="152" t="s">
        <v>1352</v>
      </c>
      <c r="N155" s="666" t="s">
        <v>1532</v>
      </c>
      <c r="O155" s="673"/>
    </row>
    <row r="156" spans="5:15" ht="50.1" customHeight="1" thickBot="1">
      <c r="E156" s="24" t="str">
        <f t="shared" si="3"/>
        <v xml:space="preserve">  6.  goal difference in all group matches</v>
      </c>
      <c r="F156" s="149" t="s">
        <v>700</v>
      </c>
      <c r="G156" s="150" t="s">
        <v>667</v>
      </c>
      <c r="H156" s="151" t="s">
        <v>661</v>
      </c>
      <c r="I156" s="152" t="s">
        <v>655</v>
      </c>
      <c r="J156" s="161" t="s">
        <v>649</v>
      </c>
      <c r="K156" s="680" t="s">
        <v>1082</v>
      </c>
      <c r="L156" s="681" t="s">
        <v>1666</v>
      </c>
      <c r="M156" s="152" t="s">
        <v>1353</v>
      </c>
      <c r="N156" s="666" t="s">
        <v>1533</v>
      </c>
      <c r="O156" s="673"/>
    </row>
    <row r="157" spans="5:15" ht="50.1" customHeight="1" thickBot="1">
      <c r="E157" s="24" t="str">
        <f t="shared" si="3"/>
        <v xml:space="preserve">  7.  number of goals scored in all group matches</v>
      </c>
      <c r="F157" s="149" t="s">
        <v>701</v>
      </c>
      <c r="G157" s="150" t="s">
        <v>668</v>
      </c>
      <c r="H157" s="151" t="s">
        <v>662</v>
      </c>
      <c r="I157" s="152" t="s">
        <v>656</v>
      </c>
      <c r="J157" s="161" t="s">
        <v>650</v>
      </c>
      <c r="K157" s="680" t="s">
        <v>1083</v>
      </c>
      <c r="L157" s="681" t="s">
        <v>1667</v>
      </c>
      <c r="M157" s="152" t="s">
        <v>1354</v>
      </c>
      <c r="N157" s="666" t="s">
        <v>1534</v>
      </c>
      <c r="O157" s="673"/>
    </row>
    <row r="158" spans="5:15" ht="50.1" customHeight="1" thickBot="1">
      <c r="E158" s="24" t="str">
        <f t="shared" si="3"/>
        <v xml:space="preserve">  8.  number of wins in all group matches</v>
      </c>
      <c r="F158" s="149" t="s">
        <v>702</v>
      </c>
      <c r="G158" s="150" t="s">
        <v>669</v>
      </c>
      <c r="H158" s="151" t="s">
        <v>685</v>
      </c>
      <c r="I158" s="152" t="s">
        <v>657</v>
      </c>
      <c r="J158" s="161" t="s">
        <v>651</v>
      </c>
      <c r="K158" s="680" t="s">
        <v>1084</v>
      </c>
      <c r="L158" s="681" t="s">
        <v>1668</v>
      </c>
      <c r="M158" s="152" t="s">
        <v>1355</v>
      </c>
      <c r="N158" s="666" t="s">
        <v>1535</v>
      </c>
      <c r="O158" s="673"/>
    </row>
    <row r="159" spans="5:15" ht="65.25" customHeight="1" thickBot="1">
      <c r="E159" s="24" t="str">
        <f t="shared" si="3"/>
        <v xml:space="preserve">  9.  fair-play ranking or penalty shoot-out in the last group match,</v>
      </c>
      <c r="F159" s="149" t="s">
        <v>687</v>
      </c>
      <c r="G159" s="150" t="s">
        <v>680</v>
      </c>
      <c r="H159" s="151" t="s">
        <v>663</v>
      </c>
      <c r="I159" s="152" t="s">
        <v>682</v>
      </c>
      <c r="J159" s="161" t="s">
        <v>684</v>
      </c>
      <c r="K159" s="680" t="s">
        <v>1073</v>
      </c>
      <c r="L159" s="681" t="s">
        <v>1669</v>
      </c>
      <c r="M159" s="152" t="s">
        <v>1356</v>
      </c>
      <c r="N159" s="666" t="s">
        <v>1536</v>
      </c>
      <c r="O159" s="673"/>
    </row>
    <row r="160" spans="5:15" ht="52.5" customHeight="1" thickBot="1">
      <c r="E160" s="24" t="str">
        <f t="shared" si="3"/>
        <v xml:space="preserve">       if the conditions for this apply</v>
      </c>
      <c r="F160" s="149" t="s">
        <v>681</v>
      </c>
      <c r="G160" s="150" t="s">
        <v>689</v>
      </c>
      <c r="H160" s="151" t="s">
        <v>686</v>
      </c>
      <c r="I160" s="152" t="s">
        <v>688</v>
      </c>
      <c r="J160" s="161" t="s">
        <v>683</v>
      </c>
      <c r="K160" s="680" t="s">
        <v>1072</v>
      </c>
      <c r="L160" s="681" t="s">
        <v>1670</v>
      </c>
      <c r="M160" s="152" t="s">
        <v>1357</v>
      </c>
      <c r="N160" s="666" t="s">
        <v>1537</v>
      </c>
      <c r="O160" s="673"/>
    </row>
    <row r="161" spans="5:15" ht="63" customHeight="1" thickBot="1">
      <c r="E161" s="24" t="str">
        <f t="shared" si="3"/>
        <v>10.  Position in the overall European Qualifiers Rankings</v>
      </c>
      <c r="F161" s="149" t="s">
        <v>703</v>
      </c>
      <c r="G161" s="150" t="s">
        <v>729</v>
      </c>
      <c r="H161" s="151" t="s">
        <v>730</v>
      </c>
      <c r="I161" s="152" t="s">
        <v>731</v>
      </c>
      <c r="J161" s="161" t="s">
        <v>704</v>
      </c>
      <c r="K161" s="680" t="s">
        <v>1091</v>
      </c>
      <c r="L161" s="681" t="s">
        <v>1671</v>
      </c>
      <c r="M161" s="152" t="s">
        <v>1358</v>
      </c>
      <c r="N161" s="666" t="s">
        <v>1538</v>
      </c>
      <c r="O161" s="673"/>
    </row>
    <row r="162" spans="5:15"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680" t="s">
        <v>1071</v>
      </c>
      <c r="L162" s="681" t="s">
        <v>1672</v>
      </c>
      <c r="M162" s="152" t="s">
        <v>1359</v>
      </c>
      <c r="N162" s="666" t="s">
        <v>1539</v>
      </c>
      <c r="O162" s="673"/>
    </row>
    <row r="163" spans="5:15" ht="15.75" thickBot="1">
      <c r="E163" s="24">
        <f t="shared" si="3"/>
        <v>0</v>
      </c>
      <c r="F163" s="513"/>
      <c r="G163" s="514"/>
      <c r="H163" s="515"/>
      <c r="I163" s="516"/>
      <c r="J163" s="564"/>
      <c r="K163" s="683"/>
      <c r="L163" s="684"/>
      <c r="M163" s="516"/>
      <c r="N163" s="668"/>
      <c r="O163" s="517"/>
    </row>
    <row r="164" spans="5:15" ht="15.75" thickTop="1">
      <c r="E164" s="24"/>
      <c r="F164" s="554"/>
      <c r="G164" s="554"/>
      <c r="H164" s="554"/>
      <c r="I164" s="554"/>
      <c r="J164" s="554"/>
      <c r="K164" s="554"/>
      <c r="L164" s="554"/>
      <c r="M164" s="554"/>
      <c r="N164" s="554"/>
      <c r="O164" s="554"/>
    </row>
    <row r="165" spans="5:15">
      <c r="E165" s="24"/>
      <c r="F165" s="554"/>
      <c r="G165" s="554"/>
      <c r="H165" s="554"/>
      <c r="I165" s="554"/>
      <c r="J165" s="554"/>
      <c r="K165" s="554"/>
      <c r="L165" s="554"/>
      <c r="M165" s="554"/>
      <c r="N165" s="554"/>
      <c r="O165" s="554"/>
    </row>
    <row r="166" spans="5:15">
      <c r="E166" s="24"/>
      <c r="F166" s="554"/>
      <c r="G166" s="554"/>
      <c r="H166" s="554"/>
      <c r="I166" s="554"/>
      <c r="J166" s="554"/>
      <c r="K166" s="554"/>
      <c r="L166" s="554"/>
      <c r="M166" s="554"/>
      <c r="N166" s="554"/>
      <c r="O166" s="554"/>
    </row>
    <row r="167" spans="5:15">
      <c r="E167" s="24"/>
      <c r="F167" s="554"/>
      <c r="G167" s="554"/>
      <c r="H167" s="554"/>
      <c r="I167" s="554"/>
      <c r="J167" s="554"/>
      <c r="K167" s="554"/>
      <c r="L167" s="554"/>
      <c r="M167" s="554"/>
      <c r="N167" s="554"/>
      <c r="O167" s="554"/>
    </row>
    <row r="168" spans="5:15">
      <c r="E168" s="24"/>
      <c r="F168" s="554"/>
      <c r="G168" s="554"/>
      <c r="H168" s="554"/>
      <c r="I168" s="554"/>
      <c r="J168" s="554"/>
      <c r="K168" s="554"/>
      <c r="L168" s="554"/>
      <c r="M168" s="554"/>
      <c r="N168" s="554"/>
      <c r="O168" s="554"/>
    </row>
    <row r="169" spans="5:15">
      <c r="E169" s="24"/>
      <c r="F169" s="554"/>
      <c r="G169" s="554"/>
      <c r="H169" s="554"/>
      <c r="I169" s="554"/>
      <c r="J169" s="554"/>
      <c r="K169" s="554"/>
      <c r="L169" s="554"/>
      <c r="M169" s="554"/>
      <c r="N169" s="554"/>
      <c r="O169" s="554"/>
    </row>
    <row r="170" spans="5:15" ht="15.75" thickBot="1">
      <c r="E170" s="24"/>
      <c r="F170" s="554"/>
      <c r="G170" s="554"/>
      <c r="H170" s="554"/>
      <c r="I170" s="554"/>
      <c r="J170" s="554"/>
      <c r="K170" s="554"/>
      <c r="L170" s="554"/>
      <c r="M170" s="554"/>
      <c r="N170" s="554"/>
      <c r="O170" s="554"/>
    </row>
    <row r="171" spans="5:15" ht="29.25" thickTop="1">
      <c r="E171" s="24"/>
      <c r="F171" s="565" t="s">
        <v>786</v>
      </c>
      <c r="G171" s="566"/>
      <c r="H171" s="566"/>
      <c r="I171" s="566"/>
      <c r="J171" s="566"/>
      <c r="K171" s="566"/>
      <c r="L171" s="566"/>
      <c r="M171" s="566"/>
      <c r="N171" s="566"/>
      <c r="O171" s="567"/>
    </row>
    <row r="172" spans="5:15">
      <c r="E172" s="24" t="str">
        <f t="shared" si="3"/>
        <v>Predictions</v>
      </c>
      <c r="F172" s="503" t="s">
        <v>786</v>
      </c>
      <c r="G172" s="504" t="s">
        <v>787</v>
      </c>
      <c r="H172" s="505" t="s">
        <v>788</v>
      </c>
      <c r="I172" s="506" t="s">
        <v>789</v>
      </c>
      <c r="J172" s="505" t="s">
        <v>790</v>
      </c>
      <c r="K172" s="686" t="s">
        <v>1038</v>
      </c>
      <c r="L172" s="687" t="s">
        <v>1673</v>
      </c>
      <c r="M172" s="506" t="s">
        <v>1360</v>
      </c>
      <c r="N172" s="666" t="s">
        <v>1540</v>
      </c>
      <c r="O172" s="559"/>
    </row>
    <row r="173" spans="5:15">
      <c r="E173" s="24" t="str">
        <f t="shared" si="3"/>
        <v>Correct Results</v>
      </c>
      <c r="F173" s="503" t="s">
        <v>791</v>
      </c>
      <c r="G173" s="504" t="s">
        <v>792</v>
      </c>
      <c r="H173" s="505" t="s">
        <v>793</v>
      </c>
      <c r="I173" s="506" t="s">
        <v>794</v>
      </c>
      <c r="J173" s="505" t="s">
        <v>795</v>
      </c>
      <c r="K173" s="686" t="s">
        <v>1039</v>
      </c>
      <c r="L173" s="687" t="s">
        <v>1674</v>
      </c>
      <c r="M173" s="506" t="s">
        <v>1361</v>
      </c>
      <c r="N173" s="666" t="s">
        <v>1541</v>
      </c>
      <c r="O173" s="559"/>
    </row>
    <row r="174" spans="5:15">
      <c r="E174" s="24" t="str">
        <f t="shared" si="3"/>
        <v>Result</v>
      </c>
      <c r="F174" s="503" t="s">
        <v>796</v>
      </c>
      <c r="G174" s="504" t="s">
        <v>797</v>
      </c>
      <c r="H174" s="505" t="s">
        <v>798</v>
      </c>
      <c r="I174" s="506" t="s">
        <v>799</v>
      </c>
      <c r="J174" s="505" t="s">
        <v>800</v>
      </c>
      <c r="K174" s="686" t="s">
        <v>1040</v>
      </c>
      <c r="L174" s="687" t="s">
        <v>1675</v>
      </c>
      <c r="M174" s="506" t="s">
        <v>805</v>
      </c>
      <c r="N174" s="666" t="s">
        <v>1542</v>
      </c>
      <c r="O174" s="559"/>
    </row>
    <row r="175" spans="5:15">
      <c r="E175" s="24" t="str">
        <f t="shared" si="3"/>
        <v>Points:</v>
      </c>
      <c r="F175" s="503" t="s">
        <v>1235</v>
      </c>
      <c r="G175" s="504" t="s">
        <v>1236</v>
      </c>
      <c r="H175" s="505" t="s">
        <v>1237</v>
      </c>
      <c r="I175" s="506" t="s">
        <v>1235</v>
      </c>
      <c r="J175" s="505" t="s">
        <v>1238</v>
      </c>
      <c r="K175" s="686" t="s">
        <v>1239</v>
      </c>
      <c r="L175" s="687" t="s">
        <v>1235</v>
      </c>
      <c r="M175" s="506" t="s">
        <v>1362</v>
      </c>
      <c r="N175" s="666" t="s">
        <v>1543</v>
      </c>
      <c r="O175" s="559"/>
    </row>
    <row r="176" spans="5:15">
      <c r="E176" s="24" t="str">
        <f t="shared" si="3"/>
        <v>Sum:</v>
      </c>
      <c r="F176" s="503" t="s">
        <v>190</v>
      </c>
      <c r="G176" s="504" t="s">
        <v>801</v>
      </c>
      <c r="H176" s="505" t="s">
        <v>802</v>
      </c>
      <c r="I176" s="506" t="s">
        <v>801</v>
      </c>
      <c r="J176" s="505" t="s">
        <v>803</v>
      </c>
      <c r="K176" s="686" t="s">
        <v>1041</v>
      </c>
      <c r="L176" s="687" t="s">
        <v>190</v>
      </c>
      <c r="M176" s="506" t="s">
        <v>801</v>
      </c>
      <c r="N176" s="666" t="s">
        <v>1544</v>
      </c>
      <c r="O176" s="559"/>
    </row>
    <row r="177" spans="5:15">
      <c r="E177" s="24" t="str">
        <f t="shared" si="3"/>
        <v>result</v>
      </c>
      <c r="F177" s="503" t="s">
        <v>804</v>
      </c>
      <c r="G177" s="504" t="s">
        <v>805</v>
      </c>
      <c r="H177" s="505" t="s">
        <v>806</v>
      </c>
      <c r="I177" s="506" t="s">
        <v>807</v>
      </c>
      <c r="J177" s="505" t="s">
        <v>800</v>
      </c>
      <c r="K177" s="686" t="s">
        <v>1040</v>
      </c>
      <c r="L177" s="687" t="s">
        <v>1676</v>
      </c>
      <c r="M177" s="506" t="s">
        <v>1363</v>
      </c>
      <c r="N177" s="666" t="s">
        <v>1545</v>
      </c>
      <c r="O177" s="559"/>
    </row>
    <row r="178" spans="5:15">
      <c r="E178" s="24" t="str">
        <f t="shared" si="3"/>
        <v>W/D/L</v>
      </c>
      <c r="F178" s="503" t="s">
        <v>808</v>
      </c>
      <c r="G178" s="504" t="s">
        <v>809</v>
      </c>
      <c r="H178" s="505" t="s">
        <v>810</v>
      </c>
      <c r="I178" s="506" t="s">
        <v>811</v>
      </c>
      <c r="J178" s="505" t="s">
        <v>812</v>
      </c>
      <c r="K178" s="686" t="s">
        <v>1042</v>
      </c>
      <c r="L178" s="687" t="s">
        <v>1677</v>
      </c>
      <c r="M178" s="506" t="s">
        <v>1364</v>
      </c>
      <c r="N178" s="666" t="s">
        <v>1546</v>
      </c>
      <c r="O178" s="559"/>
    </row>
    <row r="179" spans="5:15">
      <c r="E179" s="24" t="str">
        <f t="shared" si="3"/>
        <v>GD</v>
      </c>
      <c r="F179" s="503" t="s">
        <v>191</v>
      </c>
      <c r="G179" s="504" t="s">
        <v>813</v>
      </c>
      <c r="H179" s="505" t="s">
        <v>814</v>
      </c>
      <c r="I179" s="506" t="s">
        <v>815</v>
      </c>
      <c r="J179" s="505" t="s">
        <v>503</v>
      </c>
      <c r="K179" s="686" t="s">
        <v>1005</v>
      </c>
      <c r="L179" s="687" t="s">
        <v>191</v>
      </c>
      <c r="M179" s="506" t="s">
        <v>1365</v>
      </c>
      <c r="N179" s="666" t="s">
        <v>1479</v>
      </c>
      <c r="O179" s="559"/>
    </row>
    <row r="180" spans="5:15">
      <c r="E180" s="24" t="str">
        <f t="shared" si="3"/>
        <v>exact</v>
      </c>
      <c r="F180" s="503" t="s">
        <v>816</v>
      </c>
      <c r="G180" s="504" t="s">
        <v>817</v>
      </c>
      <c r="H180" s="505" t="s">
        <v>818</v>
      </c>
      <c r="I180" s="506" t="s">
        <v>817</v>
      </c>
      <c r="J180" s="505" t="s">
        <v>819</v>
      </c>
      <c r="K180" s="686" t="s">
        <v>816</v>
      </c>
      <c r="L180" s="687" t="s">
        <v>1678</v>
      </c>
      <c r="M180" s="506" t="s">
        <v>1366</v>
      </c>
      <c r="N180" s="666" t="s">
        <v>1547</v>
      </c>
      <c r="O180" s="559"/>
    </row>
    <row r="181" spans="5:15">
      <c r="E181" s="24" t="str">
        <f t="shared" si="3"/>
        <v>teams</v>
      </c>
      <c r="F181" s="503" t="s">
        <v>820</v>
      </c>
      <c r="G181" s="504" t="s">
        <v>821</v>
      </c>
      <c r="H181" s="505" t="s">
        <v>822</v>
      </c>
      <c r="I181" s="506" t="s">
        <v>823</v>
      </c>
      <c r="J181" s="505" t="s">
        <v>311</v>
      </c>
      <c r="K181" s="686" t="s">
        <v>820</v>
      </c>
      <c r="L181" s="687" t="s">
        <v>1679</v>
      </c>
      <c r="M181" s="506" t="s">
        <v>1367</v>
      </c>
      <c r="N181" s="666" t="s">
        <v>1548</v>
      </c>
      <c r="O181" s="559"/>
    </row>
    <row r="182" spans="5:15">
      <c r="E182" s="24" t="str">
        <f t="shared" si="3"/>
        <v>Round of 16</v>
      </c>
      <c r="F182" s="503" t="s">
        <v>824</v>
      </c>
      <c r="G182" s="504" t="s">
        <v>825</v>
      </c>
      <c r="H182" s="505" t="s">
        <v>826</v>
      </c>
      <c r="I182" s="506" t="s">
        <v>827</v>
      </c>
      <c r="J182" s="505" t="s">
        <v>828</v>
      </c>
      <c r="K182" s="686" t="s">
        <v>1043</v>
      </c>
      <c r="L182" s="687" t="s">
        <v>1680</v>
      </c>
      <c r="M182" s="506" t="s">
        <v>1368</v>
      </c>
      <c r="N182" s="666" t="s">
        <v>1549</v>
      </c>
      <c r="O182" s="559"/>
    </row>
    <row r="183" spans="5:15">
      <c r="E183" s="24" t="str">
        <f t="shared" si="3"/>
        <v>Quarter final</v>
      </c>
      <c r="F183" s="557" t="s">
        <v>829</v>
      </c>
      <c r="G183" s="504" t="s">
        <v>830</v>
      </c>
      <c r="H183" s="505" t="s">
        <v>831</v>
      </c>
      <c r="I183" s="506" t="s">
        <v>832</v>
      </c>
      <c r="J183" s="505" t="s">
        <v>833</v>
      </c>
      <c r="K183" s="686" t="s">
        <v>1044</v>
      </c>
      <c r="L183" s="687" t="s">
        <v>1681</v>
      </c>
      <c r="M183" s="506" t="s">
        <v>1369</v>
      </c>
      <c r="N183" s="666" t="s">
        <v>1550</v>
      </c>
      <c r="O183" s="559"/>
    </row>
    <row r="184" spans="5:15">
      <c r="E184" s="24" t="str">
        <f t="shared" si="3"/>
        <v>Semi-Final</v>
      </c>
      <c r="F184" s="503" t="s">
        <v>834</v>
      </c>
      <c r="G184" s="504" t="s">
        <v>835</v>
      </c>
      <c r="H184" s="505" t="s">
        <v>836</v>
      </c>
      <c r="I184" s="506" t="s">
        <v>837</v>
      </c>
      <c r="J184" s="505" t="s">
        <v>838</v>
      </c>
      <c r="K184" s="686" t="s">
        <v>1045</v>
      </c>
      <c r="L184" s="687" t="s">
        <v>1682</v>
      </c>
      <c r="M184" s="506" t="s">
        <v>1370</v>
      </c>
      <c r="N184" s="666" t="s">
        <v>1551</v>
      </c>
      <c r="O184" s="559"/>
    </row>
    <row r="185" spans="5:15">
      <c r="E185" s="24" t="str">
        <f t="shared" si="3"/>
        <v>Third place</v>
      </c>
      <c r="F185" s="503" t="s">
        <v>151</v>
      </c>
      <c r="G185" s="504" t="s">
        <v>366</v>
      </c>
      <c r="H185" s="505" t="s">
        <v>367</v>
      </c>
      <c r="I185" s="506" t="s">
        <v>257</v>
      </c>
      <c r="J185" s="505" t="s">
        <v>167</v>
      </c>
      <c r="K185" s="686" t="s">
        <v>1022</v>
      </c>
      <c r="L185" s="687" t="s">
        <v>1639</v>
      </c>
      <c r="M185" s="506" t="s">
        <v>1328</v>
      </c>
      <c r="N185" s="666" t="s">
        <v>1504</v>
      </c>
      <c r="O185" s="559"/>
    </row>
    <row r="186" spans="5:15">
      <c r="E186" s="24" t="str">
        <f t="shared" si="3"/>
        <v>Final</v>
      </c>
      <c r="F186" s="503" t="s">
        <v>66</v>
      </c>
      <c r="G186" s="504" t="s">
        <v>66</v>
      </c>
      <c r="H186" s="505" t="s">
        <v>168</v>
      </c>
      <c r="I186" s="506" t="s">
        <v>66</v>
      </c>
      <c r="J186" s="505" t="s">
        <v>168</v>
      </c>
      <c r="K186" s="686" t="s">
        <v>168</v>
      </c>
      <c r="L186" s="687" t="s">
        <v>168</v>
      </c>
      <c r="M186" s="506" t="s">
        <v>66</v>
      </c>
      <c r="N186" s="666" t="s">
        <v>1505</v>
      </c>
      <c r="O186" s="559"/>
    </row>
    <row r="187" spans="5:15">
      <c r="E187" s="24" t="str">
        <f t="shared" si="3"/>
        <v>World Champion</v>
      </c>
      <c r="F187" s="149" t="s">
        <v>1120</v>
      </c>
      <c r="G187" s="150" t="s">
        <v>1121</v>
      </c>
      <c r="H187" s="151" t="s">
        <v>1122</v>
      </c>
      <c r="I187" s="152" t="s">
        <v>1123</v>
      </c>
      <c r="J187" s="151" t="s">
        <v>1124</v>
      </c>
      <c r="K187" s="686" t="s">
        <v>1125</v>
      </c>
      <c r="L187" s="687" t="s">
        <v>1683</v>
      </c>
      <c r="M187" s="152" t="s">
        <v>1371</v>
      </c>
      <c r="N187" s="666" t="s">
        <v>1552</v>
      </c>
      <c r="O187" s="135"/>
    </row>
    <row r="188" spans="5:15">
      <c r="E188" s="24" t="str">
        <f t="shared" si="3"/>
        <v>Hint</v>
      </c>
      <c r="F188" s="149" t="s">
        <v>839</v>
      </c>
      <c r="G188" s="150" t="s">
        <v>840</v>
      </c>
      <c r="H188" s="151" t="s">
        <v>841</v>
      </c>
      <c r="I188" s="152" t="s">
        <v>842</v>
      </c>
      <c r="J188" s="151" t="s">
        <v>843</v>
      </c>
      <c r="K188" s="686" t="s">
        <v>1046</v>
      </c>
      <c r="L188" s="687" t="s">
        <v>1684</v>
      </c>
      <c r="M188" s="152" t="s">
        <v>1372</v>
      </c>
      <c r="N188" s="666" t="s">
        <v>1553</v>
      </c>
      <c r="O188" s="135"/>
    </row>
    <row r="189" spans="5:15">
      <c r="E189" s="24" t="str">
        <f t="shared" si="3"/>
        <v>Factors</v>
      </c>
      <c r="F189" s="149" t="s">
        <v>630</v>
      </c>
      <c r="G189" s="150" t="s">
        <v>844</v>
      </c>
      <c r="H189" s="151" t="s">
        <v>845</v>
      </c>
      <c r="I189" s="152" t="s">
        <v>846</v>
      </c>
      <c r="J189" s="151" t="s">
        <v>37</v>
      </c>
      <c r="K189" s="686" t="s">
        <v>1047</v>
      </c>
      <c r="L189" s="687" t="s">
        <v>1685</v>
      </c>
      <c r="M189" s="152" t="s">
        <v>844</v>
      </c>
      <c r="N189" s="666" t="s">
        <v>1554</v>
      </c>
      <c r="O189" s="135"/>
    </row>
    <row r="190" spans="5:15">
      <c r="E190" s="24" t="str">
        <f t="shared" si="3"/>
        <v>Settings</v>
      </c>
      <c r="F190" s="149" t="s">
        <v>847</v>
      </c>
      <c r="G190" s="150" t="s">
        <v>848</v>
      </c>
      <c r="H190" s="151" t="s">
        <v>849</v>
      </c>
      <c r="I190" s="152" t="s">
        <v>850</v>
      </c>
      <c r="J190" s="151" t="s">
        <v>851</v>
      </c>
      <c r="K190" s="686" t="s">
        <v>1048</v>
      </c>
      <c r="L190" s="687" t="s">
        <v>1686</v>
      </c>
      <c r="M190" s="152" t="s">
        <v>848</v>
      </c>
      <c r="N190" s="666" t="s">
        <v>1555</v>
      </c>
      <c r="O190" s="135"/>
    </row>
    <row r="191" spans="5:15">
      <c r="E191" s="24" t="str">
        <f t="shared" si="3"/>
        <v>many g.</v>
      </c>
      <c r="F191" s="503" t="s">
        <v>852</v>
      </c>
      <c r="G191" s="504" t="s">
        <v>853</v>
      </c>
      <c r="H191" s="505" t="s">
        <v>854</v>
      </c>
      <c r="I191" s="506" t="s">
        <v>855</v>
      </c>
      <c r="J191" s="505" t="s">
        <v>856</v>
      </c>
      <c r="K191" s="686" t="s">
        <v>1049</v>
      </c>
      <c r="L191" s="687" t="s">
        <v>1687</v>
      </c>
      <c r="M191" s="506" t="s">
        <v>1373</v>
      </c>
      <c r="N191" s="666" t="s">
        <v>1556</v>
      </c>
      <c r="O191" s="135"/>
    </row>
    <row r="192" spans="5:15" ht="31.5" customHeight="1">
      <c r="E192" s="24" t="str">
        <f t="shared" si="3"/>
        <v>Won/Draw/Loss:</v>
      </c>
      <c r="F192" s="149" t="s">
        <v>857</v>
      </c>
      <c r="G192" s="150" t="s">
        <v>858</v>
      </c>
      <c r="H192" s="151" t="s">
        <v>859</v>
      </c>
      <c r="I192" s="152" t="s">
        <v>860</v>
      </c>
      <c r="J192" s="151" t="s">
        <v>861</v>
      </c>
      <c r="K192" s="686" t="s">
        <v>1050</v>
      </c>
      <c r="L192" s="687" t="s">
        <v>1688</v>
      </c>
      <c r="M192" s="152" t="s">
        <v>1374</v>
      </c>
      <c r="N192" s="666" t="s">
        <v>1557</v>
      </c>
      <c r="O192" s="135"/>
    </row>
    <row r="193" spans="5:15" ht="15" customHeight="1">
      <c r="E193" s="24" t="str">
        <f t="shared" si="3"/>
        <v>goal difference:</v>
      </c>
      <c r="F193" s="149" t="s">
        <v>862</v>
      </c>
      <c r="G193" s="150" t="s">
        <v>863</v>
      </c>
      <c r="H193" s="151" t="s">
        <v>864</v>
      </c>
      <c r="I193" s="152" t="s">
        <v>865</v>
      </c>
      <c r="J193" s="151" t="s">
        <v>866</v>
      </c>
      <c r="K193" s="686" t="s">
        <v>1051</v>
      </c>
      <c r="L193" s="687" t="s">
        <v>1689</v>
      </c>
      <c r="M193" s="152" t="s">
        <v>1375</v>
      </c>
      <c r="N193" s="666" t="s">
        <v>1558</v>
      </c>
      <c r="O193" s="135"/>
    </row>
    <row r="194" spans="5:15" ht="46.5" customHeight="1">
      <c r="E194" s="24" t="str">
        <f t="shared" si="3"/>
        <v>Many goals - good approximation</v>
      </c>
      <c r="F194" s="149" t="s">
        <v>867</v>
      </c>
      <c r="G194" s="150" t="s">
        <v>868</v>
      </c>
      <c r="H194" s="151" t="s">
        <v>869</v>
      </c>
      <c r="I194" s="152" t="s">
        <v>870</v>
      </c>
      <c r="J194" s="151" t="s">
        <v>871</v>
      </c>
      <c r="K194" s="686" t="s">
        <v>1052</v>
      </c>
      <c r="L194" s="687" t="s">
        <v>1690</v>
      </c>
      <c r="M194" s="152" t="s">
        <v>1376</v>
      </c>
      <c r="N194" s="666" t="s">
        <v>1559</v>
      </c>
      <c r="O194" s="135"/>
    </row>
    <row r="195" spans="5:15" ht="15" customHeight="1">
      <c r="E195" s="24" t="str">
        <f t="shared" si="3"/>
        <v>goals exact:</v>
      </c>
      <c r="F195" s="149" t="s">
        <v>872</v>
      </c>
      <c r="G195" s="150" t="s">
        <v>873</v>
      </c>
      <c r="H195" s="151" t="s">
        <v>874</v>
      </c>
      <c r="I195" s="152" t="s">
        <v>875</v>
      </c>
      <c r="J195" s="151" t="s">
        <v>876</v>
      </c>
      <c r="K195" s="686" t="s">
        <v>1053</v>
      </c>
      <c r="L195" s="687" t="s">
        <v>1691</v>
      </c>
      <c r="M195" s="152" t="s">
        <v>1377</v>
      </c>
      <c r="N195" s="666" t="s">
        <v>1560</v>
      </c>
      <c r="O195" s="135"/>
    </row>
    <row r="196" spans="5:15" ht="35.25" customHeight="1">
      <c r="E196" s="24" t="str">
        <f t="shared" si="3"/>
        <v>correct team (knockout phase):</v>
      </c>
      <c r="F196" s="149" t="s">
        <v>877</v>
      </c>
      <c r="G196" s="150" t="s">
        <v>878</v>
      </c>
      <c r="H196" s="151" t="s">
        <v>879</v>
      </c>
      <c r="I196" s="152" t="s">
        <v>880</v>
      </c>
      <c r="J196" s="151" t="s">
        <v>881</v>
      </c>
      <c r="K196" s="686" t="s">
        <v>1054</v>
      </c>
      <c r="L196" s="687" t="s">
        <v>1692</v>
      </c>
      <c r="M196" s="152" t="s">
        <v>1378</v>
      </c>
      <c r="N196" s="666" t="s">
        <v>1561</v>
      </c>
      <c r="O196" s="135"/>
    </row>
    <row r="197" spans="5:15"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686" t="s">
        <v>1055</v>
      </c>
      <c r="L197" s="687" t="s">
        <v>1693</v>
      </c>
      <c r="M197" s="152" t="s">
        <v>1379</v>
      </c>
      <c r="N197" s="666" t="s">
        <v>1562</v>
      </c>
      <c r="O197" s="135"/>
    </row>
    <row r="198" spans="5:15" ht="107.25" customHeight="1">
      <c r="E198" s="24" t="str">
        <f t="shared" ref="E198:E233" si="4">IF($C$3,F198,IF($C$11,G198,IF($C$9,H198,IF($C$7,I198,IF($C$8,J198,IF($C$6,K198,IF($C$5,L198,IF($C$10,M198,IF($C$4,N198,IF(O198&lt;&gt;"",O198,F198))))))))))</f>
        <v>To predict the teams in the KO round, enter the team numbers in the yellow fields.</v>
      </c>
      <c r="F198" s="149" t="s">
        <v>882</v>
      </c>
      <c r="G198" s="150" t="s">
        <v>883</v>
      </c>
      <c r="H198" s="151" t="s">
        <v>884</v>
      </c>
      <c r="I198" s="152" t="s">
        <v>885</v>
      </c>
      <c r="J198" s="151" t="s">
        <v>886</v>
      </c>
      <c r="K198" s="686" t="s">
        <v>1056</v>
      </c>
      <c r="L198" s="687" t="s">
        <v>1694</v>
      </c>
      <c r="M198" s="152" t="s">
        <v>1380</v>
      </c>
      <c r="N198" s="666" t="s">
        <v>1563</v>
      </c>
      <c r="O198" s="135"/>
    </row>
    <row r="199" spans="5:15"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686" t="s">
        <v>1057</v>
      </c>
      <c r="L199" s="687" t="s">
        <v>1695</v>
      </c>
      <c r="M199" s="152" t="s">
        <v>1381</v>
      </c>
      <c r="N199" s="666" t="s">
        <v>1564</v>
      </c>
      <c r="O199" s="135"/>
    </row>
    <row r="200" spans="5:15">
      <c r="E200" s="24" t="str">
        <f t="shared" si="4"/>
        <v>Access to file</v>
      </c>
      <c r="F200" s="503" t="s">
        <v>892</v>
      </c>
      <c r="G200" s="504" t="s">
        <v>893</v>
      </c>
      <c r="H200" s="505" t="s">
        <v>894</v>
      </c>
      <c r="I200" s="506" t="s">
        <v>895</v>
      </c>
      <c r="J200" s="505" t="s">
        <v>896</v>
      </c>
      <c r="K200" s="677" t="s">
        <v>1058</v>
      </c>
      <c r="L200" s="688" t="s">
        <v>1696</v>
      </c>
      <c r="M200" s="506" t="s">
        <v>1382</v>
      </c>
      <c r="N200" s="665" t="s">
        <v>1565</v>
      </c>
      <c r="O200" s="507"/>
    </row>
    <row r="201" spans="5:15">
      <c r="E201" s="24" t="str">
        <f t="shared" si="4"/>
        <v>Worksheet</v>
      </c>
      <c r="F201" s="149" t="s">
        <v>897</v>
      </c>
      <c r="G201" s="150" t="s">
        <v>898</v>
      </c>
      <c r="H201" s="151" t="s">
        <v>899</v>
      </c>
      <c r="I201" s="152" t="s">
        <v>900</v>
      </c>
      <c r="J201" s="151" t="s">
        <v>901</v>
      </c>
      <c r="K201" s="686" t="s">
        <v>1059</v>
      </c>
      <c r="L201" s="687" t="s">
        <v>1697</v>
      </c>
      <c r="M201" s="152" t="s">
        <v>1383</v>
      </c>
      <c r="N201" s="666" t="s">
        <v>1566</v>
      </c>
      <c r="O201" s="135"/>
    </row>
    <row r="202" spans="5:15">
      <c r="E202" s="24" t="str">
        <f t="shared" si="4"/>
        <v>Final Winner:</v>
      </c>
      <c r="F202" s="508" t="s">
        <v>952</v>
      </c>
      <c r="G202" s="509" t="s">
        <v>951</v>
      </c>
      <c r="H202" s="510" t="s">
        <v>950</v>
      </c>
      <c r="I202" s="511" t="s">
        <v>949</v>
      </c>
      <c r="J202" s="510" t="s">
        <v>948</v>
      </c>
      <c r="K202" s="689" t="s">
        <v>1070</v>
      </c>
      <c r="L202" s="690" t="s">
        <v>1698</v>
      </c>
      <c r="M202" s="511" t="s">
        <v>1384</v>
      </c>
      <c r="N202" s="669" t="s">
        <v>1567</v>
      </c>
      <c r="O202" s="512"/>
    </row>
    <row r="203" spans="5:15" ht="60">
      <c r="E203" s="24" t="str">
        <f t="shared" si="4"/>
        <v>Points for goal difference in the event of a draw:</v>
      </c>
      <c r="F203" s="503" t="s">
        <v>1776</v>
      </c>
      <c r="G203" s="504" t="s">
        <v>902</v>
      </c>
      <c r="H203" s="505" t="s">
        <v>903</v>
      </c>
      <c r="I203" s="506" t="s">
        <v>904</v>
      </c>
      <c r="J203" s="505" t="s">
        <v>905</v>
      </c>
      <c r="K203" s="677" t="s">
        <v>1060</v>
      </c>
      <c r="L203" s="688" t="s">
        <v>1699</v>
      </c>
      <c r="M203" s="506" t="s">
        <v>1385</v>
      </c>
      <c r="N203" s="665" t="s">
        <v>1568</v>
      </c>
      <c r="O203" s="507"/>
    </row>
    <row r="204" spans="5:15">
      <c r="E204" s="24" t="str">
        <f t="shared" si="4"/>
        <v>yes</v>
      </c>
      <c r="F204" s="503" t="s">
        <v>906</v>
      </c>
      <c r="G204" s="504" t="s">
        <v>907</v>
      </c>
      <c r="H204" s="505" t="s">
        <v>908</v>
      </c>
      <c r="I204" s="506" t="s">
        <v>909</v>
      </c>
      <c r="J204" s="505" t="s">
        <v>910</v>
      </c>
      <c r="K204" s="677" t="s">
        <v>910</v>
      </c>
      <c r="L204" s="688" t="s">
        <v>1700</v>
      </c>
      <c r="M204" s="506" t="s">
        <v>1386</v>
      </c>
      <c r="N204" s="665" t="s">
        <v>1569</v>
      </c>
      <c r="O204" s="507"/>
    </row>
    <row r="205" spans="5:15">
      <c r="E205" s="24" t="str">
        <f t="shared" si="4"/>
        <v>no</v>
      </c>
      <c r="F205" s="503" t="s">
        <v>911</v>
      </c>
      <c r="G205" s="504" t="s">
        <v>911</v>
      </c>
      <c r="H205" s="505" t="s">
        <v>911</v>
      </c>
      <c r="I205" s="506" t="s">
        <v>912</v>
      </c>
      <c r="J205" s="505" t="s">
        <v>913</v>
      </c>
      <c r="K205" s="677" t="s">
        <v>1061</v>
      </c>
      <c r="L205" s="688" t="s">
        <v>1701</v>
      </c>
      <c r="M205" s="506" t="s">
        <v>1387</v>
      </c>
      <c r="N205" s="665" t="s">
        <v>1570</v>
      </c>
      <c r="O205" s="507"/>
    </row>
    <row r="206" spans="5:15" ht="60">
      <c r="E206" s="24" t="str">
        <f t="shared" si="4"/>
        <v>Minimum number for 'Many Goals' in the event of a draw:</v>
      </c>
      <c r="F206" s="149" t="s">
        <v>1777</v>
      </c>
      <c r="G206" s="150" t="s">
        <v>914</v>
      </c>
      <c r="H206" s="151" t="s">
        <v>915</v>
      </c>
      <c r="I206" s="152" t="s">
        <v>916</v>
      </c>
      <c r="J206" s="151" t="s">
        <v>917</v>
      </c>
      <c r="K206" s="686" t="s">
        <v>1062</v>
      </c>
      <c r="L206" s="687" t="s">
        <v>1702</v>
      </c>
      <c r="M206" s="152" t="s">
        <v>1388</v>
      </c>
      <c r="N206" s="666" t="s">
        <v>1571</v>
      </c>
      <c r="O206" s="135"/>
    </row>
    <row r="207" spans="5:15" ht="60">
      <c r="E207" s="24" t="str">
        <f t="shared" si="4"/>
        <v>Minimum number for a large goal difference:</v>
      </c>
      <c r="F207" s="149" t="s">
        <v>918</v>
      </c>
      <c r="G207" s="150" t="s">
        <v>919</v>
      </c>
      <c r="H207" s="151" t="s">
        <v>920</v>
      </c>
      <c r="I207" s="152" t="s">
        <v>921</v>
      </c>
      <c r="J207" s="151" t="s">
        <v>922</v>
      </c>
      <c r="K207" s="686" t="s">
        <v>1063</v>
      </c>
      <c r="L207" s="687" t="s">
        <v>1703</v>
      </c>
      <c r="M207" s="152" t="s">
        <v>1389</v>
      </c>
      <c r="N207" s="666" t="s">
        <v>1572</v>
      </c>
      <c r="O207" s="135"/>
    </row>
    <row r="208" spans="5:15" ht="138" customHeight="1">
      <c r="E208" s="24" t="str">
        <f t="shared" si="4"/>
        <v>If many goals have been scored, points can also be awarded for a good approximation of the result. There are 3 cases:</v>
      </c>
      <c r="F208" s="149" t="s">
        <v>1747</v>
      </c>
      <c r="G208" s="150" t="s">
        <v>1745</v>
      </c>
      <c r="H208" s="151" t="s">
        <v>1743</v>
      </c>
      <c r="I208" s="152" t="s">
        <v>1741</v>
      </c>
      <c r="J208" s="151" t="s">
        <v>1733</v>
      </c>
      <c r="K208" s="686" t="s">
        <v>1775</v>
      </c>
      <c r="L208" s="687" t="s">
        <v>1738</v>
      </c>
      <c r="M208" s="152" t="s">
        <v>1773</v>
      </c>
      <c r="N208" s="666" t="s">
        <v>1735</v>
      </c>
      <c r="O208" s="135"/>
    </row>
    <row r="209" spans="5:15" ht="53.25" customHeight="1">
      <c r="E209" s="24" t="str">
        <f t="shared" si="4"/>
        <v>a) Deviation of a maximum of 1 goal in a draw
     e.g. 4-4 instead of 5-5</v>
      </c>
      <c r="F209" s="149" t="s">
        <v>1753</v>
      </c>
      <c r="G209" s="150" t="s">
        <v>1757</v>
      </c>
      <c r="H209" s="151" t="s">
        <v>1760</v>
      </c>
      <c r="I209" s="152" t="s">
        <v>1763</v>
      </c>
      <c r="J209" s="151" t="s">
        <v>1748</v>
      </c>
      <c r="K209" s="686" t="s">
        <v>1779</v>
      </c>
      <c r="L209" s="687" t="s">
        <v>1767</v>
      </c>
      <c r="M209" s="152" t="s">
        <v>1769</v>
      </c>
      <c r="N209" s="666" t="s">
        <v>1771</v>
      </c>
      <c r="O209" s="135"/>
    </row>
    <row r="210" spans="5:15" ht="53.25" customHeight="1">
      <c r="E210" s="24" t="str">
        <f t="shared" si="4"/>
        <v>b) Deviation of a maximum of 1 goal in the goal difference
     e.g. 4-1 instead of 5-1</v>
      </c>
      <c r="F210" s="149" t="s">
        <v>1754</v>
      </c>
      <c r="G210" s="150" t="s">
        <v>1756</v>
      </c>
      <c r="H210" s="151" t="s">
        <v>1759</v>
      </c>
      <c r="I210" s="152" t="s">
        <v>1762</v>
      </c>
      <c r="J210" s="151" t="s">
        <v>1749</v>
      </c>
      <c r="K210" s="686" t="s">
        <v>1764</v>
      </c>
      <c r="L210" s="687" t="s">
        <v>1766</v>
      </c>
      <c r="M210" s="152" t="s">
        <v>1768</v>
      </c>
      <c r="N210" s="666" t="s">
        <v>1770</v>
      </c>
      <c r="O210" s="135"/>
    </row>
    <row r="211" spans="5:15" ht="76.5" customHeight="1">
      <c r="E211" s="24" t="str">
        <f t="shared" si="4"/>
        <v>c) Deviation of a maximum of 1 goal for one team or for both teams. A deviation for both teams must be in the same direction,
     e.g. 5-1 instead of 6-2</v>
      </c>
      <c r="F211" s="149" t="s">
        <v>1781</v>
      </c>
      <c r="G211" s="150" t="s">
        <v>1755</v>
      </c>
      <c r="H211" s="151" t="s">
        <v>1758</v>
      </c>
      <c r="I211" s="152" t="s">
        <v>1761</v>
      </c>
      <c r="J211" s="151" t="s">
        <v>1780</v>
      </c>
      <c r="K211" s="686" t="s">
        <v>1750</v>
      </c>
      <c r="L211" s="687" t="s">
        <v>1765</v>
      </c>
      <c r="M211" s="152" t="s">
        <v>1751</v>
      </c>
      <c r="N211" s="666" t="s">
        <v>1752</v>
      </c>
      <c r="O211" s="135"/>
    </row>
    <row r="212" spans="5:15" ht="158.25" customHeight="1">
      <c r="E212" s="24" t="str">
        <f t="shared" si="4"/>
        <v>If you don't want that, you can enter a zero for the relevant factor.
You can also deactivate individual options by entering a minimum of 99.</v>
      </c>
      <c r="F212" s="149" t="s">
        <v>1746</v>
      </c>
      <c r="G212" s="150" t="s">
        <v>1744</v>
      </c>
      <c r="H212" s="151" t="s">
        <v>1742</v>
      </c>
      <c r="I212" s="152" t="s">
        <v>1740</v>
      </c>
      <c r="J212" s="151" t="s">
        <v>1732</v>
      </c>
      <c r="K212" s="686" t="s">
        <v>1739</v>
      </c>
      <c r="L212" s="687" t="s">
        <v>1737</v>
      </c>
      <c r="M212" s="152" t="s">
        <v>1736</v>
      </c>
      <c r="N212" s="666" t="s">
        <v>1734</v>
      </c>
      <c r="O212" s="135"/>
    </row>
    <row r="213" spans="5:15" ht="300">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1778</v>
      </c>
      <c r="G213" s="150" t="s">
        <v>923</v>
      </c>
      <c r="H213" s="151" t="s">
        <v>924</v>
      </c>
      <c r="I213" s="152" t="s">
        <v>925</v>
      </c>
      <c r="J213" s="151" t="s">
        <v>926</v>
      </c>
      <c r="K213" s="686" t="s">
        <v>1064</v>
      </c>
      <c r="L213" s="687" t="s">
        <v>1704</v>
      </c>
      <c r="M213" s="152" t="s">
        <v>1774</v>
      </c>
      <c r="N213" s="666" t="s">
        <v>1573</v>
      </c>
      <c r="O213" s="135"/>
    </row>
    <row r="214" spans="5:15" ht="47.25" customHeight="1">
      <c r="E214" s="24" t="str">
        <f t="shared" si="4"/>
        <v>Minimum number for a large sum of goals:</v>
      </c>
      <c r="F214" s="149" t="s">
        <v>927</v>
      </c>
      <c r="G214" s="150" t="s">
        <v>928</v>
      </c>
      <c r="H214" s="151" t="s">
        <v>929</v>
      </c>
      <c r="I214" s="152" t="s">
        <v>930</v>
      </c>
      <c r="J214" s="151" t="s">
        <v>931</v>
      </c>
      <c r="K214" s="686" t="s">
        <v>1065</v>
      </c>
      <c r="L214" s="687" t="s">
        <v>1705</v>
      </c>
      <c r="M214" s="152" t="s">
        <v>1390</v>
      </c>
      <c r="N214" s="666" t="s">
        <v>1574</v>
      </c>
      <c r="O214" s="135"/>
    </row>
    <row r="215" spans="5:15"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686" t="s">
        <v>1066</v>
      </c>
      <c r="L215" s="687" t="s">
        <v>1706</v>
      </c>
      <c r="M215" s="152" t="s">
        <v>1391</v>
      </c>
      <c r="N215" s="666" t="s">
        <v>1575</v>
      </c>
      <c r="O215" s="135"/>
    </row>
    <row r="216" spans="5:15" ht="19.5" customHeight="1">
      <c r="E216" s="24" t="str">
        <f t="shared" si="4"/>
        <v>Number:</v>
      </c>
      <c r="F216" s="149" t="s">
        <v>1240</v>
      </c>
      <c r="G216" s="150" t="s">
        <v>1241</v>
      </c>
      <c r="H216" s="151" t="s">
        <v>1242</v>
      </c>
      <c r="I216" s="152" t="s">
        <v>1243</v>
      </c>
      <c r="J216" s="151" t="s">
        <v>1244</v>
      </c>
      <c r="K216" s="686" t="s">
        <v>1245</v>
      </c>
      <c r="L216" s="687" t="s">
        <v>1245</v>
      </c>
      <c r="M216" s="152" t="s">
        <v>1241</v>
      </c>
      <c r="N216" s="666" t="s">
        <v>1576</v>
      </c>
      <c r="O216" s="135"/>
    </row>
    <row r="217" spans="5:15" ht="27.75" customHeight="1">
      <c r="E217" s="24" t="str">
        <f t="shared" si="4"/>
        <v>European Champion</v>
      </c>
      <c r="F217" s="149" t="s">
        <v>1718</v>
      </c>
      <c r="G217" s="150" t="s">
        <v>1719</v>
      </c>
      <c r="H217" s="151" t="s">
        <v>1720</v>
      </c>
      <c r="I217" s="152" t="s">
        <v>1721</v>
      </c>
      <c r="J217" s="151" t="s">
        <v>1722</v>
      </c>
      <c r="K217" s="686" t="s">
        <v>1723</v>
      </c>
      <c r="L217" s="687" t="s">
        <v>1724</v>
      </c>
      <c r="M217" s="152" t="s">
        <v>1725</v>
      </c>
      <c r="N217" s="666" t="s">
        <v>1726</v>
      </c>
      <c r="O217" s="135"/>
    </row>
    <row r="218" spans="5:15" ht="15.75" thickBot="1">
      <c r="E218" s="24">
        <f t="shared" si="4"/>
        <v>0</v>
      </c>
      <c r="F218" s="513"/>
      <c r="G218" s="514"/>
      <c r="H218" s="515"/>
      <c r="I218" s="516"/>
      <c r="J218" s="515"/>
      <c r="K218" s="691"/>
      <c r="L218" s="692"/>
      <c r="M218" s="516"/>
      <c r="N218" s="668"/>
      <c r="O218" s="517"/>
    </row>
    <row r="219" spans="5:15" ht="16.5" thickTop="1" thickBot="1">
      <c r="E219" s="24"/>
    </row>
    <row r="220" spans="5:15" ht="29.25" thickTop="1">
      <c r="E220" s="24"/>
      <c r="F220" s="92" t="s">
        <v>1134</v>
      </c>
      <c r="G220" s="614"/>
      <c r="H220" s="614"/>
      <c r="I220" s="614"/>
      <c r="J220" s="614"/>
      <c r="K220" s="615"/>
      <c r="L220" s="614"/>
      <c r="M220" s="614"/>
      <c r="N220" s="614"/>
      <c r="O220" s="616"/>
    </row>
    <row r="221" spans="5:15">
      <c r="E221" s="24" t="str">
        <f t="shared" si="4"/>
        <v>Daily schedule</v>
      </c>
      <c r="F221" s="142" t="s">
        <v>1134</v>
      </c>
      <c r="G221" s="143" t="s">
        <v>1135</v>
      </c>
      <c r="H221" s="141" t="s">
        <v>1136</v>
      </c>
      <c r="I221" s="144" t="s">
        <v>1137</v>
      </c>
      <c r="J221" s="141" t="s">
        <v>1138</v>
      </c>
      <c r="K221" s="693" t="s">
        <v>1139</v>
      </c>
      <c r="L221" s="694" t="s">
        <v>1707</v>
      </c>
      <c r="M221" s="144" t="s">
        <v>1392</v>
      </c>
      <c r="N221" s="670" t="s">
        <v>1577</v>
      </c>
      <c r="O221" s="617"/>
    </row>
    <row r="222" spans="5:15">
      <c r="E222" s="24" t="str">
        <f t="shared" si="4"/>
        <v>Match No.</v>
      </c>
      <c r="F222" s="142" t="s">
        <v>363</v>
      </c>
      <c r="G222" s="143" t="s">
        <v>1140</v>
      </c>
      <c r="H222" s="141" t="s">
        <v>1141</v>
      </c>
      <c r="I222" s="144" t="s">
        <v>1142</v>
      </c>
      <c r="J222" s="141" t="s">
        <v>1143</v>
      </c>
      <c r="K222" s="693" t="s">
        <v>1144</v>
      </c>
      <c r="L222" s="694" t="s">
        <v>1708</v>
      </c>
      <c r="M222" s="144" t="s">
        <v>1393</v>
      </c>
      <c r="N222" s="670" t="s">
        <v>1578</v>
      </c>
      <c r="O222" s="617"/>
    </row>
    <row r="223" spans="5:15">
      <c r="E223" s="24" t="str">
        <f t="shared" si="4"/>
        <v>Teams</v>
      </c>
      <c r="F223" s="142" t="s">
        <v>311</v>
      </c>
      <c r="G223" s="143" t="s">
        <v>1145</v>
      </c>
      <c r="H223" s="141" t="s">
        <v>1146</v>
      </c>
      <c r="I223" s="144" t="s">
        <v>1147</v>
      </c>
      <c r="J223" s="141" t="s">
        <v>311</v>
      </c>
      <c r="K223" s="693" t="s">
        <v>311</v>
      </c>
      <c r="L223" s="694" t="s">
        <v>1709</v>
      </c>
      <c r="M223" s="144" t="s">
        <v>1367</v>
      </c>
      <c r="N223" s="670" t="s">
        <v>1579</v>
      </c>
      <c r="O223" s="617"/>
    </row>
    <row r="224" spans="5:15">
      <c r="E224" s="24" t="str">
        <f t="shared" si="4"/>
        <v>Time</v>
      </c>
      <c r="F224" s="142" t="s">
        <v>1148</v>
      </c>
      <c r="G224" s="143" t="s">
        <v>1149</v>
      </c>
      <c r="H224" s="141" t="s">
        <v>1150</v>
      </c>
      <c r="I224" s="144" t="s">
        <v>1151</v>
      </c>
      <c r="J224" s="141" t="s">
        <v>1152</v>
      </c>
      <c r="K224" s="693" t="s">
        <v>1153</v>
      </c>
      <c r="L224" s="694" t="s">
        <v>1710</v>
      </c>
      <c r="M224" s="144" t="s">
        <v>1150</v>
      </c>
      <c r="N224" s="670" t="s">
        <v>1580</v>
      </c>
      <c r="O224" s="617"/>
    </row>
    <row r="225" spans="5:15">
      <c r="E225" s="24" t="str">
        <f t="shared" si="4"/>
        <v>Team 1</v>
      </c>
      <c r="F225" s="142" t="s">
        <v>277</v>
      </c>
      <c r="G225" s="143" t="s">
        <v>1154</v>
      </c>
      <c r="H225" s="141" t="s">
        <v>1155</v>
      </c>
      <c r="I225" s="144" t="s">
        <v>1156</v>
      </c>
      <c r="J225" s="141" t="s">
        <v>277</v>
      </c>
      <c r="K225" s="693" t="s">
        <v>277</v>
      </c>
      <c r="L225" s="694" t="s">
        <v>1711</v>
      </c>
      <c r="M225" s="144" t="s">
        <v>1394</v>
      </c>
      <c r="N225" s="670" t="s">
        <v>1581</v>
      </c>
      <c r="O225" s="617"/>
    </row>
    <row r="226" spans="5:15">
      <c r="E226" s="24" t="str">
        <f t="shared" si="4"/>
        <v>Team 2</v>
      </c>
      <c r="F226" s="142" t="s">
        <v>278</v>
      </c>
      <c r="G226" s="143" t="s">
        <v>1157</v>
      </c>
      <c r="H226" s="141" t="s">
        <v>1158</v>
      </c>
      <c r="I226" s="144" t="s">
        <v>1159</v>
      </c>
      <c r="J226" s="141" t="s">
        <v>278</v>
      </c>
      <c r="K226" s="693" t="s">
        <v>278</v>
      </c>
      <c r="L226" s="694" t="s">
        <v>1712</v>
      </c>
      <c r="M226" s="144" t="s">
        <v>1395</v>
      </c>
      <c r="N226" s="670" t="s">
        <v>1582</v>
      </c>
      <c r="O226" s="617"/>
    </row>
    <row r="227" spans="5:15">
      <c r="E227" s="24" t="str">
        <f t="shared" si="4"/>
        <v>Round of 16</v>
      </c>
      <c r="F227" s="142" t="s">
        <v>824</v>
      </c>
      <c r="G227" s="143" t="s">
        <v>825</v>
      </c>
      <c r="H227" s="141" t="s">
        <v>826</v>
      </c>
      <c r="I227" s="144" t="s">
        <v>1160</v>
      </c>
      <c r="J227" s="141" t="s">
        <v>828</v>
      </c>
      <c r="K227" s="695" t="s">
        <v>1043</v>
      </c>
      <c r="L227" s="694" t="s">
        <v>1713</v>
      </c>
      <c r="M227" s="144" t="s">
        <v>1396</v>
      </c>
      <c r="N227" s="670" t="s">
        <v>1549</v>
      </c>
      <c r="O227" s="617"/>
    </row>
    <row r="228" spans="5:15">
      <c r="E228" s="24" t="str">
        <f t="shared" si="4"/>
        <v>Quarter final</v>
      </c>
      <c r="F228" s="618" t="s">
        <v>829</v>
      </c>
      <c r="G228" s="143" t="s">
        <v>830</v>
      </c>
      <c r="H228" s="141" t="s">
        <v>831</v>
      </c>
      <c r="I228" s="144" t="s">
        <v>832</v>
      </c>
      <c r="J228" s="141" t="s">
        <v>833</v>
      </c>
      <c r="K228" s="695" t="s">
        <v>1044</v>
      </c>
      <c r="L228" s="694" t="s">
        <v>1681</v>
      </c>
      <c r="M228" s="144" t="s">
        <v>1397</v>
      </c>
      <c r="N228" s="670" t="s">
        <v>1550</v>
      </c>
      <c r="O228" s="617"/>
    </row>
    <row r="229" spans="5:15">
      <c r="E229" s="24" t="str">
        <f t="shared" si="4"/>
        <v>Semi-Final</v>
      </c>
      <c r="F229" s="142" t="s">
        <v>834</v>
      </c>
      <c r="G229" s="143" t="s">
        <v>835</v>
      </c>
      <c r="H229" s="141" t="s">
        <v>836</v>
      </c>
      <c r="I229" s="144" t="s">
        <v>837</v>
      </c>
      <c r="J229" s="141" t="s">
        <v>838</v>
      </c>
      <c r="K229" s="695" t="s">
        <v>1045</v>
      </c>
      <c r="L229" s="694" t="s">
        <v>1682</v>
      </c>
      <c r="M229" s="144" t="s">
        <v>1398</v>
      </c>
      <c r="N229" s="670" t="s">
        <v>1551</v>
      </c>
      <c r="O229" s="617"/>
    </row>
    <row r="230" spans="5:15">
      <c r="E230" s="24" t="str">
        <f t="shared" si="4"/>
        <v>Date</v>
      </c>
      <c r="F230" s="142" t="s">
        <v>1161</v>
      </c>
      <c r="G230" s="143" t="s">
        <v>1162</v>
      </c>
      <c r="H230" s="141" t="s">
        <v>1163</v>
      </c>
      <c r="I230" s="144" t="s">
        <v>1161</v>
      </c>
      <c r="J230" s="141" t="s">
        <v>1164</v>
      </c>
      <c r="K230" s="693" t="s">
        <v>1164</v>
      </c>
      <c r="L230" s="694" t="s">
        <v>1714</v>
      </c>
      <c r="M230" s="144" t="s">
        <v>1163</v>
      </c>
      <c r="N230" s="670" t="s">
        <v>1583</v>
      </c>
      <c r="O230" s="617"/>
    </row>
    <row r="231" spans="5:15">
      <c r="E231" s="24" t="str">
        <f t="shared" si="4"/>
        <v>Color favorites</v>
      </c>
      <c r="F231" s="142" t="s">
        <v>1165</v>
      </c>
      <c r="G231" s="143" t="s">
        <v>1166</v>
      </c>
      <c r="H231" s="141" t="s">
        <v>1167</v>
      </c>
      <c r="I231" s="144" t="s">
        <v>1168</v>
      </c>
      <c r="J231" s="141" t="s">
        <v>1169</v>
      </c>
      <c r="K231" s="693" t="s">
        <v>1170</v>
      </c>
      <c r="L231" s="694" t="s">
        <v>1715</v>
      </c>
      <c r="M231" s="144" t="s">
        <v>1399</v>
      </c>
      <c r="N231" s="670" t="s">
        <v>1584</v>
      </c>
      <c r="O231" s="617"/>
    </row>
    <row r="232" spans="5:15" ht="30">
      <c r="E232" s="24" t="str">
        <f t="shared" si="4"/>
        <v>Enter the group code here</v>
      </c>
      <c r="F232" s="619" t="s">
        <v>1171</v>
      </c>
      <c r="G232" s="620" t="s">
        <v>1172</v>
      </c>
      <c r="H232" s="621" t="s">
        <v>1173</v>
      </c>
      <c r="I232" s="622" t="s">
        <v>1174</v>
      </c>
      <c r="J232" s="621" t="s">
        <v>1175</v>
      </c>
      <c r="K232" s="693" t="s">
        <v>1176</v>
      </c>
      <c r="L232" s="696" t="s">
        <v>1716</v>
      </c>
      <c r="M232" s="622" t="s">
        <v>1400</v>
      </c>
      <c r="N232" s="671" t="s">
        <v>1585</v>
      </c>
      <c r="O232" s="617"/>
    </row>
    <row r="233" spans="5:15" ht="15.75" thickBot="1">
      <c r="E233" s="24">
        <f t="shared" si="4"/>
        <v>0</v>
      </c>
      <c r="F233" s="145"/>
      <c r="G233" s="146"/>
      <c r="H233" s="147"/>
      <c r="I233" s="148"/>
      <c r="J233" s="147"/>
      <c r="K233" s="697"/>
      <c r="L233" s="698"/>
      <c r="M233" s="148"/>
      <c r="N233" s="664"/>
      <c r="O233" s="623"/>
    </row>
    <row r="234" spans="5:15" ht="15.75" thickTop="1"/>
    <row r="235" spans="5:15"/>
    <row r="236" spans="5:15"/>
    <row r="237" spans="5:15"/>
    <row r="238" spans="5:15"/>
    <row r="239" spans="5:15"/>
  </sheetData>
  <sheetProtection sheet="1" selectLockedCells="1"/>
  <mergeCells count="14">
    <mergeCell ref="O3:O4"/>
    <mergeCell ref="F1:J1"/>
    <mergeCell ref="F2:J2"/>
    <mergeCell ref="D3:D4"/>
    <mergeCell ref="J3:J4"/>
    <mergeCell ref="E3:E4"/>
    <mergeCell ref="F3:F4"/>
    <mergeCell ref="G3:G4"/>
    <mergeCell ref="H3:H4"/>
    <mergeCell ref="I3:I4"/>
    <mergeCell ref="K3:K4"/>
    <mergeCell ref="M3:M4"/>
    <mergeCell ref="N3:N4"/>
    <mergeCell ref="L3:L4"/>
  </mergeCells>
  <conditionalFormatting sqref="D3:D4">
    <cfRule type="expression" dxfId="12" priority="399">
      <formula>#REF!</formula>
    </cfRule>
  </conditionalFormatting>
  <conditionalFormatting sqref="F3:F4">
    <cfRule type="expression" dxfId="11" priority="15">
      <formula>$C$3</formula>
    </cfRule>
  </conditionalFormatting>
  <conditionalFormatting sqref="G3:G4">
    <cfRule type="expression" dxfId="10" priority="14">
      <formula>$C$11</formula>
    </cfRule>
  </conditionalFormatting>
  <conditionalFormatting sqref="H3:H4">
    <cfRule type="expression" dxfId="9" priority="400">
      <formula>$C$9</formula>
    </cfRule>
  </conditionalFormatting>
  <conditionalFormatting sqref="I3:I4">
    <cfRule type="expression" dxfId="8" priority="401">
      <formula>$C$7</formula>
    </cfRule>
  </conditionalFormatting>
  <conditionalFormatting sqref="J3:J4">
    <cfRule type="expression" dxfId="7" priority="402">
      <formula>$C$8</formula>
    </cfRule>
  </conditionalFormatting>
  <conditionalFormatting sqref="K3:K4">
    <cfRule type="expression" dxfId="6" priority="4">
      <formula>$C$6</formula>
    </cfRule>
  </conditionalFormatting>
  <conditionalFormatting sqref="L3:L4">
    <cfRule type="expression" dxfId="5" priority="1">
      <formula>$C$5</formula>
    </cfRule>
  </conditionalFormatting>
  <conditionalFormatting sqref="M3:M4">
    <cfRule type="expression" dxfId="4" priority="3">
      <formula>$C$10</formula>
    </cfRule>
  </conditionalFormatting>
  <conditionalFormatting sqref="N3:N4">
    <cfRule type="expression" dxfId="3" priority="2">
      <formula>$C$4</formula>
    </cfRule>
  </conditionalFormatting>
  <conditionalFormatting sqref="O3:O4">
    <cfRule type="expression" dxfId="2" priority="403">
      <formula>$C$12</formula>
    </cfRule>
  </conditionalFormatting>
  <dataValidations count="3">
    <dataValidation type="whole" allowBlank="1" showInputMessage="1" showErrorMessage="1" sqref="Q2" xr:uid="{00000000-0002-0000-0B00-000000000000}">
      <formula1>1</formula1>
      <formula2>5</formula2>
    </dataValidation>
    <dataValidation allowBlank="1" showErrorMessage="1" errorTitle="Language" error="Invalid language" promptTitle="Language" prompt="Please choose a language for the country names" sqref="P3" xr:uid="{00000000-0002-0000-0B00-000001000000}"/>
    <dataValidation type="list" allowBlank="1" showErrorMessage="1" errorTitle="Language" error="Invalid language" sqref="N1" xr:uid="{00000000-0002-0000-0B00-000002000000}">
      <formula1>$B$3:$B$12</formula1>
    </dataValidation>
  </dataValidations>
  <pageMargins left="0.7" right="0.7" top="0.78740157499999996" bottom="0.78740157499999996"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4"/>
  <dimension ref="A1:N80"/>
  <sheetViews>
    <sheetView showGridLines="0" showRowColHeaders="0" workbookViewId="0">
      <selection activeCell="H1" sqref="H1"/>
    </sheetView>
  </sheetViews>
  <sheetFormatPr defaultColWidth="0" defaultRowHeight="15" zeroHeight="1"/>
  <cols>
    <col min="1" max="1" width="28" customWidth="1"/>
    <col min="2" max="2" width="11.42578125" hidden="1" customWidth="1"/>
    <col min="3" max="3" width="11.42578125" customWidth="1"/>
    <col min="4" max="4" width="13.140625" customWidth="1"/>
    <col min="5" max="5" width="5.140625" hidden="1" customWidth="1"/>
    <col min="6" max="6" width="11.42578125" customWidth="1"/>
    <col min="7" max="7" width="20.42578125" customWidth="1"/>
    <col min="8" max="8" width="15.5703125" customWidth="1"/>
    <col min="9" max="9" width="17" customWidth="1"/>
    <col min="10" max="10" width="20.28515625" customWidth="1"/>
    <col min="11" max="11" width="25.85546875" hidden="1" customWidth="1"/>
    <col min="12" max="12" width="15.85546875" hidden="1" customWidth="1"/>
    <col min="13" max="13" width="16.5703125" hidden="1" customWidth="1"/>
    <col min="14" max="14" width="16.85546875" hidden="1" customWidth="1"/>
    <col min="15" max="16384" width="11.42578125" hidden="1"/>
  </cols>
  <sheetData>
    <row r="1" spans="1:14" ht="36.75" customHeight="1" thickBot="1">
      <c r="A1" s="867" t="str">
        <f>Language!$E$87</f>
        <v>Choose time zone</v>
      </c>
      <c r="B1" s="867"/>
      <c r="C1" s="867"/>
      <c r="D1" s="867"/>
      <c r="E1" s="867"/>
      <c r="F1" s="867"/>
      <c r="G1" s="319" t="str">
        <f>Language!$E$143</f>
        <v>Click here and
choose time zone:</v>
      </c>
      <c r="H1" s="59" t="s">
        <v>148</v>
      </c>
      <c r="I1" s="371" t="s">
        <v>1229</v>
      </c>
    </row>
    <row r="2" spans="1:14"/>
    <row r="3" spans="1:14">
      <c r="C3" s="36"/>
      <c r="D3" s="5"/>
    </row>
    <row r="4" spans="1:14" ht="15.75" thickBot="1">
      <c r="B4" s="153">
        <v>-12</v>
      </c>
      <c r="C4" s="184" t="s">
        <v>136</v>
      </c>
      <c r="D4" s="185" t="s">
        <v>111</v>
      </c>
      <c r="E4">
        <f>$B4/24</f>
        <v>-0.5</v>
      </c>
      <c r="F4" s="154"/>
      <c r="G4" s="881" t="str">
        <f>Language!$E$147</f>
        <v>For daylight saving time, the time zone must be adjusted accordingly (e.g. UTC+2 instead of UTC+1)</v>
      </c>
      <c r="H4" s="881"/>
      <c r="I4" s="881"/>
      <c r="J4" s="156"/>
    </row>
    <row r="5" spans="1:14" ht="15" customHeight="1">
      <c r="B5" s="153">
        <v>-11</v>
      </c>
      <c r="C5" s="184" t="s">
        <v>137</v>
      </c>
      <c r="D5" s="185"/>
      <c r="E5">
        <f t="shared" ref="E5:E39" si="0">$B5/24</f>
        <v>-0.45833333333333331</v>
      </c>
      <c r="G5" s="881"/>
      <c r="H5" s="881"/>
      <c r="I5" s="881"/>
      <c r="J5" s="87"/>
      <c r="K5" s="878" t="str">
        <f>Language!$E$144</f>
        <v>Time zone of
the host country:</v>
      </c>
      <c r="L5" s="879" t="s">
        <v>148</v>
      </c>
      <c r="M5" s="60"/>
      <c r="N5" s="60"/>
    </row>
    <row r="6" spans="1:14" ht="15.75" thickBot="1">
      <c r="B6" s="153">
        <v>-10</v>
      </c>
      <c r="C6" s="184" t="s">
        <v>138</v>
      </c>
      <c r="D6" s="185" t="s">
        <v>112</v>
      </c>
      <c r="E6">
        <f t="shared" si="0"/>
        <v>-0.41666666666666669</v>
      </c>
      <c r="G6" s="881"/>
      <c r="H6" s="881"/>
      <c r="I6" s="881"/>
      <c r="J6" s="87"/>
      <c r="K6" s="878"/>
      <c r="L6" s="880"/>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1" priority="36">
      <formula>$H$1=$C4</formula>
    </cfRule>
  </conditionalFormatting>
  <dataValidations count="2">
    <dataValidation type="list" allowBlank="1" showErrorMessage="1" sqref="H1" xr:uid="{00000000-0002-0000-0C00-000000000000}">
      <formula1>$C$4:$C$39</formula1>
    </dataValidation>
    <dataValidation type="list" allowBlank="1" showInputMessage="1" showErrorMessage="1" sqref="L5" xr:uid="{00000000-0002-0000-0C00-000001000000}">
      <formula1>$C$4:$C$39</formula1>
    </dataValidation>
  </dataValidations>
  <pageMargins left="0.7" right="0.7" top="0.78740157499999996" bottom="0.78740157499999996"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4"/>
  <dimension ref="A1:U52"/>
  <sheetViews>
    <sheetView showGridLines="0" showRowColHeaders="0" workbookViewId="0">
      <selection activeCell="V1" sqref="V1:XFD1048576"/>
    </sheetView>
  </sheetViews>
  <sheetFormatPr defaultColWidth="0" defaultRowHeight="15" zeroHeight="1"/>
  <cols>
    <col min="1" max="1" width="5.140625" customWidth="1"/>
    <col min="2" max="2" width="8" customWidth="1"/>
    <col min="3" max="7" width="11.42578125" customWidth="1"/>
    <col min="8" max="8" width="16.140625" customWidth="1"/>
    <col min="9" max="9" width="15.140625" customWidth="1"/>
    <col min="10" max="10" width="6" customWidth="1"/>
    <col min="11" max="19" width="11.42578125" customWidth="1"/>
    <col min="20" max="20" width="6.5703125" customWidth="1"/>
    <col min="21" max="21" width="11.42578125" customWidth="1"/>
    <col min="22" max="16384" width="11.42578125" hidden="1"/>
  </cols>
  <sheetData>
    <row r="1" spans="2:20" ht="15.75" thickBot="1"/>
    <row r="2" spans="2:20" ht="26.25">
      <c r="B2" s="127"/>
      <c r="C2" s="882" t="s">
        <v>67</v>
      </c>
      <c r="D2" s="882"/>
      <c r="E2" s="882"/>
      <c r="F2" s="882"/>
      <c r="G2" s="882"/>
      <c r="H2" s="882"/>
      <c r="I2" s="128"/>
      <c r="K2" s="127"/>
      <c r="L2" s="882" t="s">
        <v>320</v>
      </c>
      <c r="M2" s="882"/>
      <c r="N2" s="882"/>
      <c r="O2" s="882"/>
      <c r="P2" s="882"/>
      <c r="Q2" s="882"/>
      <c r="R2" s="134"/>
      <c r="S2" s="134"/>
      <c r="T2" s="128"/>
    </row>
    <row r="3" spans="2:20">
      <c r="B3" s="129"/>
      <c r="C3" s="699"/>
      <c r="D3" s="699"/>
      <c r="E3" s="699"/>
      <c r="F3" s="699"/>
      <c r="G3" s="699"/>
      <c r="H3" s="699"/>
      <c r="I3" s="130"/>
      <c r="K3" s="129"/>
      <c r="L3" s="699"/>
      <c r="M3" s="699"/>
      <c r="N3" s="699"/>
      <c r="O3" s="699"/>
      <c r="P3" s="699"/>
      <c r="Q3" s="699"/>
      <c r="R3" s="699"/>
      <c r="S3" s="699"/>
      <c r="T3" s="130"/>
    </row>
    <row r="4" spans="2:20">
      <c r="B4" s="129"/>
      <c r="C4" s="699"/>
      <c r="D4" s="699"/>
      <c r="E4" s="699"/>
      <c r="F4" s="699"/>
      <c r="G4" s="699"/>
      <c r="H4" s="699"/>
      <c r="I4" s="130"/>
      <c r="K4" s="129"/>
      <c r="L4" s="699"/>
      <c r="M4" s="699"/>
      <c r="N4" s="702"/>
      <c r="O4" s="702"/>
      <c r="P4" s="702"/>
      <c r="Q4" s="702"/>
      <c r="R4" s="702"/>
      <c r="S4" s="702"/>
      <c r="T4" s="130"/>
    </row>
    <row r="5" spans="2:20" ht="18.75">
      <c r="B5" s="129"/>
      <c r="C5" s="700" t="s">
        <v>307</v>
      </c>
      <c r="D5" s="699"/>
      <c r="E5" s="699"/>
      <c r="F5" s="699"/>
      <c r="G5" s="699"/>
      <c r="H5" s="699"/>
      <c r="I5" s="130"/>
      <c r="K5" s="129"/>
      <c r="L5" s="700" t="s">
        <v>321</v>
      </c>
      <c r="M5" s="699"/>
      <c r="N5" s="702"/>
      <c r="O5" s="702"/>
      <c r="P5" s="702"/>
      <c r="Q5" s="702"/>
      <c r="R5" s="702"/>
      <c r="S5" s="702"/>
      <c r="T5" s="130"/>
    </row>
    <row r="6" spans="2:20">
      <c r="B6" s="129"/>
      <c r="C6" s="699"/>
      <c r="D6" s="699"/>
      <c r="E6" s="699"/>
      <c r="F6" s="699"/>
      <c r="G6" s="699"/>
      <c r="H6" s="699"/>
      <c r="I6" s="130"/>
      <c r="K6" s="129"/>
      <c r="L6" s="699"/>
      <c r="M6" s="699"/>
      <c r="N6" s="702"/>
      <c r="O6" s="702"/>
      <c r="P6" s="702"/>
      <c r="Q6" s="702"/>
      <c r="R6" s="702"/>
      <c r="S6" s="702"/>
      <c r="T6" s="130"/>
    </row>
    <row r="7" spans="2:20">
      <c r="B7" s="129"/>
      <c r="C7" s="701" t="s">
        <v>32</v>
      </c>
      <c r="D7" s="699"/>
      <c r="E7" s="699"/>
      <c r="F7" s="699"/>
      <c r="G7" s="699"/>
      <c r="H7" s="699"/>
      <c r="I7" s="130"/>
      <c r="K7" s="129"/>
      <c r="L7" s="701" t="s">
        <v>32</v>
      </c>
      <c r="M7" s="699"/>
      <c r="N7" s="702"/>
      <c r="O7" s="702"/>
      <c r="P7" s="702"/>
      <c r="Q7" s="702"/>
      <c r="R7" s="702"/>
      <c r="S7" s="702"/>
      <c r="T7" s="130"/>
    </row>
    <row r="8" spans="2:20">
      <c r="B8" s="129"/>
      <c r="C8" s="699" t="s">
        <v>719</v>
      </c>
      <c r="D8" s="699"/>
      <c r="E8" s="699"/>
      <c r="F8" s="699"/>
      <c r="G8" s="699"/>
      <c r="H8" s="699"/>
      <c r="I8" s="130"/>
      <c r="K8" s="129"/>
      <c r="L8" s="699" t="s">
        <v>714</v>
      </c>
      <c r="M8" s="699"/>
      <c r="N8" s="702"/>
      <c r="O8" s="702"/>
      <c r="P8" s="702"/>
      <c r="Q8" s="702"/>
      <c r="R8" s="702"/>
      <c r="S8" s="702"/>
      <c r="T8" s="130"/>
    </row>
    <row r="9" spans="2:20">
      <c r="B9" s="129"/>
      <c r="C9" s="699"/>
      <c r="D9" s="699"/>
      <c r="E9" s="699"/>
      <c r="F9" s="699"/>
      <c r="G9" s="699"/>
      <c r="H9" s="699"/>
      <c r="I9" s="130"/>
      <c r="K9" s="129"/>
      <c r="L9" s="699"/>
      <c r="M9" s="699"/>
      <c r="N9" s="702"/>
      <c r="O9" s="702"/>
      <c r="P9" s="702"/>
      <c r="Q9" s="702"/>
      <c r="R9" s="702"/>
      <c r="S9" s="702"/>
      <c r="T9" s="130"/>
    </row>
    <row r="10" spans="2:20">
      <c r="B10" s="129"/>
      <c r="C10" s="701" t="s">
        <v>33</v>
      </c>
      <c r="D10" s="699"/>
      <c r="E10" s="699"/>
      <c r="F10" s="699"/>
      <c r="G10" s="699"/>
      <c r="H10" s="699"/>
      <c r="I10" s="130"/>
      <c r="K10" s="129"/>
      <c r="L10" s="701" t="s">
        <v>33</v>
      </c>
      <c r="M10" s="699"/>
      <c r="N10" s="702"/>
      <c r="O10" s="702"/>
      <c r="P10" s="702"/>
      <c r="Q10" s="702"/>
      <c r="R10" s="702"/>
      <c r="S10" s="702"/>
      <c r="T10" s="130"/>
    </row>
    <row r="11" spans="2:20">
      <c r="B11" s="129"/>
      <c r="C11" s="699" t="s">
        <v>720</v>
      </c>
      <c r="D11" s="699"/>
      <c r="E11" s="699"/>
      <c r="F11" s="699"/>
      <c r="G11" s="699"/>
      <c r="H11" s="699"/>
      <c r="I11" s="130"/>
      <c r="K11" s="129"/>
      <c r="L11" s="699" t="s">
        <v>715</v>
      </c>
      <c r="M11" s="699"/>
      <c r="N11" s="702"/>
      <c r="O11" s="702"/>
      <c r="P11" s="702"/>
      <c r="Q11" s="702"/>
      <c r="R11" s="702"/>
      <c r="S11" s="702"/>
      <c r="T11" s="130"/>
    </row>
    <row r="12" spans="2:20">
      <c r="B12" s="129"/>
      <c r="C12" s="699"/>
      <c r="D12" s="699"/>
      <c r="E12" s="699"/>
      <c r="F12" s="699"/>
      <c r="G12" s="699"/>
      <c r="H12" s="699"/>
      <c r="I12" s="130"/>
      <c r="K12" s="129"/>
      <c r="L12" s="699"/>
      <c r="M12" s="699"/>
      <c r="N12" s="702"/>
      <c r="O12" s="702"/>
      <c r="P12" s="702"/>
      <c r="Q12" s="702"/>
      <c r="R12" s="702"/>
      <c r="S12" s="702"/>
      <c r="T12" s="130"/>
    </row>
    <row r="13" spans="2:20">
      <c r="B13" s="129"/>
      <c r="C13" s="701" t="s">
        <v>34</v>
      </c>
      <c r="D13" s="699"/>
      <c r="E13" s="699"/>
      <c r="F13" s="699"/>
      <c r="G13" s="699"/>
      <c r="H13" s="699"/>
      <c r="I13" s="130"/>
      <c r="K13" s="129"/>
      <c r="L13" s="701" t="s">
        <v>34</v>
      </c>
      <c r="M13" s="699"/>
      <c r="N13" s="702"/>
      <c r="O13" s="702"/>
      <c r="P13" s="702"/>
      <c r="Q13" s="702"/>
      <c r="R13" s="702"/>
      <c r="S13" s="702"/>
      <c r="T13" s="130"/>
    </row>
    <row r="14" spans="2:20">
      <c r="B14" s="129"/>
      <c r="C14" s="699" t="s">
        <v>634</v>
      </c>
      <c r="D14" s="699"/>
      <c r="E14" s="699"/>
      <c r="F14" s="699"/>
      <c r="G14" s="699"/>
      <c r="H14" s="699"/>
      <c r="I14" s="130"/>
      <c r="K14" s="129"/>
      <c r="L14" s="699" t="s">
        <v>633</v>
      </c>
      <c r="M14" s="699"/>
      <c r="N14" s="702"/>
      <c r="O14" s="702"/>
      <c r="P14" s="702"/>
      <c r="Q14" s="702"/>
      <c r="R14" s="702"/>
      <c r="S14" s="702"/>
      <c r="T14" s="130"/>
    </row>
    <row r="15" spans="2:20">
      <c r="B15" s="129"/>
      <c r="C15" s="699" t="s">
        <v>1094</v>
      </c>
      <c r="D15" s="699"/>
      <c r="E15" s="699"/>
      <c r="F15" s="699"/>
      <c r="G15" s="699"/>
      <c r="H15" s="699"/>
      <c r="I15" s="130"/>
      <c r="K15" s="129"/>
      <c r="L15" s="699" t="s">
        <v>716</v>
      </c>
      <c r="M15" s="699"/>
      <c r="N15" s="702"/>
      <c r="O15" s="702"/>
      <c r="P15" s="702"/>
      <c r="Q15" s="702"/>
      <c r="R15" s="702"/>
      <c r="S15" s="702"/>
      <c r="T15" s="130"/>
    </row>
    <row r="16" spans="2:20">
      <c r="B16" s="129"/>
      <c r="C16" s="699"/>
      <c r="D16" s="699"/>
      <c r="E16" s="699"/>
      <c r="F16" s="699"/>
      <c r="G16" s="699"/>
      <c r="H16" s="699"/>
      <c r="I16" s="130"/>
      <c r="K16" s="129"/>
      <c r="L16" s="699"/>
      <c r="M16" s="699"/>
      <c r="N16" s="702"/>
      <c r="O16" s="702"/>
      <c r="P16" s="702"/>
      <c r="Q16" s="702"/>
      <c r="R16" s="702"/>
      <c r="S16" s="702"/>
      <c r="T16" s="130"/>
    </row>
    <row r="17" spans="2:20">
      <c r="B17" s="129"/>
      <c r="C17" s="701" t="s">
        <v>35</v>
      </c>
      <c r="D17" s="699"/>
      <c r="E17" s="699"/>
      <c r="F17" s="699"/>
      <c r="G17" s="699"/>
      <c r="H17" s="699"/>
      <c r="I17" s="130"/>
      <c r="K17" s="129"/>
      <c r="L17" s="701" t="s">
        <v>35</v>
      </c>
      <c r="M17" s="699"/>
      <c r="N17" s="702"/>
      <c r="O17" s="702"/>
      <c r="P17" s="702"/>
      <c r="Q17" s="702"/>
      <c r="R17" s="702"/>
      <c r="S17" s="702"/>
      <c r="T17" s="130"/>
    </row>
    <row r="18" spans="2:20">
      <c r="B18" s="129"/>
      <c r="C18" s="699" t="s">
        <v>721</v>
      </c>
      <c r="D18" s="699"/>
      <c r="E18" s="699"/>
      <c r="F18" s="699"/>
      <c r="G18" s="699"/>
      <c r="H18" s="699"/>
      <c r="I18" s="130"/>
      <c r="K18" s="129"/>
      <c r="L18" s="699" t="s">
        <v>717</v>
      </c>
      <c r="M18" s="699"/>
      <c r="N18" s="702"/>
      <c r="O18" s="702"/>
      <c r="P18" s="702"/>
      <c r="Q18" s="702"/>
      <c r="R18" s="702"/>
      <c r="S18" s="702"/>
      <c r="T18" s="130"/>
    </row>
    <row r="19" spans="2:20">
      <c r="B19" s="129"/>
      <c r="C19" s="699" t="s">
        <v>632</v>
      </c>
      <c r="D19" s="699"/>
      <c r="E19" s="699"/>
      <c r="F19" s="699"/>
      <c r="G19" s="699"/>
      <c r="H19" s="699"/>
      <c r="I19" s="130"/>
      <c r="K19" s="129"/>
      <c r="L19" s="699" t="s">
        <v>631</v>
      </c>
      <c r="M19" s="699"/>
      <c r="N19" s="702"/>
      <c r="O19" s="702"/>
      <c r="P19" s="702"/>
      <c r="Q19" s="702"/>
      <c r="R19" s="702"/>
      <c r="S19" s="702"/>
      <c r="T19" s="130"/>
    </row>
    <row r="20" spans="2:20">
      <c r="B20" s="129"/>
      <c r="C20" s="699"/>
      <c r="D20" s="699"/>
      <c r="E20" s="699"/>
      <c r="F20" s="699"/>
      <c r="G20" s="699"/>
      <c r="H20" s="699"/>
      <c r="I20" s="130"/>
      <c r="K20" s="129"/>
      <c r="L20" s="699"/>
      <c r="M20" s="699"/>
      <c r="N20" s="702"/>
      <c r="O20" s="702"/>
      <c r="P20" s="702"/>
      <c r="Q20" s="702"/>
      <c r="R20" s="702"/>
      <c r="S20" s="702"/>
      <c r="T20" s="130"/>
    </row>
    <row r="21" spans="2:20">
      <c r="B21" s="129"/>
      <c r="C21" s="699"/>
      <c r="D21" s="699"/>
      <c r="E21" s="699"/>
      <c r="F21" s="699"/>
      <c r="G21" s="699"/>
      <c r="H21" s="699"/>
      <c r="I21" s="130"/>
      <c r="K21" s="129"/>
      <c r="L21" s="699"/>
      <c r="M21" s="699"/>
      <c r="N21" s="702"/>
      <c r="O21" s="702"/>
      <c r="P21" s="702"/>
      <c r="Q21" s="702"/>
      <c r="R21" s="702"/>
      <c r="S21" s="702"/>
      <c r="T21" s="130"/>
    </row>
    <row r="22" spans="2:20" ht="18.75">
      <c r="B22" s="129"/>
      <c r="C22" s="700" t="s">
        <v>308</v>
      </c>
      <c r="D22" s="699"/>
      <c r="E22" s="699"/>
      <c r="F22" s="699"/>
      <c r="G22" s="699"/>
      <c r="H22" s="699"/>
      <c r="I22" s="130"/>
      <c r="K22" s="129"/>
      <c r="L22" s="700" t="s">
        <v>322</v>
      </c>
      <c r="M22" s="699"/>
      <c r="N22" s="702"/>
      <c r="O22" s="702"/>
      <c r="P22" s="702"/>
      <c r="Q22" s="702"/>
      <c r="R22" s="702"/>
      <c r="S22" s="702"/>
      <c r="T22" s="130"/>
    </row>
    <row r="23" spans="2:20">
      <c r="B23" s="129"/>
      <c r="C23" s="699"/>
      <c r="D23" s="699"/>
      <c r="E23" s="699"/>
      <c r="F23" s="699"/>
      <c r="G23" s="699"/>
      <c r="H23" s="699"/>
      <c r="I23" s="130"/>
      <c r="K23" s="129"/>
      <c r="L23" s="699"/>
      <c r="M23" s="699"/>
      <c r="N23" s="702"/>
      <c r="O23" s="702"/>
      <c r="P23" s="702"/>
      <c r="Q23" s="702"/>
      <c r="R23" s="702"/>
      <c r="S23" s="702"/>
      <c r="T23" s="130"/>
    </row>
    <row r="24" spans="2:20">
      <c r="B24" s="129"/>
      <c r="C24" s="699" t="s">
        <v>324</v>
      </c>
      <c r="D24" s="699"/>
      <c r="E24" s="699"/>
      <c r="F24" s="699"/>
      <c r="G24" s="699"/>
      <c r="H24" s="699"/>
      <c r="I24" s="130"/>
      <c r="K24" s="129"/>
      <c r="L24" s="699" t="s">
        <v>323</v>
      </c>
      <c r="M24" s="699"/>
      <c r="N24" s="699"/>
      <c r="O24" s="699"/>
      <c r="P24" s="699"/>
      <c r="Q24" s="699"/>
      <c r="R24" s="699"/>
      <c r="S24" s="699"/>
      <c r="T24" s="130"/>
    </row>
    <row r="25" spans="2:20">
      <c r="B25" s="129"/>
      <c r="C25" s="699" t="s">
        <v>635</v>
      </c>
      <c r="D25" s="699"/>
      <c r="E25" s="699"/>
      <c r="F25" s="699"/>
      <c r="G25" s="699"/>
      <c r="H25" s="699"/>
      <c r="I25" s="130"/>
      <c r="K25" s="129"/>
      <c r="L25" s="699" t="s">
        <v>325</v>
      </c>
      <c r="M25" s="699"/>
      <c r="N25" s="699"/>
      <c r="O25" s="699"/>
      <c r="P25" s="699"/>
      <c r="Q25" s="699"/>
      <c r="R25" s="699"/>
      <c r="S25" s="699"/>
      <c r="T25" s="130"/>
    </row>
    <row r="26" spans="2:20">
      <c r="B26" s="129"/>
      <c r="C26" s="699"/>
      <c r="D26" s="699"/>
      <c r="E26" s="699"/>
      <c r="F26" s="699"/>
      <c r="G26" s="699"/>
      <c r="H26" s="699"/>
      <c r="I26" s="130"/>
      <c r="K26" s="129"/>
      <c r="L26" s="699"/>
      <c r="M26" s="699"/>
      <c r="N26" s="699"/>
      <c r="O26" s="699"/>
      <c r="P26" s="699"/>
      <c r="Q26" s="699"/>
      <c r="R26" s="699"/>
      <c r="S26" s="699"/>
      <c r="T26" s="130"/>
    </row>
    <row r="27" spans="2:20">
      <c r="B27" s="129"/>
      <c r="C27" s="699"/>
      <c r="D27" s="699"/>
      <c r="E27" s="699"/>
      <c r="F27" s="699"/>
      <c r="G27" s="699"/>
      <c r="H27" s="699"/>
      <c r="I27" s="130"/>
      <c r="K27" s="129"/>
      <c r="L27" s="699"/>
      <c r="M27" s="699"/>
      <c r="N27" s="699"/>
      <c r="O27" s="699"/>
      <c r="P27" s="699"/>
      <c r="Q27" s="699"/>
      <c r="R27" s="699"/>
      <c r="S27" s="699"/>
      <c r="T27" s="130"/>
    </row>
    <row r="28" spans="2:20" ht="18.75">
      <c r="B28" s="129"/>
      <c r="C28" s="700" t="s">
        <v>712</v>
      </c>
      <c r="D28" s="699"/>
      <c r="E28" s="699"/>
      <c r="F28" s="699"/>
      <c r="G28" s="699"/>
      <c r="H28" s="699"/>
      <c r="I28" s="130"/>
      <c r="K28" s="129"/>
      <c r="L28" s="700" t="s">
        <v>711</v>
      </c>
      <c r="M28" s="699"/>
      <c r="N28" s="699"/>
      <c r="O28" s="699"/>
      <c r="P28" s="699"/>
      <c r="Q28" s="699"/>
      <c r="R28" s="699"/>
      <c r="S28" s="699"/>
      <c r="T28" s="130"/>
    </row>
    <row r="29" spans="2:20">
      <c r="B29" s="129"/>
      <c r="C29" s="699"/>
      <c r="D29" s="699"/>
      <c r="E29" s="699"/>
      <c r="F29" s="699"/>
      <c r="G29" s="699"/>
      <c r="H29" s="699"/>
      <c r="I29" s="130"/>
      <c r="K29" s="129"/>
      <c r="L29" s="699"/>
      <c r="M29" s="699"/>
      <c r="N29" s="699"/>
      <c r="O29" s="699"/>
      <c r="P29" s="699"/>
      <c r="Q29" s="699"/>
      <c r="R29" s="699"/>
      <c r="S29" s="699"/>
      <c r="T29" s="130"/>
    </row>
    <row r="30" spans="2:20">
      <c r="B30" s="129"/>
      <c r="C30" s="699" t="s">
        <v>722</v>
      </c>
      <c r="D30" s="699"/>
      <c r="E30" s="699"/>
      <c r="F30" s="699"/>
      <c r="G30" s="699"/>
      <c r="H30" s="699"/>
      <c r="I30" s="130"/>
      <c r="K30" s="129"/>
      <c r="L30" s="699" t="s">
        <v>718</v>
      </c>
      <c r="M30" s="699"/>
      <c r="N30" s="699"/>
      <c r="O30" s="699"/>
      <c r="P30" s="699"/>
      <c r="Q30" s="699"/>
      <c r="R30" s="699"/>
      <c r="S30" s="699"/>
      <c r="T30" s="130"/>
    </row>
    <row r="31" spans="2:20">
      <c r="B31" s="129"/>
      <c r="C31" s="699" t="s">
        <v>723</v>
      </c>
      <c r="D31" s="699"/>
      <c r="E31" s="699"/>
      <c r="F31" s="699"/>
      <c r="G31" s="699"/>
      <c r="H31" s="699"/>
      <c r="I31" s="130"/>
      <c r="K31" s="129"/>
      <c r="L31" s="699" t="s">
        <v>713</v>
      </c>
      <c r="M31" s="699"/>
      <c r="N31" s="699"/>
      <c r="O31" s="699"/>
      <c r="P31" s="699"/>
      <c r="Q31" s="699"/>
      <c r="R31" s="699"/>
      <c r="S31" s="699"/>
      <c r="T31" s="130"/>
    </row>
    <row r="32" spans="2:20">
      <c r="B32" s="129"/>
      <c r="C32" s="699"/>
      <c r="D32" s="699"/>
      <c r="E32" s="702"/>
      <c r="F32" s="702"/>
      <c r="G32" s="702"/>
      <c r="H32" s="702"/>
      <c r="I32" s="395"/>
      <c r="J32" s="121"/>
      <c r="K32" s="129"/>
      <c r="L32" s="699"/>
      <c r="M32" s="699"/>
      <c r="N32" s="702"/>
      <c r="O32" s="702"/>
      <c r="P32" s="702"/>
      <c r="Q32" s="702"/>
      <c r="R32" s="702"/>
      <c r="S32" s="702"/>
      <c r="T32" s="130"/>
    </row>
    <row r="33" spans="2:20">
      <c r="B33" s="129"/>
      <c r="C33" s="701"/>
      <c r="D33" s="699"/>
      <c r="E33" s="702"/>
      <c r="F33" s="702"/>
      <c r="G33" s="702"/>
      <c r="H33" s="702"/>
      <c r="I33" s="395"/>
      <c r="J33" s="121"/>
      <c r="K33" s="129"/>
      <c r="L33" s="701"/>
      <c r="M33" s="699"/>
      <c r="N33" s="702"/>
      <c r="O33" s="702"/>
      <c r="P33" s="702"/>
      <c r="Q33" s="702"/>
      <c r="R33" s="702"/>
      <c r="S33" s="702"/>
      <c r="T33" s="130"/>
    </row>
    <row r="34" spans="2:20" ht="18.75">
      <c r="B34" s="129"/>
      <c r="C34" s="700" t="s">
        <v>957</v>
      </c>
      <c r="D34" s="699"/>
      <c r="E34" s="699"/>
      <c r="F34" s="699"/>
      <c r="G34" s="699"/>
      <c r="H34" s="699"/>
      <c r="I34" s="130"/>
      <c r="K34" s="129"/>
      <c r="L34" s="700" t="s">
        <v>953</v>
      </c>
      <c r="M34" s="699"/>
      <c r="N34" s="699"/>
      <c r="O34" s="699"/>
      <c r="P34" s="699"/>
      <c r="Q34" s="699"/>
      <c r="R34" s="699"/>
      <c r="S34" s="699"/>
      <c r="T34" s="130"/>
    </row>
    <row r="35" spans="2:20">
      <c r="B35" s="129"/>
      <c r="C35" s="699"/>
      <c r="D35" s="699"/>
      <c r="E35" s="699"/>
      <c r="F35" s="699"/>
      <c r="G35" s="699"/>
      <c r="H35" s="699"/>
      <c r="I35" s="130"/>
      <c r="K35" s="129"/>
      <c r="L35" s="699"/>
      <c r="M35" s="699"/>
      <c r="N35" s="699"/>
      <c r="O35" s="699"/>
      <c r="P35" s="699"/>
      <c r="Q35" s="699"/>
      <c r="R35" s="699"/>
      <c r="S35" s="699"/>
      <c r="T35" s="130"/>
    </row>
    <row r="36" spans="2:20">
      <c r="B36" s="129"/>
      <c r="C36" s="699" t="s">
        <v>958</v>
      </c>
      <c r="D36" s="699"/>
      <c r="E36" s="699"/>
      <c r="F36" s="699"/>
      <c r="G36" s="699"/>
      <c r="H36" s="699"/>
      <c r="I36" s="130"/>
      <c r="K36" s="129"/>
      <c r="L36" s="699" t="s">
        <v>954</v>
      </c>
      <c r="M36" s="699"/>
      <c r="N36" s="699"/>
      <c r="O36" s="699"/>
      <c r="P36" s="699"/>
      <c r="Q36" s="699"/>
      <c r="R36" s="699"/>
      <c r="S36" s="699"/>
      <c r="T36" s="130"/>
    </row>
    <row r="37" spans="2:20">
      <c r="B37" s="129"/>
      <c r="C37" s="699" t="s">
        <v>956</v>
      </c>
      <c r="D37" s="699"/>
      <c r="E37" s="699"/>
      <c r="F37" s="699"/>
      <c r="G37" s="699"/>
      <c r="H37" s="699"/>
      <c r="I37" s="130"/>
      <c r="K37" s="129"/>
      <c r="L37" s="699" t="s">
        <v>955</v>
      </c>
      <c r="M37" s="699"/>
      <c r="N37" s="699"/>
      <c r="O37" s="699"/>
      <c r="P37" s="699"/>
      <c r="Q37" s="699"/>
      <c r="R37" s="699"/>
      <c r="S37" s="699"/>
      <c r="T37" s="130"/>
    </row>
    <row r="38" spans="2:20">
      <c r="B38" s="129"/>
      <c r="C38" s="699" t="s">
        <v>1729</v>
      </c>
      <c r="D38" s="699"/>
      <c r="E38" s="702"/>
      <c r="F38" s="702"/>
      <c r="G38" s="702"/>
      <c r="H38" s="702"/>
      <c r="I38" s="395"/>
      <c r="J38" s="121"/>
      <c r="K38" s="129"/>
      <c r="L38" s="699" t="s">
        <v>1727</v>
      </c>
      <c r="M38" s="699"/>
      <c r="N38" s="702"/>
      <c r="O38" s="702"/>
      <c r="P38" s="702"/>
      <c r="Q38" s="702"/>
      <c r="R38" s="702"/>
      <c r="S38" s="702"/>
      <c r="T38" s="130"/>
    </row>
    <row r="39" spans="2:20">
      <c r="B39" s="129"/>
      <c r="C39" s="699" t="s">
        <v>1730</v>
      </c>
      <c r="D39" s="699"/>
      <c r="E39" s="702"/>
      <c r="F39" s="702"/>
      <c r="G39" s="702"/>
      <c r="H39" s="702"/>
      <c r="I39" s="395"/>
      <c r="J39" s="121"/>
      <c r="K39" s="129"/>
      <c r="L39" s="699" t="s">
        <v>1728</v>
      </c>
      <c r="M39" s="699"/>
      <c r="N39" s="702"/>
      <c r="O39" s="702"/>
      <c r="P39" s="702"/>
      <c r="Q39" s="702"/>
      <c r="R39" s="702"/>
      <c r="S39" s="702"/>
      <c r="T39" s="130"/>
    </row>
    <row r="40" spans="2:20" ht="15.75"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7"/>
  <dimension ref="A1:T21"/>
  <sheetViews>
    <sheetView workbookViewId="0"/>
  </sheetViews>
  <sheetFormatPr defaultColWidth="10.85546875" defaultRowHeight="15"/>
  <cols>
    <col min="1" max="1" width="7.85546875" customWidth="1"/>
    <col min="2" max="2" width="4.42578125" style="25" customWidth="1"/>
    <col min="3" max="3" width="14" customWidth="1"/>
    <col min="4" max="4" width="7.85546875" customWidth="1"/>
    <col min="5" max="5" width="7.7109375" customWidth="1"/>
    <col min="6" max="6" width="5" customWidth="1"/>
    <col min="7" max="8" width="5.42578125" customWidth="1"/>
    <col min="9" max="9" width="17.5703125" customWidth="1"/>
    <col min="11" max="11" width="7.85546875" customWidth="1"/>
    <col min="12" max="13" width="11.42578125" customWidth="1"/>
    <col min="14" max="14" width="4.28515625" customWidth="1"/>
    <col min="15" max="15" width="4.5703125" customWidth="1"/>
    <col min="16" max="16" width="0.85546875" customWidth="1"/>
    <col min="17" max="17" width="3.5703125" customWidth="1"/>
  </cols>
  <sheetData>
    <row r="1" spans="1:20" ht="23.25">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Scotland</v>
      </c>
      <c r="D4" s="25">
        <f ca="1">GrpA!Q$13</f>
        <v>3</v>
      </c>
      <c r="E4" s="25">
        <f ca="1">GrpA!R$13</f>
        <v>-2</v>
      </c>
      <c r="F4" s="25">
        <f ca="1">GrpA!S$13</f>
        <v>2</v>
      </c>
      <c r="G4" s="25">
        <f ca="1">GrpA!T$13</f>
        <v>4</v>
      </c>
      <c r="H4" s="25">
        <f ca="1">GrpA!U$13</f>
        <v>1</v>
      </c>
      <c r="I4" s="216">
        <f t="shared" ref="I4:I9" ca="1" si="0">$D4*FactorPts+$E4*FactorGD+$F4*FactorFor+$H4*FactorWins+$L4*FactorFairPlay+$M4*FactorRank</f>
        <v>29998020.001086999</v>
      </c>
      <c r="J4" s="25" t="s">
        <v>30</v>
      </c>
      <c r="K4" s="25"/>
      <c r="L4" s="25">
        <f t="shared" ref="L4:L9" ca="1" si="1">SUMIFS(FairPlayPoints1,FairPlayTeams1,$C4)+SUMIFS(FairPlayPoints2,FairPlayTeams2,$C4)</f>
        <v>0</v>
      </c>
      <c r="M4" s="25">
        <f ca="1">100-INDEX(Language!$D$5:$D$62,MATCH($C4,Language!$E$5:$E$62,0),1)</f>
        <v>87</v>
      </c>
    </row>
    <row r="5" spans="1:20">
      <c r="A5" s="25"/>
      <c r="B5" s="25" t="s">
        <v>33</v>
      </c>
      <c r="C5" t="str">
        <f ca="1">GrpB!P$13</f>
        <v>Italy</v>
      </c>
      <c r="D5" s="25">
        <f ca="1">GrpB!Q$13</f>
        <v>3</v>
      </c>
      <c r="E5" s="25">
        <f ca="1">GrpB!R$13</f>
        <v>1</v>
      </c>
      <c r="F5" s="25">
        <f ca="1">GrpB!S$13</f>
        <v>6</v>
      </c>
      <c r="G5" s="25">
        <f ca="1">GrpB!T$13</f>
        <v>5</v>
      </c>
      <c r="H5" s="25">
        <f ca="1">GrpB!U$13</f>
        <v>1</v>
      </c>
      <c r="I5" s="216">
        <f t="shared" ca="1" si="0"/>
        <v>30001060.001081999</v>
      </c>
      <c r="J5" s="25" t="s">
        <v>26</v>
      </c>
      <c r="K5" s="25"/>
      <c r="L5" s="25">
        <f t="shared" ca="1" si="1"/>
        <v>0</v>
      </c>
      <c r="M5" s="25">
        <f ca="1">100-INDEX(Language!$D$5:$D$62,MATCH($C5,Language!$E$5:$E$62,0),1)</f>
        <v>82</v>
      </c>
    </row>
    <row r="6" spans="1:20">
      <c r="A6" s="25"/>
      <c r="B6" s="25" t="s">
        <v>34</v>
      </c>
      <c r="C6" t="str">
        <f ca="1">GrpC!P$13</f>
        <v>Serbia</v>
      </c>
      <c r="D6" s="25">
        <f ca="1">GrpC!Q$13</f>
        <v>2</v>
      </c>
      <c r="E6" s="25">
        <f ca="1">GrpC!R$13</f>
        <v>-1</v>
      </c>
      <c r="F6" s="25">
        <f ca="1">GrpC!S$13</f>
        <v>3</v>
      </c>
      <c r="G6" s="25">
        <f ca="1">GrpC!T$13</f>
        <v>4</v>
      </c>
      <c r="H6" s="25">
        <f ca="1">GrpC!U$13</f>
        <v>0</v>
      </c>
      <c r="I6" s="216">
        <f t="shared" ca="1" si="0"/>
        <v>19999030.000080999</v>
      </c>
      <c r="J6" s="25" t="s">
        <v>27</v>
      </c>
      <c r="K6" s="25"/>
      <c r="L6" s="25">
        <f t="shared" ca="1" si="1"/>
        <v>0</v>
      </c>
      <c r="M6" s="25">
        <f ca="1">100-INDEX(Language!$D$5:$D$62,MATCH($C6,Language!$E$5:$E$62,0),1)</f>
        <v>81</v>
      </c>
    </row>
    <row r="7" spans="1:20">
      <c r="A7" s="25"/>
      <c r="B7" s="25" t="s">
        <v>35</v>
      </c>
      <c r="C7" t="str">
        <f ca="1">GrpD!P$13</f>
        <v>Austria</v>
      </c>
      <c r="D7" s="25">
        <f ca="1">GrpD!Q$13</f>
        <v>3</v>
      </c>
      <c r="E7" s="25">
        <f ca="1">GrpD!R$13</f>
        <v>-3</v>
      </c>
      <c r="F7" s="25">
        <f ca="1">GrpD!S$13</f>
        <v>3</v>
      </c>
      <c r="G7" s="25">
        <f ca="1">GrpD!T$13</f>
        <v>6</v>
      </c>
      <c r="H7" s="25">
        <f ca="1">GrpD!U$13</f>
        <v>1</v>
      </c>
      <c r="I7" s="216">
        <f t="shared" ca="1" si="0"/>
        <v>29997030.001088999</v>
      </c>
      <c r="J7" s="25" t="s">
        <v>31</v>
      </c>
      <c r="K7" s="25"/>
      <c r="L7" s="25">
        <f t="shared" ca="1" si="1"/>
        <v>0</v>
      </c>
      <c r="M7" s="25">
        <f ca="1">100-INDEX(Language!$D$5:$D$62,MATCH($C7,Language!$E$5:$E$62,0),1)</f>
        <v>89</v>
      </c>
    </row>
    <row r="8" spans="1:20">
      <c r="A8" s="25"/>
      <c r="B8" s="25" t="s">
        <v>504</v>
      </c>
      <c r="C8" t="str">
        <f ca="1">GrpE!P$13</f>
        <v>Romania</v>
      </c>
      <c r="D8" s="25">
        <f ca="1">GrpE!Q$13</f>
        <v>3</v>
      </c>
      <c r="E8" s="25">
        <f ca="1">GrpE!R$13</f>
        <v>-2</v>
      </c>
      <c r="F8" s="25">
        <f ca="1">GrpE!S$13</f>
        <v>1</v>
      </c>
      <c r="G8" s="25">
        <f ca="1">GrpE!T$13</f>
        <v>3</v>
      </c>
      <c r="H8" s="25">
        <f ca="1">GrpE!U$13</f>
        <v>1</v>
      </c>
      <c r="I8" s="216">
        <f t="shared" ca="1" si="0"/>
        <v>29998010.001091998</v>
      </c>
      <c r="J8" s="25" t="s">
        <v>28</v>
      </c>
      <c r="K8" s="25"/>
      <c r="L8" s="25">
        <f t="shared" ca="1" si="1"/>
        <v>0</v>
      </c>
      <c r="M8" s="25">
        <f ca="1">100-INDEX(Language!$D$5:$D$62,MATCH($C8,Language!$E$5:$E$62,0),1)</f>
        <v>92</v>
      </c>
    </row>
    <row r="9" spans="1:20">
      <c r="A9" s="25"/>
      <c r="B9" s="25" t="s">
        <v>505</v>
      </c>
      <c r="C9" t="str">
        <f ca="1">GrpF!P$13</f>
        <v>Türkiye</v>
      </c>
      <c r="D9" s="25">
        <f ca="1">GrpF!Q$13</f>
        <v>2</v>
      </c>
      <c r="E9" s="25">
        <f ca="1">GrpF!R$13</f>
        <v>-2</v>
      </c>
      <c r="F9" s="25">
        <f ca="1">GrpF!S$13</f>
        <v>1</v>
      </c>
      <c r="G9" s="25">
        <f ca="1">GrpF!T$13</f>
        <v>3</v>
      </c>
      <c r="H9" s="25">
        <f ca="1">GrpF!U$13</f>
        <v>0</v>
      </c>
      <c r="I9" s="216">
        <f t="shared" ca="1" si="0"/>
        <v>19998010.000092998</v>
      </c>
      <c r="J9" s="25" t="s">
        <v>29</v>
      </c>
      <c r="K9" s="25"/>
      <c r="L9" s="25">
        <f t="shared" ca="1" si="1"/>
        <v>0</v>
      </c>
      <c r="M9" s="25">
        <f ca="1">100-INDEX(Language!$D$5:$D$62,MATCH($C9,Language!$E$5:$E$62,0),1)</f>
        <v>93</v>
      </c>
    </row>
    <row r="10" spans="1:20" ht="15.75" thickBot="1">
      <c r="D10" s="72" t="s">
        <v>616</v>
      </c>
      <c r="E10" s="72" t="s">
        <v>191</v>
      </c>
      <c r="F10" s="218" t="s">
        <v>617</v>
      </c>
      <c r="G10" s="218" t="s">
        <v>618</v>
      </c>
      <c r="H10" s="72" t="s">
        <v>691</v>
      </c>
      <c r="I10" s="218" t="s">
        <v>193</v>
      </c>
      <c r="J10" s="72" t="s">
        <v>554</v>
      </c>
      <c r="K10" s="25"/>
    </row>
    <row r="11" spans="1:20" ht="15.75" thickTop="1">
      <c r="B11" s="267" t="s">
        <v>32</v>
      </c>
      <c r="C11" s="268" t="str">
        <f t="shared" ref="C11:H11" ca="1" si="2">INDEX(C$4:C$9,MATCH($I11,$I$4:$I$9,0))</f>
        <v>Italy</v>
      </c>
      <c r="D11" s="288">
        <f t="shared" ca="1" si="2"/>
        <v>3</v>
      </c>
      <c r="E11" s="269">
        <f t="shared" ca="1" si="2"/>
        <v>1</v>
      </c>
      <c r="F11" s="282">
        <f t="shared" ca="1" si="2"/>
        <v>6</v>
      </c>
      <c r="G11" s="283">
        <f t="shared" ca="1" si="2"/>
        <v>5</v>
      </c>
      <c r="H11" s="283">
        <f t="shared" ca="1" si="2"/>
        <v>1</v>
      </c>
      <c r="I11" s="270">
        <f ca="1">LARGE($I$4:$I$9,ROW($I4)-3)</f>
        <v>30001060.001081999</v>
      </c>
      <c r="J11" s="292" t="str">
        <f ca="1">INDEX(J$4:J$9,MATCH($I11,$I$4:$I$9,0))</f>
        <v>B</v>
      </c>
      <c r="K11" s="291"/>
      <c r="L11" s="269">
        <f t="array" aca="1" ref="L11" ca="1">SUM(IF($J$11:$J$14 &lt; $J11,1))</f>
        <v>1</v>
      </c>
      <c r="M11" s="269" t="str">
        <f ca="1">INDEX($J$11:$J$14,MATCH(ROW()-11,$L$11:$L$14,0))</f>
        <v>A</v>
      </c>
      <c r="N11" s="288">
        <f ca="1">D11</f>
        <v>3</v>
      </c>
      <c r="O11" s="279">
        <f ca="1">F11</f>
        <v>6</v>
      </c>
      <c r="P11" s="261" t="s">
        <v>506</v>
      </c>
      <c r="Q11" s="262">
        <f ca="1">G11</f>
        <v>5</v>
      </c>
      <c r="S11" s="25"/>
      <c r="T11" s="25"/>
    </row>
    <row r="12" spans="1:20">
      <c r="B12" s="271" t="s">
        <v>33</v>
      </c>
      <c r="C12" s="272" t="str">
        <f t="shared" ref="C12:C16" ca="1" si="3">INDEX(C$4:C$9,MATCH($I12,$I$4:$I$9,0))</f>
        <v>Scotland</v>
      </c>
      <c r="D12" s="289">
        <f t="shared" ref="D12:H16" ca="1" si="4">INDEX(D$4:D$9,MATCH($I12,$I$4:$I$9,0))</f>
        <v>3</v>
      </c>
      <c r="E12" s="273">
        <f t="shared" ca="1" si="4"/>
        <v>-2</v>
      </c>
      <c r="F12" s="284">
        <f t="shared" ca="1" si="4"/>
        <v>2</v>
      </c>
      <c r="G12" s="285">
        <f t="shared" ca="1" si="4"/>
        <v>4</v>
      </c>
      <c r="H12" s="285">
        <f t="shared" ca="1" si="4"/>
        <v>1</v>
      </c>
      <c r="I12" s="274">
        <f t="shared" ref="I12:I16" ca="1" si="5">LARGE($I$4:$I$9,ROW($I5)-3)</f>
        <v>29998020.001086999</v>
      </c>
      <c r="J12" s="293" t="str">
        <f t="shared" ref="J12:J16" ca="1" si="6">INDEX(J$4:J$9,MATCH($I12,$I$4:$I$9,0))</f>
        <v>A</v>
      </c>
      <c r="K12" s="285"/>
      <c r="L12" s="273">
        <f t="array" aca="1" ref="L12" ca="1">SUM(IF($J$11:$J$14 &lt; $J12,1))</f>
        <v>0</v>
      </c>
      <c r="M12" s="273" t="str">
        <f t="shared" ref="M12:M14" ca="1" si="7">INDEX($J$11:$J$14,MATCH(ROW()-11,$L$11:$L$14,0))</f>
        <v>B</v>
      </c>
      <c r="N12" s="289">
        <f t="shared" ref="N12:N16" ca="1" si="8">D12</f>
        <v>3</v>
      </c>
      <c r="O12" s="280">
        <f t="shared" ref="O12:O16" ca="1" si="9">F12</f>
        <v>2</v>
      </c>
      <c r="P12" s="263" t="s">
        <v>506</v>
      </c>
      <c r="Q12" s="264">
        <f t="shared" ref="Q12:Q16" ca="1" si="10">G12</f>
        <v>4</v>
      </c>
      <c r="S12" s="25"/>
      <c r="T12" s="25"/>
    </row>
    <row r="13" spans="1:20">
      <c r="B13" s="271" t="s">
        <v>34</v>
      </c>
      <c r="C13" s="272" t="str">
        <f t="shared" ca="1" si="3"/>
        <v>Romania</v>
      </c>
      <c r="D13" s="289">
        <f t="shared" ca="1" si="4"/>
        <v>3</v>
      </c>
      <c r="E13" s="273">
        <f t="shared" ca="1" si="4"/>
        <v>-2</v>
      </c>
      <c r="F13" s="284">
        <f t="shared" ca="1" si="4"/>
        <v>1</v>
      </c>
      <c r="G13" s="285">
        <f t="shared" ca="1" si="4"/>
        <v>3</v>
      </c>
      <c r="H13" s="285">
        <f t="shared" ca="1" si="4"/>
        <v>1</v>
      </c>
      <c r="I13" s="274">
        <f t="shared" ca="1" si="5"/>
        <v>29998010.001091998</v>
      </c>
      <c r="J13" s="293" t="str">
        <f t="shared" ca="1" si="6"/>
        <v>E</v>
      </c>
      <c r="K13" s="285"/>
      <c r="L13" s="273">
        <f t="array" aca="1" ref="L13" ca="1">SUM(IF($J$11:$J$14 &lt; $J13,1))</f>
        <v>3</v>
      </c>
      <c r="M13" s="273" t="str">
        <f t="shared" ca="1" si="7"/>
        <v>D</v>
      </c>
      <c r="N13" s="289">
        <f t="shared" ca="1" si="8"/>
        <v>3</v>
      </c>
      <c r="O13" s="280">
        <f t="shared" ca="1" si="9"/>
        <v>1</v>
      </c>
      <c r="P13" s="263" t="s">
        <v>506</v>
      </c>
      <c r="Q13" s="264">
        <f t="shared" ca="1" si="10"/>
        <v>3</v>
      </c>
      <c r="S13" s="25"/>
      <c r="T13" s="25"/>
    </row>
    <row r="14" spans="1:20">
      <c r="B14" s="271" t="s">
        <v>35</v>
      </c>
      <c r="C14" s="272" t="str">
        <f t="shared" ca="1" si="3"/>
        <v>Austria</v>
      </c>
      <c r="D14" s="289">
        <f t="shared" ca="1" si="4"/>
        <v>3</v>
      </c>
      <c r="E14" s="273">
        <f t="shared" ca="1" si="4"/>
        <v>-3</v>
      </c>
      <c r="F14" s="284">
        <f t="shared" ca="1" si="4"/>
        <v>3</v>
      </c>
      <c r="G14" s="285">
        <f t="shared" ca="1" si="4"/>
        <v>6</v>
      </c>
      <c r="H14" s="285">
        <f t="shared" ca="1" si="4"/>
        <v>1</v>
      </c>
      <c r="I14" s="274">
        <f t="shared" ca="1" si="5"/>
        <v>29997030.001088999</v>
      </c>
      <c r="J14" s="293" t="str">
        <f t="shared" ca="1" si="6"/>
        <v>D</v>
      </c>
      <c r="K14" s="285"/>
      <c r="L14" s="273">
        <f t="array" aca="1" ref="L14" ca="1">SUM(IF($J$11:$J$14 &lt; $J14,1))</f>
        <v>2</v>
      </c>
      <c r="M14" s="273" t="str">
        <f t="shared" ca="1" si="7"/>
        <v>E</v>
      </c>
      <c r="N14" s="289">
        <f t="shared" ca="1" si="8"/>
        <v>3</v>
      </c>
      <c r="O14" s="280">
        <f t="shared" ca="1" si="9"/>
        <v>3</v>
      </c>
      <c r="P14" s="263" t="s">
        <v>506</v>
      </c>
      <c r="Q14" s="264">
        <f t="shared" ca="1" si="10"/>
        <v>6</v>
      </c>
      <c r="S14" s="25"/>
      <c r="T14" s="25"/>
    </row>
    <row r="15" spans="1:20">
      <c r="B15" s="271" t="s">
        <v>504</v>
      </c>
      <c r="C15" s="272" t="str">
        <f t="shared" ca="1" si="3"/>
        <v>Serbia</v>
      </c>
      <c r="D15" s="289">
        <f t="shared" ca="1" si="4"/>
        <v>2</v>
      </c>
      <c r="E15" s="273">
        <f t="shared" ca="1" si="4"/>
        <v>-1</v>
      </c>
      <c r="F15" s="284">
        <f t="shared" ca="1" si="4"/>
        <v>3</v>
      </c>
      <c r="G15" s="285">
        <f t="shared" ca="1" si="4"/>
        <v>4</v>
      </c>
      <c r="H15" s="285">
        <f t="shared" ca="1" si="4"/>
        <v>0</v>
      </c>
      <c r="I15" s="274">
        <f t="shared" ca="1" si="5"/>
        <v>19999030.000080999</v>
      </c>
      <c r="J15" s="293" t="str">
        <f t="shared" ca="1" si="6"/>
        <v>C</v>
      </c>
      <c r="K15" s="285"/>
      <c r="L15" s="272"/>
      <c r="M15" s="272"/>
      <c r="N15" s="289">
        <f t="shared" ca="1" si="8"/>
        <v>2</v>
      </c>
      <c r="O15" s="280">
        <f t="shared" ca="1" si="9"/>
        <v>3</v>
      </c>
      <c r="P15" s="263" t="s">
        <v>506</v>
      </c>
      <c r="Q15" s="264">
        <f t="shared" ca="1" si="10"/>
        <v>4</v>
      </c>
    </row>
    <row r="16" spans="1:20" ht="15.75" thickBot="1">
      <c r="B16" s="275" t="s">
        <v>505</v>
      </c>
      <c r="C16" s="276" t="str">
        <f t="shared" ca="1" si="3"/>
        <v>Türkiye</v>
      </c>
      <c r="D16" s="290">
        <f t="shared" ca="1" si="4"/>
        <v>2</v>
      </c>
      <c r="E16" s="277">
        <f t="shared" ca="1" si="4"/>
        <v>-2</v>
      </c>
      <c r="F16" s="286">
        <f t="shared" ca="1" si="4"/>
        <v>1</v>
      </c>
      <c r="G16" s="287">
        <f t="shared" ca="1" si="4"/>
        <v>3</v>
      </c>
      <c r="H16" s="287">
        <f t="shared" ca="1" si="4"/>
        <v>0</v>
      </c>
      <c r="I16" s="278">
        <f t="shared" ca="1" si="5"/>
        <v>19998010.000092998</v>
      </c>
      <c r="J16" s="294" t="str">
        <f t="shared" ca="1" si="6"/>
        <v>F</v>
      </c>
      <c r="K16" s="287"/>
      <c r="L16" s="276"/>
      <c r="M16" s="276"/>
      <c r="N16" s="290">
        <f t="shared" ca="1" si="8"/>
        <v>2</v>
      </c>
      <c r="O16" s="281">
        <f t="shared" ca="1" si="9"/>
        <v>1</v>
      </c>
      <c r="P16" s="265" t="s">
        <v>506</v>
      </c>
      <c r="Q16" s="266">
        <f t="shared" ca="1" si="10"/>
        <v>3</v>
      </c>
    </row>
    <row r="17" spans="4:13" ht="15.75" thickTop="1">
      <c r="M17" s="231"/>
    </row>
    <row r="18" spans="4:13">
      <c r="D18" s="25"/>
      <c r="E18" s="25"/>
      <c r="F18" s="25"/>
      <c r="G18" s="859" t="s">
        <v>561</v>
      </c>
      <c r="H18" s="859"/>
      <c r="I18" s="859"/>
      <c r="J18" s="25" t="str">
        <f ca="1">M11&amp;" "&amp;M12&amp;" "&amp;M13&amp;" "&amp;M14</f>
        <v>A B D E</v>
      </c>
      <c r="K18" s="25"/>
      <c r="L18" s="25"/>
      <c r="M18" s="25"/>
    </row>
    <row r="19" spans="4:13">
      <c r="D19" s="25"/>
      <c r="E19" s="25"/>
      <c r="F19" s="25"/>
      <c r="G19" s="25"/>
      <c r="H19" s="25"/>
      <c r="J19" s="25"/>
      <c r="K19" s="25"/>
      <c r="L19" s="25"/>
      <c r="M19" s="25"/>
    </row>
    <row r="21" spans="4:13">
      <c r="I21" s="260" t="s">
        <v>1131</v>
      </c>
      <c r="J21" s="48">
        <f ca="1">IF(AND(TRUNC($I$14,4)=TRUNC($I$15,4),Distinctness!$G$13&gt;0),1,0)</f>
        <v>0</v>
      </c>
    </row>
  </sheetData>
  <mergeCells count="1">
    <mergeCell ref="G18:I18"/>
  </mergeCell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9"/>
  <dimension ref="A1:E41"/>
  <sheetViews>
    <sheetView showGridLines="0" showRowColHeaders="0" workbookViewId="0">
      <selection activeCell="C7" sqref="C7"/>
    </sheetView>
  </sheetViews>
  <sheetFormatPr defaultColWidth="0" defaultRowHeight="15" zeroHeight="1"/>
  <cols>
    <col min="1" max="1" width="11.42578125" customWidth="1"/>
    <col min="2" max="2" width="7.85546875" customWidth="1"/>
    <col min="3" max="3" width="6.42578125" customWidth="1"/>
    <col min="4" max="4" width="25.7109375" customWidth="1"/>
    <col min="5" max="5" width="11.42578125" customWidth="1"/>
    <col min="6" max="16384" width="11.42578125" hidden="1"/>
  </cols>
  <sheetData>
    <row r="1" spans="2:4"/>
    <row r="2" spans="2:4" ht="28.5">
      <c r="B2" s="867" t="str">
        <f>Language!$E$91</f>
        <v>Groups</v>
      </c>
      <c r="C2" s="867"/>
      <c r="D2" s="867"/>
    </row>
    <row r="3" spans="2:4" ht="15.75" thickBot="1"/>
    <row r="4" spans="2:4" ht="15.75" thickTop="1">
      <c r="B4" s="871" t="s">
        <v>372</v>
      </c>
      <c r="C4" s="884" t="s">
        <v>371</v>
      </c>
      <c r="D4" s="886" t="s">
        <v>370</v>
      </c>
    </row>
    <row r="5" spans="2:4">
      <c r="B5" s="883"/>
      <c r="C5" s="885"/>
      <c r="D5" s="887"/>
    </row>
    <row r="6" spans="2:4" ht="15.75">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5.75">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5.75">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5.75">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5.75">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5.75">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5.75" thickBot="1">
      <c r="B35" s="140" t="s">
        <v>264</v>
      </c>
      <c r="C35" s="322">
        <v>17</v>
      </c>
      <c r="D35" s="232" t="str">
        <f>VLOOKUP($C35,Language!$D$5:$E$63,2,0)</f>
        <v>Czechia</v>
      </c>
    </row>
    <row r="36" spans="2:4" ht="15.75"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D5">
    <cfRule type="expression" dxfId="0" priority="1">
      <formula>XEY8</formula>
    </cfRule>
  </conditionalFormatting>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5"/>
  <dimension ref="A1:O61"/>
  <sheetViews>
    <sheetView showGridLines="0" showRowColHeaders="0" workbookViewId="0">
      <selection activeCell="C4" sqref="C4"/>
    </sheetView>
  </sheetViews>
  <sheetFormatPr defaultColWidth="0" defaultRowHeight="15" zeroHeight="1"/>
  <cols>
    <col min="1" max="1" width="11.42578125" customWidth="1"/>
    <col min="2" max="2" width="9.28515625" customWidth="1"/>
    <col min="3" max="3" width="7.5703125" style="25" customWidth="1"/>
    <col min="4" max="4" width="9.28515625" style="25" customWidth="1"/>
    <col min="5" max="5" width="27.28515625" customWidth="1"/>
    <col min="6" max="6" width="26.7109375" customWidth="1"/>
    <col min="7" max="7" width="8.28515625" customWidth="1"/>
    <col min="8" max="8" width="21.5703125" customWidth="1"/>
    <col min="9" max="9" width="18" customWidth="1"/>
    <col min="10" max="10" width="19" customWidth="1"/>
    <col min="11" max="11" width="18.140625" customWidth="1"/>
    <col min="12" max="12" width="10.28515625" customWidth="1"/>
    <col min="13" max="13" width="11" style="25" customWidth="1"/>
    <col min="14" max="14" width="23" style="25" customWidth="1"/>
    <col min="15" max="15" width="4.7109375" style="25" customWidth="1"/>
    <col min="16" max="16384" width="11.42578125" hidden="1"/>
  </cols>
  <sheetData>
    <row r="1" spans="1:14" ht="28.5">
      <c r="A1" s="126"/>
      <c r="B1" s="863" t="str">
        <f>Language!$E$88</f>
        <v>Matches</v>
      </c>
      <c r="C1" s="863"/>
      <c r="D1" s="863"/>
      <c r="E1" s="863"/>
      <c r="F1" s="863"/>
      <c r="G1" s="863"/>
      <c r="H1" s="863"/>
      <c r="I1" s="863"/>
      <c r="J1" s="863"/>
    </row>
    <row r="2" spans="1:14" ht="18.75" customHeight="1" thickBot="1">
      <c r="A2" s="125"/>
      <c r="B2" s="78"/>
      <c r="C2" s="78"/>
      <c r="D2" s="78"/>
      <c r="E2" s="78"/>
      <c r="F2" s="78"/>
      <c r="G2" s="78"/>
      <c r="H2" s="78"/>
      <c r="I2" s="78"/>
      <c r="J2" s="78"/>
    </row>
    <row r="3" spans="1:14" ht="30" customHeight="1" thickTop="1" thickBot="1">
      <c r="A3" s="125"/>
      <c r="B3" s="124" t="s">
        <v>363</v>
      </c>
      <c r="C3" s="888" t="s">
        <v>311</v>
      </c>
      <c r="D3" s="888"/>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5.75"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Denmark</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Hungary</v>
      </c>
      <c r="J42" s="122" t="str">
        <f t="shared" ca="1" si="0"/>
        <v>Croatia</v>
      </c>
      <c r="K42" s="329">
        <v>1</v>
      </c>
      <c r="L42" s="60"/>
      <c r="M42" s="180" t="s">
        <v>8</v>
      </c>
      <c r="N42" s="181" t="str">
        <f ca="1">EURO!$B$47</f>
        <v>Hungary</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Spain</v>
      </c>
      <c r="J43" s="122" t="str">
        <f t="shared" ca="1" si="0"/>
        <v>Austria</v>
      </c>
      <c r="K43" s="329">
        <v>4</v>
      </c>
      <c r="L43" s="60"/>
      <c r="M43" s="180" t="s">
        <v>3</v>
      </c>
      <c r="N43" s="181" t="str">
        <f ca="1">EURO!$E$46</f>
        <v>Spain</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Romania</v>
      </c>
      <c r="K44" s="329">
        <v>3</v>
      </c>
      <c r="L44" s="60"/>
      <c r="M44" s="180" t="s">
        <v>9</v>
      </c>
      <c r="N44" s="181" t="str">
        <f ca="1">EURO!$E$47</f>
        <v>Croatia</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Portugal</v>
      </c>
      <c r="J45" s="122" t="str">
        <f t="shared" ca="1" si="0"/>
        <v>Italy</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Netherlands</v>
      </c>
      <c r="J46" s="122" t="str">
        <f t="shared" ca="1" si="0"/>
        <v>Ukraine</v>
      </c>
      <c r="K46" s="329">
        <v>5</v>
      </c>
      <c r="L46" s="60"/>
      <c r="M46" s="180" t="s">
        <v>10</v>
      </c>
      <c r="N46" s="181" t="str">
        <f ca="1">EURO!$H$47</f>
        <v>Denmark</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Belgium</v>
      </c>
      <c r="J47" s="122" t="str">
        <f t="shared" ca="1" si="0"/>
        <v>Scotland</v>
      </c>
      <c r="K47" s="329">
        <v>7</v>
      </c>
      <c r="L47" s="60"/>
      <c r="M47" s="180" t="s">
        <v>5</v>
      </c>
      <c r="N47" s="181" t="str">
        <f ca="1">EURO!$K$46</f>
        <v>France</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France</v>
      </c>
      <c r="J48" s="122" t="str">
        <f t="shared" ca="1" si="0"/>
        <v>Czechia</v>
      </c>
      <c r="K48" s="329">
        <v>8</v>
      </c>
      <c r="L48" s="60"/>
      <c r="M48" s="180" t="s">
        <v>11</v>
      </c>
      <c r="N48" s="181" t="str">
        <f ca="1">EURO!$K$47</f>
        <v>Netherlands</v>
      </c>
    </row>
    <row r="49" spans="2:14">
      <c r="B49" s="88" t="s">
        <v>132</v>
      </c>
      <c r="C49" s="109"/>
      <c r="D49" s="109"/>
      <c r="E49" s="62"/>
      <c r="F49" s="63"/>
      <c r="G49" s="165"/>
      <c r="H49" s="63"/>
      <c r="I49" s="63"/>
      <c r="J49" s="63"/>
      <c r="K49" s="119"/>
      <c r="M49" s="180" t="s">
        <v>6</v>
      </c>
      <c r="N49" s="181" t="str">
        <f ca="1">EURO!$N$46</f>
        <v>Belgium</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Ukraine</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Portugal</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Czechia</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Austria</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Romania</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Scotland</v>
      </c>
    </row>
    <row r="56" spans="2:14" ht="15.75"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Italy</v>
      </c>
    </row>
    <row r="57" spans="2:14">
      <c r="B57" s="88" t="s">
        <v>66</v>
      </c>
      <c r="C57" s="109"/>
      <c r="D57" s="109"/>
      <c r="E57" s="62"/>
      <c r="F57" s="63"/>
      <c r="G57" s="165"/>
      <c r="H57" s="63"/>
      <c r="I57" s="63"/>
      <c r="J57" s="63"/>
      <c r="K57" s="119"/>
    </row>
    <row r="58" spans="2:14" ht="15.75"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5.75"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5"/>
  <dimension ref="B1:E15"/>
  <sheetViews>
    <sheetView workbookViewId="0">
      <selection activeCell="D7" sqref="D7"/>
    </sheetView>
  </sheetViews>
  <sheetFormatPr defaultColWidth="10.85546875" defaultRowHeight="15"/>
  <cols>
    <col min="2" max="2" width="14.28515625" customWidth="1"/>
    <col min="3" max="3" width="15.28515625" customWidth="1"/>
    <col min="4" max="4" width="7.28515625" customWidth="1"/>
    <col min="5" max="5" width="18.28515625" customWidth="1"/>
  </cols>
  <sheetData>
    <row r="1" spans="2:5" ht="28.5">
      <c r="B1" s="889" t="s">
        <v>630</v>
      </c>
      <c r="C1" s="889"/>
    </row>
    <row r="3" spans="2:5" ht="15.75" thickBot="1">
      <c r="B3" s="44" t="s">
        <v>630</v>
      </c>
      <c r="C3" s="44" t="s">
        <v>1127</v>
      </c>
    </row>
    <row r="4" spans="2:5" ht="15.75"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xmlns:xlrd2="http://schemas.microsoft.com/office/spreadsheetml/2017/richdata2" ref="B7:C13">
    <sortCondition descending="1" ref="B7"/>
  </sortState>
  <mergeCells count="1">
    <mergeCell ref="B1:C1"/>
  </mergeCell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10"/>
  <dimension ref="B1:N14"/>
  <sheetViews>
    <sheetView workbookViewId="0">
      <selection activeCell="G13" sqref="G13"/>
    </sheetView>
  </sheetViews>
  <sheetFormatPr defaultColWidth="10.85546875" defaultRowHeight="15"/>
  <sheetData>
    <row r="1" spans="2:14" ht="23.25">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0</v>
      </c>
      <c r="E4" s="25" t="str">
        <f t="shared" ref="E4:E9" ca="1" si="0">IF($C4&gt;0,$B4,"")</f>
        <v/>
      </c>
      <c r="F4" s="25">
        <f ca="1">LEN($E4)</f>
        <v>0</v>
      </c>
      <c r="G4" s="25">
        <f ca="1">SUM($F$4:$F4)</f>
        <v>0</v>
      </c>
      <c r="H4" t="str">
        <f ca="1">IF($E4&lt;&gt;"",$E4&amp;IF($G4=$G$9,"",IF($G4&lt;$G$9-1,", ",Language!$E$140)),"")</f>
        <v/>
      </c>
      <c r="J4" s="890" t="str">
        <f ca="1">Language!$E$138&amp;"  "&amp;$H$11&amp;"."</f>
        <v>Groups with fair play valuation:  .</v>
      </c>
      <c r="K4" s="891"/>
      <c r="L4" s="891"/>
      <c r="M4" s="891"/>
      <c r="N4" s="891"/>
    </row>
    <row r="5" spans="2:14">
      <c r="B5" s="25" t="s">
        <v>26</v>
      </c>
      <c r="C5" s="25">
        <f ca="1">GrpB!$X$11</f>
        <v>0</v>
      </c>
      <c r="E5" s="25" t="str">
        <f t="shared" ca="1" si="0"/>
        <v/>
      </c>
      <c r="F5" s="25">
        <f t="shared" ref="F5:F9" ca="1" si="1">LEN($E5)</f>
        <v>0</v>
      </c>
      <c r="G5" s="25">
        <f ca="1">SUM($F$4:$F5)</f>
        <v>0</v>
      </c>
      <c r="H5" t="str">
        <f ca="1">IF($E5&lt;&gt;"",$E5&amp;IF($G5=$G$9,"",IF($G5&lt;$G$9-1,", ",Language!$E$140)),"")</f>
        <v/>
      </c>
      <c r="J5" s="892" t="str">
        <f>Language!$E$139</f>
        <v>The placement has been clarified in all groups.</v>
      </c>
      <c r="K5" s="892"/>
      <c r="L5" s="892"/>
      <c r="M5" s="892"/>
      <c r="N5" s="892"/>
    </row>
    <row r="6" spans="2:14">
      <c r="B6" s="25" t="s">
        <v>27</v>
      </c>
      <c r="C6" s="25">
        <f ca="1">GrpC!$X$11</f>
        <v>0</v>
      </c>
      <c r="E6" s="25" t="str">
        <f t="shared" ca="1" si="0"/>
        <v/>
      </c>
      <c r="F6" s="25">
        <f t="shared" ca="1" si="1"/>
        <v>0</v>
      </c>
      <c r="G6" s="25">
        <f ca="1">SUM($F$4:$F6)</f>
        <v>0</v>
      </c>
      <c r="H6" t="str">
        <f ca="1">IF($E6&lt;&gt;"",$E6&amp;IF($G6=$G$9,"",IF($G6&lt;$G$9-1,", ",Language!$E$140)),"")</f>
        <v/>
      </c>
    </row>
    <row r="7" spans="2:14">
      <c r="B7" s="25" t="s">
        <v>31</v>
      </c>
      <c r="C7" s="25">
        <f ca="1">GrpD!$X$11</f>
        <v>0</v>
      </c>
      <c r="E7" s="25" t="str">
        <f t="shared" ca="1" si="0"/>
        <v/>
      </c>
      <c r="F7" s="25">
        <f t="shared" ca="1" si="1"/>
        <v>0</v>
      </c>
      <c r="G7" s="25">
        <f ca="1">SUM($F$4:$F7)</f>
        <v>0</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0</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0</v>
      </c>
      <c r="H9" t="str">
        <f ca="1">$E9</f>
        <v/>
      </c>
    </row>
    <row r="10" spans="2:14">
      <c r="J10" s="75"/>
      <c r="K10" s="75"/>
      <c r="L10" s="75"/>
      <c r="M10" s="75"/>
      <c r="N10" s="75"/>
    </row>
    <row r="11" spans="2:14">
      <c r="G11" s="46" t="s">
        <v>206</v>
      </c>
      <c r="H11" s="893" t="str">
        <f ca="1">$H$4&amp;$H$5&amp;$H$6&amp;$H$7&amp;$H$8&amp;$H$9</f>
        <v/>
      </c>
      <c r="I11" s="894"/>
      <c r="J11" s="75"/>
      <c r="K11" s="75"/>
      <c r="L11" s="75"/>
      <c r="M11" s="75"/>
      <c r="N11" s="75"/>
    </row>
    <row r="12" spans="2:14" ht="15.75" thickBot="1"/>
    <row r="13" spans="2:14" ht="15.75" thickBot="1">
      <c r="F13" s="49" t="s">
        <v>560</v>
      </c>
      <c r="G13" s="236">
        <f ca="1">GrpA!$M$10+GrpB!$M$10+GrpC!$M$10+GrpD!$M$10+GrpE!$M$10+GrpF!$M$10</f>
        <v>36</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16"/>
  <dimension ref="A1:H10"/>
  <sheetViews>
    <sheetView workbookViewId="0"/>
  </sheetViews>
  <sheetFormatPr defaultColWidth="10.85546875" defaultRowHeight="15"/>
  <cols>
    <col min="3" max="3" width="10.28515625" customWidth="1"/>
    <col min="4" max="4" width="9.85546875" customWidth="1"/>
    <col min="6" max="6" width="6.42578125" customWidth="1"/>
    <col min="7" max="8" width="18.7109375" customWidth="1"/>
  </cols>
  <sheetData>
    <row r="1" spans="1:8">
      <c r="A1" s="412" t="s">
        <v>773</v>
      </c>
    </row>
    <row r="2" spans="1:8" ht="28.5">
      <c r="B2" s="814" t="s">
        <v>339</v>
      </c>
      <c r="C2" s="814"/>
      <c r="D2" s="814"/>
      <c r="E2" s="814"/>
      <c r="F2" s="814"/>
      <c r="G2" s="814"/>
      <c r="H2" s="814"/>
    </row>
    <row r="3" spans="1:8" ht="53.25" customHeight="1" thickBot="1"/>
    <row r="4" spans="1:8" ht="25.5" customHeight="1">
      <c r="B4" s="381" t="s">
        <v>210</v>
      </c>
      <c r="C4" s="895" t="s">
        <v>693</v>
      </c>
      <c r="D4" s="896"/>
      <c r="G4" s="381" t="s">
        <v>199</v>
      </c>
      <c r="H4" s="387" t="s">
        <v>200</v>
      </c>
    </row>
    <row r="5" spans="1:8" ht="20.100000000000001" customHeight="1">
      <c r="B5" s="378" t="s">
        <v>30</v>
      </c>
      <c r="C5" s="379" t="s">
        <v>26</v>
      </c>
      <c r="D5" s="380" t="s">
        <v>27</v>
      </c>
      <c r="G5" s="382">
        <v>13</v>
      </c>
      <c r="H5" s="380">
        <v>14</v>
      </c>
    </row>
    <row r="6" spans="1:8" ht="20.100000000000001" customHeight="1">
      <c r="B6" s="372" t="s">
        <v>26</v>
      </c>
      <c r="C6" s="373" t="s">
        <v>28</v>
      </c>
      <c r="D6" s="374" t="s">
        <v>29</v>
      </c>
      <c r="G6" s="383">
        <v>18</v>
      </c>
      <c r="H6" s="384">
        <v>19</v>
      </c>
    </row>
    <row r="7" spans="1:8" ht="20.100000000000001" customHeight="1">
      <c r="B7" s="372" t="s">
        <v>27</v>
      </c>
      <c r="C7" s="373" t="s">
        <v>39</v>
      </c>
      <c r="D7" s="374" t="s">
        <v>40</v>
      </c>
      <c r="G7" s="383">
        <v>23</v>
      </c>
      <c r="H7" s="384">
        <v>24</v>
      </c>
    </row>
    <row r="8" spans="1:8" ht="20.100000000000001" customHeight="1">
      <c r="B8" s="372" t="s">
        <v>31</v>
      </c>
      <c r="C8" s="373" t="s">
        <v>41</v>
      </c>
      <c r="D8" s="374" t="s">
        <v>42</v>
      </c>
      <c r="G8" s="383">
        <v>28</v>
      </c>
      <c r="H8" s="374">
        <v>29</v>
      </c>
    </row>
    <row r="9" spans="1:8" ht="20.100000000000001" customHeight="1">
      <c r="B9" s="372" t="s">
        <v>28</v>
      </c>
      <c r="C9" s="373" t="s">
        <v>43</v>
      </c>
      <c r="D9" s="374" t="s">
        <v>44</v>
      </c>
      <c r="G9" s="383">
        <v>33</v>
      </c>
      <c r="H9" s="385">
        <v>34</v>
      </c>
    </row>
    <row r="10" spans="1:8" ht="20.100000000000001"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6"/>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42578125" customWidth="1"/>
  </cols>
  <sheetData>
    <row r="1" spans="1:33" ht="23.25">
      <c r="A1" s="41"/>
      <c r="B1" s="40" t="str">
        <f>VLOOKUP($Q$1,References!$B$5:$D$10,2,0)</f>
        <v>B</v>
      </c>
      <c r="D1" s="40" t="str">
        <f>VLOOKUP($Q$1,References!$B$5:$D$10,3,0)</f>
        <v>C</v>
      </c>
      <c r="P1" s="159" t="s">
        <v>210</v>
      </c>
      <c r="Q1" s="160" t="s">
        <v>30</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9</v>
      </c>
      <c r="R4" s="25">
        <f ca="1">S4-T4</f>
        <v>7</v>
      </c>
      <c r="S4" s="25">
        <f ca="1">SUMIF($B$4:$B$9,$P4,$E$4:$E$9)+SUMIF($D$4:$D$9,$P4,$G$4:$G$9)</f>
        <v>7</v>
      </c>
      <c r="T4" s="25">
        <f ca="1">SUMIF($B$4:$B$9,$P4,$G$4:$G$9)+SUMIF($D$4:$D$9,$P4,$E$4:$E$9)</f>
        <v>0</v>
      </c>
      <c r="U4" s="25">
        <f ca="1">COUNTIFS($B$4:$B$9,$P4,$H$4:$H$9,"=3")+COUNTIFS($D$4:$D$9,$P4,$I$4:$I$9,"=3")</f>
        <v>3</v>
      </c>
      <c r="V4" s="421">
        <f ca="1">$Q4*FactorPts+(GDzero+$R4)*FactorGD+$S4*FactorFor+$U4*FactorWins+$W4*FactorDirC3+$X4*FactorDirC2+$Y4*FactorDirC43+$Z4*FactorDirC42+$AA4*FactorDirC42+$AB4*FactorFairPlay+$AE4*FactorPenalty+(100-$AF4)*($M$10&gt;0)*FactorRank+(8-ROW())*FactorRow</f>
        <v>90057070.003046408</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90057070</v>
      </c>
      <c r="AE4" s="25">
        <f ca="1">IF(OR(AND($Y$11&gt;0,OR(AND($B$8=$P4,$J$8&gt;$L$8),AND($D$8=$P4,$J$8&lt;$L$8))),AND($Y$12&gt;0,OR(AND($B$9=$P4,$J$9&gt;$L$9),AND($D$9=$P4,$J$9&lt;$L$9)))),1,0)</f>
        <v>0</v>
      </c>
      <c r="AF4" s="25">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0</v>
      </c>
      <c r="H5" s="25">
        <f t="shared" ca="1" si="0"/>
        <v>1</v>
      </c>
      <c r="I5" s="25">
        <f t="shared" ca="1" si="1"/>
        <v>1</v>
      </c>
      <c r="L5" s="5"/>
      <c r="M5" s="25">
        <f t="shared" ca="1" si="2"/>
        <v>1</v>
      </c>
      <c r="N5" s="25"/>
      <c r="O5" s="25" t="s">
        <v>33</v>
      </c>
      <c r="P5" s="37" t="str">
        <f>VLOOKUP($Q$1&amp;ROW($A2),Groups!$B$7:$D$35,3,0)</f>
        <v>Scotland</v>
      </c>
      <c r="Q5" s="25">
        <f t="shared" ref="Q5:Q7" ca="1" si="3">SUMIF($B$4:$B$9,P5,$H$4:$H$9)+SUMIF($D$4:$D$9,P5,$I$4:$I$9)</f>
        <v>3</v>
      </c>
      <c r="R5" s="25">
        <f ca="1">S5-T5</f>
        <v>-2</v>
      </c>
      <c r="S5" s="25">
        <f ca="1">SUMIF($B$4:$B$9,$P5,$E$4:$E$9)+SUMIF($D$4:$D$9,$P5,$G$4:$G$9)</f>
        <v>2</v>
      </c>
      <c r="T5" s="25">
        <f ca="1">SUMIF($B$4:$B$9,$P5,$G$4:$G$9)+SUMIF($D$4:$D$9,$P5,$E$4:$E$9)</f>
        <v>4</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30048020.0010873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30048020</v>
      </c>
      <c r="AE5" s="25">
        <f ca="1">IF(OR(AND($Y$11&gt;0,OR(AND($B$8=$P5,$J$8&gt;$L$8),AND($D$8=$P5,$J$8&lt;$L$8))),AND($Y$12&gt;0,OR(AND($B$9=$P5,$J$9&gt;$L$9),AND($D$9=$P5,$J$9&lt;$L$9)))),1,0)</f>
        <v>0</v>
      </c>
      <c r="AF5" s="25">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3</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Hungary</v>
      </c>
      <c r="Q6" s="25">
        <f t="shared" ca="1" si="3"/>
        <v>4</v>
      </c>
      <c r="R6" s="25">
        <f ca="1">S6-T6</f>
        <v>-2</v>
      </c>
      <c r="S6" s="25">
        <f ca="1">SUMIF($B$4:$B$9,$P6,$E$4:$E$9)+SUMIF($D$4:$D$9,$P6,$G$4:$G$9)</f>
        <v>1</v>
      </c>
      <c r="T6" s="25">
        <f ca="1">SUMIF($B$4:$B$9,$P6,$G$4:$G$9)+SUMIF($D$4:$D$9,$P6,$E$4:$E$9)</f>
        <v>3</v>
      </c>
      <c r="U6" s="25">
        <f t="shared" ca="1" si="4"/>
        <v>1</v>
      </c>
      <c r="V6" s="421">
        <f ca="1">$Q6*FactorPts+(GDzero+$R6)*FactorGD+$S6*FactorFor+$U6*FactorWins+$W6*FactorDirC3+$X6*FactorDirC2+$Y6*FactorDirC43+$Z6*FactorDirC42+$AA6*FactorDirC42+$AB6*FactorFairPlay+$AE6*FactorPenalty+(100-$AF6)*($M$10&gt;0)*FactorRank+(8-ROW())*FactorRow</f>
        <v>40048010.0010942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40048010</v>
      </c>
      <c r="AE6" s="25">
        <f ca="1">IF(OR(AND($Y$11&gt;0,OR(AND($B$8=$P6,$J$8&gt;$L$8),AND($D$8=$P6,$J$8&lt;$L$8))),AND($Y$12&gt;0,OR(AND($B$9=$P6,$J$9&gt;$L$9),AND($D$9=$P6,$J$9&lt;$L$9)))),1,0)</f>
        <v>0</v>
      </c>
      <c r="AF6" s="25">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1</v>
      </c>
      <c r="H7" s="25">
        <f t="shared" ca="1" si="0"/>
        <v>3</v>
      </c>
      <c r="I7" s="25">
        <f t="shared" ca="1" si="1"/>
        <v>0</v>
      </c>
      <c r="L7" s="5"/>
      <c r="M7" s="25">
        <f t="shared" ca="1" si="2"/>
        <v>1</v>
      </c>
      <c r="N7" s="25"/>
      <c r="O7" s="25" t="s">
        <v>35</v>
      </c>
      <c r="P7" s="37" t="str">
        <f>VLOOKUP($Q$1&amp;ROW($A4),Groups!$B$7:$D$35,3,0)</f>
        <v>Switzerland</v>
      </c>
      <c r="Q7" s="25">
        <f t="shared" ca="1" si="3"/>
        <v>1</v>
      </c>
      <c r="R7" s="25">
        <f ca="1">S7-T7</f>
        <v>-3</v>
      </c>
      <c r="S7" s="25">
        <f ca="1">SUMIF($B$4:$B$9,$P7,$E$4:$E$9)+SUMIF($D$4:$D$9,$P7,$G$4:$G$9)</f>
        <v>1</v>
      </c>
      <c r="T7" s="25">
        <f ca="1">SUMIF($B$4:$B$9,$P7,$G$4:$G$9)+SUMIF($D$4:$D$9,$P7,$E$4:$E$9)</f>
        <v>4</v>
      </c>
      <c r="U7" s="25">
        <f t="shared" ca="1" si="4"/>
        <v>0</v>
      </c>
      <c r="V7" s="421">
        <f ca="1">$Q7*FactorPts+(GDzero+$R7)*FactorGD+$S7*FactorFor+$U7*FactorWins+$W7*FactorDirC3+$X7*FactorDirC2+$Y7*FactorDirC43+$Z7*FactorDirC42+$AA7*FactorDirC42+$AB7*FactorFairPlay+$AE7*FactorPenalty+(100-$AF7)*($M$10&gt;0)*FactorRank+(8-ROW())*FactorRow</f>
        <v>10047010.000080101</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10047010</v>
      </c>
      <c r="AE7" s="25">
        <f ca="1">IF(OR(AND($Y$11&gt;0,OR(AND($B$8=$P7,$J$8&gt;$L$8),AND($D$8=$P7,$J$8&lt;$L$8))),AND($Y$12&gt;0,OR(AND($B$9=$P7,$J$9&gt;$L$9),AND($D$9=$P7,$J$9&lt;$L$9)))),1,0)</f>
        <v>0</v>
      </c>
      <c r="AF7" s="25">
        <f>INDEX(Language!$D$5:$D$63,MATCH($P7,Language!$E$5:$E$63,0),1)</f>
        <v>20</v>
      </c>
    </row>
    <row r="8" spans="1:33">
      <c r="B8" s="198" t="str">
        <f ca="1">INDIRECT("'"&amp;References!$A$1&amp;"'!"&amp;$B$1&amp;References!$G9)</f>
        <v>Switzerland</v>
      </c>
      <c r="C8" s="199" t="s">
        <v>36</v>
      </c>
      <c r="D8" s="200" t="str">
        <f ca="1">INDIRECT("'"&amp;References!$A$1&amp;"'!"&amp;$D$1&amp;References!$G9)</f>
        <v>Germany</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Scotland</v>
      </c>
      <c r="C9" s="199" t="s">
        <v>36</v>
      </c>
      <c r="D9" s="200" t="str">
        <f ca="1">INDIRECT("'"&amp;References!$A$1&amp;"'!"&amp;$D$1&amp;References!$G10)</f>
        <v>Hungary</v>
      </c>
      <c r="E9" s="198">
        <f ca="1">IF(OR(INDIRECT("'"&amp;References!$A$1&amp;"'!"&amp;$B$1&amp;References!$H10)="",INDIRECT("'"&amp;References!$A$1&amp;"'!"&amp;$D$1&amp;References!$H10)=""),"",INDIRECT("'"&amp;References!$A$1&amp;"'!"&amp;$B$1&amp;References!$H10))</f>
        <v>0</v>
      </c>
      <c r="F9" s="199" t="s">
        <v>36</v>
      </c>
      <c r="G9" s="202">
        <f ca="1">IF(OR(INDIRECT("'"&amp;References!$A$1&amp;"'!"&amp;$B$1&amp;References!$H10)="",INDIRECT("'"&amp;References!$A$1&amp;"'!"&amp;$D$1&amp;References!$H10)=""),"",INDIRECT("'"&amp;References!$A$1&amp;"'!"&amp;$D$1&amp;References!$H10))</f>
        <v>1</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Germany</v>
      </c>
      <c r="Q11" s="192">
        <f t="shared" ca="1" si="8"/>
        <v>9</v>
      </c>
      <c r="R11" s="33">
        <f t="shared" ca="1" si="8"/>
        <v>7</v>
      </c>
      <c r="S11" s="33">
        <f t="shared" ca="1" si="8"/>
        <v>7</v>
      </c>
      <c r="T11" s="33">
        <f t="shared" ca="1" si="8"/>
        <v>0</v>
      </c>
      <c r="U11" s="33">
        <f t="shared" ca="1" si="8"/>
        <v>3</v>
      </c>
      <c r="V11" s="422">
        <f ca="1">LARGE($V$4:$V$7,ROW(A1))</f>
        <v>90057070.003046408</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Hungary</v>
      </c>
      <c r="Q12" s="99">
        <f t="shared" ca="1" si="8"/>
        <v>4</v>
      </c>
      <c r="R12" s="25">
        <f t="shared" ca="1" si="8"/>
        <v>-2</v>
      </c>
      <c r="S12" s="25">
        <f t="shared" ca="1" si="8"/>
        <v>1</v>
      </c>
      <c r="T12" s="25">
        <f t="shared" ca="1" si="8"/>
        <v>3</v>
      </c>
      <c r="U12" s="25">
        <f t="shared" ca="1" si="8"/>
        <v>1</v>
      </c>
      <c r="V12" s="423">
        <f ca="1">LARGE($V$4:$V$7,ROW(A2))</f>
        <v>40048010.0010942</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ca="1" si="8"/>
        <v>Scotland</v>
      </c>
      <c r="Q13" s="99">
        <f t="shared" ca="1" si="8"/>
        <v>3</v>
      </c>
      <c r="R13" s="25">
        <f t="shared" ca="1" si="8"/>
        <v>-2</v>
      </c>
      <c r="S13" s="25">
        <f t="shared" ca="1" si="8"/>
        <v>2</v>
      </c>
      <c r="T13" s="25">
        <f t="shared" ca="1" si="8"/>
        <v>4</v>
      </c>
      <c r="U13" s="25">
        <f t="shared" ca="1" si="8"/>
        <v>1</v>
      </c>
      <c r="V13" s="423">
        <f ca="1">LARGE($V$4:$V$7,ROW(A3))</f>
        <v>30048020.0010873</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8"/>
        <v>Switzerland</v>
      </c>
      <c r="Q14" s="193">
        <f t="shared" ca="1" si="8"/>
        <v>1</v>
      </c>
      <c r="R14" s="29">
        <f t="shared" ca="1" si="8"/>
        <v>-3</v>
      </c>
      <c r="S14" s="29">
        <f t="shared" ca="1" si="8"/>
        <v>1</v>
      </c>
      <c r="T14" s="29">
        <f t="shared" ca="1" si="8"/>
        <v>4</v>
      </c>
      <c r="U14" s="29">
        <f t="shared" ca="1" si="8"/>
        <v>0</v>
      </c>
      <c r="V14" s="424">
        <f ca="1">LARGE($V$4:$V$7,ROW(A4))</f>
        <v>10047010.000080101</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Germany</v>
      </c>
      <c r="F18" s="903"/>
      <c r="G18" s="903"/>
      <c r="H18" s="104"/>
      <c r="I18" s="33">
        <f ca="1">SUMIFS($E$4:$E$9,$B$4:$B$9,$P$4,$D$4:$D$9,$P$5)+SUMIFS($G$4:$G$9,$B$4:$B$9,$P$5,$D$4:$D$9,$P$4)</f>
        <v>2</v>
      </c>
      <c r="J18" s="33">
        <f ca="1">SUMIFS($E$4:$E$9,$B$4:$B$9,$P$4,$D$4:$D$9,$P$6)+SUMIFS($G$4:$G$9,$B$4:$B$9,$P$6,$D$4:$D$9,$P$4)</f>
        <v>3</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6</v>
      </c>
      <c r="R18" s="25">
        <f ca="1">S18-T18</f>
        <v>5</v>
      </c>
      <c r="S18" s="25">
        <f ca="1">SUMIFS($E$4:$E$9,$B$4:$B$9,$P18,$D$4:$D$9,"&lt;&gt;"&amp;$P$21)+SUMIFS($G$4:$G$9,$B$4:$B$9,"&lt;&gt;"&amp;$P$21,$D$4:$D$9,$P18)</f>
        <v>5</v>
      </c>
      <c r="T18" s="25">
        <f ca="1">SUMIFS($G$4:$G$9,$B$4:$B$9,$P18,$D$4:$D$9,"&lt;&gt;"&amp;$P$21)+SUMIFS($E$4:$E$9,$B$4:$B$9,"&lt;&gt;"&amp;$P$21,$D$4:$D$9,$P18)</f>
        <v>0</v>
      </c>
      <c r="U18" s="25"/>
      <c r="V18" s="217">
        <f ca="1">Q18*FactorPts+(GDzero+R18)*FactorGD+S18*FactorFor</f>
        <v>60055050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3</v>
      </c>
      <c r="AC18" s="205"/>
      <c r="AD18" s="25">
        <f ca="1">IF(AND($AF$16,$AD$4=$AD$5,$AD$4=$AD$6,$AD$4&lt;&gt;$AD$7),W18,0)</f>
        <v>0</v>
      </c>
      <c r="AE18" s="25" t="str">
        <f ca="1">IF(AD18&gt;0,Y18,"")</f>
        <v/>
      </c>
    </row>
    <row r="19" spans="2:31">
      <c r="B19" s="25"/>
      <c r="C19" s="25"/>
      <c r="D19" s="25"/>
      <c r="E19" s="904" t="str">
        <f>$P$5</f>
        <v>Scotland</v>
      </c>
      <c r="F19" s="905"/>
      <c r="G19" s="905"/>
      <c r="H19" s="32">
        <f ca="1">SUMIFS($E$4:$E$9,$B$4:$B$9,$P$5,$D$4:$D$9,$P$4)+SUMIFS($G$4:$G$9,$B$4:$B$9,$P$4,$D$4:$D$9,$P$5)</f>
        <v>0</v>
      </c>
      <c r="I19" s="69"/>
      <c r="J19" s="25">
        <f ca="1">SUMIFS($E$4:$E$9,$B$4:$B$9,$P$5,$D$4:$D$9,$P$6)+SUMIFS($G$4:$G$9,$B$4:$B$9,$P$6,$D$4:$D$9,$P$5)</f>
        <v>0</v>
      </c>
      <c r="K19" s="47">
        <f ca="1">SUMIFS($E$4:$E$9,$B$4:$B$9,$P$5,$D$4:$D$9,$P$7)+SUMIFS($G$4:$G$9,$B$4:$B$9,$P$7,$D$4:$D$9,$P$5)</f>
        <v>2</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0</v>
      </c>
      <c r="R19" s="25">
        <f ca="1">S19-T19</f>
        <v>-3</v>
      </c>
      <c r="S19" s="25">
        <f ca="1">SUMIFS($E$4:$E$9,$B$4:$B$9,$P19,$D$4:$D$9,"&lt;&gt;"&amp;$P$21)+SUMIFS($G$4:$G$9,$B$4:$B$9,"&lt;&gt;"&amp;$P$21,$D$4:$D$9,$P19)</f>
        <v>0</v>
      </c>
      <c r="T19" s="25">
        <f ca="1">SUMIFS($G$4:$G$9,$B$4:$B$9,$P19,$D$4:$D$9,"&lt;&gt;"&amp;$P$21)+SUMIFS($E$4:$E$9,$B$4:$B$9,"&lt;&gt;"&amp;$P$21,$D$4:$D$9,$P19)</f>
        <v>3</v>
      </c>
      <c r="U19" s="25"/>
      <c r="V19" s="217">
        <f ca="1">Q19*FactorPts+(GDzero+R19)*FactorGD+S19*FactorFor</f>
        <v>47000</v>
      </c>
      <c r="W19" s="25">
        <f ca="1">RANK(V19,V$18:V$20,1)</f>
        <v>1</v>
      </c>
      <c r="X19" s="25">
        <f ca="1">IF(AND($Q$4=$Q$5,$Q$4=$Q$6,$Q$4&lt;&gt;$Q$7),W19,0)</f>
        <v>0</v>
      </c>
      <c r="Y19" s="25" t="str">
        <f ca="1">IF(AND(V19=V18,V19&lt;&gt;V20),IF(AA19&gt;AA18,3,IF(AA19=AA18,1,0)),IF(AND(V19=V20,V19&lt;&gt;V18),IF(AC19&gt;AC20,3,IF(AC19=AC20,1,0)),""))</f>
        <v/>
      </c>
      <c r="Z19" s="25" t="str">
        <f t="shared" ref="Z19:Z20" ca="1" si="11">IF(X19&gt;0,Y19,"")</f>
        <v/>
      </c>
      <c r="AA19" s="206">
        <f ca="1">$H$19</f>
        <v>0</v>
      </c>
      <c r="AB19" s="25"/>
      <c r="AC19" s="219">
        <f ca="1">$J$19</f>
        <v>0</v>
      </c>
      <c r="AD19" s="25">
        <f ca="1">IF(AND($AF$16,$AD$4=$AD$5,$AD$4=$AD$6,$AD$4&lt;&gt;$AD$7),W19,0)</f>
        <v>0</v>
      </c>
      <c r="AE19" s="25" t="str">
        <f t="shared" ref="AE19:AE20" ca="1" si="12">IF(AD19&gt;0,Y19,"")</f>
        <v/>
      </c>
    </row>
    <row r="20" spans="2:31">
      <c r="E20" s="904" t="str">
        <f>$P$6</f>
        <v>Hungary</v>
      </c>
      <c r="F20" s="905"/>
      <c r="G20" s="905"/>
      <c r="H20" s="32">
        <f ca="1">SUMIFS($E$4:$E$9,$B$4:$B$9,$P$6,$D$4:$D$9,$P$4)+SUMIFS($G$4:$G$9,$B$4:$B$9,$P$4,$D$4:$D$9,$P$6)</f>
        <v>0</v>
      </c>
      <c r="I20" s="25">
        <f ca="1">SUMIFS($E$4:$E$9,$B$4:$B$9,$P$6,$D$4:$D$9,$P$5)+SUMIFS($G$4:$G$9,$B$4:$B$9,$P$5,$D$4:$D$9,$P$6)</f>
        <v>1</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3</v>
      </c>
      <c r="R20" s="25">
        <f ca="1">S20-T20</f>
        <v>-2</v>
      </c>
      <c r="S20" s="25">
        <f ca="1">SUMIFS($E$4:$E$9,$B$4:$B$9,$P20,$D$4:$D$9,"&lt;&gt;"&amp;$P$21)+SUMIFS($G$4:$G$9,$B$4:$B$9,"&lt;&gt;"&amp;$P$21,$D$4:$D$9,$P20)</f>
        <v>1</v>
      </c>
      <c r="T20" s="25">
        <f ca="1">SUMIFS($G$4:$G$9,$B$4:$B$9,$P20,$D$4:$D$9,"&lt;&gt;"&amp;$P$21)+SUMIFS($E$4:$E$9,$B$4:$B$9,"&lt;&gt;"&amp;$P$21,$D$4:$D$9,$P20)</f>
        <v>3</v>
      </c>
      <c r="U20" s="25"/>
      <c r="V20" s="217">
        <f ca="1">Q20*FactorPts+(GDzero+R20)*FactorGD+S20*FactorFor</f>
        <v>30048010</v>
      </c>
      <c r="W20" s="25">
        <f ca="1">RANK(V20,V$18:V$20,1)</f>
        <v>2</v>
      </c>
      <c r="X20" s="25">
        <f ca="1">IF(AND($Q$4=$Q$5,$Q$4=$Q$6,$Q$4&lt;&gt;$Q$7),W20,0)</f>
        <v>0</v>
      </c>
      <c r="Y20" s="25" t="str">
        <f ca="1">IF(AND(V20=V18,V20&lt;&gt;V19),IF(AB20&gt;AB18,3,IF(AB20=AB18,1,0)),IF(AND(V20=V19,V20&lt;&gt;V18),IF(AC20&gt;AC19,3,IF(AC20=AC19,1,0)),""))</f>
        <v/>
      </c>
      <c r="Z20" s="25" t="str">
        <f t="shared" ca="1" si="11"/>
        <v/>
      </c>
      <c r="AA20" s="206"/>
      <c r="AB20" s="25">
        <f ca="1">$H$20</f>
        <v>0</v>
      </c>
      <c r="AC20" s="219">
        <f ca="1">$I$20</f>
        <v>1</v>
      </c>
      <c r="AD20" s="25">
        <f ca="1">IF(AND($AF$16,$AD$4=$AD$5,$AD$4=$AD$6,$AD$4&lt;&gt;$AD$7),W20,0)</f>
        <v>0</v>
      </c>
      <c r="AE20" s="25" t="str">
        <f t="shared" ca="1" si="12"/>
        <v/>
      </c>
    </row>
    <row r="21" spans="2:31" ht="15.75" thickBot="1">
      <c r="B21" s="36"/>
      <c r="C21" s="25"/>
      <c r="E21" s="899" t="str">
        <f>$P$7</f>
        <v>Switzerland</v>
      </c>
      <c r="F21" s="900"/>
      <c r="G21" s="900"/>
      <c r="H21" s="31">
        <f ca="1">SUMIFS($E$4:$E$9,$B$4:$B$9,$P$7,$D$4:$D$9,$P$4)+SUMIFS($G$4:$G$9,$B$4:$B$9,$P$4,$D$4:$D$9,$P$7)</f>
        <v>0</v>
      </c>
      <c r="I21" s="29">
        <f ca="1">SUMIFS($E$4:$E$9,$B$4:$B$9,$P$7,$D$4:$D$9,$P$5)+SUMIFS($G$4:$G$9,$B$4:$B$9,$P$5,$D$4:$D$9,$P$7)</f>
        <v>1</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6</v>
      </c>
      <c r="R23" s="25">
        <f ca="1">S23-T23</f>
        <v>4</v>
      </c>
      <c r="S23" s="25">
        <f ca="1">SUMIFS($E$4:$E$9,$B$4:$B$9,$P23,$D$4:$D$9,"&lt;&gt;"&amp;$P$26)+SUMIFS($G$4:$G$9,$B$4:$B$9,"&lt;&gt;"&amp;$P$26,$D$4:$D$9,$P23)</f>
        <v>4</v>
      </c>
      <c r="T23" s="25">
        <f ca="1">SUMIFS($G$4:$G$9,$B$4:$B$9,$P23,$D$4:$D$9,"&lt;&gt;"&amp;$P$26)+SUMIFS($E$4:$E$9,$B$4:$B$9,"&lt;&gt;"&amp;$P$26,$D$4:$D$9,$P23)</f>
        <v>0</v>
      </c>
      <c r="U23" s="25"/>
      <c r="V23" s="217">
        <f ca="1">Q23*FactorPts+(GDzero+R23)*FactorGD+S23*FactorFor</f>
        <v>60054040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2</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3</v>
      </c>
      <c r="R24" s="25">
        <f ca="1">S24-T24</f>
        <v>-1</v>
      </c>
      <c r="S24" s="25">
        <f ca="1">SUMIFS($E$4:$E$9,$B$4:$B$9,$P24,$D$4:$D$9,"&lt;&gt;"&amp;$P$26)+SUMIFS($G$4:$G$9,$B$4:$B$9,"&lt;&gt;"&amp;$P$26,$D$4:$D$9,$P24)</f>
        <v>2</v>
      </c>
      <c r="T24" s="25">
        <f ca="1">SUMIFS($G$4:$G$9,$B$4:$B$9,$P24,$D$4:$D$9,"&lt;&gt;"&amp;$P$26)+SUMIFS($E$4:$E$9,$B$4:$B$9,"&lt;&gt;"&amp;$P$26,$D$4:$D$9,$P24)</f>
        <v>3</v>
      </c>
      <c r="U24" s="25"/>
      <c r="V24" s="217">
        <f ca="1">Q24*FactorPts+(GDzero+R24)*FactorGD+S24*FactorFor</f>
        <v>30049020</v>
      </c>
      <c r="W24" s="25">
        <f ca="1">RANK(V24,V$23:V$25,1)</f>
        <v>2</v>
      </c>
      <c r="X24" s="25">
        <f ca="1">IF(AND($Q$4=$Q$5,$Q$4=$Q$7,$Q$4&lt;&gt;$Q$6),W24,0)</f>
        <v>0</v>
      </c>
      <c r="Y24" s="25" t="str">
        <f ca="1">IF(AND(V24=V23,V24&lt;&gt;V25),IF(AA24&gt;AA23,3,IF(AA24=AA23,1,0)),IF(AND(V24=V25,V24&lt;&gt;V23),IF(AC24&gt;AC25,3,IF(AC24=AC25,1,0)),""))</f>
        <v/>
      </c>
      <c r="Z24" s="25" t="str">
        <f t="shared" ref="Z24:Z25" ca="1" si="13">IF(X24&gt;0,Y24,"")</f>
        <v/>
      </c>
      <c r="AA24" s="206">
        <f ca="1">$H$19</f>
        <v>0</v>
      </c>
      <c r="AB24" s="25"/>
      <c r="AC24" s="219">
        <f ca="1">$K$19</f>
        <v>2</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0</v>
      </c>
      <c r="R25" s="25">
        <f ca="1">S25-T25</f>
        <v>-3</v>
      </c>
      <c r="S25" s="25">
        <f ca="1">SUMIFS($E$4:$E$9,$B$4:$B$9,$P25,$D$4:$D$9,"&lt;&gt;"&amp;$P$26)+SUMIFS($G$4:$G$9,$B$4:$B$9,"&lt;&gt;"&amp;$P$26,$D$4:$D$9,$P25)</f>
        <v>1</v>
      </c>
      <c r="T25" s="25">
        <f ca="1">SUMIFS($G$4:$G$9,$B$4:$B$9,$P25,$D$4:$D$9,"&lt;&gt;"&amp;$P$26)+SUMIFS($E$4:$E$9,$B$4:$B$9,"&lt;&gt;"&amp;$P$26,$D$4:$D$9,$P25)</f>
        <v>4</v>
      </c>
      <c r="U25" s="25"/>
      <c r="V25" s="217">
        <f ca="1">Q25*FactorPts+(GDzero+R25)*FactorGD+S25*FactorFor</f>
        <v>47010</v>
      </c>
      <c r="W25" s="25">
        <f ca="1">RANK(V25,V$23:V$25,1)</f>
        <v>1</v>
      </c>
      <c r="X25" s="25">
        <f ca="1">IF(AND($Q$4=$Q$5,$Q$4=$Q$7,$Q$4&lt;&gt;$Q$6),W25,0)</f>
        <v>0</v>
      </c>
      <c r="Y25" s="25" t="str">
        <f ca="1">IF(AND(V25=V23,V25&lt;&gt;V24),IF(AB25&gt;AB23,3,IF(AB25=AB23,1,0)),IF(AND(V25=V24,V25&lt;&gt;V23),IF(AC25&gt;AC24,3,IF(AC25=AC24,1,0)),""))</f>
        <v/>
      </c>
      <c r="Z25" s="25" t="str">
        <f t="shared" ca="1" si="13"/>
        <v/>
      </c>
      <c r="AA25" s="206"/>
      <c r="AB25" s="25">
        <f ca="1">$H$21</f>
        <v>0</v>
      </c>
      <c r="AC25" s="219">
        <f ca="1">$I$21</f>
        <v>1</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6</v>
      </c>
      <c r="R28" s="25">
        <f ca="1">S28-T28</f>
        <v>5</v>
      </c>
      <c r="S28" s="25">
        <f ca="1">SUMIFS($E$4:$E$9,$B$4:$B$9,$P28,$D$4:$D$9,"&lt;&gt;"&amp;$P$31)+SUMIFS($G$4:$G$9,$B$4:$B$9,"&lt;&gt;"&amp;$P$31,$D$4:$D$9,$P28)</f>
        <v>5</v>
      </c>
      <c r="T28" s="25">
        <f ca="1">SUMIFS($G$4:$G$9,$B$4:$B$9,$P28,$D$4:$D$9,"&lt;&gt;"&amp;$P$31)+SUMIFS($E$4:$E$9,$B$4:$B$9,"&lt;&gt;"&amp;$P$31,$D$4:$D$9,$P28)</f>
        <v>0</v>
      </c>
      <c r="U28" s="25"/>
      <c r="V28" s="217">
        <f ca="1">Q28*FactorPts+(GDzero+R28)*FactorGD+S28*FactorFor</f>
        <v>60055050</v>
      </c>
      <c r="W28" s="25">
        <f ca="1">RANK(V28,V$28:V$30,1)</f>
        <v>3</v>
      </c>
      <c r="X28" s="25">
        <f ca="1">IF(AND($Q$4=$Q$6,$Q$4=$Q$7,$Q$4&lt;&gt;$Q$5),W28,0)</f>
        <v>0</v>
      </c>
      <c r="Y28" s="25" t="str">
        <f ca="1">IF(AND(V28=V29,V28&lt;&gt;V30),IF(AA28&gt;AA29,3,IF(AA28=AA29,1,0)),IF(AND(V28=V30,V28&lt;&gt;V29),IF(AB28&gt;AB30,3,IF(AB28=AB30,1,0)),""))</f>
        <v/>
      </c>
      <c r="Z28" s="25" t="str">
        <f ca="1">IF(X28&gt;0,Y28,"")</f>
        <v/>
      </c>
      <c r="AA28" s="206">
        <f ca="1">$J$18</f>
        <v>3</v>
      </c>
      <c r="AB28" s="25">
        <f ca="1">$K$18</f>
        <v>2</v>
      </c>
      <c r="AC28" s="219"/>
      <c r="AD28" s="25">
        <f ca="1">IF(AND($AF$16,$AD$4=$AD$6,$AD$4=$AD$7,$AD$4&lt;&gt;$AD$5),W28,0)</f>
        <v>0</v>
      </c>
      <c r="AE28" s="25" t="str">
        <f ca="1">IF(AD28&gt;0,Y28,"")</f>
        <v/>
      </c>
    </row>
    <row r="29" spans="2:31">
      <c r="O29" s="25" t="s">
        <v>33</v>
      </c>
      <c r="P29" t="str">
        <f>$P$6</f>
        <v>Hungary</v>
      </c>
      <c r="Q29" s="25">
        <f ca="1">SUMIFS($H$4:$H$9,$B$4:$B$9,$P29,$D$4:$D$9,"&lt;&gt;"&amp;$P$31)+SUMIFS($I$4:$I$9,$B$4:$B$9,"&lt;&gt;"&amp;$P$31,$D$4:$D$9,$P29)</f>
        <v>1</v>
      </c>
      <c r="R29" s="25">
        <f ca="1">S29-T29</f>
        <v>-3</v>
      </c>
      <c r="S29" s="25">
        <f ca="1">SUMIFS($E$4:$E$9,$B$4:$B$9,$P29,$D$4:$D$9,"&lt;&gt;"&amp;$P$31)+SUMIFS($G$4:$G$9,$B$4:$B$9,"&lt;&gt;"&amp;$P$31,$D$4:$D$9,$P29)</f>
        <v>0</v>
      </c>
      <c r="T29" s="25">
        <f ca="1">SUMIFS($G$4:$G$9,$B$4:$B$9,$P29,$D$4:$D$9,"&lt;&gt;"&amp;$P$31)+SUMIFS($E$4:$E$9,$B$4:$B$9,"&lt;&gt;"&amp;$P$31,$D$4:$D$9,$P29)</f>
        <v>3</v>
      </c>
      <c r="U29" s="25"/>
      <c r="V29" s="217">
        <f ca="1">Q29*FactorPts+(GDzero+R29)*FactorGD+S29*FactorFor</f>
        <v>10047000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1</v>
      </c>
      <c r="R30" s="25">
        <f ca="1">S30-T30</f>
        <v>-2</v>
      </c>
      <c r="S30" s="25">
        <f ca="1">SUMIFS($E$4:$E$9,$B$4:$B$9,$P30,$D$4:$D$9,"&lt;&gt;"&amp;$P$31)+SUMIFS($G$4:$G$9,$B$4:$B$9,"&lt;&gt;"&amp;$P$31,$D$4:$D$9,$P30)</f>
        <v>0</v>
      </c>
      <c r="T30" s="25">
        <f ca="1">SUMIFS($G$4:$G$9,$B$4:$B$9,$P30,$D$4:$D$9,"&lt;&gt;"&amp;$P$31)+SUMIFS($E$4:$E$9,$B$4:$B$9,"&lt;&gt;"&amp;$P$31,$D$4:$D$9,$P30)</f>
        <v>2</v>
      </c>
      <c r="U30" s="25"/>
      <c r="V30" s="217">
        <f ca="1">Q30*FactorPts+(GDzero+R30)*FactorGD+S30*FactorFor</f>
        <v>10048000</v>
      </c>
      <c r="W30" s="25">
        <f t="shared" ca="1" si="15"/>
        <v>2</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3</v>
      </c>
      <c r="R33" s="25">
        <f ca="1">S33-T33</f>
        <v>0</v>
      </c>
      <c r="S33" s="25">
        <f ca="1">SUMIFS($E$4:$E$9,$B$4:$B$9,$P33,$D$4:$D$9,"&lt;&gt;"&amp;$P$36)+SUMIFS($G$4:$G$9,$B$4:$B$9,"&lt;&gt;"&amp;$P$36,$D$4:$D$9,$P33)</f>
        <v>2</v>
      </c>
      <c r="T33" s="25">
        <f ca="1">SUMIFS($G$4:$G$9,$B$4:$B$9,$P33,$D$4:$D$9,"&lt;&gt;"&amp;$P$36)+SUMIFS($E$4:$E$9,$B$4:$B$9,"&lt;&gt;"&amp;$P$36,$D$4:$D$9,$P33)</f>
        <v>2</v>
      </c>
      <c r="U33" s="25"/>
      <c r="V33" s="217">
        <f ca="1">Q33*FactorPts+(GDzero+R33)*FactorGD+S33*FactorFor</f>
        <v>30050020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2</v>
      </c>
      <c r="AC33" s="219"/>
      <c r="AD33" s="25">
        <f ca="1">IF(AND($AF$16,$AD$5=$AD$6,$AD$5=$AD$7,$AD$5&lt;&gt;$AD$4),W33,0)</f>
        <v>0</v>
      </c>
      <c r="AE33" s="25" t="str">
        <f ca="1">IF(AD33&gt;0,Y33,"")</f>
        <v/>
      </c>
    </row>
    <row r="34" spans="15:31">
      <c r="O34" s="25" t="s">
        <v>33</v>
      </c>
      <c r="P34" t="str">
        <f>$P$6</f>
        <v>Hungary</v>
      </c>
      <c r="Q34" s="25">
        <f ca="1">SUMIFS($H$4:$H$9,$B$4:$B$9,$P34,$D$4:$D$9,"&lt;&gt;"&amp;$P$36)+SUMIFS($I$4:$I$9,$B$4:$B$9,"&lt;&gt;"&amp;$P$36,$D$4:$D$9,$P34)</f>
        <v>4</v>
      </c>
      <c r="R34" s="25">
        <f ca="1">S34-T34</f>
        <v>1</v>
      </c>
      <c r="S34" s="25">
        <f ca="1">SUMIFS($E$4:$E$9,$B$4:$B$9,$P34,$D$4:$D$9,"&lt;&gt;"&amp;$P$36)+SUMIFS($G$4:$G$9,$B$4:$B$9,"&lt;&gt;"&amp;$P$36,$D$4:$D$9,$P34)</f>
        <v>1</v>
      </c>
      <c r="T34" s="25">
        <f ca="1">SUMIFS($G$4:$G$9,$B$4:$B$9,$P34,$D$4:$D$9,"&lt;&gt;"&amp;$P$36)+SUMIFS($E$4:$E$9,$B$4:$B$9,"&lt;&gt;"&amp;$P$36,$D$4:$D$9,$P34)</f>
        <v>0</v>
      </c>
      <c r="U34" s="25"/>
      <c r="V34" s="217">
        <f ca="1">Q34*FactorPts+(GDzero+R34)*FactorGD+S34*FactorFor</f>
        <v>40051010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0</v>
      </c>
      <c r="AD34" s="25">
        <f ca="1">IF(AND($AF$16,$AD$5=$AD$6,$AD$5=$AD$7,$AD$5&lt;&gt;$AD$4),W34,0)</f>
        <v>0</v>
      </c>
      <c r="AE34" s="25" t="str">
        <f t="shared" ref="AE34:AE35" ca="1" si="19">IF(AD34&gt;0,Y34,"")</f>
        <v/>
      </c>
    </row>
    <row r="35" spans="15:31" ht="15.75" thickBot="1">
      <c r="O35" s="25" t="s">
        <v>34</v>
      </c>
      <c r="P35" t="str">
        <f>$P$7</f>
        <v>Switzerland</v>
      </c>
      <c r="Q35" s="25">
        <f ca="1">SUMIFS($H$4:$H$9,$B$4:$B$9,$P35,$D$4:$D$9,"&lt;&gt;"&amp;$P$36)+SUMIFS($I$4:$I$9,$B$4:$B$9,"&lt;&gt;"&amp;$P$36,$D$4:$D$9,$P35)</f>
        <v>1</v>
      </c>
      <c r="R35" s="25">
        <f ca="1">S35-T35</f>
        <v>-1</v>
      </c>
      <c r="S35" s="25">
        <f ca="1">SUMIFS($E$4:$E$9,$B$4:$B$9,$P35,$D$4:$D$9,"&lt;&gt;"&amp;$P$36)+SUMIFS($G$4:$G$9,$B$4:$B$9,"&lt;&gt;"&amp;$P$36,$D$4:$D$9,$P35)</f>
        <v>1</v>
      </c>
      <c r="T35" s="25">
        <f ca="1">SUMIFS($G$4:$G$9,$B$4:$B$9,$P35,$D$4:$D$9,"&lt;&gt;"&amp;$P$36)+SUMIFS($E$4:$E$9,$B$4:$B$9,"&lt;&gt;"&amp;$P$36,$D$4:$D$9,$P35)</f>
        <v>2</v>
      </c>
      <c r="U35" s="25"/>
      <c r="V35" s="217">
        <f ca="1">Q35*FactorPts+(GDzero+R35)*FactorGD+S35*FactorFor</f>
        <v>10049010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1</v>
      </c>
      <c r="AC35" s="209">
        <f ca="1">$J$21</f>
        <v>0</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7"/>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c r="A1" s="41"/>
      <c r="B1" s="40" t="str">
        <f>VLOOKUP($Q$1,References!$B$5:$D$10,2,0)</f>
        <v>E</v>
      </c>
      <c r="D1" s="40" t="str">
        <f>VLOOKUP($Q$1,References!$B$5:$D$10,3,0)</f>
        <v>F</v>
      </c>
      <c r="P1" s="159" t="s">
        <v>210</v>
      </c>
      <c r="Q1" s="160" t="s">
        <v>26</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2</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Spain</v>
      </c>
      <c r="Q4" s="25">
        <f ca="1">SUMIF($B$4:$B$9,P4,$H$4:$H$9)+SUMIF($D$4:$D$9,P4,$I$4:$I$9)</f>
        <v>9</v>
      </c>
      <c r="R4" s="25">
        <f ca="1">S4-T4</f>
        <v>7</v>
      </c>
      <c r="S4" s="25">
        <f ca="1">SUMIF($B$4:$B$9,$P4,$E$4:$E$9)+SUMIF($D$4:$D$9,$P4,$G$4:$G$9)</f>
        <v>10</v>
      </c>
      <c r="T4" s="25">
        <f ca="1">SUMIF($B$4:$B$9,$P4,$G$4:$G$9)+SUMIF($D$4:$D$9,$P4,$E$4:$E$9)</f>
        <v>3</v>
      </c>
      <c r="U4" s="25">
        <f ca="1">COUNTIFS($B$4:$B$9,$P4,$H$4:$H$9,"=3")+COUNTIFS($D$4:$D$9,$P4,$I$4:$I$9,"=3")</f>
        <v>3</v>
      </c>
      <c r="V4" s="421">
        <f ca="1">$Q4*FactorPts+(GDzero+$R4)*FactorGD+$S4*FactorFor+$U4*FactorWins+$W4*FactorDirC3+$X4*FactorDirC2+$Y4*FactorDirC43+$Z4*FactorDirC42+$AA4*FactorDirC42+$AB4*FactorFairPlay+$AE4*FactorPenalty+(100-$AF4)*($M$10&gt;0)*FactorRank+(8-ROW())*FactorRow</f>
        <v>90057100.003097415</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90057100</v>
      </c>
      <c r="AE4" s="25">
        <f ca="1">IF(OR(AND($Y$11&gt;0,OR(AND($B$8=$P4,$J$8&gt;$L$8),AND($D$8=$P4,$J$8&lt;$L$8))),AND($Y$12&gt;0,OR(AND($B$9=$P4,$J$9&gt;$L$9),AND($D$9=$P4,$J$9&lt;$L$9)))),1,0)</f>
        <v>0</v>
      </c>
      <c r="AF4" s="25">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4</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Croatia</v>
      </c>
      <c r="Q5" s="25">
        <f t="shared" ref="Q5:Q7" ca="1" si="3">SUMIF($B$4:$B$9,P5,$H$4:$H$9)+SUMIF($D$4:$D$9,P5,$I$4:$I$9)</f>
        <v>6</v>
      </c>
      <c r="R5" s="25">
        <f ca="1">S5-T5</f>
        <v>2</v>
      </c>
      <c r="S5" s="25">
        <f ca="1">SUMIF($B$4:$B$9,$P5,$E$4:$E$9)+SUMIF($D$4:$D$9,$P5,$G$4:$G$9)</f>
        <v>6</v>
      </c>
      <c r="T5" s="25">
        <f ca="1">SUMIF($B$4:$B$9,$P5,$G$4:$G$9)+SUMIF($D$4:$D$9,$P5,$E$4:$E$9)</f>
        <v>4</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60052060.002086297</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60052060</v>
      </c>
      <c r="AE5" s="25">
        <f ca="1">IF(OR(AND($Y$11&gt;0,OR(AND($B$8=$P5,$J$8&gt;$L$8),AND($D$8=$P5,$J$8&lt;$L$8))),AND($Y$12&gt;0,OR(AND($B$9=$P5,$J$9&gt;$L$9),AND($D$9=$P5,$J$9&lt;$L$9)))),1,0)</f>
        <v>0</v>
      </c>
      <c r="AF5" s="25">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Italy</v>
      </c>
      <c r="Q6" s="25">
        <f t="shared" ca="1" si="3"/>
        <v>3</v>
      </c>
      <c r="R6" s="25">
        <f ca="1">S6-T6</f>
        <v>1</v>
      </c>
      <c r="S6" s="25">
        <f ca="1">SUMIF($B$4:$B$9,$P6,$E$4:$E$9)+SUMIF($D$4:$D$9,$P6,$G$4:$G$9)</f>
        <v>6</v>
      </c>
      <c r="T6" s="25">
        <f ca="1">SUMIF($B$4:$B$9,$P6,$G$4:$G$9)+SUMIF($D$4:$D$9,$P6,$E$4:$E$9)</f>
        <v>5</v>
      </c>
      <c r="U6" s="25">
        <f t="shared" ca="1" si="4"/>
        <v>1</v>
      </c>
      <c r="V6" s="421">
        <f ca="1">$Q6*FactorPts+(GDzero+$R6)*FactorGD+$S6*FactorFor+$U6*FactorWins+$W6*FactorDirC3+$X6*FactorDirC2+$Y6*FactorDirC43+$Z6*FactorDirC42+$AA6*FactorDirC42+$AB6*FactorFairPlay+$AE6*FactorPenalty+(100-$AF6)*($M$10&gt;0)*FactorRank+(8-ROW())*FactorRow</f>
        <v>30051060.001082201</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30051060</v>
      </c>
      <c r="AE6" s="25">
        <f ca="1">IF(OR(AND($Y$11&gt;0,OR(AND($B$8=$P6,$J$8&gt;$L$8),AND($D$8=$P6,$J$8&lt;$L$8))),AND($Y$12&gt;0,OR(AND($B$9=$P6,$J$9&gt;$L$9),AND($D$9=$P6,$J$9&lt;$L$9)))),1,0)</f>
        <v>0</v>
      </c>
      <c r="AF6" s="25">
        <f>INDEX(Language!$D$5:$D$63,MATCH($P6,Language!$E$5:$E$63,0),1)</f>
        <v>18</v>
      </c>
    </row>
    <row r="7" spans="1:33">
      <c r="B7" s="198" t="str">
        <f ca="1">INDIRECT("'"&amp;References!$A$1&amp;"'!"&amp;$B$1&amp;References!$G8)</f>
        <v>Spain</v>
      </c>
      <c r="C7" s="199" t="s">
        <v>36</v>
      </c>
      <c r="D7" s="200" t="str">
        <f ca="1">INDIRECT("'"&amp;References!$A$1&amp;"'!"&amp;$D$1&amp;References!$G8)</f>
        <v>Italy</v>
      </c>
      <c r="E7" s="198">
        <f ca="1">IF(OR(INDIRECT("'"&amp;References!$A$1&amp;"'!"&amp;$B$1&amp;References!$H8)="",INDIRECT("'"&amp;References!$A$1&amp;"'!"&amp;$D$1&amp;References!$H8)=""),"",INDIRECT("'"&amp;References!$A$1&amp;"'!"&amp;$B$1&amp;References!$H8))</f>
        <v>3</v>
      </c>
      <c r="F7" s="199" t="s">
        <v>36</v>
      </c>
      <c r="G7" s="202">
        <f ca="1">IF(OR(INDIRECT("'"&amp;References!$A$1&amp;"'!"&amp;$B$1&amp;References!$H8)="",INDIRECT("'"&amp;References!$A$1&amp;"'!"&amp;$D$1&amp;References!$H8)=""),"",INDIRECT("'"&amp;References!$A$1&amp;"'!"&amp;$D$1&amp;References!$H8))</f>
        <v>1</v>
      </c>
      <c r="H7" s="25">
        <f t="shared" ca="1" si="0"/>
        <v>3</v>
      </c>
      <c r="I7" s="25">
        <f t="shared" ca="1" si="1"/>
        <v>0</v>
      </c>
      <c r="L7" s="5"/>
      <c r="M7" s="25">
        <f t="shared" ca="1" si="2"/>
        <v>1</v>
      </c>
      <c r="N7" s="25"/>
      <c r="O7" s="25" t="s">
        <v>35</v>
      </c>
      <c r="P7" s="37" t="str">
        <f>VLOOKUP($Q$1&amp;ROW($A4),Groups!$B$7:$D$35,3,0)</f>
        <v>Albania</v>
      </c>
      <c r="Q7" s="25">
        <f t="shared" ca="1" si="3"/>
        <v>0</v>
      </c>
      <c r="R7" s="25">
        <f ca="1">S7-T7</f>
        <v>-10</v>
      </c>
      <c r="S7" s="25">
        <f ca="1">SUMIF($B$4:$B$9,$P7,$E$4:$E$9)+SUMIF($D$4:$D$9,$P7,$G$4:$G$9)</f>
        <v>0</v>
      </c>
      <c r="T7" s="25">
        <f ca="1">SUMIF($B$4:$B$9,$P7,$G$4:$G$9)+SUMIF($D$4:$D$9,$P7,$E$4:$E$9)</f>
        <v>10</v>
      </c>
      <c r="U7" s="25">
        <f t="shared" ca="1" si="4"/>
        <v>0</v>
      </c>
      <c r="V7" s="421">
        <f ca="1">$Q7*FactorPts+(GDzero+$R7)*FactorGD+$S7*FactorFor+$U7*FactorWins+$W7*FactorDirC3+$X7*FactorDirC2+$Y7*FactorDirC43+$Z7*FactorDirC42+$AA7*FactorDirC42+$AB7*FactorFairPlay+$AE7*FactorPenalty+(100-$AF7)*($M$10&gt;0)*FactorRank+(8-ROW())*FactorRow</f>
        <v>40000.000090100002</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40000</v>
      </c>
      <c r="AE7" s="25">
        <f ca="1">IF(OR(AND($Y$11&gt;0,OR(AND($B$8=$P7,$J$8&gt;$L$8),AND($D$8=$P7,$J$8&lt;$L$8))),AND($Y$12&gt;0,OR(AND($B$9=$P7,$J$9&gt;$L$9),AND($D$9=$P7,$J$9&lt;$L$9)))),1,0)</f>
        <v>0</v>
      </c>
      <c r="AF7" s="25">
        <f>INDEX(Language!$D$5:$D$63,MATCH($P7,Language!$E$5:$E$63,0),1)</f>
        <v>10</v>
      </c>
    </row>
    <row r="8" spans="1:33">
      <c r="B8" s="198" t="str">
        <f ca="1">INDIRECT("'"&amp;References!$A$1&amp;"'!"&amp;$B$1&amp;References!$G9)</f>
        <v>Albania</v>
      </c>
      <c r="C8" s="199" t="s">
        <v>36</v>
      </c>
      <c r="D8" s="200" t="str">
        <f ca="1">INDIRECT("'"&amp;References!$A$1&amp;"'!"&amp;$D$1&amp;References!$G9)</f>
        <v>Spain</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4</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Croatia</v>
      </c>
      <c r="C9" s="199" t="s">
        <v>36</v>
      </c>
      <c r="D9" s="200" t="str">
        <f ca="1">INDIRECT("'"&amp;References!$A$1&amp;"'!"&amp;$D$1&amp;References!$G10)</f>
        <v>Italy</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Spain</v>
      </c>
      <c r="Q11" s="192">
        <f t="shared" ca="1" si="8"/>
        <v>9</v>
      </c>
      <c r="R11" s="33">
        <f t="shared" ca="1" si="8"/>
        <v>7</v>
      </c>
      <c r="S11" s="33">
        <f t="shared" ca="1" si="8"/>
        <v>10</v>
      </c>
      <c r="T11" s="33">
        <f t="shared" ca="1" si="8"/>
        <v>3</v>
      </c>
      <c r="U11" s="33">
        <f t="shared" ca="1" si="8"/>
        <v>3</v>
      </c>
      <c r="V11" s="422">
        <f ca="1">LARGE($V$4:$V$7,ROW(A1))</f>
        <v>90057100.003097415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Croatia</v>
      </c>
      <c r="Q12" s="99">
        <f t="shared" ca="1" si="8"/>
        <v>6</v>
      </c>
      <c r="R12" s="25">
        <f t="shared" ca="1" si="8"/>
        <v>2</v>
      </c>
      <c r="S12" s="25">
        <f t="shared" ca="1" si="8"/>
        <v>6</v>
      </c>
      <c r="T12" s="25">
        <f t="shared" ca="1" si="8"/>
        <v>4</v>
      </c>
      <c r="U12" s="25">
        <f t="shared" ca="1" si="8"/>
        <v>2</v>
      </c>
      <c r="V12" s="423">
        <f ca="1">LARGE($V$4:$V$7,ROW(A2))</f>
        <v>60052060.002086297</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Italy</v>
      </c>
      <c r="Q13" s="99">
        <f t="shared" ca="1" si="11"/>
        <v>3</v>
      </c>
      <c r="R13" s="25">
        <f t="shared" ca="1" si="11"/>
        <v>1</v>
      </c>
      <c r="S13" s="25">
        <f t="shared" ca="1" si="8"/>
        <v>6</v>
      </c>
      <c r="T13" s="25">
        <f t="shared" ca="1" si="8"/>
        <v>5</v>
      </c>
      <c r="U13" s="25">
        <f t="shared" ca="1" si="11"/>
        <v>1</v>
      </c>
      <c r="V13" s="423">
        <f ca="1">LARGE($V$4:$V$7,ROW(A3))</f>
        <v>30051060.001082201</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Albania</v>
      </c>
      <c r="Q14" s="193">
        <f t="shared" ca="1" si="11"/>
        <v>0</v>
      </c>
      <c r="R14" s="29">
        <f t="shared" ca="1" si="11"/>
        <v>-10</v>
      </c>
      <c r="S14" s="29">
        <f t="shared" ca="1" si="8"/>
        <v>0</v>
      </c>
      <c r="T14" s="29">
        <f t="shared" ca="1" si="8"/>
        <v>10</v>
      </c>
      <c r="U14" s="29">
        <f t="shared" ca="1" si="11"/>
        <v>0</v>
      </c>
      <c r="V14" s="424">
        <f ca="1">LARGE($V$4:$V$7,ROW(A4))</f>
        <v>40000.000090100002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Spain</v>
      </c>
      <c r="F18" s="903"/>
      <c r="G18" s="903"/>
      <c r="H18" s="104"/>
      <c r="I18" s="33">
        <f ca="1">SUMIFS($E$4:$E$9,$B$4:$B$9,$P$4,$D$4:$D$9,$P$5)+SUMIFS($G$4:$G$9,$B$4:$B$9,$P$5,$D$4:$D$9,$P$4)</f>
        <v>3</v>
      </c>
      <c r="J18" s="33">
        <f ca="1">SUMIFS($E$4:$E$9,$B$4:$B$9,$P$4,$D$4:$D$9,$P$6)+SUMIFS($G$4:$G$9,$B$4:$B$9,$P$6,$D$4:$D$9,$P$4)</f>
        <v>3</v>
      </c>
      <c r="K18" s="105">
        <f ca="1">SUMIFS($E$4:$E$9,$B$4:$B$9,$P$4,$D$4:$D$9,$P$7)+SUMIFS($G$4:$G$9,$B$4:$B$9,$P$7,$D$4:$D$9,$P$4)</f>
        <v>4</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6</v>
      </c>
      <c r="R18" s="25">
        <f ca="1">S18-T18</f>
        <v>3</v>
      </c>
      <c r="S18" s="25">
        <f ca="1">SUMIFS($E$4:$E$9,$B$4:$B$9,$P18,$D$4:$D$9,"&lt;&gt;"&amp;$P$21)+SUMIFS($G$4:$G$9,$B$4:$B$9,"&lt;&gt;"&amp;$P$21,$D$4:$D$9,$P18)</f>
        <v>6</v>
      </c>
      <c r="T18" s="25">
        <f ca="1">SUMIFS($G$4:$G$9,$B$4:$B$9,$P18,$D$4:$D$9,"&lt;&gt;"&amp;$P$21)+SUMIFS($E$4:$E$9,$B$4:$B$9,"&lt;&gt;"&amp;$P$21,$D$4:$D$9,$P18)</f>
        <v>3</v>
      </c>
      <c r="U18" s="25"/>
      <c r="V18" s="217">
        <f ca="1">Q18*FactorPts+(GDzero+R18)*FactorGD+S18*FactorFor</f>
        <v>60053060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3</v>
      </c>
      <c r="AC18" s="205"/>
      <c r="AD18" s="25">
        <f ca="1">IF(AND($AF$16,$AD$4=$AD$5,$AD$4=$AD$6,$AD$4&lt;&gt;$AD$7),W18,0)</f>
        <v>0</v>
      </c>
      <c r="AE18" s="25" t="str">
        <f ca="1">IF(AD18&gt;0,Y18,"")</f>
        <v/>
      </c>
    </row>
    <row r="19" spans="2:31">
      <c r="B19" s="25"/>
      <c r="C19" s="25"/>
      <c r="D19" s="25"/>
      <c r="E19" s="904" t="str">
        <f>$P$5</f>
        <v>Croatia</v>
      </c>
      <c r="F19" s="905"/>
      <c r="G19" s="905"/>
      <c r="H19" s="32">
        <f ca="1">SUMIFS($E$4:$E$9,$B$4:$B$9,$P$5,$D$4:$D$9,$P$4)+SUMIFS($G$4:$G$9,$B$4:$B$9,$P$4,$D$4:$D$9,$P$5)</f>
        <v>2</v>
      </c>
      <c r="I19" s="69"/>
      <c r="J19" s="25">
        <f ca="1">SUMIFS($E$4:$E$9,$B$4:$B$9,$P$5,$D$4:$D$9,$P$6)+SUMIFS($G$4:$G$9,$B$4:$B$9,$P$6,$D$4:$D$9,$P$5)</f>
        <v>2</v>
      </c>
      <c r="K19" s="47">
        <f ca="1">SUMIFS($E$4:$E$9,$B$4:$B$9,$P$5,$D$4:$D$9,$P$7)+SUMIFS($G$4:$G$9,$B$4:$B$9,$P$7,$D$4:$D$9,$P$5)</f>
        <v>2</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3</v>
      </c>
      <c r="R19" s="25">
        <f ca="1">S19-T19</f>
        <v>0</v>
      </c>
      <c r="S19" s="25">
        <f ca="1">SUMIFS($E$4:$E$9,$B$4:$B$9,$P19,$D$4:$D$9,"&lt;&gt;"&amp;$P$21)+SUMIFS($G$4:$G$9,$B$4:$B$9,"&lt;&gt;"&amp;$P$21,$D$4:$D$9,$P19)</f>
        <v>4</v>
      </c>
      <c r="T19" s="25">
        <f ca="1">SUMIFS($G$4:$G$9,$B$4:$B$9,$P19,$D$4:$D$9,"&lt;&gt;"&amp;$P$21)+SUMIFS($E$4:$E$9,$B$4:$B$9,"&lt;&gt;"&amp;$P$21,$D$4:$D$9,$P19)</f>
        <v>4</v>
      </c>
      <c r="U19" s="25"/>
      <c r="V19" s="217">
        <f ca="1">Q19*FactorPts+(GDzero+R19)*FactorGD+S19*FactorFor</f>
        <v>30050040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2</v>
      </c>
      <c r="AD19" s="25">
        <f ca="1">IF(AND($AF$16,$AD$4=$AD$5,$AD$4=$AD$6,$AD$4&lt;&gt;$AD$7),W19,0)</f>
        <v>0</v>
      </c>
      <c r="AE19" s="25" t="str">
        <f t="shared" ref="AE19:AE20" ca="1" si="13">IF(AD19&gt;0,Y19,"")</f>
        <v/>
      </c>
    </row>
    <row r="20" spans="2:31">
      <c r="E20" s="904" t="str">
        <f>$P$6</f>
        <v>Italy</v>
      </c>
      <c r="F20" s="905"/>
      <c r="G20" s="905"/>
      <c r="H20" s="32">
        <f ca="1">SUMIFS($E$4:$E$9,$B$4:$B$9,$P$6,$D$4:$D$9,$P$4)+SUMIFS($G$4:$G$9,$B$4:$B$9,$P$4,$D$4:$D$9,$P$6)</f>
        <v>1</v>
      </c>
      <c r="I20" s="25">
        <f ca="1">SUMIFS($E$4:$E$9,$B$4:$B$9,$P$6,$D$4:$D$9,$P$5)+SUMIFS($G$4:$G$9,$B$4:$B$9,$P$5,$D$4:$D$9,$P$6)</f>
        <v>1</v>
      </c>
      <c r="J20" s="69"/>
      <c r="K20" s="47">
        <f ca="1">SUMIFS($E$4:$E$9,$B$4:$B$9,$P$6,$D$4:$D$9,$P$7)+SUMIFS($G$4:$G$9,$B$4:$B$9,$P$7,$D$4:$D$9,$P$6)</f>
        <v>4</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0</v>
      </c>
      <c r="R20" s="25">
        <f ca="1">S20-T20</f>
        <v>-3</v>
      </c>
      <c r="S20" s="25">
        <f ca="1">SUMIFS($E$4:$E$9,$B$4:$B$9,$P20,$D$4:$D$9,"&lt;&gt;"&amp;$P$21)+SUMIFS($G$4:$G$9,$B$4:$B$9,"&lt;&gt;"&amp;$P$21,$D$4:$D$9,$P20)</f>
        <v>2</v>
      </c>
      <c r="T20" s="25">
        <f ca="1">SUMIFS($G$4:$G$9,$B$4:$B$9,$P20,$D$4:$D$9,"&lt;&gt;"&amp;$P$21)+SUMIFS($E$4:$E$9,$B$4:$B$9,"&lt;&gt;"&amp;$P$21,$D$4:$D$9,$P20)</f>
        <v>5</v>
      </c>
      <c r="U20" s="25"/>
      <c r="V20" s="217">
        <f ca="1">Q20*FactorPts+(GDzero+R20)*FactorGD+S20*FactorFor</f>
        <v>47020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1</v>
      </c>
      <c r="AC20" s="219">
        <f ca="1">$I$20</f>
        <v>1</v>
      </c>
      <c r="AD20" s="25">
        <f ca="1">IF(AND($AF$16,$AD$4=$AD$5,$AD$4=$AD$6,$AD$4&lt;&gt;$AD$7),W20,0)</f>
        <v>0</v>
      </c>
      <c r="AE20" s="25" t="str">
        <f t="shared" ca="1" si="13"/>
        <v/>
      </c>
    </row>
    <row r="21" spans="2:31" ht="15.75" thickBot="1">
      <c r="B21" s="36"/>
      <c r="C21" s="25"/>
      <c r="E21" s="899" t="str">
        <f>$P$7</f>
        <v>Albania</v>
      </c>
      <c r="F21" s="900"/>
      <c r="G21" s="900"/>
      <c r="H21" s="31">
        <f ca="1">SUMIFS($E$4:$E$9,$B$4:$B$9,$P$7,$D$4:$D$9,$P$4)+SUMIFS($G$4:$G$9,$B$4:$B$9,$P$4,$D$4:$D$9,$P$7)</f>
        <v>0</v>
      </c>
      <c r="I21" s="29">
        <f ca="1">SUMIFS($E$4:$E$9,$B$4:$B$9,$P$7,$D$4:$D$9,$P$5)+SUMIFS($G$4:$G$9,$B$4:$B$9,$P$5,$D$4:$D$9,$P$7)</f>
        <v>0</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6</v>
      </c>
      <c r="R23" s="25">
        <f ca="1">S23-T23</f>
        <v>5</v>
      </c>
      <c r="S23" s="25">
        <f ca="1">SUMIFS($E$4:$E$9,$B$4:$B$9,$P23,$D$4:$D$9,"&lt;&gt;"&amp;$P$26)+SUMIFS($G$4:$G$9,$B$4:$B$9,"&lt;&gt;"&amp;$P$26,$D$4:$D$9,$P23)</f>
        <v>7</v>
      </c>
      <c r="T23" s="25">
        <f ca="1">SUMIFS($G$4:$G$9,$B$4:$B$9,$P23,$D$4:$D$9,"&lt;&gt;"&amp;$P$26)+SUMIFS($E$4:$E$9,$B$4:$B$9,"&lt;&gt;"&amp;$P$26,$D$4:$D$9,$P23)</f>
        <v>2</v>
      </c>
      <c r="U23" s="25"/>
      <c r="V23" s="217">
        <f ca="1">Q23*FactorPts+(GDzero+R23)*FactorGD+S23*FactorFor</f>
        <v>60055070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4</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3</v>
      </c>
      <c r="R24" s="25">
        <f ca="1">S24-T24</f>
        <v>1</v>
      </c>
      <c r="S24" s="25">
        <f ca="1">SUMIFS($E$4:$E$9,$B$4:$B$9,$P24,$D$4:$D$9,"&lt;&gt;"&amp;$P$26)+SUMIFS($G$4:$G$9,$B$4:$B$9,"&lt;&gt;"&amp;$P$26,$D$4:$D$9,$P24)</f>
        <v>4</v>
      </c>
      <c r="T24" s="25">
        <f ca="1">SUMIFS($G$4:$G$9,$B$4:$B$9,$P24,$D$4:$D$9,"&lt;&gt;"&amp;$P$26)+SUMIFS($E$4:$E$9,$B$4:$B$9,"&lt;&gt;"&amp;$P$26,$D$4:$D$9,$P24)</f>
        <v>3</v>
      </c>
      <c r="U24" s="25"/>
      <c r="V24" s="217">
        <f ca="1">Q24*FactorPts+(GDzero+R24)*FactorGD+S24*FactorFor</f>
        <v>30051040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2</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0</v>
      </c>
      <c r="R25" s="25">
        <f ca="1">S25-T25</f>
        <v>-6</v>
      </c>
      <c r="S25" s="25">
        <f ca="1">SUMIFS($E$4:$E$9,$B$4:$B$9,$P25,$D$4:$D$9,"&lt;&gt;"&amp;$P$26)+SUMIFS($G$4:$G$9,$B$4:$B$9,"&lt;&gt;"&amp;$P$26,$D$4:$D$9,$P25)</f>
        <v>0</v>
      </c>
      <c r="T25" s="25">
        <f ca="1">SUMIFS($G$4:$G$9,$B$4:$B$9,$P25,$D$4:$D$9,"&lt;&gt;"&amp;$P$26)+SUMIFS($E$4:$E$9,$B$4:$B$9,"&lt;&gt;"&amp;$P$26,$D$4:$D$9,$P25)</f>
        <v>6</v>
      </c>
      <c r="U25" s="25"/>
      <c r="V25" s="217">
        <f ca="1">Q25*FactorPts+(GDzero+R25)*FactorGD+S25*FactorFor</f>
        <v>44000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6</v>
      </c>
      <c r="R28" s="25">
        <f ca="1">S28-T28</f>
        <v>6</v>
      </c>
      <c r="S28" s="25">
        <f ca="1">SUMIFS($E$4:$E$9,$B$4:$B$9,$P28,$D$4:$D$9,"&lt;&gt;"&amp;$P$31)+SUMIFS($G$4:$G$9,$B$4:$B$9,"&lt;&gt;"&amp;$P$31,$D$4:$D$9,$P28)</f>
        <v>7</v>
      </c>
      <c r="T28" s="25">
        <f ca="1">SUMIFS($G$4:$G$9,$B$4:$B$9,$P28,$D$4:$D$9,"&lt;&gt;"&amp;$P$31)+SUMIFS($E$4:$E$9,$B$4:$B$9,"&lt;&gt;"&amp;$P$31,$D$4:$D$9,$P28)</f>
        <v>1</v>
      </c>
      <c r="U28" s="25"/>
      <c r="V28" s="217">
        <f ca="1">Q28*FactorPts+(GDzero+R28)*FactorGD+S28*FactorFor</f>
        <v>60056070</v>
      </c>
      <c r="W28" s="25">
        <f ca="1">RANK(V28,V$28:V$30,1)</f>
        <v>3</v>
      </c>
      <c r="X28" s="25">
        <f ca="1">IF(AND($Q$4=$Q$6,$Q$4=$Q$7,$Q$4&lt;&gt;$Q$5),W28,0)</f>
        <v>0</v>
      </c>
      <c r="Y28" s="25" t="str">
        <f ca="1">IF(AND(V28=V29,V28&lt;&gt;V30),IF(AA28&gt;AA29,3,IF(AA28=AA29,1,0)),IF(AND(V28=V30,V28&lt;&gt;V29),IF(AB28&gt;AB30,3,IF(AB28=AB30,1,0)),""))</f>
        <v/>
      </c>
      <c r="Z28" s="25" t="str">
        <f ca="1">IF(X28&gt;0,Y28,"")</f>
        <v/>
      </c>
      <c r="AA28" s="206">
        <f ca="1">$J$18</f>
        <v>3</v>
      </c>
      <c r="AB28" s="25">
        <f ca="1">$K$18</f>
        <v>4</v>
      </c>
      <c r="AC28" s="219"/>
      <c r="AD28" s="25">
        <f ca="1">IF(AND($AF$16,$AD$4=$AD$6,$AD$4=$AD$7,$AD$4&lt;&gt;$AD$5),W28,0)</f>
        <v>0</v>
      </c>
      <c r="AE28" s="25" t="str">
        <f ca="1">IF(AD28&gt;0,Y28,"")</f>
        <v/>
      </c>
    </row>
    <row r="29" spans="2:31">
      <c r="O29" s="25" t="s">
        <v>33</v>
      </c>
      <c r="P29" t="str">
        <f>$P$6</f>
        <v>Italy</v>
      </c>
      <c r="Q29" s="25">
        <f ca="1">SUMIFS($H$4:$H$9,$B$4:$B$9,$P29,$D$4:$D$9,"&lt;&gt;"&amp;$P$31)+SUMIFS($I$4:$I$9,$B$4:$B$9,"&lt;&gt;"&amp;$P$31,$D$4:$D$9,$P29)</f>
        <v>3</v>
      </c>
      <c r="R29" s="25">
        <f ca="1">S29-T29</f>
        <v>2</v>
      </c>
      <c r="S29" s="25">
        <f ca="1">SUMIFS($E$4:$E$9,$B$4:$B$9,$P29,$D$4:$D$9,"&lt;&gt;"&amp;$P$31)+SUMIFS($G$4:$G$9,$B$4:$B$9,"&lt;&gt;"&amp;$P$31,$D$4:$D$9,$P29)</f>
        <v>5</v>
      </c>
      <c r="T29" s="25">
        <f ca="1">SUMIFS($G$4:$G$9,$B$4:$B$9,$P29,$D$4:$D$9,"&lt;&gt;"&amp;$P$31)+SUMIFS($E$4:$E$9,$B$4:$B$9,"&lt;&gt;"&amp;$P$31,$D$4:$D$9,$P29)</f>
        <v>3</v>
      </c>
      <c r="U29" s="25"/>
      <c r="V29" s="217">
        <f ca="1">Q29*FactorPts+(GDzero+R29)*FactorGD+S29*FactorFor</f>
        <v>30052050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4</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-8</v>
      </c>
      <c r="S30" s="25">
        <f ca="1">SUMIFS($E$4:$E$9,$B$4:$B$9,$P30,$D$4:$D$9,"&lt;&gt;"&amp;$P$31)+SUMIFS($G$4:$G$9,$B$4:$B$9,"&lt;&gt;"&amp;$P$31,$D$4:$D$9,$P30)</f>
        <v>0</v>
      </c>
      <c r="T30" s="25">
        <f ca="1">SUMIFS($G$4:$G$9,$B$4:$B$9,$P30,$D$4:$D$9,"&lt;&gt;"&amp;$P$31)+SUMIFS($E$4:$E$9,$B$4:$B$9,"&lt;&gt;"&amp;$P$31,$D$4:$D$9,$P30)</f>
        <v>8</v>
      </c>
      <c r="U30" s="25"/>
      <c r="V30" s="217">
        <f ca="1">Q30*FactorPts+(GDzero+R30)*FactorGD+S30*FactorFor</f>
        <v>42000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6</v>
      </c>
      <c r="R33" s="25">
        <f ca="1">S33-T33</f>
        <v>3</v>
      </c>
      <c r="S33" s="25">
        <f ca="1">SUMIFS($E$4:$E$9,$B$4:$B$9,$P33,$D$4:$D$9,"&lt;&gt;"&amp;$P$36)+SUMIFS($G$4:$G$9,$B$4:$B$9,"&lt;&gt;"&amp;$P$36,$D$4:$D$9,$P33)</f>
        <v>4</v>
      </c>
      <c r="T33" s="25">
        <f ca="1">SUMIFS($G$4:$G$9,$B$4:$B$9,$P33,$D$4:$D$9,"&lt;&gt;"&amp;$P$36)+SUMIFS($E$4:$E$9,$B$4:$B$9,"&lt;&gt;"&amp;$P$36,$D$4:$D$9,$P33)</f>
        <v>1</v>
      </c>
      <c r="U33" s="25"/>
      <c r="V33" s="217">
        <f ca="1">Q33*FactorPts+(GDzero+R33)*FactorGD+S33*FactorFor</f>
        <v>60053040</v>
      </c>
      <c r="W33" s="25">
        <f ca="1">RANK(V33,V$33:V$35,1)</f>
        <v>3</v>
      </c>
      <c r="X33" s="25">
        <f ca="1">IF(AND($Q$5=$Q$6,$Q$5=$Q$7,$Q$5&lt;&gt;$Q$4),W33,0)</f>
        <v>0</v>
      </c>
      <c r="Y33" s="25" t="str">
        <f ca="1">IF(AND(V33=V34,V33&lt;&gt;V35),IF(AA33&gt;AA34,3,IF(AA33=AA34,1,0)),IF(AND(V33=V35,V33&lt;&gt;V34),IF(AB33&gt;AB35,3,IF(AB33=AB35,1,0)),""))</f>
        <v/>
      </c>
      <c r="Z33" s="25" t="str">
        <f ca="1">IF(X33&gt;0,Y33,"")</f>
        <v/>
      </c>
      <c r="AA33" s="206">
        <f ca="1">$J$19</f>
        <v>2</v>
      </c>
      <c r="AB33" s="25">
        <f ca="1">$K$19</f>
        <v>2</v>
      </c>
      <c r="AC33" s="219"/>
      <c r="AD33" s="25">
        <f ca="1">IF(AND($AF$16,$AD$5=$AD$6,$AD$5=$AD$7,$AD$5&lt;&gt;$AD$4),W33,0)</f>
        <v>0</v>
      </c>
      <c r="AE33" s="25" t="str">
        <f ca="1">IF(AD33&gt;0,Y33,"")</f>
        <v/>
      </c>
    </row>
    <row r="34" spans="15:31">
      <c r="O34" s="25" t="s">
        <v>33</v>
      </c>
      <c r="P34" t="str">
        <f>$P$6</f>
        <v>Italy</v>
      </c>
      <c r="Q34" s="25">
        <f ca="1">SUMIFS($H$4:$H$9,$B$4:$B$9,$P34,$D$4:$D$9,"&lt;&gt;"&amp;$P$36)+SUMIFS($I$4:$I$9,$B$4:$B$9,"&lt;&gt;"&amp;$P$36,$D$4:$D$9,$P34)</f>
        <v>3</v>
      </c>
      <c r="R34" s="25">
        <f ca="1">S34-T34</f>
        <v>3</v>
      </c>
      <c r="S34" s="25">
        <f ca="1">SUMIFS($E$4:$E$9,$B$4:$B$9,$P34,$D$4:$D$9,"&lt;&gt;"&amp;$P$36)+SUMIFS($G$4:$G$9,$B$4:$B$9,"&lt;&gt;"&amp;$P$36,$D$4:$D$9,$P34)</f>
        <v>5</v>
      </c>
      <c r="T34" s="25">
        <f ca="1">SUMIFS($G$4:$G$9,$B$4:$B$9,$P34,$D$4:$D$9,"&lt;&gt;"&amp;$P$36)+SUMIFS($E$4:$E$9,$B$4:$B$9,"&lt;&gt;"&amp;$P$36,$D$4:$D$9,$P34)</f>
        <v>2</v>
      </c>
      <c r="U34" s="25"/>
      <c r="V34" s="217">
        <f ca="1">Q34*FactorPts+(GDzero+R34)*FactorGD+S34*FactorFor</f>
        <v>30053050</v>
      </c>
      <c r="W34" s="25">
        <f ca="1">RANK(V34,V$33:V$35,1)</f>
        <v>2</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4</v>
      </c>
      <c r="AD34" s="25">
        <f ca="1">IF(AND($AF$16,$AD$5=$AD$6,$AD$5=$AD$7,$AD$5&lt;&gt;$AD$4),W34,0)</f>
        <v>0</v>
      </c>
      <c r="AE34" s="25" t="str">
        <f t="shared" ref="AE34:AE35" ca="1" si="19">IF(AD34&gt;0,Y34,"")</f>
        <v/>
      </c>
    </row>
    <row r="35" spans="15:31" ht="15.75" thickBot="1">
      <c r="O35" s="25" t="s">
        <v>34</v>
      </c>
      <c r="P35" t="str">
        <f>$P$7</f>
        <v>Albania</v>
      </c>
      <c r="Q35" s="25">
        <f ca="1">SUMIFS($H$4:$H$9,$B$4:$B$9,$P35,$D$4:$D$9,"&lt;&gt;"&amp;$P$36)+SUMIFS($I$4:$I$9,$B$4:$B$9,"&lt;&gt;"&amp;$P$36,$D$4:$D$9,$P35)</f>
        <v>0</v>
      </c>
      <c r="R35" s="25">
        <f ca="1">S35-T35</f>
        <v>-6</v>
      </c>
      <c r="S35" s="25">
        <f ca="1">SUMIFS($E$4:$E$9,$B$4:$B$9,$P35,$D$4:$D$9,"&lt;&gt;"&amp;$P$36)+SUMIFS($G$4:$G$9,$B$4:$B$9,"&lt;&gt;"&amp;$P$36,$D$4:$D$9,$P35)</f>
        <v>0</v>
      </c>
      <c r="T35" s="25">
        <f ca="1">SUMIFS($G$4:$G$9,$B$4:$B$9,$P35,$D$4:$D$9,"&lt;&gt;"&amp;$P$36)+SUMIFS($E$4:$E$9,$B$4:$B$9,"&lt;&gt;"&amp;$P$36,$D$4:$D$9,$P35)</f>
        <v>6</v>
      </c>
      <c r="U35" s="25"/>
      <c r="V35" s="217">
        <f ca="1">Q35*FactorPts+(GDzero+R35)*FactorGD+S35*FactorFor</f>
        <v>44000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0</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Tabelle8"/>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c r="A1" s="41"/>
      <c r="B1" s="40" t="str">
        <f>VLOOKUP($Q$1,References!$B$5:$D$10,2,0)</f>
        <v>H</v>
      </c>
      <c r="D1" s="40" t="str">
        <f>VLOOKUP($Q$1,References!$B$5:$D$10,3,0)</f>
        <v>I</v>
      </c>
      <c r="P1" s="159" t="s">
        <v>210</v>
      </c>
      <c r="Q1" s="160" t="s">
        <v>27</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Slovenia</v>
      </c>
      <c r="Q4" s="25">
        <f ca="1">SUMIF($B$4:$B$9,P4,$H$4:$H$9)+SUMIF($D$4:$D$9,P4,$I$4:$I$9)</f>
        <v>1</v>
      </c>
      <c r="R4" s="25">
        <f ca="1">S4-T4</f>
        <v>-4</v>
      </c>
      <c r="S4" s="25">
        <f ca="1">SUMIF($B$4:$B$9,$P4,$E$4:$E$9)+SUMIF($D$4:$D$9,$P4,$G$4:$G$9)</f>
        <v>2</v>
      </c>
      <c r="T4" s="25">
        <f ca="1">SUMIF($B$4:$B$9,$P4,$G$4:$G$9)+SUMIF($D$4:$D$9,$P4,$E$4:$E$9)</f>
        <v>6</v>
      </c>
      <c r="U4" s="25">
        <f ca="1">COUNTIFS($B$4:$B$9,$P4,$H$4:$H$9,"=3")+COUNTIFS($D$4:$D$9,$P4,$I$4:$I$9,"=3")</f>
        <v>0</v>
      </c>
      <c r="V4" s="421">
        <f ca="1">$Q4*FactorPts+(GDzero+$R4)*FactorGD+$S4*FactorFor+$U4*FactorWins+$W4*FactorDirC3+$X4*FactorDirC2+$Y4*FactorDirC43+$Z4*FactorDirC42+$AA4*FactorDirC42+$AB4*FactorFairPlay+$AE4*FactorPenalty+(100-$AF4)*($M$10&gt;0)*FactorRank+(8-ROW())*FactorRow</f>
        <v>10046020.0000854</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10046020</v>
      </c>
      <c r="AE4" s="25">
        <f ca="1">IF(OR(AND($Y$11&gt;0,OR(AND($B$8=$P4,$J$8&gt;$L$8),AND($D$8=$P4,$J$8&lt;$L$8))),AND($Y$12&gt;0,OR(AND($B$9=$P4,$J$9&gt;$L$9),AND($D$9=$P4,$J$9&lt;$L$9)))),1,0)</f>
        <v>0</v>
      </c>
      <c r="AF4" s="25">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2</v>
      </c>
      <c r="H5" s="25">
        <f t="shared" ca="1" si="0"/>
        <v>1</v>
      </c>
      <c r="I5" s="25">
        <f t="shared" ca="1" si="1"/>
        <v>1</v>
      </c>
      <c r="L5" s="5"/>
      <c r="M5" s="25">
        <f t="shared" ca="1" si="2"/>
        <v>1</v>
      </c>
      <c r="N5" s="25"/>
      <c r="O5" s="25" t="s">
        <v>33</v>
      </c>
      <c r="P5" s="37" t="str">
        <f>VLOOKUP($Q$1&amp;ROW($A2),Groups!$B$7:$D$35,3,0)</f>
        <v>Denmark</v>
      </c>
      <c r="Q5" s="25">
        <f t="shared" ref="Q5:Q7" ca="1" si="3">SUMIF($B$4:$B$9,P5,$H$4:$H$9)+SUMIF($D$4:$D$9,P5,$I$4:$I$9)</f>
        <v>6</v>
      </c>
      <c r="R5" s="25">
        <f ca="1">S5-T5</f>
        <v>1</v>
      </c>
      <c r="S5" s="25">
        <f ca="1">SUMIF($B$4:$B$9,$P5,$E$4:$E$9)+SUMIF($D$4:$D$9,$P5,$G$4:$G$9)</f>
        <v>3</v>
      </c>
      <c r="T5" s="25">
        <f ca="1">SUMIF($B$4:$B$9,$P5,$G$4:$G$9)+SUMIF($D$4:$D$9,$P5,$E$4:$E$9)</f>
        <v>2</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60051030.002091296</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60051030</v>
      </c>
      <c r="AE5" s="25">
        <f ca="1">IF(OR(AND($Y$11&gt;0,OR(AND($B$8=$P5,$J$8&gt;$L$8),AND($D$8=$P5,$J$8&lt;$L$8))),AND($Y$12&gt;0,OR(AND($B$9=$P5,$J$9&gt;$L$9),AND($D$9=$P5,$J$9&lt;$L$9)))),1,0)</f>
        <v>0</v>
      </c>
      <c r="AF5" s="25">
        <f>INDEX(Language!$D$5:$D$63,MATCH($P5,Language!$E$5:$E$63,0),1)</f>
        <v>9</v>
      </c>
    </row>
    <row r="6" spans="1:33">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Serbia</v>
      </c>
      <c r="Q6" s="25">
        <f t="shared" ca="1" si="3"/>
        <v>2</v>
      </c>
      <c r="R6" s="25">
        <f ca="1">S6-T6</f>
        <v>-1</v>
      </c>
      <c r="S6" s="25">
        <f ca="1">SUMIF($B$4:$B$9,$P6,$E$4:$E$9)+SUMIF($D$4:$D$9,$P6,$G$4:$G$9)</f>
        <v>3</v>
      </c>
      <c r="T6" s="25">
        <f ca="1">SUMIF($B$4:$B$9,$P6,$G$4:$G$9)+SUMIF($D$4:$D$9,$P6,$E$4:$E$9)</f>
        <v>4</v>
      </c>
      <c r="U6" s="25">
        <f t="shared" ca="1" si="4"/>
        <v>0</v>
      </c>
      <c r="V6" s="421">
        <f ca="1">$Q6*FactorPts+(GDzero+$R6)*FactorGD+$S6*FactorFor+$U6*FactorWins+$W6*FactorDirC3+$X6*FactorDirC2+$Y6*FactorDirC43+$Z6*FactorDirC42+$AA6*FactorDirC42+$AB6*FactorFairPlay+$AE6*FactorPenalty+(100-$AF6)*($M$10&gt;0)*FactorRank+(8-ROW())*FactorRow</f>
        <v>20049030.0000812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20049030</v>
      </c>
      <c r="AE6" s="25">
        <f ca="1">IF(OR(AND($Y$11&gt;0,OR(AND($B$8=$P6,$J$8&gt;$L$8),AND($D$8=$P6,$J$8&lt;$L$8))),AND($Y$12&gt;0,OR(AND($B$9=$P6,$J$9&gt;$L$9),AND($D$9=$P6,$J$9&lt;$L$9)))),1,0)</f>
        <v>0</v>
      </c>
      <c r="AF6" s="25">
        <f>INDEX(Language!$D$5:$D$63,MATCH($P6,Language!$E$5:$E$63,0),1)</f>
        <v>19</v>
      </c>
    </row>
    <row r="7" spans="1:33">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England</v>
      </c>
      <c r="Q7" s="25">
        <f t="shared" ca="1" si="3"/>
        <v>7</v>
      </c>
      <c r="R7" s="25">
        <f ca="1">S7-T7</f>
        <v>4</v>
      </c>
      <c r="S7" s="25">
        <f ca="1">SUMIF($B$4:$B$9,$P7,$E$4:$E$9)+SUMIF($D$4:$D$9,$P7,$G$4:$G$9)</f>
        <v>7</v>
      </c>
      <c r="T7" s="25">
        <f ca="1">SUMIF($B$4:$B$9,$P7,$G$4:$G$9)+SUMIF($D$4:$D$9,$P7,$E$4:$E$9)</f>
        <v>3</v>
      </c>
      <c r="U7" s="25">
        <f t="shared" ca="1" si="4"/>
        <v>2</v>
      </c>
      <c r="V7" s="421">
        <f ca="1">$Q7*FactorPts+(GDzero+$R7)*FactorGD+$S7*FactorFor+$U7*FactorWins+$W7*FactorDirC3+$X7*FactorDirC2+$Y7*FactorDirC43+$Z7*FactorDirC42+$AA7*FactorDirC42+$AB7*FactorFairPlay+$AE7*FactorPenalty+(100-$AF7)*($M$10&gt;0)*FactorRank+(8-ROW())*FactorRow</f>
        <v>70054070.002095103</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70054070</v>
      </c>
      <c r="AE7" s="25">
        <f ca="1">IF(OR(AND($Y$11&gt;0,OR(AND($B$8=$P7,$J$8&gt;$L$8),AND($D$8=$P7,$J$8&lt;$L$8))),AND($Y$12&gt;0,OR(AND($B$9=$P7,$J$9&gt;$L$9),AND($D$9=$P7,$J$9&lt;$L$9)))),1,0)</f>
        <v>0</v>
      </c>
      <c r="AF7" s="25">
        <f>INDEX(Language!$D$5:$D$63,MATCH($P7,Language!$E$5:$E$63,0),1)</f>
        <v>5</v>
      </c>
    </row>
    <row r="8" spans="1:33">
      <c r="B8" s="198" t="str">
        <f ca="1">INDIRECT("'"&amp;References!$A$1&amp;"'!"&amp;$B$1&amp;References!$G9)</f>
        <v>England</v>
      </c>
      <c r="C8" s="199" t="s">
        <v>36</v>
      </c>
      <c r="D8" s="200" t="str">
        <f ca="1">INDIRECT("'"&amp;References!$A$1&amp;"'!"&amp;$D$1&amp;References!$G9)</f>
        <v>Slovenia</v>
      </c>
      <c r="E8" s="198">
        <f ca="1">IF(OR(INDIRECT("'"&amp;References!$A$1&amp;"'!"&amp;$B$1&amp;References!$H9)="",INDIRECT("'"&amp;References!$A$1&amp;"'!"&amp;$D$1&amp;References!$H9)=""),"",INDIRECT("'"&amp;References!$A$1&amp;"'!"&amp;$B$1&amp;References!$H9))</f>
        <v>3</v>
      </c>
      <c r="F8" s="199" t="s">
        <v>36</v>
      </c>
      <c r="G8" s="202">
        <f ca="1">IF(OR(INDIRECT("'"&amp;References!$A$1&amp;"'!"&amp;$B$1&amp;References!$H9)="",INDIRECT("'"&amp;References!$A$1&amp;"'!"&amp;$D$1&amp;References!$H9)=""),"",INDIRECT("'"&amp;References!$A$1&amp;"'!"&amp;$D$1&amp;References!$H9))</f>
        <v>1</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Denmark</v>
      </c>
      <c r="C9" s="199" t="s">
        <v>36</v>
      </c>
      <c r="D9" s="200" t="str">
        <f ca="1">INDIRECT("'"&amp;References!$A$1&amp;"'!"&amp;$D$1&amp;References!$G10)</f>
        <v>Serbia</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0</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England</v>
      </c>
      <c r="Q11" s="192">
        <f t="shared" ca="1" si="8"/>
        <v>7</v>
      </c>
      <c r="R11" s="33">
        <f t="shared" ca="1" si="8"/>
        <v>4</v>
      </c>
      <c r="S11" s="33">
        <f t="shared" ca="1" si="8"/>
        <v>7</v>
      </c>
      <c r="T11" s="33">
        <f t="shared" ca="1" si="8"/>
        <v>3</v>
      </c>
      <c r="U11" s="33">
        <f t="shared" ca="1" si="8"/>
        <v>2</v>
      </c>
      <c r="V11" s="422">
        <f ca="1">LARGE($V$4:$V$7,ROW(A1))</f>
        <v>70054070.002095103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Denmark</v>
      </c>
      <c r="Q12" s="99">
        <f t="shared" ca="1" si="8"/>
        <v>6</v>
      </c>
      <c r="R12" s="25">
        <f t="shared" ca="1" si="8"/>
        <v>1</v>
      </c>
      <c r="S12" s="25">
        <f t="shared" ca="1" si="8"/>
        <v>3</v>
      </c>
      <c r="T12" s="25">
        <f t="shared" ca="1" si="8"/>
        <v>2</v>
      </c>
      <c r="U12" s="25">
        <f t="shared" ca="1" si="8"/>
        <v>2</v>
      </c>
      <c r="V12" s="423">
        <f ca="1">LARGE($V$4:$V$7,ROW(A2))</f>
        <v>60051030.002091296</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Serbia</v>
      </c>
      <c r="Q13" s="99">
        <f t="shared" ca="1" si="11"/>
        <v>2</v>
      </c>
      <c r="R13" s="25">
        <f t="shared" ca="1" si="11"/>
        <v>-1</v>
      </c>
      <c r="S13" s="25">
        <f t="shared" ca="1" si="8"/>
        <v>3</v>
      </c>
      <c r="T13" s="25">
        <f t="shared" ca="1" si="8"/>
        <v>4</v>
      </c>
      <c r="U13" s="25">
        <f t="shared" ca="1" si="11"/>
        <v>0</v>
      </c>
      <c r="V13" s="423">
        <f ca="1">LARGE($V$4:$V$7,ROW(A3))</f>
        <v>20049030.0000812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Slovenia</v>
      </c>
      <c r="Q14" s="193">
        <f t="shared" ca="1" si="11"/>
        <v>1</v>
      </c>
      <c r="R14" s="29">
        <f t="shared" ca="1" si="11"/>
        <v>-4</v>
      </c>
      <c r="S14" s="29">
        <f t="shared" ca="1" si="8"/>
        <v>2</v>
      </c>
      <c r="T14" s="29">
        <f t="shared" ca="1" si="8"/>
        <v>6</v>
      </c>
      <c r="U14" s="29">
        <f t="shared" ca="1" si="11"/>
        <v>0</v>
      </c>
      <c r="V14" s="424">
        <f ca="1">LARGE($V$4:$V$7,ROW(A4))</f>
        <v>10046020.0000854</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Slovenia</v>
      </c>
      <c r="F18" s="903"/>
      <c r="G18" s="903"/>
      <c r="H18" s="104"/>
      <c r="I18" s="33">
        <f ca="1">SUMIFS($E$4:$E$9,$B$4:$B$9,$P$4,$D$4:$D$9,$P$5)+SUMIFS($G$4:$G$9,$B$4:$B$9,$P$5,$D$4:$D$9,$P$4)</f>
        <v>0</v>
      </c>
      <c r="J18" s="33">
        <f ca="1">SUMIFS($E$4:$E$9,$B$4:$B$9,$P$4,$D$4:$D$9,$P$6)+SUMIFS($G$4:$G$9,$B$4:$B$9,$P$6,$D$4:$D$9,$P$4)</f>
        <v>1</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1</v>
      </c>
      <c r="R18" s="25">
        <f ca="1">S18-T18</f>
        <v>-2</v>
      </c>
      <c r="S18" s="25">
        <f ca="1">SUMIFS($E$4:$E$9,$B$4:$B$9,$P18,$D$4:$D$9,"&lt;&gt;"&amp;$P$21)+SUMIFS($G$4:$G$9,$B$4:$B$9,"&lt;&gt;"&amp;$P$21,$D$4:$D$9,$P18)</f>
        <v>1</v>
      </c>
      <c r="T18" s="25">
        <f ca="1">SUMIFS($G$4:$G$9,$B$4:$B$9,$P18,$D$4:$D$9,"&lt;&gt;"&amp;$P$21)+SUMIFS($E$4:$E$9,$B$4:$B$9,"&lt;&gt;"&amp;$P$21,$D$4:$D$9,$P18)</f>
        <v>3</v>
      </c>
      <c r="U18" s="25"/>
      <c r="V18" s="217">
        <f ca="1">Q18*FactorPts+(GDzero+R18)*FactorGD+S18*FactorFor</f>
        <v>10048010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1</v>
      </c>
      <c r="AC18" s="205"/>
      <c r="AD18" s="25">
        <f ca="1">IF(AND($AF$16,$AD$4=$AD$5,$AD$4=$AD$6,$AD$4&lt;&gt;$AD$7),W18,0)</f>
        <v>0</v>
      </c>
      <c r="AE18" s="25" t="str">
        <f ca="1">IF(AD18&gt;0,Y18,"")</f>
        <v/>
      </c>
    </row>
    <row r="19" spans="2:31">
      <c r="B19" s="25"/>
      <c r="C19" s="25"/>
      <c r="D19" s="25"/>
      <c r="E19" s="904" t="str">
        <f>$P$5</f>
        <v>Denmark</v>
      </c>
      <c r="F19" s="905"/>
      <c r="G19" s="905"/>
      <c r="H19" s="32">
        <f ca="1">SUMIFS($E$4:$E$9,$B$4:$B$9,$P$5,$D$4:$D$9,$P$4)+SUMIFS($G$4:$G$9,$B$4:$B$9,$P$4,$D$4:$D$9,$P$5)</f>
        <v>2</v>
      </c>
      <c r="I19" s="69"/>
      <c r="J19" s="25">
        <f ca="1">SUMIFS($E$4:$E$9,$B$4:$B$9,$P$5,$D$4:$D$9,$P$6)+SUMIFS($G$4:$G$9,$B$4:$B$9,$P$6,$D$4:$D$9,$P$5)</f>
        <v>1</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6</v>
      </c>
      <c r="R19" s="25">
        <f ca="1">S19-T19</f>
        <v>3</v>
      </c>
      <c r="S19" s="25">
        <f ca="1">SUMIFS($E$4:$E$9,$B$4:$B$9,$P19,$D$4:$D$9,"&lt;&gt;"&amp;$P$21)+SUMIFS($G$4:$G$9,$B$4:$B$9,"&lt;&gt;"&amp;$P$21,$D$4:$D$9,$P19)</f>
        <v>3</v>
      </c>
      <c r="T19" s="25">
        <f ca="1">SUMIFS($G$4:$G$9,$B$4:$B$9,$P19,$D$4:$D$9,"&lt;&gt;"&amp;$P$21)+SUMIFS($E$4:$E$9,$B$4:$B$9,"&lt;&gt;"&amp;$P$21,$D$4:$D$9,$P19)</f>
        <v>0</v>
      </c>
      <c r="U19" s="25"/>
      <c r="V19" s="217">
        <f ca="1">Q19*FactorPts+(GDzero+R19)*FactorGD+S19*FactorFor</f>
        <v>60053030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1</v>
      </c>
      <c r="AD19" s="25">
        <f ca="1">IF(AND($AF$16,$AD$4=$AD$5,$AD$4=$AD$6,$AD$4&lt;&gt;$AD$7),W19,0)</f>
        <v>0</v>
      </c>
      <c r="AE19" s="25" t="str">
        <f t="shared" ref="AE19:AE20" ca="1" si="13">IF(AD19&gt;0,Y19,"")</f>
        <v/>
      </c>
    </row>
    <row r="20" spans="2:31">
      <c r="E20" s="904" t="str">
        <f>$P$6</f>
        <v>Serbia</v>
      </c>
      <c r="F20" s="905"/>
      <c r="G20" s="905"/>
      <c r="H20" s="32">
        <f ca="1">SUMIFS($E$4:$E$9,$B$4:$B$9,$P$6,$D$4:$D$9,$P$4)+SUMIFS($G$4:$G$9,$B$4:$B$9,$P$4,$D$4:$D$9,$P$6)</f>
        <v>1</v>
      </c>
      <c r="I20" s="25">
        <f ca="1">SUMIFS($E$4:$E$9,$B$4:$B$9,$P$6,$D$4:$D$9,$P$5)+SUMIFS($G$4:$G$9,$B$4:$B$9,$P$5,$D$4:$D$9,$P$6)</f>
        <v>0</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1</v>
      </c>
      <c r="R20" s="25">
        <f ca="1">S20-T20</f>
        <v>-1</v>
      </c>
      <c r="S20" s="25">
        <f ca="1">SUMIFS($E$4:$E$9,$B$4:$B$9,$P20,$D$4:$D$9,"&lt;&gt;"&amp;$P$21)+SUMIFS($G$4:$G$9,$B$4:$B$9,"&lt;&gt;"&amp;$P$21,$D$4:$D$9,$P20)</f>
        <v>1</v>
      </c>
      <c r="T20" s="25">
        <f ca="1">SUMIFS($G$4:$G$9,$B$4:$B$9,$P20,$D$4:$D$9,"&lt;&gt;"&amp;$P$21)+SUMIFS($E$4:$E$9,$B$4:$B$9,"&lt;&gt;"&amp;$P$21,$D$4:$D$9,$P20)</f>
        <v>2</v>
      </c>
      <c r="U20" s="25"/>
      <c r="V20" s="217">
        <f ca="1">Q20*FactorPts+(GDzero+R20)*FactorGD+S20*FactorFor</f>
        <v>10049010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1</v>
      </c>
      <c r="AC20" s="219">
        <f ca="1">$I$20</f>
        <v>0</v>
      </c>
      <c r="AD20" s="25">
        <f ca="1">IF(AND($AF$16,$AD$4=$AD$5,$AD$4=$AD$6,$AD$4&lt;&gt;$AD$7),W20,0)</f>
        <v>0</v>
      </c>
      <c r="AE20" s="25" t="str">
        <f t="shared" ca="1" si="13"/>
        <v/>
      </c>
    </row>
    <row r="21" spans="2:31" ht="15.75" thickBot="1">
      <c r="B21" s="36"/>
      <c r="C21" s="25"/>
      <c r="E21" s="899" t="str">
        <f>$P$7</f>
        <v>England</v>
      </c>
      <c r="F21" s="900"/>
      <c r="G21" s="900"/>
      <c r="H21" s="31">
        <f ca="1">SUMIFS($E$4:$E$9,$B$4:$B$9,$P$7,$D$4:$D$9,$P$4)+SUMIFS($G$4:$G$9,$B$4:$B$9,$P$4,$D$4:$D$9,$P$7)</f>
        <v>3</v>
      </c>
      <c r="I21" s="29">
        <f ca="1">SUMIFS($E$4:$E$9,$B$4:$B$9,$P$7,$D$4:$D$9,$P$5)+SUMIFS($G$4:$G$9,$B$4:$B$9,$P$5,$D$4:$D$9,$P$7)</f>
        <v>2</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0</v>
      </c>
      <c r="R23" s="25">
        <f ca="1">S23-T23</f>
        <v>-4</v>
      </c>
      <c r="S23" s="25">
        <f ca="1">SUMIFS($E$4:$E$9,$B$4:$B$9,$P23,$D$4:$D$9,"&lt;&gt;"&amp;$P$26)+SUMIFS($G$4:$G$9,$B$4:$B$9,"&lt;&gt;"&amp;$P$26,$D$4:$D$9,$P23)</f>
        <v>1</v>
      </c>
      <c r="T23" s="25">
        <f ca="1">SUMIFS($G$4:$G$9,$B$4:$B$9,$P23,$D$4:$D$9,"&lt;&gt;"&amp;$P$26)+SUMIFS($E$4:$E$9,$B$4:$B$9,"&lt;&gt;"&amp;$P$26,$D$4:$D$9,$P23)</f>
        <v>5</v>
      </c>
      <c r="U23" s="25"/>
      <c r="V23" s="217">
        <f ca="1">Q23*FactorPts+(GDzero+R23)*FactorGD+S23*FactorFor</f>
        <v>46010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1</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3</v>
      </c>
      <c r="R24" s="25">
        <f ca="1">S24-T24</f>
        <v>0</v>
      </c>
      <c r="S24" s="25">
        <f ca="1">SUMIFS($E$4:$E$9,$B$4:$B$9,$P24,$D$4:$D$9,"&lt;&gt;"&amp;$P$26)+SUMIFS($G$4:$G$9,$B$4:$B$9,"&lt;&gt;"&amp;$P$26,$D$4:$D$9,$P24)</f>
        <v>2</v>
      </c>
      <c r="T24" s="25">
        <f ca="1">SUMIFS($G$4:$G$9,$B$4:$B$9,$P24,$D$4:$D$9,"&lt;&gt;"&amp;$P$26)+SUMIFS($E$4:$E$9,$B$4:$B$9,"&lt;&gt;"&amp;$P$26,$D$4:$D$9,$P24)</f>
        <v>2</v>
      </c>
      <c r="U24" s="25"/>
      <c r="V24" s="217">
        <f ca="1">Q24*FactorPts+(GDzero+R24)*FactorGD+S24*FactorFor</f>
        <v>30050020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0</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6</v>
      </c>
      <c r="R25" s="25">
        <f ca="1">S25-T25</f>
        <v>4</v>
      </c>
      <c r="S25" s="25">
        <f ca="1">SUMIFS($E$4:$E$9,$B$4:$B$9,$P25,$D$4:$D$9,"&lt;&gt;"&amp;$P$26)+SUMIFS($G$4:$G$9,$B$4:$B$9,"&lt;&gt;"&amp;$P$26,$D$4:$D$9,$P25)</f>
        <v>5</v>
      </c>
      <c r="T25" s="25">
        <f ca="1">SUMIFS($G$4:$G$9,$B$4:$B$9,$P25,$D$4:$D$9,"&lt;&gt;"&amp;$P$26)+SUMIFS($E$4:$E$9,$B$4:$B$9,"&lt;&gt;"&amp;$P$26,$D$4:$D$9,$P25)</f>
        <v>1</v>
      </c>
      <c r="U25" s="25"/>
      <c r="V25" s="217">
        <f ca="1">Q25*FactorPts+(GDzero+R25)*FactorGD+S25*FactorFor</f>
        <v>60054050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3</v>
      </c>
      <c r="AC25" s="219">
        <f ca="1">$I$21</f>
        <v>2</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1</v>
      </c>
      <c r="R28" s="25">
        <f ca="1">S28-T28</f>
        <v>-2</v>
      </c>
      <c r="S28" s="25">
        <f ca="1">SUMIFS($E$4:$E$9,$B$4:$B$9,$P28,$D$4:$D$9,"&lt;&gt;"&amp;$P$31)+SUMIFS($G$4:$G$9,$B$4:$B$9,"&lt;&gt;"&amp;$P$31,$D$4:$D$9,$P28)</f>
        <v>2</v>
      </c>
      <c r="T28" s="25">
        <f ca="1">SUMIFS($G$4:$G$9,$B$4:$B$9,$P28,$D$4:$D$9,"&lt;&gt;"&amp;$P$31)+SUMIFS($E$4:$E$9,$B$4:$B$9,"&lt;&gt;"&amp;$P$31,$D$4:$D$9,$P28)</f>
        <v>4</v>
      </c>
      <c r="U28" s="25"/>
      <c r="V28" s="217">
        <f ca="1">Q28*FactorPts+(GDzero+R28)*FactorGD+S28*FactorFor</f>
        <v>10048020</v>
      </c>
      <c r="W28" s="25">
        <f ca="1">RANK(V28,V$28:V$30,1)</f>
        <v>1</v>
      </c>
      <c r="X28" s="25">
        <f ca="1">IF(AND($Q$4=$Q$6,$Q$4=$Q$7,$Q$4&lt;&gt;$Q$5),W28,0)</f>
        <v>0</v>
      </c>
      <c r="Y28" s="25" t="str">
        <f ca="1">IF(AND(V28=V29,V28&lt;&gt;V30),IF(AA28&gt;AA29,3,IF(AA28=AA29,1,0)),IF(AND(V28=V30,V28&lt;&gt;V29),IF(AB28&gt;AB30,3,IF(AB28=AB30,1,0)),""))</f>
        <v/>
      </c>
      <c r="Z28" s="25" t="str">
        <f ca="1">IF(X28&gt;0,Y28,"")</f>
        <v/>
      </c>
      <c r="AA28" s="206">
        <f ca="1">$J$18</f>
        <v>1</v>
      </c>
      <c r="AB28" s="25">
        <f ca="1">$K$18</f>
        <v>1</v>
      </c>
      <c r="AC28" s="219"/>
      <c r="AD28" s="25">
        <f ca="1">IF(AND($AF$16,$AD$4=$AD$6,$AD$4=$AD$7,$AD$4&lt;&gt;$AD$5),W28,0)</f>
        <v>0</v>
      </c>
      <c r="AE28" s="25" t="str">
        <f ca="1">IF(AD28&gt;0,Y28,"")</f>
        <v/>
      </c>
    </row>
    <row r="29" spans="2:31">
      <c r="O29" s="25" t="s">
        <v>33</v>
      </c>
      <c r="P29" t="str">
        <f>$P$6</f>
        <v>Serbia</v>
      </c>
      <c r="Q29" s="25">
        <f ca="1">SUMIFS($H$4:$H$9,$B$4:$B$9,$P29,$D$4:$D$9,"&lt;&gt;"&amp;$P$31)+SUMIFS($I$4:$I$9,$B$4:$B$9,"&lt;&gt;"&amp;$P$31,$D$4:$D$9,$P29)</f>
        <v>2</v>
      </c>
      <c r="R29" s="25">
        <f ca="1">S29-T29</f>
        <v>0</v>
      </c>
      <c r="S29" s="25">
        <f ca="1">SUMIFS($E$4:$E$9,$B$4:$B$9,$P29,$D$4:$D$9,"&lt;&gt;"&amp;$P$31)+SUMIFS($G$4:$G$9,$B$4:$B$9,"&lt;&gt;"&amp;$P$31,$D$4:$D$9,$P29)</f>
        <v>3</v>
      </c>
      <c r="T29" s="25">
        <f ca="1">SUMIFS($G$4:$G$9,$B$4:$B$9,$P29,$D$4:$D$9,"&lt;&gt;"&amp;$P$31)+SUMIFS($E$4:$E$9,$B$4:$B$9,"&lt;&gt;"&amp;$P$31,$D$4:$D$9,$P29)</f>
        <v>3</v>
      </c>
      <c r="U29" s="25"/>
      <c r="V29" s="217">
        <f ca="1">Q29*FactorPts+(GDzero+R29)*FactorGD+S29*FactorFor</f>
        <v>20050030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2</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4</v>
      </c>
      <c r="R30" s="25">
        <f ca="1">S30-T30</f>
        <v>2</v>
      </c>
      <c r="S30" s="25">
        <f ca="1">SUMIFS($E$4:$E$9,$B$4:$B$9,$P30,$D$4:$D$9,"&lt;&gt;"&amp;$P$31)+SUMIFS($G$4:$G$9,$B$4:$B$9,"&lt;&gt;"&amp;$P$31,$D$4:$D$9,$P30)</f>
        <v>5</v>
      </c>
      <c r="T30" s="25">
        <f ca="1">SUMIFS($G$4:$G$9,$B$4:$B$9,$P30,$D$4:$D$9,"&lt;&gt;"&amp;$P$31)+SUMIFS($E$4:$E$9,$B$4:$B$9,"&lt;&gt;"&amp;$P$31,$D$4:$D$9,$P30)</f>
        <v>3</v>
      </c>
      <c r="U30" s="25"/>
      <c r="V30" s="217">
        <f ca="1">Q30*FactorPts+(GDzero+R30)*FactorGD+S30*FactorFor</f>
        <v>40052050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3</v>
      </c>
      <c r="AC30" s="219">
        <f ca="1">$J$21</f>
        <v>2</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3</v>
      </c>
      <c r="R33" s="25">
        <f ca="1">S33-T33</f>
        <v>-1</v>
      </c>
      <c r="S33" s="25">
        <f ca="1">SUMIFS($E$4:$E$9,$B$4:$B$9,$P33,$D$4:$D$9,"&lt;&gt;"&amp;$P$36)+SUMIFS($G$4:$G$9,$B$4:$B$9,"&lt;&gt;"&amp;$P$36,$D$4:$D$9,$P33)</f>
        <v>1</v>
      </c>
      <c r="T33" s="25">
        <f ca="1">SUMIFS($G$4:$G$9,$B$4:$B$9,$P33,$D$4:$D$9,"&lt;&gt;"&amp;$P$36)+SUMIFS($E$4:$E$9,$B$4:$B$9,"&lt;&gt;"&amp;$P$36,$D$4:$D$9,$P33)</f>
        <v>2</v>
      </c>
      <c r="U33" s="25"/>
      <c r="V33" s="217">
        <f ca="1">Q33*FactorPts+(GDzero+R33)*FactorGD+S33*FactorFor</f>
        <v>30049010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0</v>
      </c>
      <c r="AC33" s="219"/>
      <c r="AD33" s="25">
        <f ca="1">IF(AND($AF$16,$AD$5=$AD$6,$AD$5=$AD$7,$AD$5&lt;&gt;$AD$4),W33,0)</f>
        <v>0</v>
      </c>
      <c r="AE33" s="25" t="str">
        <f ca="1">IF(AD33&gt;0,Y33,"")</f>
        <v/>
      </c>
    </row>
    <row r="34" spans="15:31">
      <c r="O34" s="25" t="s">
        <v>33</v>
      </c>
      <c r="P34" t="str">
        <f>$P$6</f>
        <v>Serbia</v>
      </c>
      <c r="Q34" s="25">
        <f ca="1">SUMIFS($H$4:$H$9,$B$4:$B$9,$P34,$D$4:$D$9,"&lt;&gt;"&amp;$P$36)+SUMIFS($I$4:$I$9,$B$4:$B$9,"&lt;&gt;"&amp;$P$36,$D$4:$D$9,$P34)</f>
        <v>1</v>
      </c>
      <c r="R34" s="25">
        <f ca="1">S34-T34</f>
        <v>-1</v>
      </c>
      <c r="S34" s="25">
        <f ca="1">SUMIFS($E$4:$E$9,$B$4:$B$9,$P34,$D$4:$D$9,"&lt;&gt;"&amp;$P$36)+SUMIFS($G$4:$G$9,$B$4:$B$9,"&lt;&gt;"&amp;$P$36,$D$4:$D$9,$P34)</f>
        <v>2</v>
      </c>
      <c r="T34" s="25">
        <f ca="1">SUMIFS($G$4:$G$9,$B$4:$B$9,$P34,$D$4:$D$9,"&lt;&gt;"&amp;$P$36)+SUMIFS($E$4:$E$9,$B$4:$B$9,"&lt;&gt;"&amp;$P$36,$D$4:$D$9,$P34)</f>
        <v>3</v>
      </c>
      <c r="U34" s="25"/>
      <c r="V34" s="217">
        <f ca="1">Q34*FactorPts+(GDzero+R34)*FactorGD+S34*FactorFor</f>
        <v>10049020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2</v>
      </c>
      <c r="AD34" s="25">
        <f ca="1">IF(AND($AF$16,$AD$5=$AD$6,$AD$5=$AD$7,$AD$5&lt;&gt;$AD$4),W34,0)</f>
        <v>0</v>
      </c>
      <c r="AE34" s="25" t="str">
        <f t="shared" ref="AE34:AE35" ca="1" si="19">IF(AD34&gt;0,Y34,"")</f>
        <v/>
      </c>
    </row>
    <row r="35" spans="15:31" ht="15.75" thickBot="1">
      <c r="O35" s="25" t="s">
        <v>34</v>
      </c>
      <c r="P35" t="str">
        <f>$P$7</f>
        <v>England</v>
      </c>
      <c r="Q35" s="25">
        <f ca="1">SUMIFS($H$4:$H$9,$B$4:$B$9,$P35,$D$4:$D$9,"&lt;&gt;"&amp;$P$36)+SUMIFS($I$4:$I$9,$B$4:$B$9,"&lt;&gt;"&amp;$P$36,$D$4:$D$9,$P35)</f>
        <v>4</v>
      </c>
      <c r="R35" s="25">
        <f ca="1">S35-T35</f>
        <v>2</v>
      </c>
      <c r="S35" s="25">
        <f ca="1">SUMIFS($E$4:$E$9,$B$4:$B$9,$P35,$D$4:$D$9,"&lt;&gt;"&amp;$P$36)+SUMIFS($G$4:$G$9,$B$4:$B$9,"&lt;&gt;"&amp;$P$36,$D$4:$D$9,$P35)</f>
        <v>4</v>
      </c>
      <c r="T35" s="25">
        <f ca="1">SUMIFS($G$4:$G$9,$B$4:$B$9,$P35,$D$4:$D$9,"&lt;&gt;"&amp;$P$36)+SUMIFS($E$4:$E$9,$B$4:$B$9,"&lt;&gt;"&amp;$P$36,$D$4:$D$9,$P35)</f>
        <v>2</v>
      </c>
      <c r="U35" s="25"/>
      <c r="V35" s="217">
        <f ca="1">Q35*FactorPts+(GDzero+R35)*FactorGD+S35*FactorFor</f>
        <v>40052040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2</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Tabelle111"/>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c r="A1" s="41"/>
      <c r="B1" s="40" t="str">
        <f>VLOOKUP($Q$1,References!$B$5:$D$10,2,0)</f>
        <v>K</v>
      </c>
      <c r="D1" s="40" t="str">
        <f>VLOOKUP($Q$1,References!$B$5:$D$10,3,0)</f>
        <v>L</v>
      </c>
      <c r="P1" s="159" t="s">
        <v>210</v>
      </c>
      <c r="Q1" s="160" t="s">
        <v>31</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1</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Poland</v>
      </c>
      <c r="Q4" s="25">
        <f ca="1">SUMIF($B$4:$B$9,P4,$H$4:$H$9)+SUMIF($D$4:$D$9,P4,$I$4:$I$9)</f>
        <v>1</v>
      </c>
      <c r="R4" s="25">
        <f ca="1">S4-T4</f>
        <v>-2</v>
      </c>
      <c r="S4" s="25">
        <f ca="1">SUMIF($B$4:$B$9,$P4,$E$4:$E$9)+SUMIF($D$4:$D$9,$P4,$G$4:$G$9)</f>
        <v>3</v>
      </c>
      <c r="T4" s="25">
        <f ca="1">SUMIF($B$4:$B$9,$P4,$G$4:$G$9)+SUMIF($D$4:$D$9,$P4,$E$4:$E$9)</f>
        <v>5</v>
      </c>
      <c r="U4" s="25">
        <f ca="1">COUNTIFS($B$4:$B$9,$P4,$H$4:$H$9,"=3")+COUNTIFS($D$4:$D$9,$P4,$I$4:$I$9,"=3")</f>
        <v>0</v>
      </c>
      <c r="V4" s="421">
        <f ca="1">$Q4*FactorPts+(GDzero+$R4)*FactorGD+$S4*FactorFor+$U4*FactorWins+$W4*FactorDirC3+$X4*FactorDirC2+$Y4*FactorDirC43+$Z4*FactorDirC42+$AA4*FactorDirC42+$AB4*FactorFairPlay+$AE4*FactorPenalty+(100-$AF4)*($M$10&gt;0)*FactorRank+(8-ROW())*FactorRow</f>
        <v>10048030.0000744</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10048030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Netherlands</v>
      </c>
      <c r="Q5" s="25">
        <f t="shared" ref="Q5:Q7" ca="1" si="3">SUMIF($B$4:$B$9,P5,$H$4:$H$9)+SUMIF($D$4:$D$9,P5,$I$4:$I$9)</f>
        <v>5</v>
      </c>
      <c r="R5" s="25">
        <f ca="1">S5-T5</f>
        <v>2</v>
      </c>
      <c r="S5" s="25">
        <f ca="1">SUMIF($B$4:$B$9,$P5,$E$4:$E$9)+SUMIF($D$4:$D$9,$P5,$G$4:$G$9)</f>
        <v>4</v>
      </c>
      <c r="T5" s="25">
        <f ca="1">SUMIF($B$4:$B$9,$P5,$G$4:$G$9)+SUMIF($D$4:$D$9,$P5,$E$4:$E$9)</f>
        <v>2</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50052040.001088299</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50052040</v>
      </c>
      <c r="AE5" s="25">
        <f ca="1">IF(OR(AND($Y$11&gt;0,OR(AND($B$8=$P5,$J$8&gt;$L$8),AND($D$8=$P5,$J$8&lt;$L$8))),AND($Y$12&gt;0,OR(AND($B$9=$P5,$J$9&gt;$L$9),AND($D$9=$P5,$J$9&lt;$L$9)))),1,0)</f>
        <v>0</v>
      </c>
      <c r="AF5" s="25">
        <f>INDEX(Language!$D$5:$D$63,MATCH($P5,Language!$E$5:$E$63,0),1)</f>
        <v>12</v>
      </c>
    </row>
    <row r="6" spans="1:33">
      <c r="B6" s="198" t="str">
        <f ca="1">INDIRECT("'"&amp;References!$A$1&amp;"'!"&amp;$B$1&amp;References!$G7)</f>
        <v>Poland</v>
      </c>
      <c r="C6" s="199" t="s">
        <v>36</v>
      </c>
      <c r="D6" s="200" t="str">
        <f ca="1">INDIRECT("'"&amp;References!$A$1&amp;"'!"&amp;$D$1&amp;References!$G7)</f>
        <v>Austria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2</v>
      </c>
      <c r="H6" s="25">
        <f t="shared" ca="1" si="0"/>
        <v>0</v>
      </c>
      <c r="I6" s="25">
        <f t="shared" ca="1" si="1"/>
        <v>3</v>
      </c>
      <c r="L6" s="5"/>
      <c r="M6" s="25">
        <f t="shared" ca="1" si="2"/>
        <v>1</v>
      </c>
      <c r="N6" s="25"/>
      <c r="O6" s="25" t="s">
        <v>34</v>
      </c>
      <c r="P6" s="37" t="str">
        <f>VLOOKUP($Q$1&amp;ROW($A3),Groups!$B$7:$D$35,3,0)</f>
        <v>Austria</v>
      </c>
      <c r="Q6" s="25">
        <f t="shared" ca="1" si="3"/>
        <v>3</v>
      </c>
      <c r="R6" s="25">
        <f ca="1">S6-T6</f>
        <v>-3</v>
      </c>
      <c r="S6" s="25">
        <f ca="1">SUMIF($B$4:$B$9,$P6,$E$4:$E$9)+SUMIF($D$4:$D$9,$P6,$G$4:$G$9)</f>
        <v>3</v>
      </c>
      <c r="T6" s="25">
        <f ca="1">SUMIF($B$4:$B$9,$P6,$G$4:$G$9)+SUMIF($D$4:$D$9,$P6,$E$4:$E$9)</f>
        <v>6</v>
      </c>
      <c r="U6" s="25">
        <f t="shared" ca="1" si="4"/>
        <v>1</v>
      </c>
      <c r="V6" s="421">
        <f ca="1">$Q6*FactorPts+(GDzero+$R6)*FactorGD+$S6*FactorFor+$U6*FactorWins+$W6*FactorDirC3+$X6*FactorDirC2+$Y6*FactorDirC43+$Z6*FactorDirC42+$AA6*FactorDirC42+$AB6*FactorFairPlay+$AE6*FactorPenalty+(100-$AF6)*($M$10&gt;0)*FactorRank+(8-ROW())*FactorRow</f>
        <v>30047030.0010892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30047030</v>
      </c>
      <c r="AE6" s="25">
        <f ca="1">IF(OR(AND($Y$11&gt;0,OR(AND($B$8=$P6,$J$8&gt;$L$8),AND($D$8=$P6,$J$8&lt;$L$8))),AND($Y$12&gt;0,OR(AND($B$9=$P6,$J$9&gt;$L$9),AND($D$9=$P6,$J$9&lt;$L$9)))),1,0)</f>
        <v>0</v>
      </c>
      <c r="AF6" s="25">
        <f>INDEX(Language!$D$5:$D$63,MATCH($P6,Language!$E$5:$E$63,0),1)</f>
        <v>11</v>
      </c>
    </row>
    <row r="7" spans="1:33">
      <c r="B7" s="198" t="str">
        <f ca="1">INDIRECT("'"&amp;References!$A$1&amp;"'!"&amp;$B$1&amp;References!$G8)</f>
        <v>Netherlands</v>
      </c>
      <c r="C7" s="199" t="s">
        <v>36</v>
      </c>
      <c r="D7" s="200" t="str">
        <f ca="1">INDIRECT("'"&amp;References!$A$1&amp;"'!"&amp;$D$1&amp;References!$G8)</f>
        <v>France</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1</v>
      </c>
      <c r="H7" s="25">
        <f t="shared" ca="1" si="0"/>
        <v>1</v>
      </c>
      <c r="I7" s="25">
        <f t="shared" ca="1" si="1"/>
        <v>1</v>
      </c>
      <c r="L7" s="5"/>
      <c r="M7" s="25">
        <f t="shared" ca="1" si="2"/>
        <v>1</v>
      </c>
      <c r="N7" s="25"/>
      <c r="O7" s="25" t="s">
        <v>35</v>
      </c>
      <c r="P7" s="37" t="str">
        <f>VLOOKUP($Q$1&amp;ROW($A4),Groups!$B$7:$D$35,3,0)</f>
        <v>France</v>
      </c>
      <c r="Q7" s="25">
        <f t="shared" ca="1" si="3"/>
        <v>7</v>
      </c>
      <c r="R7" s="25">
        <f ca="1">S7-T7</f>
        <v>3</v>
      </c>
      <c r="S7" s="25">
        <f ca="1">SUMIF($B$4:$B$9,$P7,$E$4:$E$9)+SUMIF($D$4:$D$9,$P7,$G$4:$G$9)</f>
        <v>6</v>
      </c>
      <c r="T7" s="25">
        <f ca="1">SUMIF($B$4:$B$9,$P7,$G$4:$G$9)+SUMIF($D$4:$D$9,$P7,$E$4:$E$9)</f>
        <v>3</v>
      </c>
      <c r="U7" s="25">
        <f t="shared" ca="1" si="4"/>
        <v>2</v>
      </c>
      <c r="V7" s="421">
        <f ca="1">$Q7*FactorPts+(GDzero+$R7)*FactorGD+$S7*FactorFor+$U7*FactorWins+$W7*FactorDirC3+$X7*FactorDirC2+$Y7*FactorDirC43+$Z7*FactorDirC42+$AA7*FactorDirC42+$AB7*FactorFairPlay+$AE7*FactorPenalty+(100-$AF7)*($M$10&gt;0)*FactorRank+(8-ROW())*FactorRow</f>
        <v>70053060.002098113</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70053060</v>
      </c>
      <c r="AE7" s="25">
        <f ca="1">IF(OR(AND($Y$11&gt;0,OR(AND($B$8=$P7,$J$8&gt;$L$8),AND($D$8=$P7,$J$8&lt;$L$8))),AND($Y$12&gt;0,OR(AND($B$9=$P7,$J$9&gt;$L$9),AND($D$9=$P7,$J$9&lt;$L$9)))),1,0)</f>
        <v>0</v>
      </c>
      <c r="AF7" s="25">
        <f>INDEX(Language!$D$5:$D$63,MATCH($P7,Language!$E$5:$E$63,0),1)</f>
        <v>2</v>
      </c>
    </row>
    <row r="8" spans="1:33">
      <c r="B8" s="198" t="str">
        <f ca="1">INDIRECT("'"&amp;References!$A$1&amp;"'!"&amp;$B$1&amp;References!$G9)</f>
        <v>Netherlands</v>
      </c>
      <c r="C8" s="199" t="s">
        <v>36</v>
      </c>
      <c r="D8" s="200" t="str">
        <f ca="1">INDIRECT("'"&amp;References!$A$1&amp;"'!"&amp;$D$1&amp;References!$G9)</f>
        <v>Austria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France</v>
      </c>
      <c r="C9" s="199" t="s">
        <v>36</v>
      </c>
      <c r="D9" s="200" t="str">
        <f ca="1">INDIRECT("'"&amp;References!$A$1&amp;"'!"&amp;$D$1&amp;References!$G10)</f>
        <v>Poland</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France</v>
      </c>
      <c r="Q11" s="192">
        <f t="shared" ca="1" si="8"/>
        <v>7</v>
      </c>
      <c r="R11" s="33">
        <f t="shared" ca="1" si="8"/>
        <v>3</v>
      </c>
      <c r="S11" s="33">
        <f t="shared" ca="1" si="8"/>
        <v>6</v>
      </c>
      <c r="T11" s="33">
        <f t="shared" ca="1" si="8"/>
        <v>3</v>
      </c>
      <c r="U11" s="33">
        <f t="shared" ca="1" si="8"/>
        <v>2</v>
      </c>
      <c r="V11" s="422">
        <f ca="1">LARGE($V$4:$V$7,ROW(A1))</f>
        <v>70053060.002098113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Netherlands</v>
      </c>
      <c r="Q12" s="99">
        <f t="shared" ca="1" si="8"/>
        <v>5</v>
      </c>
      <c r="R12" s="25">
        <f t="shared" ca="1" si="8"/>
        <v>2</v>
      </c>
      <c r="S12" s="25">
        <f t="shared" ca="1" si="8"/>
        <v>4</v>
      </c>
      <c r="T12" s="25">
        <f t="shared" ca="1" si="8"/>
        <v>2</v>
      </c>
      <c r="U12" s="25">
        <f t="shared" ca="1" si="8"/>
        <v>1</v>
      </c>
      <c r="V12" s="423">
        <f ca="1">LARGE($V$4:$V$7,ROW(A2))</f>
        <v>50052040.001088299</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Austria</v>
      </c>
      <c r="Q13" s="99">
        <f t="shared" ca="1" si="11"/>
        <v>3</v>
      </c>
      <c r="R13" s="25">
        <f t="shared" ca="1" si="11"/>
        <v>-3</v>
      </c>
      <c r="S13" s="25">
        <f t="shared" ca="1" si="8"/>
        <v>3</v>
      </c>
      <c r="T13" s="25">
        <f t="shared" ca="1" si="8"/>
        <v>6</v>
      </c>
      <c r="U13" s="25">
        <f t="shared" ca="1" si="11"/>
        <v>1</v>
      </c>
      <c r="V13" s="423">
        <f ca="1">LARGE($V$4:$V$7,ROW(A3))</f>
        <v>30047030.0010892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Poland</v>
      </c>
      <c r="Q14" s="193">
        <f t="shared" ca="1" si="11"/>
        <v>1</v>
      </c>
      <c r="R14" s="29">
        <f t="shared" ca="1" si="11"/>
        <v>-2</v>
      </c>
      <c r="S14" s="29">
        <f t="shared" ca="1" si="8"/>
        <v>3</v>
      </c>
      <c r="T14" s="29">
        <f t="shared" ca="1" si="8"/>
        <v>5</v>
      </c>
      <c r="U14" s="29">
        <f t="shared" ca="1" si="11"/>
        <v>0</v>
      </c>
      <c r="V14" s="424">
        <f ca="1">LARGE($V$4:$V$7,ROW(A4))</f>
        <v>10048030.0000744</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Poland</v>
      </c>
      <c r="F18" s="903"/>
      <c r="G18" s="903"/>
      <c r="H18" s="104"/>
      <c r="I18" s="33">
        <f ca="1">SUMIFS($E$4:$E$9,$B$4:$B$9,$P$4,$D$4:$D$9,$P$5)+SUMIFS($G$4:$G$9,$B$4:$B$9,$P$5,$D$4:$D$9,$P$4)</f>
        <v>1</v>
      </c>
      <c r="J18" s="33">
        <f ca="1">SUMIFS($E$4:$E$9,$B$4:$B$9,$P$4,$D$4:$D$9,$P$6)+SUMIFS($G$4:$G$9,$B$4:$B$9,$P$6,$D$4:$D$9,$P$4)</f>
        <v>1</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1</v>
      </c>
      <c r="R18" s="25">
        <f ca="1">S18-T18</f>
        <v>-1</v>
      </c>
      <c r="S18" s="25">
        <f ca="1">SUMIFS($E$4:$E$9,$B$4:$B$9,$P18,$D$4:$D$9,"&lt;&gt;"&amp;$P$21)+SUMIFS($G$4:$G$9,$B$4:$B$9,"&lt;&gt;"&amp;$P$21,$D$4:$D$9,$P18)</f>
        <v>2</v>
      </c>
      <c r="T18" s="25">
        <f ca="1">SUMIFS($G$4:$G$9,$B$4:$B$9,$P18,$D$4:$D$9,"&lt;&gt;"&amp;$P$21)+SUMIFS($E$4:$E$9,$B$4:$B$9,"&lt;&gt;"&amp;$P$21,$D$4:$D$9,$P18)</f>
        <v>3</v>
      </c>
      <c r="U18" s="25"/>
      <c r="V18" s="217">
        <f ca="1">Q18*FactorPts+(GDzero+R18)*FactorGD+S18*FactorFor</f>
        <v>10049020</v>
      </c>
      <c r="W18" s="25">
        <f ca="1">RANK(V18,V$18:V$20,1)</f>
        <v>1</v>
      </c>
      <c r="X18" s="25">
        <f ca="1">IF(AND($Q$4=$Q$5,$Q$4=$Q$6,$Q$4&lt;&gt;$Q$7),W18,0)</f>
        <v>0</v>
      </c>
      <c r="Y18" s="25" t="str">
        <f ca="1">IF(AND(V18=V19,V18&lt;&gt;V20),IF(AA18&gt;AA19,3,IF(AA18=AA19,1,0)),IF(AND(V18=V20,V18&lt;&gt;V19),IF(AB18&gt;AB20,3,IF(AB18=AB20,1,0)),""))</f>
        <v/>
      </c>
      <c r="Z18" s="25" t="str">
        <f ca="1">IF(X18&gt;0,Y18,"")</f>
        <v/>
      </c>
      <c r="AA18" s="203">
        <f ca="1">$I$18</f>
        <v>1</v>
      </c>
      <c r="AB18" s="204">
        <f ca="1">$J$18</f>
        <v>1</v>
      </c>
      <c r="AC18" s="205"/>
      <c r="AD18" s="25">
        <f ca="1">IF(AND($AF$16,$AD$4=$AD$5,$AD$4=$AD$6,$AD$4&lt;&gt;$AD$7),W18,0)</f>
        <v>0</v>
      </c>
      <c r="AE18" s="25" t="str">
        <f ca="1">IF(AD18&gt;0,Y18,"")</f>
        <v/>
      </c>
    </row>
    <row r="19" spans="2:31">
      <c r="B19" s="25"/>
      <c r="C19" s="25"/>
      <c r="D19" s="25"/>
      <c r="E19" s="904" t="str">
        <f>$P$5</f>
        <v>Netherlands</v>
      </c>
      <c r="F19" s="905"/>
      <c r="G19" s="905"/>
      <c r="H19" s="32">
        <f ca="1">SUMIFS($E$4:$E$9,$B$4:$B$9,$P$5,$D$4:$D$9,$P$4)+SUMIFS($G$4:$G$9,$B$4:$B$9,$P$4,$D$4:$D$9,$P$5)</f>
        <v>1</v>
      </c>
      <c r="I19" s="69"/>
      <c r="J19" s="25">
        <f ca="1">SUMIFS($E$4:$E$9,$B$4:$B$9,$P$5,$D$4:$D$9,$P$6)+SUMIFS($G$4:$G$9,$B$4:$B$9,$P$6,$D$4:$D$9,$P$5)</f>
        <v>2</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4</v>
      </c>
      <c r="R19" s="25">
        <f ca="1">S19-T19</f>
        <v>2</v>
      </c>
      <c r="S19" s="25">
        <f ca="1">SUMIFS($E$4:$E$9,$B$4:$B$9,$P19,$D$4:$D$9,"&lt;&gt;"&amp;$P$21)+SUMIFS($G$4:$G$9,$B$4:$B$9,"&lt;&gt;"&amp;$P$21,$D$4:$D$9,$P19)</f>
        <v>3</v>
      </c>
      <c r="T19" s="25">
        <f ca="1">SUMIFS($G$4:$G$9,$B$4:$B$9,$P19,$D$4:$D$9,"&lt;&gt;"&amp;$P$21)+SUMIFS($E$4:$E$9,$B$4:$B$9,"&lt;&gt;"&amp;$P$21,$D$4:$D$9,$P19)</f>
        <v>1</v>
      </c>
      <c r="U19" s="25"/>
      <c r="V19" s="217">
        <f ca="1">Q19*FactorPts+(GDzero+R19)*FactorGD+S19*FactorFor</f>
        <v>40052030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2</v>
      </c>
      <c r="AD19" s="25">
        <f ca="1">IF(AND($AF$16,$AD$4=$AD$5,$AD$4=$AD$6,$AD$4&lt;&gt;$AD$7),W19,0)</f>
        <v>0</v>
      </c>
      <c r="AE19" s="25" t="str">
        <f t="shared" ref="AE19:AE20" ca="1" si="13">IF(AD19&gt;0,Y19,"")</f>
        <v/>
      </c>
    </row>
    <row r="20" spans="2:31">
      <c r="E20" s="904" t="str">
        <f>$P$6</f>
        <v>Austria</v>
      </c>
      <c r="F20" s="905"/>
      <c r="G20" s="905"/>
      <c r="H20" s="32">
        <f ca="1">SUMIFS($E$4:$E$9,$B$4:$B$9,$P$6,$D$4:$D$9,$P$4)+SUMIFS($G$4:$G$9,$B$4:$B$9,$P$4,$D$4:$D$9,$P$6)</f>
        <v>2</v>
      </c>
      <c r="I20" s="25">
        <f ca="1">SUMIFS($E$4:$E$9,$B$4:$B$9,$P$6,$D$4:$D$9,$P$5)+SUMIFS($G$4:$G$9,$B$4:$B$9,$P$5,$D$4:$D$9,$P$6)</f>
        <v>0</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3</v>
      </c>
      <c r="R20" s="25">
        <f ca="1">S20-T20</f>
        <v>-1</v>
      </c>
      <c r="S20" s="25">
        <f ca="1">SUMIFS($E$4:$E$9,$B$4:$B$9,$P20,$D$4:$D$9,"&lt;&gt;"&amp;$P$21)+SUMIFS($G$4:$G$9,$B$4:$B$9,"&lt;&gt;"&amp;$P$21,$D$4:$D$9,$P20)</f>
        <v>2</v>
      </c>
      <c r="T20" s="25">
        <f ca="1">SUMIFS($G$4:$G$9,$B$4:$B$9,$P20,$D$4:$D$9,"&lt;&gt;"&amp;$P$21)+SUMIFS($E$4:$E$9,$B$4:$B$9,"&lt;&gt;"&amp;$P$21,$D$4:$D$9,$P20)</f>
        <v>3</v>
      </c>
      <c r="U20" s="25"/>
      <c r="V20" s="217">
        <f ca="1">Q20*FactorPts+(GDzero+R20)*FactorGD+S20*FactorFor</f>
        <v>30049020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2</v>
      </c>
      <c r="AC20" s="219">
        <f ca="1">$I$20</f>
        <v>0</v>
      </c>
      <c r="AD20" s="25">
        <f ca="1">IF(AND($AF$16,$AD$4=$AD$5,$AD$4=$AD$6,$AD$4&lt;&gt;$AD$7),W20,0)</f>
        <v>0</v>
      </c>
      <c r="AE20" s="25" t="str">
        <f t="shared" ca="1" si="13"/>
        <v/>
      </c>
    </row>
    <row r="21" spans="2:31" ht="15.75" thickBot="1">
      <c r="B21" s="36"/>
      <c r="C21" s="25"/>
      <c r="E21" s="899" t="str">
        <f>$P$7</f>
        <v>France</v>
      </c>
      <c r="F21" s="900"/>
      <c r="G21" s="900"/>
      <c r="H21" s="31">
        <f ca="1">SUMIFS($E$4:$E$9,$B$4:$B$9,$P$7,$D$4:$D$9,$P$4)+SUMIFS($G$4:$G$9,$B$4:$B$9,$P$4,$D$4:$D$9,$P$7)</f>
        <v>2</v>
      </c>
      <c r="I21" s="29">
        <f ca="1">SUMIFS($E$4:$E$9,$B$4:$B$9,$P$7,$D$4:$D$9,$P$5)+SUMIFS($G$4:$G$9,$B$4:$B$9,$P$5,$D$4:$D$9,$P$7)</f>
        <v>1</v>
      </c>
      <c r="J21" s="29">
        <f ca="1">SUMIFS($E$4:$E$9,$B$4:$B$9,$P$7,$D$4:$D$9,$P$6)+SUMIFS($G$4:$G$9,$B$4:$B$9,$P$6,$D$4:$D$9,$P$7)</f>
        <v>3</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1</v>
      </c>
      <c r="R23" s="25">
        <f ca="1">S23-T23</f>
        <v>-1</v>
      </c>
      <c r="S23" s="25">
        <f ca="1">SUMIFS($E$4:$E$9,$B$4:$B$9,$P23,$D$4:$D$9,"&lt;&gt;"&amp;$P$26)+SUMIFS($G$4:$G$9,$B$4:$B$9,"&lt;&gt;"&amp;$P$26,$D$4:$D$9,$P23)</f>
        <v>2</v>
      </c>
      <c r="T23" s="25">
        <f ca="1">SUMIFS($G$4:$G$9,$B$4:$B$9,$P23,$D$4:$D$9,"&lt;&gt;"&amp;$P$26)+SUMIFS($E$4:$E$9,$B$4:$B$9,"&lt;&gt;"&amp;$P$26,$D$4:$D$9,$P23)</f>
        <v>3</v>
      </c>
      <c r="U23" s="25"/>
      <c r="V23" s="217">
        <f ca="1">Q23*FactorPts+(GDzero+R23)*FactorGD+S23*FactorFor</f>
        <v>10049020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1</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2</v>
      </c>
      <c r="R24" s="25">
        <f ca="1">S24-T24</f>
        <v>0</v>
      </c>
      <c r="S24" s="25">
        <f ca="1">SUMIFS($E$4:$E$9,$B$4:$B$9,$P24,$D$4:$D$9,"&lt;&gt;"&amp;$P$26)+SUMIFS($G$4:$G$9,$B$4:$B$9,"&lt;&gt;"&amp;$P$26,$D$4:$D$9,$P24)</f>
        <v>2</v>
      </c>
      <c r="T24" s="25">
        <f ca="1">SUMIFS($G$4:$G$9,$B$4:$B$9,$P24,$D$4:$D$9,"&lt;&gt;"&amp;$P$26)+SUMIFS($E$4:$E$9,$B$4:$B$9,"&lt;&gt;"&amp;$P$26,$D$4:$D$9,$P24)</f>
        <v>2</v>
      </c>
      <c r="U24" s="25"/>
      <c r="V24" s="217">
        <f ca="1">Q24*FactorPts+(GDzero+R24)*FactorGD+S24*FactorFor</f>
        <v>20050020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4</v>
      </c>
      <c r="R25" s="25">
        <f ca="1">S25-T25</f>
        <v>1</v>
      </c>
      <c r="S25" s="25">
        <f ca="1">SUMIFS($E$4:$E$9,$B$4:$B$9,$P25,$D$4:$D$9,"&lt;&gt;"&amp;$P$26)+SUMIFS($G$4:$G$9,$B$4:$B$9,"&lt;&gt;"&amp;$P$26,$D$4:$D$9,$P25)</f>
        <v>3</v>
      </c>
      <c r="T25" s="25">
        <f ca="1">SUMIFS($G$4:$G$9,$B$4:$B$9,$P25,$D$4:$D$9,"&lt;&gt;"&amp;$P$26)+SUMIFS($E$4:$E$9,$B$4:$B$9,"&lt;&gt;"&amp;$P$26,$D$4:$D$9,$P25)</f>
        <v>2</v>
      </c>
      <c r="U25" s="25"/>
      <c r="V25" s="217">
        <f ca="1">Q25*FactorPts+(GDzero+R25)*FactorGD+S25*FactorFor</f>
        <v>40051030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2</v>
      </c>
      <c r="AC25" s="219">
        <f ca="1">$I$21</f>
        <v>1</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0</v>
      </c>
      <c r="R28" s="25">
        <f ca="1">S28-T28</f>
        <v>-2</v>
      </c>
      <c r="S28" s="25">
        <f ca="1">SUMIFS($E$4:$E$9,$B$4:$B$9,$P28,$D$4:$D$9,"&lt;&gt;"&amp;$P$31)+SUMIFS($G$4:$G$9,$B$4:$B$9,"&lt;&gt;"&amp;$P$31,$D$4:$D$9,$P28)</f>
        <v>2</v>
      </c>
      <c r="T28" s="25">
        <f ca="1">SUMIFS($G$4:$G$9,$B$4:$B$9,$P28,$D$4:$D$9,"&lt;&gt;"&amp;$P$31)+SUMIFS($E$4:$E$9,$B$4:$B$9,"&lt;&gt;"&amp;$P$31,$D$4:$D$9,$P28)</f>
        <v>4</v>
      </c>
      <c r="U28" s="25"/>
      <c r="V28" s="217">
        <f ca="1">Q28*FactorPts+(GDzero+R28)*FactorGD+S28*FactorFor</f>
        <v>48020</v>
      </c>
      <c r="W28" s="25">
        <f ca="1">RANK(V28,V$28:V$30,1)</f>
        <v>1</v>
      </c>
      <c r="X28" s="25">
        <f ca="1">IF(AND($Q$4=$Q$6,$Q$4=$Q$7,$Q$4&lt;&gt;$Q$5),W28,0)</f>
        <v>0</v>
      </c>
      <c r="Y28" s="25" t="str">
        <f ca="1">IF(AND(V28=V29,V28&lt;&gt;V30),IF(AA28&gt;AA29,3,IF(AA28=AA29,1,0)),IF(AND(V28=V30,V28&lt;&gt;V29),IF(AB28&gt;AB30,3,IF(AB28=AB30,1,0)),""))</f>
        <v/>
      </c>
      <c r="Z28" s="25" t="str">
        <f ca="1">IF(X28&gt;0,Y28,"")</f>
        <v/>
      </c>
      <c r="AA28" s="206">
        <f ca="1">$J$18</f>
        <v>1</v>
      </c>
      <c r="AB28" s="25">
        <f ca="1">$K$18</f>
        <v>1</v>
      </c>
      <c r="AC28" s="219"/>
      <c r="AD28" s="25">
        <f ca="1">IF(AND($AF$16,$AD$4=$AD$6,$AD$4=$AD$7,$AD$4&lt;&gt;$AD$5),W28,0)</f>
        <v>0</v>
      </c>
      <c r="AE28" s="25" t="str">
        <f ca="1">IF(AD28&gt;0,Y28,"")</f>
        <v/>
      </c>
    </row>
    <row r="29" spans="2:31">
      <c r="O29" s="25" t="s">
        <v>33</v>
      </c>
      <c r="P29" t="str">
        <f>$P$6</f>
        <v>Austria</v>
      </c>
      <c r="Q29" s="25">
        <f ca="1">SUMIFS($H$4:$H$9,$B$4:$B$9,$P29,$D$4:$D$9,"&lt;&gt;"&amp;$P$31)+SUMIFS($I$4:$I$9,$B$4:$B$9,"&lt;&gt;"&amp;$P$31,$D$4:$D$9,$P29)</f>
        <v>3</v>
      </c>
      <c r="R29" s="25">
        <f ca="1">S29-T29</f>
        <v>-1</v>
      </c>
      <c r="S29" s="25">
        <f ca="1">SUMIFS($E$4:$E$9,$B$4:$B$9,$P29,$D$4:$D$9,"&lt;&gt;"&amp;$P$31)+SUMIFS($G$4:$G$9,$B$4:$B$9,"&lt;&gt;"&amp;$P$31,$D$4:$D$9,$P29)</f>
        <v>3</v>
      </c>
      <c r="T29" s="25">
        <f ca="1">SUMIFS($G$4:$G$9,$B$4:$B$9,$P29,$D$4:$D$9,"&lt;&gt;"&amp;$P$31)+SUMIFS($E$4:$E$9,$B$4:$B$9,"&lt;&gt;"&amp;$P$31,$D$4:$D$9,$P29)</f>
        <v>4</v>
      </c>
      <c r="U29" s="25"/>
      <c r="V29" s="217">
        <f ca="1">Q29*FactorPts+(GDzero+R29)*FactorGD+S29*FactorFor</f>
        <v>30049030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1</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6</v>
      </c>
      <c r="R30" s="25">
        <f ca="1">S30-T30</f>
        <v>3</v>
      </c>
      <c r="S30" s="25">
        <f ca="1">SUMIFS($E$4:$E$9,$B$4:$B$9,$P30,$D$4:$D$9,"&lt;&gt;"&amp;$P$31)+SUMIFS($G$4:$G$9,$B$4:$B$9,"&lt;&gt;"&amp;$P$31,$D$4:$D$9,$P30)</f>
        <v>5</v>
      </c>
      <c r="T30" s="25">
        <f ca="1">SUMIFS($G$4:$G$9,$B$4:$B$9,$P30,$D$4:$D$9,"&lt;&gt;"&amp;$P$31)+SUMIFS($E$4:$E$9,$B$4:$B$9,"&lt;&gt;"&amp;$P$31,$D$4:$D$9,$P30)</f>
        <v>2</v>
      </c>
      <c r="U30" s="25"/>
      <c r="V30" s="217">
        <f ca="1">Q30*FactorPts+(GDzero+R30)*FactorGD+S30*FactorFor</f>
        <v>60053050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2</v>
      </c>
      <c r="AC30" s="219">
        <f ca="1">$J$21</f>
        <v>3</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4</v>
      </c>
      <c r="R33" s="25">
        <f ca="1">S33-T33</f>
        <v>2</v>
      </c>
      <c r="S33" s="25">
        <f ca="1">SUMIFS($E$4:$E$9,$B$4:$B$9,$P33,$D$4:$D$9,"&lt;&gt;"&amp;$P$36)+SUMIFS($G$4:$G$9,$B$4:$B$9,"&lt;&gt;"&amp;$P$36,$D$4:$D$9,$P33)</f>
        <v>3</v>
      </c>
      <c r="T33" s="25">
        <f ca="1">SUMIFS($G$4:$G$9,$B$4:$B$9,$P33,$D$4:$D$9,"&lt;&gt;"&amp;$P$36)+SUMIFS($E$4:$E$9,$B$4:$B$9,"&lt;&gt;"&amp;$P$36,$D$4:$D$9,$P33)</f>
        <v>1</v>
      </c>
      <c r="U33" s="25"/>
      <c r="V33" s="217">
        <f ca="1">Q33*FactorPts+(GDzero+R33)*FactorGD+S33*FactorFor</f>
        <v>40052030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c r="O34" s="25" t="s">
        <v>33</v>
      </c>
      <c r="P34" t="str">
        <f>$P$6</f>
        <v>Austria</v>
      </c>
      <c r="Q34" s="25">
        <f ca="1">SUMIFS($H$4:$H$9,$B$4:$B$9,$P34,$D$4:$D$9,"&lt;&gt;"&amp;$P$36)+SUMIFS($I$4:$I$9,$B$4:$B$9,"&lt;&gt;"&amp;$P$36,$D$4:$D$9,$P34)</f>
        <v>0</v>
      </c>
      <c r="R34" s="25">
        <f ca="1">S34-T34</f>
        <v>-4</v>
      </c>
      <c r="S34" s="25">
        <f ca="1">SUMIFS($E$4:$E$9,$B$4:$B$9,$P34,$D$4:$D$9,"&lt;&gt;"&amp;$P$36)+SUMIFS($G$4:$G$9,$B$4:$B$9,"&lt;&gt;"&amp;$P$36,$D$4:$D$9,$P34)</f>
        <v>1</v>
      </c>
      <c r="T34" s="25">
        <f ca="1">SUMIFS($G$4:$G$9,$B$4:$B$9,$P34,$D$4:$D$9,"&lt;&gt;"&amp;$P$36)+SUMIFS($E$4:$E$9,$B$4:$B$9,"&lt;&gt;"&amp;$P$36,$D$4:$D$9,$P34)</f>
        <v>5</v>
      </c>
      <c r="U34" s="25"/>
      <c r="V34" s="217">
        <f ca="1">Q34*FactorPts+(GDzero+R34)*FactorGD+S34*FactorFor</f>
        <v>46010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1</v>
      </c>
      <c r="AD34" s="25">
        <f ca="1">IF(AND($AF$16,$AD$5=$AD$6,$AD$5=$AD$7,$AD$5&lt;&gt;$AD$4),W34,0)</f>
        <v>0</v>
      </c>
      <c r="AE34" s="25" t="str">
        <f t="shared" ref="AE34:AE35" ca="1" si="19">IF(AD34&gt;0,Y34,"")</f>
        <v/>
      </c>
    </row>
    <row r="35" spans="15:31" ht="15.75" thickBot="1">
      <c r="O35" s="25" t="s">
        <v>34</v>
      </c>
      <c r="P35" t="str">
        <f>$P$7</f>
        <v>France</v>
      </c>
      <c r="Q35" s="25">
        <f ca="1">SUMIFS($H$4:$H$9,$B$4:$B$9,$P35,$D$4:$D$9,"&lt;&gt;"&amp;$P$36)+SUMIFS($I$4:$I$9,$B$4:$B$9,"&lt;&gt;"&amp;$P$36,$D$4:$D$9,$P35)</f>
        <v>4</v>
      </c>
      <c r="R35" s="25">
        <f ca="1">S35-T35</f>
        <v>2</v>
      </c>
      <c r="S35" s="25">
        <f ca="1">SUMIFS($E$4:$E$9,$B$4:$B$9,$P35,$D$4:$D$9,"&lt;&gt;"&amp;$P$36)+SUMIFS($G$4:$G$9,$B$4:$B$9,"&lt;&gt;"&amp;$P$36,$D$4:$D$9,$P35)</f>
        <v>4</v>
      </c>
      <c r="T35" s="25">
        <f ca="1">SUMIFS($G$4:$G$9,$B$4:$B$9,$P35,$D$4:$D$9,"&lt;&gt;"&amp;$P$36)+SUMIFS($E$4:$E$9,$B$4:$B$9,"&lt;&gt;"&amp;$P$36,$D$4:$D$9,$P35)</f>
        <v>2</v>
      </c>
      <c r="U35" s="25"/>
      <c r="V35" s="217">
        <f ca="1">Q35*FactorPts+(GDzero+R35)*FactorGD+S35*FactorFor</f>
        <v>40052040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3</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Tabelle12"/>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42578125" customWidth="1"/>
  </cols>
  <sheetData>
    <row r="1" spans="1:33" ht="23.25">
      <c r="A1" s="41"/>
      <c r="B1" s="40" t="str">
        <f>VLOOKUP($Q$1,References!$B$5:$D$10,2,0)</f>
        <v>N</v>
      </c>
      <c r="D1" s="40" t="str">
        <f>VLOOKUP($Q$1,References!$B$5:$D$10,3,0)</f>
        <v>O</v>
      </c>
      <c r="P1" s="159" t="s">
        <v>210</v>
      </c>
      <c r="Q1" s="160" t="s">
        <v>28</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1</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Belgium</v>
      </c>
      <c r="Q4" s="25">
        <f ca="1">SUMIF($B$4:$B$9,P4,$H$4:$H$9)+SUMIF($D$4:$D$9,P4,$I$4:$I$9)</f>
        <v>9</v>
      </c>
      <c r="R4" s="25">
        <f ca="1">S4-T4</f>
        <v>6</v>
      </c>
      <c r="S4" s="25">
        <f ca="1">SUMIF($B$4:$B$9,$P4,$E$4:$E$9)+SUMIF($D$4:$D$9,$P4,$G$4:$G$9)</f>
        <v>7</v>
      </c>
      <c r="T4" s="25">
        <f ca="1">SUMIF($B$4:$B$9,$P4,$G$4:$G$9)+SUMIF($D$4:$D$9,$P4,$E$4:$E$9)</f>
        <v>1</v>
      </c>
      <c r="U4" s="25">
        <f ca="1">COUNTIFS($B$4:$B$9,$P4,$H$4:$H$9,"=3")+COUNTIFS($D$4:$D$9,$P4,$I$4:$I$9,"=3")</f>
        <v>3</v>
      </c>
      <c r="V4" s="421">
        <f ca="1">$Q4*FactorPts+(GDzero+$R4)*FactorGD+$S4*FactorFor+$U4*FactorWins+$W4*FactorDirC3+$X4*FactorDirC2+$Y4*FactorDirC43+$Z4*FactorDirC42+$AA4*FactorDirC42+$AB4*FactorFairPlay+$AE4*FactorPenalty+(100-$AF4)*($M$10&gt;0)*FactorRank+(8-ROW())*FactorRow</f>
        <v>90056070.003096402</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90056070</v>
      </c>
      <c r="AE4" s="25">
        <f ca="1">IF(OR(AND($Y$11&gt;0,OR(AND($B$8=$P4,$J$8&gt;$L$8),AND($D$8=$P4,$J$8&lt;$L$8))),AND($Y$12&gt;0,OR(AND($B$9=$P4,$J$9&gt;$L$9),AND($D$9=$P4,$J$9&lt;$L$9)))),1,0)</f>
        <v>0</v>
      </c>
      <c r="AF4" s="25">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Slovakia</v>
      </c>
      <c r="Q5" s="25">
        <f t="shared" ref="Q5:Q7" ca="1" si="3">SUMIF($B$4:$B$9,P5,$H$4:$H$9)+SUMIF($D$4:$D$9,P5,$I$4:$I$9)</f>
        <v>1</v>
      </c>
      <c r="R5" s="25">
        <f ca="1">S5-T5</f>
        <v>-3</v>
      </c>
      <c r="S5" s="25">
        <f ca="1">SUMIF($B$4:$B$9,$P5,$E$4:$E$9)+SUMIF($D$4:$D$9,$P5,$G$4:$G$9)</f>
        <v>0</v>
      </c>
      <c r="T5" s="25">
        <f ca="1">SUMIF($B$4:$B$9,$P5,$G$4:$G$9)+SUMIF($D$4:$D$9,$P5,$E$4:$E$9)</f>
        <v>3</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10047000.0000843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10047000</v>
      </c>
      <c r="AE5" s="25">
        <f ca="1">IF(OR(AND($Y$11&gt;0,OR(AND($B$8=$P5,$J$8&gt;$L$8),AND($D$8=$P5,$J$8&lt;$L$8))),AND($Y$12&gt;0,OR(AND($B$9=$P5,$J$9&gt;$L$9),AND($D$9=$P5,$J$9&lt;$L$9)))),1,0)</f>
        <v>0</v>
      </c>
      <c r="AF5" s="25">
        <f>INDEX(Language!$D$5:$D$63,MATCH($P5,Language!$E$5:$E$63,0),1)</f>
        <v>16</v>
      </c>
    </row>
    <row r="6" spans="1:33">
      <c r="B6" s="198" t="str">
        <f ca="1">INDIRECT("'"&amp;References!$A$1&amp;"'!"&amp;$B$1&amp;References!$G7)</f>
        <v>Slovakia</v>
      </c>
      <c r="C6" s="199" t="s">
        <v>36</v>
      </c>
      <c r="D6" s="200" t="str">
        <f ca="1">INDIRECT("'"&amp;References!$A$1&amp;"'!"&amp;$D$1&amp;References!$G7)</f>
        <v>Ukraine</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0</v>
      </c>
      <c r="H6" s="25">
        <f t="shared" ca="1" si="0"/>
        <v>1</v>
      </c>
      <c r="I6" s="25">
        <f t="shared" ca="1" si="1"/>
        <v>1</v>
      </c>
      <c r="L6" s="5"/>
      <c r="M6" s="25">
        <f t="shared" ca="1" si="2"/>
        <v>1</v>
      </c>
      <c r="N6" s="25"/>
      <c r="O6" s="25" t="s">
        <v>34</v>
      </c>
      <c r="P6" s="37" t="str">
        <f>VLOOKUP($Q$1&amp;ROW($A3),Groups!$B$7:$D$35,3,0)</f>
        <v>Romania</v>
      </c>
      <c r="Q6" s="25">
        <f t="shared" ca="1" si="3"/>
        <v>3</v>
      </c>
      <c r="R6" s="25">
        <f ca="1">S6-T6</f>
        <v>-2</v>
      </c>
      <c r="S6" s="25">
        <f ca="1">SUMIF($B$4:$B$9,$P6,$E$4:$E$9)+SUMIF($D$4:$D$9,$P6,$G$4:$G$9)</f>
        <v>1</v>
      </c>
      <c r="T6" s="25">
        <f ca="1">SUMIF($B$4:$B$9,$P6,$G$4:$G$9)+SUMIF($D$4:$D$9,$P6,$E$4:$E$9)</f>
        <v>3</v>
      </c>
      <c r="U6" s="25">
        <f t="shared" ca="1" si="4"/>
        <v>1</v>
      </c>
      <c r="V6" s="421">
        <f ca="1">$Q6*FactorPts+(GDzero+$R6)*FactorGD+$S6*FactorFor+$U6*FactorWins+$W6*FactorDirC3+$X6*FactorDirC2+$Y6*FactorDirC43+$Z6*FactorDirC42+$AA6*FactorDirC42+$AB6*FactorFairPlay+$AE6*FactorPenalty+(100-$AF6)*($M$10&gt;0)*FactorRank+(8-ROW())*FactorRow</f>
        <v>30048010.001092199</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30048010</v>
      </c>
      <c r="AE6" s="25">
        <f ca="1">IF(OR(AND($Y$11&gt;0,OR(AND($B$8=$P6,$J$8&gt;$L$8),AND($D$8=$P6,$J$8&lt;$L$8))),AND($Y$12&gt;0,OR(AND($B$9=$P6,$J$9&gt;$L$9),AND($D$9=$P6,$J$9&lt;$L$9)))),1,0)</f>
        <v>0</v>
      </c>
      <c r="AF6" s="25">
        <f>INDEX(Language!$D$5:$D$63,MATCH($P6,Language!$E$5:$E$63,0),1)</f>
        <v>8</v>
      </c>
    </row>
    <row r="7" spans="1:33">
      <c r="B7" s="198" t="str">
        <f ca="1">INDIRECT("'"&amp;References!$A$1&amp;"'!"&amp;$B$1&amp;References!$G8)</f>
        <v>Belgium</v>
      </c>
      <c r="C7" s="199" t="s">
        <v>36</v>
      </c>
      <c r="D7" s="200" t="str">
        <f ca="1">INDIRECT("'"&amp;References!$A$1&amp;"'!"&amp;$D$1&amp;References!$G8)</f>
        <v>Romania</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Ukraine</v>
      </c>
      <c r="Q7" s="25">
        <f t="shared" ca="1" si="3"/>
        <v>4</v>
      </c>
      <c r="R7" s="25">
        <f ca="1">S7-T7</f>
        <v>-1</v>
      </c>
      <c r="S7" s="25">
        <f ca="1">SUMIF($B$4:$B$9,$P7,$E$4:$E$9)+SUMIF($D$4:$D$9,$P7,$G$4:$G$9)</f>
        <v>2</v>
      </c>
      <c r="T7" s="25">
        <f ca="1">SUMIF($B$4:$B$9,$P7,$G$4:$G$9)+SUMIF($D$4:$D$9,$P7,$E$4:$E$9)</f>
        <v>3</v>
      </c>
      <c r="U7" s="25">
        <f t="shared" ca="1" si="4"/>
        <v>1</v>
      </c>
      <c r="V7" s="421">
        <f ca="1">$Q7*FactorPts+(GDzero+$R7)*FactorGD+$S7*FactorFor+$U7*FactorWins+$W7*FactorDirC3+$X7*FactorDirC2+$Y7*FactorDirC43+$Z7*FactorDirC42+$AA7*FactorDirC42+$AB7*FactorFairPlay+$AE7*FactorPenalty+(100-$AF7)*($M$10&gt;0)*FactorRank+(8-ROW())*FactorRow</f>
        <v>40049020.001079097</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40049020</v>
      </c>
      <c r="AE7" s="25">
        <f ca="1">IF(OR(AND($Y$11&gt;0,OR(AND($B$8=$P7,$J$8&gt;$L$8),AND($D$8=$P7,$J$8&lt;$L$8))),AND($Y$12&gt;0,OR(AND($B$9=$P7,$J$9&gt;$L$9),AND($D$9=$P7,$J$9&lt;$L$9)))),1,0)</f>
        <v>0</v>
      </c>
      <c r="AF7" s="25">
        <f>INDEX(Language!$D$5:$D$63,MATCH($P7,Language!$E$5:$E$63,0),1)</f>
        <v>21</v>
      </c>
    </row>
    <row r="8" spans="1:33">
      <c r="B8" s="198" t="str">
        <f ca="1">INDIRECT("'"&amp;References!$A$1&amp;"'!"&amp;$B$1&amp;References!$G9)</f>
        <v>Slovakia</v>
      </c>
      <c r="C8" s="199" t="s">
        <v>36</v>
      </c>
      <c r="D8" s="200" t="str">
        <f ca="1">INDIRECT("'"&amp;References!$A$1&amp;"'!"&amp;$D$1&amp;References!$G9)</f>
        <v>Romania</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1</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Ukraine</v>
      </c>
      <c r="C9" s="199" t="s">
        <v>36</v>
      </c>
      <c r="D9" s="200" t="str">
        <f ca="1">INDIRECT("'"&amp;References!$A$1&amp;"'!"&amp;$D$1&amp;References!$G10)</f>
        <v>Belgium</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3</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Belgium</v>
      </c>
      <c r="Q11" s="192">
        <f t="shared" ca="1" si="8"/>
        <v>9</v>
      </c>
      <c r="R11" s="33">
        <f t="shared" ca="1" si="8"/>
        <v>6</v>
      </c>
      <c r="S11" s="33">
        <f t="shared" ca="1" si="8"/>
        <v>7</v>
      </c>
      <c r="T11" s="33">
        <f t="shared" ca="1" si="8"/>
        <v>1</v>
      </c>
      <c r="U11" s="33">
        <f t="shared" ca="1" si="8"/>
        <v>3</v>
      </c>
      <c r="V11" s="422">
        <f ca="1">LARGE($V$4:$V$7,ROW(A1))</f>
        <v>90056070.003096402</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Ukraine</v>
      </c>
      <c r="Q12" s="99">
        <f t="shared" ca="1" si="8"/>
        <v>4</v>
      </c>
      <c r="R12" s="25">
        <f t="shared" ca="1" si="8"/>
        <v>-1</v>
      </c>
      <c r="S12" s="25">
        <f t="shared" ca="1" si="8"/>
        <v>2</v>
      </c>
      <c r="T12" s="25">
        <f t="shared" ca="1" si="8"/>
        <v>3</v>
      </c>
      <c r="U12" s="25">
        <f t="shared" ca="1" si="8"/>
        <v>1</v>
      </c>
      <c r="V12" s="423">
        <f ca="1">LARGE($V$4:$V$7,ROW(A2))</f>
        <v>40049020.001079097</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Romania</v>
      </c>
      <c r="Q13" s="99">
        <f t="shared" ca="1" si="11"/>
        <v>3</v>
      </c>
      <c r="R13" s="25">
        <f t="shared" ca="1" si="11"/>
        <v>-2</v>
      </c>
      <c r="S13" s="25">
        <f t="shared" ca="1" si="8"/>
        <v>1</v>
      </c>
      <c r="T13" s="25">
        <f t="shared" ca="1" si="8"/>
        <v>3</v>
      </c>
      <c r="U13" s="25">
        <f t="shared" ca="1" si="11"/>
        <v>1</v>
      </c>
      <c r="V13" s="423">
        <f ca="1">LARGE($V$4:$V$7,ROW(A3))</f>
        <v>30048010.001092199</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Slovakia</v>
      </c>
      <c r="Q14" s="193">
        <f t="shared" ca="1" si="11"/>
        <v>1</v>
      </c>
      <c r="R14" s="29">
        <f t="shared" ca="1" si="11"/>
        <v>-3</v>
      </c>
      <c r="S14" s="29">
        <f t="shared" ca="1" si="8"/>
        <v>0</v>
      </c>
      <c r="T14" s="29">
        <f t="shared" ca="1" si="8"/>
        <v>3</v>
      </c>
      <c r="U14" s="29">
        <f t="shared" ca="1" si="11"/>
        <v>0</v>
      </c>
      <c r="V14" s="424">
        <f ca="1">LARGE($V$4:$V$7,ROW(A4))</f>
        <v>10047000.0000843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Belgium</v>
      </c>
      <c r="F18" s="903"/>
      <c r="G18" s="903"/>
      <c r="H18" s="104"/>
      <c r="I18" s="33">
        <f ca="1">SUMIFS($E$4:$E$9,$B$4:$B$9,$P$4,$D$4:$D$9,$P$5)+SUMIFS($G$4:$G$9,$B$4:$B$9,$P$5,$D$4:$D$9,$P$4)</f>
        <v>2</v>
      </c>
      <c r="J18" s="33">
        <f ca="1">SUMIFS($E$4:$E$9,$B$4:$B$9,$P$4,$D$4:$D$9,$P$6)+SUMIFS($G$4:$G$9,$B$4:$B$9,$P$6,$D$4:$D$9,$P$4)</f>
        <v>2</v>
      </c>
      <c r="K18" s="105">
        <f ca="1">SUMIFS($E$4:$E$9,$B$4:$B$9,$P$4,$D$4:$D$9,$P$7)+SUMIFS($G$4:$G$9,$B$4:$B$9,$P$7,$D$4:$D$9,$P$4)</f>
        <v>3</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6</v>
      </c>
      <c r="R18" s="25">
        <f ca="1">S18-T18</f>
        <v>4</v>
      </c>
      <c r="S18" s="25">
        <f ca="1">SUMIFS($E$4:$E$9,$B$4:$B$9,$P18,$D$4:$D$9,"&lt;&gt;"&amp;$P$21)+SUMIFS($G$4:$G$9,$B$4:$B$9,"&lt;&gt;"&amp;$P$21,$D$4:$D$9,$P18)</f>
        <v>4</v>
      </c>
      <c r="T18" s="25">
        <f ca="1">SUMIFS($G$4:$G$9,$B$4:$B$9,$P18,$D$4:$D$9,"&lt;&gt;"&amp;$P$21)+SUMIFS($E$4:$E$9,$B$4:$B$9,"&lt;&gt;"&amp;$P$21,$D$4:$D$9,$P18)</f>
        <v>0</v>
      </c>
      <c r="U18" s="25"/>
      <c r="V18" s="217">
        <f ca="1">Q18*FactorPts+(GDzero+R18)*FactorGD+S18*FactorFor</f>
        <v>60054040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2</v>
      </c>
      <c r="AC18" s="205"/>
      <c r="AD18" s="25">
        <f ca="1">IF(AND($AF$16,$AD$4=$AD$5,$AD$4=$AD$6,$AD$4&lt;&gt;$AD$7),W18,0)</f>
        <v>0</v>
      </c>
      <c r="AE18" s="25" t="str">
        <f ca="1">IF(AD18&gt;0,Y18,"")</f>
        <v/>
      </c>
    </row>
    <row r="19" spans="2:31">
      <c r="B19" s="25"/>
      <c r="C19" s="25"/>
      <c r="D19" s="25"/>
      <c r="E19" s="904" t="str">
        <f>$P$5</f>
        <v>Slovakia</v>
      </c>
      <c r="F19" s="905"/>
      <c r="G19" s="905"/>
      <c r="H19" s="32">
        <f ca="1">SUMIFS($E$4:$E$9,$B$4:$B$9,$P$5,$D$4:$D$9,$P$4)+SUMIFS($G$4:$G$9,$B$4:$B$9,$P$4,$D$4:$D$9,$P$5)</f>
        <v>0</v>
      </c>
      <c r="I19" s="69"/>
      <c r="J19" s="25">
        <f ca="1">SUMIFS($E$4:$E$9,$B$4:$B$9,$P$5,$D$4:$D$9,$P$6)+SUMIFS($G$4:$G$9,$B$4:$B$9,$P$6,$D$4:$D$9,$P$5)</f>
        <v>0</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0</v>
      </c>
      <c r="R19" s="25">
        <f ca="1">S19-T19</f>
        <v>-3</v>
      </c>
      <c r="S19" s="25">
        <f ca="1">SUMIFS($E$4:$E$9,$B$4:$B$9,$P19,$D$4:$D$9,"&lt;&gt;"&amp;$P$21)+SUMIFS($G$4:$G$9,$B$4:$B$9,"&lt;&gt;"&amp;$P$21,$D$4:$D$9,$P19)</f>
        <v>0</v>
      </c>
      <c r="T19" s="25">
        <f ca="1">SUMIFS($G$4:$G$9,$B$4:$B$9,$P19,$D$4:$D$9,"&lt;&gt;"&amp;$P$21)+SUMIFS($E$4:$E$9,$B$4:$B$9,"&lt;&gt;"&amp;$P$21,$D$4:$D$9,$P19)</f>
        <v>3</v>
      </c>
      <c r="U19" s="25"/>
      <c r="V19" s="217">
        <f ca="1">Q19*FactorPts+(GDzero+R19)*FactorGD+S19*FactorFor</f>
        <v>47000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0</v>
      </c>
      <c r="AD19" s="25">
        <f ca="1">IF(AND($AF$16,$AD$4=$AD$5,$AD$4=$AD$6,$AD$4&lt;&gt;$AD$7),W19,0)</f>
        <v>0</v>
      </c>
      <c r="AE19" s="25" t="str">
        <f t="shared" ref="AE19:AE20" ca="1" si="13">IF(AD19&gt;0,Y19,"")</f>
        <v/>
      </c>
    </row>
    <row r="20" spans="2:31">
      <c r="E20" s="904" t="str">
        <f>$P$6</f>
        <v>Romania</v>
      </c>
      <c r="F20" s="905"/>
      <c r="G20" s="905"/>
      <c r="H20" s="32">
        <f ca="1">SUMIFS($E$4:$E$9,$B$4:$B$9,$P$6,$D$4:$D$9,$P$4)+SUMIFS($G$4:$G$9,$B$4:$B$9,$P$4,$D$4:$D$9,$P$6)</f>
        <v>0</v>
      </c>
      <c r="I20" s="25">
        <f ca="1">SUMIFS($E$4:$E$9,$B$4:$B$9,$P$6,$D$4:$D$9,$P$5)+SUMIFS($G$4:$G$9,$B$4:$B$9,$P$5,$D$4:$D$9,$P$6)</f>
        <v>1</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3</v>
      </c>
      <c r="R20" s="25">
        <f ca="1">S20-T20</f>
        <v>-1</v>
      </c>
      <c r="S20" s="25">
        <f ca="1">SUMIFS($E$4:$E$9,$B$4:$B$9,$P20,$D$4:$D$9,"&lt;&gt;"&amp;$P$21)+SUMIFS($G$4:$G$9,$B$4:$B$9,"&lt;&gt;"&amp;$P$21,$D$4:$D$9,$P20)</f>
        <v>1</v>
      </c>
      <c r="T20" s="25">
        <f ca="1">SUMIFS($G$4:$G$9,$B$4:$B$9,$P20,$D$4:$D$9,"&lt;&gt;"&amp;$P$21)+SUMIFS($E$4:$E$9,$B$4:$B$9,"&lt;&gt;"&amp;$P$21,$D$4:$D$9,$P20)</f>
        <v>2</v>
      </c>
      <c r="U20" s="25"/>
      <c r="V20" s="217">
        <f ca="1">Q20*FactorPts+(GDzero+R20)*FactorGD+S20*FactorFor</f>
        <v>30049010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0</v>
      </c>
      <c r="AC20" s="219">
        <f ca="1">$I$20</f>
        <v>1</v>
      </c>
      <c r="AD20" s="25">
        <f ca="1">IF(AND($AF$16,$AD$4=$AD$5,$AD$4=$AD$6,$AD$4&lt;&gt;$AD$7),W20,0)</f>
        <v>0</v>
      </c>
      <c r="AE20" s="25" t="str">
        <f t="shared" ca="1" si="13"/>
        <v/>
      </c>
    </row>
    <row r="21" spans="2:31" ht="15.75" thickBot="1">
      <c r="B21" s="36"/>
      <c r="C21" s="25"/>
      <c r="E21" s="899" t="str">
        <f>$P$7</f>
        <v>Ukraine</v>
      </c>
      <c r="F21" s="900"/>
      <c r="G21" s="900"/>
      <c r="H21" s="31">
        <f ca="1">SUMIFS($E$4:$E$9,$B$4:$B$9,$P$7,$D$4:$D$9,$P$4)+SUMIFS($G$4:$G$9,$B$4:$B$9,$P$4,$D$4:$D$9,$P$7)</f>
        <v>1</v>
      </c>
      <c r="I21" s="29">
        <f ca="1">SUMIFS($E$4:$E$9,$B$4:$B$9,$P$7,$D$4:$D$9,$P$5)+SUMIFS($G$4:$G$9,$B$4:$B$9,$P$5,$D$4:$D$9,$P$7)</f>
        <v>0</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6</v>
      </c>
      <c r="R23" s="25">
        <f ca="1">S23-T23</f>
        <v>4</v>
      </c>
      <c r="S23" s="25">
        <f ca="1">SUMIFS($E$4:$E$9,$B$4:$B$9,$P23,$D$4:$D$9,"&lt;&gt;"&amp;$P$26)+SUMIFS($G$4:$G$9,$B$4:$B$9,"&lt;&gt;"&amp;$P$26,$D$4:$D$9,$P23)</f>
        <v>5</v>
      </c>
      <c r="T23" s="25">
        <f ca="1">SUMIFS($G$4:$G$9,$B$4:$B$9,$P23,$D$4:$D$9,"&lt;&gt;"&amp;$P$26)+SUMIFS($E$4:$E$9,$B$4:$B$9,"&lt;&gt;"&amp;$P$26,$D$4:$D$9,$P23)</f>
        <v>1</v>
      </c>
      <c r="U23" s="25"/>
      <c r="V23" s="217">
        <f ca="1">Q23*FactorPts+(GDzero+R23)*FactorGD+S23*FactorFor</f>
        <v>60054050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3</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1</v>
      </c>
      <c r="R24" s="25">
        <f ca="1">S24-T24</f>
        <v>-2</v>
      </c>
      <c r="S24" s="25">
        <f ca="1">SUMIFS($E$4:$E$9,$B$4:$B$9,$P24,$D$4:$D$9,"&lt;&gt;"&amp;$P$26)+SUMIFS($G$4:$G$9,$B$4:$B$9,"&lt;&gt;"&amp;$P$26,$D$4:$D$9,$P24)</f>
        <v>0</v>
      </c>
      <c r="T24" s="25">
        <f ca="1">SUMIFS($G$4:$G$9,$B$4:$B$9,$P24,$D$4:$D$9,"&lt;&gt;"&amp;$P$26)+SUMIFS($E$4:$E$9,$B$4:$B$9,"&lt;&gt;"&amp;$P$26,$D$4:$D$9,$P24)</f>
        <v>2</v>
      </c>
      <c r="U24" s="25"/>
      <c r="V24" s="217">
        <f ca="1">Q24*FactorPts+(GDzero+R24)*FactorGD+S24*FactorFor</f>
        <v>10048000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0</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1</v>
      </c>
      <c r="R25" s="25">
        <f ca="1">S25-T25</f>
        <v>-2</v>
      </c>
      <c r="S25" s="25">
        <f ca="1">SUMIFS($E$4:$E$9,$B$4:$B$9,$P25,$D$4:$D$9,"&lt;&gt;"&amp;$P$26)+SUMIFS($G$4:$G$9,$B$4:$B$9,"&lt;&gt;"&amp;$P$26,$D$4:$D$9,$P25)</f>
        <v>1</v>
      </c>
      <c r="T25" s="25">
        <f ca="1">SUMIFS($G$4:$G$9,$B$4:$B$9,$P25,$D$4:$D$9,"&lt;&gt;"&amp;$P$26)+SUMIFS($E$4:$E$9,$B$4:$B$9,"&lt;&gt;"&amp;$P$26,$D$4:$D$9,$P25)</f>
        <v>3</v>
      </c>
      <c r="U25" s="25"/>
      <c r="V25" s="217">
        <f ca="1">Q25*FactorPts+(GDzero+R25)*FactorGD+S25*FactorFor</f>
        <v>10048010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1</v>
      </c>
      <c r="AC25" s="219">
        <f ca="1">$I$21</f>
        <v>0</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6</v>
      </c>
      <c r="R28" s="25">
        <f ca="1">S28-T28</f>
        <v>4</v>
      </c>
      <c r="S28" s="25">
        <f ca="1">SUMIFS($E$4:$E$9,$B$4:$B$9,$P28,$D$4:$D$9,"&lt;&gt;"&amp;$P$31)+SUMIFS($G$4:$G$9,$B$4:$B$9,"&lt;&gt;"&amp;$P$31,$D$4:$D$9,$P28)</f>
        <v>5</v>
      </c>
      <c r="T28" s="25">
        <f ca="1">SUMIFS($G$4:$G$9,$B$4:$B$9,$P28,$D$4:$D$9,"&lt;&gt;"&amp;$P$31)+SUMIFS($E$4:$E$9,$B$4:$B$9,"&lt;&gt;"&amp;$P$31,$D$4:$D$9,$P28)</f>
        <v>1</v>
      </c>
      <c r="U28" s="25"/>
      <c r="V28" s="217">
        <f ca="1">Q28*FactorPts+(GDzero+R28)*FactorGD+S28*FactorFor</f>
        <v>60054050</v>
      </c>
      <c r="W28" s="25">
        <f ca="1">RANK(V28,V$28:V$30,1)</f>
        <v>3</v>
      </c>
      <c r="X28" s="25">
        <f ca="1">IF(AND($Q$4=$Q$6,$Q$4=$Q$7,$Q$4&lt;&gt;$Q$5),W28,0)</f>
        <v>0</v>
      </c>
      <c r="Y28" s="25" t="str">
        <f ca="1">IF(AND(V28=V29,V28&lt;&gt;V30),IF(AA28&gt;AA29,3,IF(AA28=AA29,1,0)),IF(AND(V28=V30,V28&lt;&gt;V29),IF(AB28&gt;AB30,3,IF(AB28=AB30,1,0)),""))</f>
        <v/>
      </c>
      <c r="Z28" s="25" t="str">
        <f ca="1">IF(X28&gt;0,Y28,"")</f>
        <v/>
      </c>
      <c r="AA28" s="206">
        <f ca="1">$J$18</f>
        <v>2</v>
      </c>
      <c r="AB28" s="25">
        <f ca="1">$K$18</f>
        <v>3</v>
      </c>
      <c r="AC28" s="219"/>
      <c r="AD28" s="25">
        <f ca="1">IF(AND($AF$16,$AD$4=$AD$6,$AD$4=$AD$7,$AD$4&lt;&gt;$AD$5),W28,0)</f>
        <v>0</v>
      </c>
      <c r="AE28" s="25" t="str">
        <f ca="1">IF(AD28&gt;0,Y28,"")</f>
        <v/>
      </c>
    </row>
    <row r="29" spans="2:31">
      <c r="O29" s="25" t="s">
        <v>33</v>
      </c>
      <c r="P29" t="str">
        <f>$P$6</f>
        <v>Romania</v>
      </c>
      <c r="Q29" s="25">
        <f ca="1">SUMIFS($H$4:$H$9,$B$4:$B$9,$P29,$D$4:$D$9,"&lt;&gt;"&amp;$P$31)+SUMIFS($I$4:$I$9,$B$4:$B$9,"&lt;&gt;"&amp;$P$31,$D$4:$D$9,$P29)</f>
        <v>0</v>
      </c>
      <c r="R29" s="25">
        <f ca="1">S29-T29</f>
        <v>-3</v>
      </c>
      <c r="S29" s="25">
        <f ca="1">SUMIFS($E$4:$E$9,$B$4:$B$9,$P29,$D$4:$D$9,"&lt;&gt;"&amp;$P$31)+SUMIFS($G$4:$G$9,$B$4:$B$9,"&lt;&gt;"&amp;$P$31,$D$4:$D$9,$P29)</f>
        <v>0</v>
      </c>
      <c r="T29" s="25">
        <f ca="1">SUMIFS($G$4:$G$9,$B$4:$B$9,$P29,$D$4:$D$9,"&lt;&gt;"&amp;$P$31)+SUMIFS($E$4:$E$9,$B$4:$B$9,"&lt;&gt;"&amp;$P$31,$D$4:$D$9,$P29)</f>
        <v>3</v>
      </c>
      <c r="U29" s="25"/>
      <c r="V29" s="217">
        <f ca="1">Q29*FactorPts+(GDzero+R29)*FactorGD+S29*FactorFor</f>
        <v>47000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3</v>
      </c>
      <c r="R30" s="25">
        <f ca="1">S30-T30</f>
        <v>-1</v>
      </c>
      <c r="S30" s="25">
        <f ca="1">SUMIFS($E$4:$E$9,$B$4:$B$9,$P30,$D$4:$D$9,"&lt;&gt;"&amp;$P$31)+SUMIFS($G$4:$G$9,$B$4:$B$9,"&lt;&gt;"&amp;$P$31,$D$4:$D$9,$P30)</f>
        <v>2</v>
      </c>
      <c r="T30" s="25">
        <f ca="1">SUMIFS($G$4:$G$9,$B$4:$B$9,$P30,$D$4:$D$9,"&lt;&gt;"&amp;$P$31)+SUMIFS($E$4:$E$9,$B$4:$B$9,"&lt;&gt;"&amp;$P$31,$D$4:$D$9,$P30)</f>
        <v>3</v>
      </c>
      <c r="U30" s="25"/>
      <c r="V30" s="217">
        <f ca="1">Q30*FactorPts+(GDzero+R30)*FactorGD+S30*FactorFor</f>
        <v>30049020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1</v>
      </c>
      <c r="AC30" s="219">
        <f ca="1">$J$21</f>
        <v>1</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1</v>
      </c>
      <c r="R33" s="25">
        <f ca="1">S33-T33</f>
        <v>-1</v>
      </c>
      <c r="S33" s="25">
        <f ca="1">SUMIFS($E$4:$E$9,$B$4:$B$9,$P33,$D$4:$D$9,"&lt;&gt;"&amp;$P$36)+SUMIFS($G$4:$G$9,$B$4:$B$9,"&lt;&gt;"&amp;$P$36,$D$4:$D$9,$P33)</f>
        <v>0</v>
      </c>
      <c r="T33" s="25">
        <f ca="1">SUMIFS($G$4:$G$9,$B$4:$B$9,$P33,$D$4:$D$9,"&lt;&gt;"&amp;$P$36)+SUMIFS($E$4:$E$9,$B$4:$B$9,"&lt;&gt;"&amp;$P$36,$D$4:$D$9,$P33)</f>
        <v>1</v>
      </c>
      <c r="U33" s="25"/>
      <c r="V33" s="217">
        <f ca="1">Q33*FactorPts+(GDzero+R33)*FactorGD+S33*FactorFor</f>
        <v>10049000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Romania</v>
      </c>
      <c r="Q34" s="25">
        <f ca="1">SUMIFS($H$4:$H$9,$B$4:$B$9,$P34,$D$4:$D$9,"&lt;&gt;"&amp;$P$36)+SUMIFS($I$4:$I$9,$B$4:$B$9,"&lt;&gt;"&amp;$P$36,$D$4:$D$9,$P34)</f>
        <v>3</v>
      </c>
      <c r="R34" s="25">
        <f ca="1">S34-T34</f>
        <v>0</v>
      </c>
      <c r="S34" s="25">
        <f ca="1">SUMIFS($E$4:$E$9,$B$4:$B$9,$P34,$D$4:$D$9,"&lt;&gt;"&amp;$P$36)+SUMIFS($G$4:$G$9,$B$4:$B$9,"&lt;&gt;"&amp;$P$36,$D$4:$D$9,$P34)</f>
        <v>1</v>
      </c>
      <c r="T34" s="25">
        <f ca="1">SUMIFS($G$4:$G$9,$B$4:$B$9,$P34,$D$4:$D$9,"&lt;&gt;"&amp;$P$36)+SUMIFS($E$4:$E$9,$B$4:$B$9,"&lt;&gt;"&amp;$P$36,$D$4:$D$9,$P34)</f>
        <v>1</v>
      </c>
      <c r="U34" s="25"/>
      <c r="V34" s="217">
        <f ca="1">Q34*FactorPts+(GDzero+R34)*FactorGD+S34*FactorFor</f>
        <v>30050010</v>
      </c>
      <c r="W34" s="25">
        <f ca="1">RANK(V34,V$33:V$35,1)</f>
        <v>2</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0</v>
      </c>
      <c r="AD34" s="25">
        <f ca="1">IF(AND($AF$16,$AD$5=$AD$6,$AD$5=$AD$7,$AD$5&lt;&gt;$AD$4),W34,0)</f>
        <v>0</v>
      </c>
      <c r="AE34" s="25" t="str">
        <f t="shared" ref="AE34:AE35" ca="1" si="19">IF(AD34&gt;0,Y34,"")</f>
        <v/>
      </c>
    </row>
    <row r="35" spans="15:31" ht="15.75" thickBot="1">
      <c r="O35" s="25" t="s">
        <v>34</v>
      </c>
      <c r="P35" t="str">
        <f>$P$7</f>
        <v>Ukraine</v>
      </c>
      <c r="Q35" s="25">
        <f ca="1">SUMIFS($H$4:$H$9,$B$4:$B$9,$P35,$D$4:$D$9,"&lt;&gt;"&amp;$P$36)+SUMIFS($I$4:$I$9,$B$4:$B$9,"&lt;&gt;"&amp;$P$36,$D$4:$D$9,$P35)</f>
        <v>4</v>
      </c>
      <c r="R35" s="25">
        <f ca="1">S35-T35</f>
        <v>1</v>
      </c>
      <c r="S35" s="25">
        <f ca="1">SUMIFS($E$4:$E$9,$B$4:$B$9,$P35,$D$4:$D$9,"&lt;&gt;"&amp;$P$36)+SUMIFS($G$4:$G$9,$B$4:$B$9,"&lt;&gt;"&amp;$P$36,$D$4:$D$9,$P35)</f>
        <v>1</v>
      </c>
      <c r="T35" s="25">
        <f ca="1">SUMIFS($G$4:$G$9,$B$4:$B$9,$P35,$D$4:$D$9,"&lt;&gt;"&amp;$P$36)+SUMIFS($E$4:$E$9,$B$4:$B$9,"&lt;&gt;"&amp;$P$36,$D$4:$D$9,$P35)</f>
        <v>0</v>
      </c>
      <c r="U35" s="25"/>
      <c r="V35" s="217">
        <f ca="1">Q35*FactorPts+(GDzero+R35)*FactorGD+S35*FactorFor</f>
        <v>40051010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0</v>
      </c>
      <c r="AC35" s="209">
        <f ca="1">$J$21</f>
        <v>1</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Tabelle13"/>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5703125" customWidth="1"/>
  </cols>
  <sheetData>
    <row r="1" spans="1:33" ht="23.25">
      <c r="A1" s="41"/>
      <c r="B1" s="40" t="str">
        <f>VLOOKUP($Q$1,References!$B$5:$D$10,2,0)</f>
        <v>Q</v>
      </c>
      <c r="D1" s="40" t="str">
        <f>VLOOKUP($Q$1,References!$B$5:$D$10,3,0)</f>
        <v>R</v>
      </c>
      <c r="P1" s="159" t="s">
        <v>210</v>
      </c>
      <c r="Q1" s="160" t="s">
        <v>29</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0</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Türkiye</v>
      </c>
      <c r="Q4" s="25">
        <f ca="1">SUMIF($B$4:$B$9,P4,$H$4:$H$9)+SUMIF($D$4:$D$9,P4,$I$4:$I$9)</f>
        <v>2</v>
      </c>
      <c r="R4" s="25">
        <f ca="1">S4-T4</f>
        <v>-2</v>
      </c>
      <c r="S4" s="25">
        <f ca="1">SUMIF($B$4:$B$9,$P4,$E$4:$E$9)+SUMIF($D$4:$D$9,$P4,$G$4:$G$9)</f>
        <v>1</v>
      </c>
      <c r="T4" s="25">
        <f ca="1">SUMIF($B$4:$B$9,$P4,$G$4:$G$9)+SUMIF($D$4:$D$9,$P4,$E$4:$E$9)</f>
        <v>3</v>
      </c>
      <c r="U4" s="25">
        <f ca="1">COUNTIFS($B$4:$B$9,$P4,$H$4:$H$9,"=3")+COUNTIFS($D$4:$D$9,$P4,$I$4:$I$9,"=3")</f>
        <v>0</v>
      </c>
      <c r="V4" s="421">
        <f ca="1">$Q4*FactorPts+(GDzero+$R4)*FactorGD+$S4*FactorFor+$U4*FactorWins+$W4*FactorDirC3+$X4*FactorDirC2+$Y4*FactorDirC43+$Z4*FactorDirC42+$AA4*FactorDirC42+$AB4*FactorFairPlay+$AE4*FactorPenalty+(100-$AF4)*($M$10&gt;0)*FactorRank+(8-ROW())*FactorRow</f>
        <v>20048010.000093397</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20048010</v>
      </c>
      <c r="AE4" s="25">
        <f ca="1">IF(OR(AND($Y$11&gt;0,OR(AND($B$8=$P4,$J$8&gt;$L$8),AND($D$8=$P4,$J$8&lt;$L$8))),AND($Y$12&gt;0,OR(AND($B$9=$P4,$J$9&gt;$L$9),AND($D$9=$P4,$J$9&lt;$L$9)))),1,0)</f>
        <v>0</v>
      </c>
      <c r="AF4" s="25">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4</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Georgia</v>
      </c>
      <c r="Q5" s="25">
        <f t="shared" ref="Q5:Q7" ca="1" si="3">SUMIF($B$4:$B$9,P5,$H$4:$H$9)+SUMIF($D$4:$D$9,P5,$I$4:$I$9)</f>
        <v>1</v>
      </c>
      <c r="R5" s="25">
        <f ca="1">S5-T5</f>
        <v>-2</v>
      </c>
      <c r="S5" s="25">
        <f ca="1">SUMIF($B$4:$B$9,$P5,$E$4:$E$9)+SUMIF($D$4:$D$9,$P5,$G$4:$G$9)</f>
        <v>0</v>
      </c>
      <c r="T5" s="25">
        <f ca="1">SUMIF($B$4:$B$9,$P5,$G$4:$G$9)+SUMIF($D$4:$D$9,$P5,$E$4:$E$9)</f>
        <v>2</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10048000.000066299</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10048000</v>
      </c>
      <c r="AE5" s="25">
        <f ca="1">IF(OR(AND($Y$11&gt;0,OR(AND($B$8=$P5,$J$8&gt;$L$8),AND($D$8=$P5,$J$8&lt;$L$8))),AND($Y$12&gt;0,OR(AND($B$9=$P5,$J$9&gt;$L$9),AND($D$9=$P5,$J$9&lt;$L$9)))),1,0)</f>
        <v>0</v>
      </c>
      <c r="AF5" s="25">
        <f>INDEX(Language!$D$5:$D$63,MATCH($P5,Language!$E$5:$E$63,0),1)</f>
        <v>34</v>
      </c>
    </row>
    <row r="6" spans="1:33">
      <c r="B6" s="198" t="str">
        <f ca="1">INDIRECT("'"&amp;References!$A$1&amp;"'!"&amp;$B$1&amp;References!$G7)</f>
        <v>Georgia</v>
      </c>
      <c r="C6" s="199" t="s">
        <v>36</v>
      </c>
      <c r="D6" s="200" t="str">
        <f ca="1">INDIRECT("'"&amp;References!$A$1&amp;"'!"&amp;$D$1&amp;References!$G7)</f>
        <v>Czechia</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1</v>
      </c>
      <c r="H6" s="25">
        <f t="shared" ca="1" si="0"/>
        <v>0</v>
      </c>
      <c r="I6" s="25">
        <f t="shared" ca="1" si="1"/>
        <v>3</v>
      </c>
      <c r="L6" s="5"/>
      <c r="M6" s="25">
        <f t="shared" ca="1" si="2"/>
        <v>1</v>
      </c>
      <c r="N6" s="25"/>
      <c r="O6" s="25" t="s">
        <v>34</v>
      </c>
      <c r="P6" s="37" t="str">
        <f>VLOOKUP($Q$1&amp;ROW($A3),Groups!$B$7:$D$35,3,0)</f>
        <v>Portugal</v>
      </c>
      <c r="Q6" s="25">
        <f t="shared" ca="1" si="3"/>
        <v>9</v>
      </c>
      <c r="R6" s="25">
        <f ca="1">S6-T6</f>
        <v>6</v>
      </c>
      <c r="S6" s="25">
        <f ca="1">SUMIF($B$4:$B$9,$P6,$E$4:$E$9)+SUMIF($D$4:$D$9,$P6,$G$4:$G$9)</f>
        <v>8</v>
      </c>
      <c r="T6" s="25">
        <f ca="1">SUMIF($B$4:$B$9,$P6,$G$4:$G$9)+SUMIF($D$4:$D$9,$P6,$E$4:$E$9)</f>
        <v>2</v>
      </c>
      <c r="U6" s="25">
        <f t="shared" ca="1" si="4"/>
        <v>3</v>
      </c>
      <c r="V6" s="421">
        <f ca="1">$Q6*FactorPts+(GDzero+$R6)*FactorGD+$S6*FactorFor+$U6*FactorWins+$W6*FactorDirC3+$X6*FactorDirC2+$Y6*FactorDirC43+$Z6*FactorDirC42+$AA6*FactorDirC42+$AB6*FactorFairPlay+$AE6*FactorPenalty+(100-$AF6)*($M$10&gt;0)*FactorRank+(8-ROW())*FactorRow</f>
        <v>90056080.003099203</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90056080</v>
      </c>
      <c r="AE6" s="25">
        <f ca="1">IF(OR(AND($Y$11&gt;0,OR(AND($B$8=$P6,$J$8&gt;$L$8),AND($D$8=$P6,$J$8&lt;$L$8))),AND($Y$12&gt;0,OR(AND($B$9=$P6,$J$9&gt;$L$9),AND($D$9=$P6,$J$9&lt;$L$9)))),1,0)</f>
        <v>0</v>
      </c>
      <c r="AF6" s="25">
        <f>INDEX(Language!$D$5:$D$63,MATCH($P6,Language!$E$5:$E$63,0),1)</f>
        <v>1</v>
      </c>
    </row>
    <row r="7" spans="1:33">
      <c r="B7" s="198" t="str">
        <f ca="1">INDIRECT("'"&amp;References!$A$1&amp;"'!"&amp;$B$1&amp;References!$G8)</f>
        <v>Türkiye</v>
      </c>
      <c r="C7" s="199" t="s">
        <v>36</v>
      </c>
      <c r="D7" s="200" t="str">
        <f ca="1">INDIRECT("'"&amp;References!$A$1&amp;"'!"&amp;$D$1&amp;References!$G8)</f>
        <v>Portugal</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3</v>
      </c>
      <c r="H7" s="25">
        <f t="shared" ca="1" si="0"/>
        <v>0</v>
      </c>
      <c r="I7" s="25">
        <f t="shared" ca="1" si="1"/>
        <v>3</v>
      </c>
      <c r="L7" s="5"/>
      <c r="M7" s="25">
        <f t="shared" ca="1" si="2"/>
        <v>1</v>
      </c>
      <c r="N7" s="25"/>
      <c r="O7" s="25" t="s">
        <v>35</v>
      </c>
      <c r="P7" s="37" t="str">
        <f>VLOOKUP($Q$1&amp;ROW($A4),Groups!$B$7:$D$35,3,0)</f>
        <v>Czechia</v>
      </c>
      <c r="Q7" s="25">
        <f t="shared" ca="1" si="3"/>
        <v>4</v>
      </c>
      <c r="R7" s="25">
        <f ca="1">S7-T7</f>
        <v>-2</v>
      </c>
      <c r="S7" s="25">
        <f ca="1">SUMIF($B$4:$B$9,$P7,$E$4:$E$9)+SUMIF($D$4:$D$9,$P7,$G$4:$G$9)</f>
        <v>2</v>
      </c>
      <c r="T7" s="25">
        <f ca="1">SUMIF($B$4:$B$9,$P7,$G$4:$G$9)+SUMIF($D$4:$D$9,$P7,$E$4:$E$9)</f>
        <v>4</v>
      </c>
      <c r="U7" s="25">
        <f t="shared" ca="1" si="4"/>
        <v>1</v>
      </c>
      <c r="V7" s="421">
        <f ca="1">$Q7*FactorPts+(GDzero+$R7)*FactorGD+$S7*FactorFor+$U7*FactorWins+$W7*FactorDirC3+$X7*FactorDirC2+$Y7*FactorDirC43+$Z7*FactorDirC42+$AA7*FactorDirC42+$AB7*FactorFairPlay+$AE7*FactorPenalty+(100-$AF7)*($M$10&gt;0)*FactorRank+(8-ROW())*FactorRow</f>
        <v>40048020.001083098</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40048020</v>
      </c>
      <c r="AE7" s="25">
        <f ca="1">IF(OR(AND($Y$11&gt;0,OR(AND($B$8=$P7,$J$8&gt;$L$8),AND($D$8=$P7,$J$8&lt;$L$8))),AND($Y$12&gt;0,OR(AND($B$9=$P7,$J$9&gt;$L$9),AND($D$9=$P7,$J$9&lt;$L$9)))),1,0)</f>
        <v>0</v>
      </c>
      <c r="AF7" s="25">
        <f>INDEX(Language!$D$5:$D$63,MATCH($P7,Language!$E$5:$E$63,0),1)</f>
        <v>17</v>
      </c>
    </row>
    <row r="8" spans="1:33">
      <c r="B8" s="198" t="str">
        <f ca="1">INDIRECT("'"&amp;References!$A$1&amp;"'!"&amp;$B$1&amp;References!$G9)</f>
        <v>Georgia</v>
      </c>
      <c r="C8" s="199" t="s">
        <v>36</v>
      </c>
      <c r="D8" s="200" t="str">
        <f ca="1">INDIRECT("'"&amp;References!$A$1&amp;"'!"&amp;$D$1&amp;References!$G9)</f>
        <v>Portugal</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1</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Czechia</v>
      </c>
      <c r="C9" s="199" t="s">
        <v>36</v>
      </c>
      <c r="D9" s="200" t="str">
        <f ca="1">INDIRECT("'"&amp;References!$A$1&amp;"'!"&amp;$D$1&amp;References!$G10)</f>
        <v>Türkiye</v>
      </c>
      <c r="E9" s="198">
        <f ca="1">IF(OR(INDIRECT("'"&amp;References!$A$1&amp;"'!"&amp;$B$1&amp;References!$H10)="",INDIRECT("'"&amp;References!$A$1&amp;"'!"&amp;$D$1&amp;References!$H10)=""),"",INDIRECT("'"&amp;References!$A$1&amp;"'!"&amp;$B$1&amp;References!$H10))</f>
        <v>0</v>
      </c>
      <c r="F9" s="199" t="s">
        <v>36</v>
      </c>
      <c r="G9" s="202">
        <f ca="1">IF(OR(INDIRECT("'"&amp;References!$A$1&amp;"'!"&amp;$B$1&amp;References!$H10)="",INDIRECT("'"&amp;References!$A$1&amp;"'!"&amp;$D$1&amp;References!$H10)=""),"",INDIRECT("'"&amp;References!$A$1&amp;"'!"&amp;$D$1&amp;References!$H10))</f>
        <v>0</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Portugal</v>
      </c>
      <c r="Q11" s="192">
        <f t="shared" ca="1" si="8"/>
        <v>9</v>
      </c>
      <c r="R11" s="33">
        <f t="shared" ca="1" si="8"/>
        <v>6</v>
      </c>
      <c r="S11" s="33">
        <f t="shared" ca="1" si="8"/>
        <v>8</v>
      </c>
      <c r="T11" s="33">
        <f t="shared" ca="1" si="8"/>
        <v>2</v>
      </c>
      <c r="U11" s="33">
        <f t="shared" ca="1" si="8"/>
        <v>3</v>
      </c>
      <c r="V11" s="422">
        <f ca="1">LARGE($V$4:$V$7,ROW(A1))</f>
        <v>90056080.003099203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Czechia</v>
      </c>
      <c r="Q12" s="99">
        <f t="shared" ca="1" si="8"/>
        <v>4</v>
      </c>
      <c r="R12" s="25">
        <f t="shared" ca="1" si="8"/>
        <v>-2</v>
      </c>
      <c r="S12" s="25">
        <f t="shared" ca="1" si="8"/>
        <v>2</v>
      </c>
      <c r="T12" s="25">
        <f t="shared" ca="1" si="8"/>
        <v>4</v>
      </c>
      <c r="U12" s="25">
        <f t="shared" ca="1" si="8"/>
        <v>1</v>
      </c>
      <c r="V12" s="423">
        <f ca="1">LARGE($V$4:$V$7,ROW(A2))</f>
        <v>40048020.001083098</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Türkiye</v>
      </c>
      <c r="Q13" s="99">
        <f t="shared" ca="1" si="11"/>
        <v>2</v>
      </c>
      <c r="R13" s="25">
        <f t="shared" ca="1" si="11"/>
        <v>-2</v>
      </c>
      <c r="S13" s="25">
        <f t="shared" ca="1" si="8"/>
        <v>1</v>
      </c>
      <c r="T13" s="25">
        <f t="shared" ca="1" si="8"/>
        <v>3</v>
      </c>
      <c r="U13" s="25">
        <f t="shared" ca="1" si="11"/>
        <v>0</v>
      </c>
      <c r="V13" s="423">
        <f ca="1">LARGE($V$4:$V$7,ROW(A3))</f>
        <v>20048010.000093397</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Georgia</v>
      </c>
      <c r="Q14" s="193">
        <f t="shared" ca="1" si="11"/>
        <v>1</v>
      </c>
      <c r="R14" s="29">
        <f t="shared" ca="1" si="11"/>
        <v>-2</v>
      </c>
      <c r="S14" s="29">
        <f t="shared" ca="1" si="8"/>
        <v>0</v>
      </c>
      <c r="T14" s="29">
        <f t="shared" ca="1" si="8"/>
        <v>2</v>
      </c>
      <c r="U14" s="29">
        <f t="shared" ca="1" si="11"/>
        <v>0</v>
      </c>
      <c r="V14" s="424">
        <f ca="1">LARGE($V$4:$V$7,ROW(A4))</f>
        <v>10048000.000066299</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Türkiye</v>
      </c>
      <c r="F18" s="903"/>
      <c r="G18" s="903"/>
      <c r="H18" s="104"/>
      <c r="I18" s="33">
        <f ca="1">SUMIFS($E$4:$E$9,$B$4:$B$9,$P$4,$D$4:$D$9,$P$5)+SUMIFS($G$4:$G$9,$B$4:$B$9,$P$5,$D$4:$D$9,$P$4)</f>
        <v>0</v>
      </c>
      <c r="J18" s="33">
        <f ca="1">SUMIFS($E$4:$E$9,$B$4:$B$9,$P$4,$D$4:$D$9,$P$6)+SUMIFS($G$4:$G$9,$B$4:$B$9,$P$6,$D$4:$D$9,$P$4)</f>
        <v>1</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1</v>
      </c>
      <c r="R18" s="25">
        <f ca="1">S18-T18</f>
        <v>-2</v>
      </c>
      <c r="S18" s="25">
        <f ca="1">SUMIFS($E$4:$E$9,$B$4:$B$9,$P18,$D$4:$D$9,"&lt;&gt;"&amp;$P$21)+SUMIFS($G$4:$G$9,$B$4:$B$9,"&lt;&gt;"&amp;$P$21,$D$4:$D$9,$P18)</f>
        <v>1</v>
      </c>
      <c r="T18" s="25">
        <f ca="1">SUMIFS($G$4:$G$9,$B$4:$B$9,$P18,$D$4:$D$9,"&lt;&gt;"&amp;$P$21)+SUMIFS($E$4:$E$9,$B$4:$B$9,"&lt;&gt;"&amp;$P$21,$D$4:$D$9,$P18)</f>
        <v>3</v>
      </c>
      <c r="U18" s="25"/>
      <c r="V18" s="217">
        <f ca="1">Q18*FactorPts+(GDzero+R18)*FactorGD+S18*FactorFor</f>
        <v>10048010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1</v>
      </c>
      <c r="AC18" s="205"/>
      <c r="AD18" s="25">
        <f ca="1">IF(AND($AF$16,$AD$4=$AD$5,$AD$4=$AD$6,$AD$4&lt;&gt;$AD$7),W18,0)</f>
        <v>0</v>
      </c>
      <c r="AE18" s="25" t="str">
        <f ca="1">IF(AD18&gt;0,Y18,"")</f>
        <v/>
      </c>
    </row>
    <row r="19" spans="2:31">
      <c r="B19" s="25"/>
      <c r="C19" s="25"/>
      <c r="D19" s="25"/>
      <c r="E19" s="904" t="str">
        <f>$P$5</f>
        <v>Georgia</v>
      </c>
      <c r="F19" s="905"/>
      <c r="G19" s="905"/>
      <c r="H19" s="32">
        <f ca="1">SUMIFS($E$4:$E$9,$B$4:$B$9,$P$5,$D$4:$D$9,$P$4)+SUMIFS($G$4:$G$9,$B$4:$B$9,$P$4,$D$4:$D$9,$P$5)</f>
        <v>0</v>
      </c>
      <c r="I19" s="69"/>
      <c r="J19" s="25">
        <f ca="1">SUMIFS($E$4:$E$9,$B$4:$B$9,$P$5,$D$4:$D$9,$P$6)+SUMIFS($G$4:$G$9,$B$4:$B$9,$P$6,$D$4:$D$9,$P$5)</f>
        <v>0</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1</v>
      </c>
      <c r="R19" s="25">
        <f ca="1">S19-T19</f>
        <v>-1</v>
      </c>
      <c r="S19" s="25">
        <f ca="1">SUMIFS($E$4:$E$9,$B$4:$B$9,$P19,$D$4:$D$9,"&lt;&gt;"&amp;$P$21)+SUMIFS($G$4:$G$9,$B$4:$B$9,"&lt;&gt;"&amp;$P$21,$D$4:$D$9,$P19)</f>
        <v>0</v>
      </c>
      <c r="T19" s="25">
        <f ca="1">SUMIFS($G$4:$G$9,$B$4:$B$9,$P19,$D$4:$D$9,"&lt;&gt;"&amp;$P$21)+SUMIFS($E$4:$E$9,$B$4:$B$9,"&lt;&gt;"&amp;$P$21,$D$4:$D$9,$P19)</f>
        <v>1</v>
      </c>
      <c r="U19" s="25"/>
      <c r="V19" s="217">
        <f ca="1">Q19*FactorPts+(GDzero+R19)*FactorGD+S19*FactorFor</f>
        <v>10049000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0</v>
      </c>
      <c r="AD19" s="25">
        <f ca="1">IF(AND($AF$16,$AD$4=$AD$5,$AD$4=$AD$6,$AD$4&lt;&gt;$AD$7),W19,0)</f>
        <v>0</v>
      </c>
      <c r="AE19" s="25" t="str">
        <f t="shared" ref="AE19:AE20" ca="1" si="13">IF(AD19&gt;0,Y19,"")</f>
        <v/>
      </c>
    </row>
    <row r="20" spans="2:31">
      <c r="E20" s="904" t="str">
        <f>$P$6</f>
        <v>Portugal</v>
      </c>
      <c r="F20" s="905"/>
      <c r="G20" s="905"/>
      <c r="H20" s="32">
        <f ca="1">SUMIFS($E$4:$E$9,$B$4:$B$9,$P$6,$D$4:$D$9,$P$4)+SUMIFS($G$4:$G$9,$B$4:$B$9,$P$4,$D$4:$D$9,$P$6)</f>
        <v>3</v>
      </c>
      <c r="I20" s="25">
        <f ca="1">SUMIFS($E$4:$E$9,$B$4:$B$9,$P$6,$D$4:$D$9,$P$5)+SUMIFS($G$4:$G$9,$B$4:$B$9,$P$5,$D$4:$D$9,$P$6)</f>
        <v>1</v>
      </c>
      <c r="J20" s="69"/>
      <c r="K20" s="47">
        <f ca="1">SUMIFS($E$4:$E$9,$B$4:$B$9,$P$6,$D$4:$D$9,$P$7)+SUMIFS($G$4:$G$9,$B$4:$B$9,$P$7,$D$4:$D$9,$P$6)</f>
        <v>4</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6</v>
      </c>
      <c r="R20" s="25">
        <f ca="1">S20-T20</f>
        <v>3</v>
      </c>
      <c r="S20" s="25">
        <f ca="1">SUMIFS($E$4:$E$9,$B$4:$B$9,$P20,$D$4:$D$9,"&lt;&gt;"&amp;$P$21)+SUMIFS($G$4:$G$9,$B$4:$B$9,"&lt;&gt;"&amp;$P$21,$D$4:$D$9,$P20)</f>
        <v>4</v>
      </c>
      <c r="T20" s="25">
        <f ca="1">SUMIFS($G$4:$G$9,$B$4:$B$9,$P20,$D$4:$D$9,"&lt;&gt;"&amp;$P$21)+SUMIFS($E$4:$E$9,$B$4:$B$9,"&lt;&gt;"&amp;$P$21,$D$4:$D$9,$P20)</f>
        <v>1</v>
      </c>
      <c r="U20" s="25"/>
      <c r="V20" s="217">
        <f ca="1">Q20*FactorPts+(GDzero+R20)*FactorGD+S20*FactorFor</f>
        <v>60053040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3</v>
      </c>
      <c r="AC20" s="219">
        <f ca="1">$I$20</f>
        <v>1</v>
      </c>
      <c r="AD20" s="25">
        <f ca="1">IF(AND($AF$16,$AD$4=$AD$5,$AD$4=$AD$6,$AD$4&lt;&gt;$AD$7),W20,0)</f>
        <v>0</v>
      </c>
      <c r="AE20" s="25" t="str">
        <f t="shared" ca="1" si="13"/>
        <v/>
      </c>
    </row>
    <row r="21" spans="2:31" ht="15.75" thickBot="1">
      <c r="B21" s="36"/>
      <c r="C21" s="25"/>
      <c r="E21" s="899" t="str">
        <f>$P$7</f>
        <v>Czechia</v>
      </c>
      <c r="F21" s="900"/>
      <c r="G21" s="900"/>
      <c r="H21" s="31">
        <f ca="1">SUMIFS($E$4:$E$9,$B$4:$B$9,$P$7,$D$4:$D$9,$P$4)+SUMIFS($G$4:$G$9,$B$4:$B$9,$P$4,$D$4:$D$9,$P$7)</f>
        <v>0</v>
      </c>
      <c r="I21" s="29">
        <f ca="1">SUMIFS($E$4:$E$9,$B$4:$B$9,$P$7,$D$4:$D$9,$P$5)+SUMIFS($G$4:$G$9,$B$4:$B$9,$P$5,$D$4:$D$9,$P$7)</f>
        <v>1</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2</v>
      </c>
      <c r="R23" s="25">
        <f ca="1">S23-T23</f>
        <v>0</v>
      </c>
      <c r="S23" s="25">
        <f ca="1">SUMIFS($E$4:$E$9,$B$4:$B$9,$P23,$D$4:$D$9,"&lt;&gt;"&amp;$P$26)+SUMIFS($G$4:$G$9,$B$4:$B$9,"&lt;&gt;"&amp;$P$26,$D$4:$D$9,$P23)</f>
        <v>0</v>
      </c>
      <c r="T23" s="25">
        <f ca="1">SUMIFS($G$4:$G$9,$B$4:$B$9,$P23,$D$4:$D$9,"&lt;&gt;"&amp;$P$26)+SUMIFS($E$4:$E$9,$B$4:$B$9,"&lt;&gt;"&amp;$P$26,$D$4:$D$9,$P23)</f>
        <v>0</v>
      </c>
      <c r="U23" s="25"/>
      <c r="V23" s="217">
        <f ca="1">Q23*FactorPts+(GDzero+R23)*FactorGD+S23*FactorFor</f>
        <v>20050000</v>
      </c>
      <c r="W23" s="25">
        <f ca="1">RANK(V23,V$23:V$25,1)</f>
        <v>2</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1</v>
      </c>
      <c r="R24" s="25">
        <f ca="1">S24-T24</f>
        <v>-1</v>
      </c>
      <c r="S24" s="25">
        <f ca="1">SUMIFS($E$4:$E$9,$B$4:$B$9,$P24,$D$4:$D$9,"&lt;&gt;"&amp;$P$26)+SUMIFS($G$4:$G$9,$B$4:$B$9,"&lt;&gt;"&amp;$P$26,$D$4:$D$9,$P24)</f>
        <v>0</v>
      </c>
      <c r="T24" s="25">
        <f ca="1">SUMIFS($G$4:$G$9,$B$4:$B$9,$P24,$D$4:$D$9,"&lt;&gt;"&amp;$P$26)+SUMIFS($E$4:$E$9,$B$4:$B$9,"&lt;&gt;"&amp;$P$26,$D$4:$D$9,$P24)</f>
        <v>1</v>
      </c>
      <c r="U24" s="25"/>
      <c r="V24" s="217">
        <f ca="1">Q24*FactorPts+(GDzero+R24)*FactorGD+S24*FactorFor</f>
        <v>10049000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0</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4</v>
      </c>
      <c r="R25" s="25">
        <f ca="1">S25-T25</f>
        <v>1</v>
      </c>
      <c r="S25" s="25">
        <f ca="1">SUMIFS($E$4:$E$9,$B$4:$B$9,$P25,$D$4:$D$9,"&lt;&gt;"&amp;$P$26)+SUMIFS($G$4:$G$9,$B$4:$B$9,"&lt;&gt;"&amp;$P$26,$D$4:$D$9,$P25)</f>
        <v>1</v>
      </c>
      <c r="T25" s="25">
        <f ca="1">SUMIFS($G$4:$G$9,$B$4:$B$9,$P25,$D$4:$D$9,"&lt;&gt;"&amp;$P$26)+SUMIFS($E$4:$E$9,$B$4:$B$9,"&lt;&gt;"&amp;$P$26,$D$4:$D$9,$P25)</f>
        <v>0</v>
      </c>
      <c r="U25" s="25"/>
      <c r="V25" s="217">
        <f ca="1">Q25*FactorPts+(GDzero+R25)*FactorGD+S25*FactorFor</f>
        <v>40051010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0</v>
      </c>
      <c r="AC25" s="219">
        <f ca="1">$I$21</f>
        <v>1</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1</v>
      </c>
      <c r="R28" s="25">
        <f ca="1">S28-T28</f>
        <v>-2</v>
      </c>
      <c r="S28" s="25">
        <f ca="1">SUMIFS($E$4:$E$9,$B$4:$B$9,$P28,$D$4:$D$9,"&lt;&gt;"&amp;$P$31)+SUMIFS($G$4:$G$9,$B$4:$B$9,"&lt;&gt;"&amp;$P$31,$D$4:$D$9,$P28)</f>
        <v>1</v>
      </c>
      <c r="T28" s="25">
        <f ca="1">SUMIFS($G$4:$G$9,$B$4:$B$9,$P28,$D$4:$D$9,"&lt;&gt;"&amp;$P$31)+SUMIFS($E$4:$E$9,$B$4:$B$9,"&lt;&gt;"&amp;$P$31,$D$4:$D$9,$P28)</f>
        <v>3</v>
      </c>
      <c r="U28" s="25"/>
      <c r="V28" s="217">
        <f ca="1">Q28*FactorPts+(GDzero+R28)*FactorGD+S28*FactorFor</f>
        <v>10048010</v>
      </c>
      <c r="W28" s="25">
        <f ca="1">RANK(V28,V$28:V$30,1)</f>
        <v>2</v>
      </c>
      <c r="X28" s="25">
        <f ca="1">IF(AND($Q$4=$Q$6,$Q$4=$Q$7,$Q$4&lt;&gt;$Q$5),W28,0)</f>
        <v>0</v>
      </c>
      <c r="Y28" s="25" t="str">
        <f ca="1">IF(AND(V28=V29,V28&lt;&gt;V30),IF(AA28&gt;AA29,3,IF(AA28=AA29,1,0)),IF(AND(V28=V30,V28&lt;&gt;V29),IF(AB28&gt;AB30,3,IF(AB28=AB30,1,0)),""))</f>
        <v/>
      </c>
      <c r="Z28" s="25" t="str">
        <f ca="1">IF(X28&gt;0,Y28,"")</f>
        <v/>
      </c>
      <c r="AA28" s="206">
        <f ca="1">$J$18</f>
        <v>1</v>
      </c>
      <c r="AB28" s="25">
        <f ca="1">$K$18</f>
        <v>0</v>
      </c>
      <c r="AC28" s="219"/>
      <c r="AD28" s="25">
        <f ca="1">IF(AND($AF$16,$AD$4=$AD$6,$AD$4=$AD$7,$AD$4&lt;&gt;$AD$5),W28,0)</f>
        <v>0</v>
      </c>
      <c r="AE28" s="25" t="str">
        <f ca="1">IF(AD28&gt;0,Y28,"")</f>
        <v/>
      </c>
    </row>
    <row r="29" spans="2:31">
      <c r="O29" s="25" t="s">
        <v>33</v>
      </c>
      <c r="P29" t="str">
        <f>$P$6</f>
        <v>Portugal</v>
      </c>
      <c r="Q29" s="25">
        <f ca="1">SUMIFS($H$4:$H$9,$B$4:$B$9,$P29,$D$4:$D$9,"&lt;&gt;"&amp;$P$31)+SUMIFS($I$4:$I$9,$B$4:$B$9,"&lt;&gt;"&amp;$P$31,$D$4:$D$9,$P29)</f>
        <v>6</v>
      </c>
      <c r="R29" s="25">
        <f ca="1">S29-T29</f>
        <v>5</v>
      </c>
      <c r="S29" s="25">
        <f ca="1">SUMIFS($E$4:$E$9,$B$4:$B$9,$P29,$D$4:$D$9,"&lt;&gt;"&amp;$P$31)+SUMIFS($G$4:$G$9,$B$4:$B$9,"&lt;&gt;"&amp;$P$31,$D$4:$D$9,$P29)</f>
        <v>7</v>
      </c>
      <c r="T29" s="25">
        <f ca="1">SUMIFS($G$4:$G$9,$B$4:$B$9,$P29,$D$4:$D$9,"&lt;&gt;"&amp;$P$31)+SUMIFS($E$4:$E$9,$B$4:$B$9,"&lt;&gt;"&amp;$P$31,$D$4:$D$9,$P29)</f>
        <v>2</v>
      </c>
      <c r="U29" s="25"/>
      <c r="V29" s="217">
        <f ca="1">Q29*FactorPts+(GDzero+R29)*FactorGD+S29*FactorFor</f>
        <v>60055070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3</v>
      </c>
      <c r="AB29" s="25"/>
      <c r="AC29" s="219">
        <f ca="1">$K$20</f>
        <v>4</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1</v>
      </c>
      <c r="R30" s="25">
        <f ca="1">S30-T30</f>
        <v>-3</v>
      </c>
      <c r="S30" s="25">
        <f ca="1">SUMIFS($E$4:$E$9,$B$4:$B$9,$P30,$D$4:$D$9,"&lt;&gt;"&amp;$P$31)+SUMIFS($G$4:$G$9,$B$4:$B$9,"&lt;&gt;"&amp;$P$31,$D$4:$D$9,$P30)</f>
        <v>1</v>
      </c>
      <c r="T30" s="25">
        <f ca="1">SUMIFS($G$4:$G$9,$B$4:$B$9,$P30,$D$4:$D$9,"&lt;&gt;"&amp;$P$31)+SUMIFS($E$4:$E$9,$B$4:$B$9,"&lt;&gt;"&amp;$P$31,$D$4:$D$9,$P30)</f>
        <v>4</v>
      </c>
      <c r="U30" s="25"/>
      <c r="V30" s="217">
        <f ca="1">Q30*FactorPts+(GDzero+R30)*FactorGD+S30*FactorFor</f>
        <v>10047010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0</v>
      </c>
      <c r="R33" s="25">
        <f ca="1">S33-T33</f>
        <v>-2</v>
      </c>
      <c r="S33" s="25">
        <f ca="1">SUMIFS($E$4:$E$9,$B$4:$B$9,$P33,$D$4:$D$9,"&lt;&gt;"&amp;$P$36)+SUMIFS($G$4:$G$9,$B$4:$B$9,"&lt;&gt;"&amp;$P$36,$D$4:$D$9,$P33)</f>
        <v>0</v>
      </c>
      <c r="T33" s="25">
        <f ca="1">SUMIFS($G$4:$G$9,$B$4:$B$9,$P33,$D$4:$D$9,"&lt;&gt;"&amp;$P$36)+SUMIFS($E$4:$E$9,$B$4:$B$9,"&lt;&gt;"&amp;$P$36,$D$4:$D$9,$P33)</f>
        <v>2</v>
      </c>
      <c r="U33" s="25"/>
      <c r="V33" s="217">
        <f ca="1">Q33*FactorPts+(GDzero+R33)*FactorGD+S33*FactorFor</f>
        <v>48000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Portugal</v>
      </c>
      <c r="Q34" s="25">
        <f ca="1">SUMIFS($H$4:$H$9,$B$4:$B$9,$P34,$D$4:$D$9,"&lt;&gt;"&amp;$P$36)+SUMIFS($I$4:$I$9,$B$4:$B$9,"&lt;&gt;"&amp;$P$36,$D$4:$D$9,$P34)</f>
        <v>6</v>
      </c>
      <c r="R34" s="25">
        <f ca="1">S34-T34</f>
        <v>4</v>
      </c>
      <c r="S34" s="25">
        <f ca="1">SUMIFS($E$4:$E$9,$B$4:$B$9,$P34,$D$4:$D$9,"&lt;&gt;"&amp;$P$36)+SUMIFS($G$4:$G$9,$B$4:$B$9,"&lt;&gt;"&amp;$P$36,$D$4:$D$9,$P34)</f>
        <v>5</v>
      </c>
      <c r="T34" s="25">
        <f ca="1">SUMIFS($G$4:$G$9,$B$4:$B$9,$P34,$D$4:$D$9,"&lt;&gt;"&amp;$P$36)+SUMIFS($E$4:$E$9,$B$4:$B$9,"&lt;&gt;"&amp;$P$36,$D$4:$D$9,$P34)</f>
        <v>1</v>
      </c>
      <c r="U34" s="25"/>
      <c r="V34" s="217">
        <f ca="1">Q34*FactorPts+(GDzero+R34)*FactorGD+S34*FactorFor</f>
        <v>60054050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4</v>
      </c>
      <c r="AD34" s="25">
        <f ca="1">IF(AND($AF$16,$AD$5=$AD$6,$AD$5=$AD$7,$AD$5&lt;&gt;$AD$4),W34,0)</f>
        <v>0</v>
      </c>
      <c r="AE34" s="25" t="str">
        <f t="shared" ref="AE34:AE35" ca="1" si="19">IF(AD34&gt;0,Y34,"")</f>
        <v/>
      </c>
    </row>
    <row r="35" spans="15:31" ht="15.75" thickBot="1">
      <c r="O35" s="25" t="s">
        <v>34</v>
      </c>
      <c r="P35" t="str">
        <f>$P$7</f>
        <v>Czechia</v>
      </c>
      <c r="Q35" s="25">
        <f ca="1">SUMIFS($H$4:$H$9,$B$4:$B$9,$P35,$D$4:$D$9,"&lt;&gt;"&amp;$P$36)+SUMIFS($I$4:$I$9,$B$4:$B$9,"&lt;&gt;"&amp;$P$36,$D$4:$D$9,$P35)</f>
        <v>3</v>
      </c>
      <c r="R35" s="25">
        <f ca="1">S35-T35</f>
        <v>-2</v>
      </c>
      <c r="S35" s="25">
        <f ca="1">SUMIFS($E$4:$E$9,$B$4:$B$9,$P35,$D$4:$D$9,"&lt;&gt;"&amp;$P$36)+SUMIFS($G$4:$G$9,$B$4:$B$9,"&lt;&gt;"&amp;$P$36,$D$4:$D$9,$P35)</f>
        <v>2</v>
      </c>
      <c r="T35" s="25">
        <f ca="1">SUMIFS($G$4:$G$9,$B$4:$B$9,$P35,$D$4:$D$9,"&lt;&gt;"&amp;$P$36)+SUMIFS($E$4:$E$9,$B$4:$B$9,"&lt;&gt;"&amp;$P$36,$D$4:$D$9,$P35)</f>
        <v>4</v>
      </c>
      <c r="U35" s="25"/>
      <c r="V35" s="217">
        <f ca="1">Q35*FactorPts+(GDzero+R35)*FactorGD+S35*FactorFor</f>
        <v>30048020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19</vt:i4>
      </vt:variant>
    </vt:vector>
  </HeadingPairs>
  <TitlesOfParts>
    <vt:vector size="46" baseType="lpstr">
      <vt:lpstr>EURO</vt:lpstr>
      <vt:lpstr>Lisaküsimused</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schedule'!Print_Area</vt:lpstr>
      <vt:lpstr>Print!Print_Area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Sander Orion</cp:lastModifiedBy>
  <cp:lastPrinted>2024-03-09T13:20:23Z</cp:lastPrinted>
  <dcterms:created xsi:type="dcterms:W3CDTF">2018-06-13T10:24:55Z</dcterms:created>
  <dcterms:modified xsi:type="dcterms:W3CDTF">2024-06-11T10:30:11Z</dcterms:modified>
</cp:coreProperties>
</file>